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oup10engineeringltd.sharepoint.com/Projects/Projects/Erikson National/Working Files/"/>
    </mc:Choice>
  </mc:AlternateContent>
  <xr:revisionPtr revIDLastSave="2392" documentId="8_{400C0047-216A-49C5-AC29-50769D771ABC}" xr6:coauthVersionLast="47" xr6:coauthVersionMax="47" xr10:uidLastSave="{56EE1BF4-7465-49B0-9CBE-B1D37B208631}"/>
  <bookViews>
    <workbookView xWindow="28680" yWindow="-120" windowWidth="29040" windowHeight="15840" xr2:uid="{E07D4C50-58DD-478B-A70A-ABDB7D2CFA3B}"/>
  </bookViews>
  <sheets>
    <sheet name="Risk Tool" sheetId="2" r:id="rId1"/>
    <sheet name="Risk Matrices" sheetId="11" r:id="rId2"/>
    <sheet name="Dropdown Menu" sheetId="8" r:id="rId3"/>
    <sheet name="Factors and Weightings" sheetId="10" r:id="rId4"/>
    <sheet name="Factors and Weightings EC" sheetId="9" r:id="rId5"/>
    <sheet name="Schematic" sheetId="1" r:id="rId6"/>
    <sheet name="PM vs Kermit Cross Reference" sheetId="3" r:id="rId7"/>
    <sheet name="Production Data Load 2016-17" sheetId="4" r:id="rId8"/>
    <sheet name="GasWater Analysis" sheetId="5" r:id="rId9"/>
    <sheet name="ProTrendGas" sheetId="6" r:id="rId10"/>
    <sheet name="ProTrendWater" sheetId="7" r:id="rId11"/>
  </sheets>
  <externalReferences>
    <externalReference r:id="rId12"/>
    <externalReference r:id="rId13"/>
    <externalReference r:id="rId14"/>
    <externalReference r:id="rId15"/>
    <externalReference r:id="rId16"/>
  </externalReferences>
  <definedNames>
    <definedName name="\c">#REF!</definedName>
    <definedName name="\g">#REF!</definedName>
    <definedName name="\m">#REF!</definedName>
    <definedName name="\r">#REF!</definedName>
    <definedName name="_xlnm._FilterDatabase" localSheetId="6" hidden="1">'PM vs Kermit Cross Reference'!$A$1:$V$49</definedName>
    <definedName name="_xlnm._FilterDatabase" localSheetId="9" hidden="1">ProTrendGas!$A$1:$DB$2060</definedName>
    <definedName name="_xlnm._FilterDatabase" localSheetId="10" hidden="1">ProTrendWater!$A$1:$DH$81</definedName>
    <definedName name="_xlnm._FilterDatabase" localSheetId="0" hidden="1">'Risk Tool'!$A$5:$ET$27</definedName>
    <definedName name="_SQ1">#REF!</definedName>
    <definedName name="_SQ2">#REF!</definedName>
    <definedName name="_SQ3">#REF!</definedName>
    <definedName name="_SQ4">[1]ROI!#REF!</definedName>
    <definedName name="_SQ5">#REF!</definedName>
    <definedName name="_SQ6">#REF!</definedName>
    <definedName name="Activity_Weight" localSheetId="1">'[2]Factors and Weightings'!$B$19</definedName>
    <definedName name="Age_Array_1" localSheetId="3">'[2]Factors and Weightings EC'!$G$39:$R$39</definedName>
    <definedName name="Age_Array_1" localSheetId="1">'[3]Factors and Weightings EC'!$G$39:$R$39</definedName>
    <definedName name="Age_Array_1">'Factors and Weightings EC'!$G$39:$R$39</definedName>
    <definedName name="Age_Array_2">'Factors and Weightings EC'!$G$39:$R$39</definedName>
    <definedName name="AGEvTYPE_WEIGHT" localSheetId="3">'[2]Factors and Weightings EC'!$B$19</definedName>
    <definedName name="AGEvTYPE_WEIGHT" localSheetId="1">'[3]Factors and Weightings EC'!$B$19</definedName>
    <definedName name="AGEvTYPE_WEIGHT">'Factors and Weightings EC'!$B$19</definedName>
    <definedName name="AGEvTYPE_WEIGHT2">'Factors and Weightings EC'!$B$19</definedName>
    <definedName name="bat">OFFSET(#REF!,0,0,MATCH("*",#REF!,-1)+100,2)</definedName>
    <definedName name="batch">#REF!</definedName>
    <definedName name="BD_Factor" localSheetId="1">'[2]Factors and Weightings'!$B$28</definedName>
    <definedName name="BSF_1" localSheetId="3">'[2]Factors and Weightings EC'!$B$14</definedName>
    <definedName name="BSF_1" localSheetId="1">'[3]Factors and Weightings EC'!$B$14</definedName>
    <definedName name="BSF_1">'Factors and Weightings EC'!$B$14</definedName>
    <definedName name="BSF_10">'Factors and Weightings EC'!$B$14</definedName>
    <definedName name="BSF_2" localSheetId="3">'[2]Factors and Weightings EC'!$B$15</definedName>
    <definedName name="BSF_2" localSheetId="1">'[3]Factors and Weightings EC'!$B$15</definedName>
    <definedName name="BSF_2">'Factors and Weightings EC'!$B$15</definedName>
    <definedName name="BSF_20">'Factors and Weightings EC'!$B$15</definedName>
    <definedName name="BSF_3" localSheetId="3">'[2]Factors and Weightings EC'!$B$16</definedName>
    <definedName name="BSF_3" localSheetId="1">'[3]Factors and Weightings EC'!$B$16</definedName>
    <definedName name="BSF_3">'Factors and Weightings EC'!$B$16</definedName>
    <definedName name="BSF_30">'Factors and Weightings EC'!$B$16</definedName>
    <definedName name="BSF_4" localSheetId="3">'[2]Factors and Weightings EC'!$B$17</definedName>
    <definedName name="BSF_4" localSheetId="1">'[3]Factors and Weightings EC'!$B$17</definedName>
    <definedName name="BSF_4">'Factors and Weightings EC'!$B$17</definedName>
    <definedName name="BSF_40">'Factors and Weightings EC'!$B$17</definedName>
    <definedName name="BSR_1">'Factors and Weightings EC'!$A$14</definedName>
    <definedName name="BSR_2" localSheetId="3">'[2]Factors and Weightings EC'!$A$15</definedName>
    <definedName name="BSR_2" localSheetId="1">'[3]Factors and Weightings EC'!$A$15</definedName>
    <definedName name="BSR_2">'Factors and Weightings EC'!$A$15</definedName>
    <definedName name="BSR_20">'Factors and Weightings EC'!$A$15</definedName>
    <definedName name="BSR_3" localSheetId="3">'[2]Factors and Weightings EC'!$A$16</definedName>
    <definedName name="BSR_3" localSheetId="1">'[3]Factors and Weightings EC'!$A$16</definedName>
    <definedName name="BSR_3">'Factors and Weightings EC'!$A$16</definedName>
    <definedName name="BSR_30">'Factors and Weightings EC'!$A$16</definedName>
    <definedName name="BSR_4" localSheetId="3">'[2]Factors and Weightings EC'!$A$17</definedName>
    <definedName name="BSR_4" localSheetId="1">'[3]Factors and Weightings EC'!$A$17</definedName>
    <definedName name="BSR_4">'Factors and Weightings EC'!$A$17</definedName>
    <definedName name="BSR_40">'Factors and Weightings EC'!$A$17</definedName>
    <definedName name="ce">OFFSET(#REF!,0,0,MATCH("*",#REF!,-1)-7,1)</definedName>
    <definedName name="Chemical">OFFSET(#REF!,0,0,MATCH("*",#REF!,-1)-7,1)</definedName>
    <definedName name="ChemicalSort">OFFSET(#REF!,0,0,MATCH("*",#REF!,-1)+100,2)</definedName>
    <definedName name="coating_age_aray" localSheetId="3">'[2]Factors and Weightings EC'!$G$40:$R$54</definedName>
    <definedName name="coating_age_aray" localSheetId="1">'[3]Factors and Weightings EC'!$G$40:$R$54</definedName>
    <definedName name="coating_age_aray">'Factors and Weightings EC'!$G$40:$R$54</definedName>
    <definedName name="coating_age_aray2">'Factors and Weightings EC'!$G$40:$R$54</definedName>
    <definedName name="coating_age_array">'Factors and Weightings EC'!$G$40:$R$54</definedName>
    <definedName name="Coating_Array_1" localSheetId="3">'[2]Factors and Weightings EC'!$F$22:$F$36</definedName>
    <definedName name="Coating_Array_1" localSheetId="1">'[3]Factors and Weightings EC'!$F$22:$F$36</definedName>
    <definedName name="Coating_Array_1">'Factors and Weightings EC'!$F$22:$F$36</definedName>
    <definedName name="Coating_Array_2" localSheetId="3">'[2]Factors and Weightings EC'!$F$40:$F$54</definedName>
    <definedName name="Coating_Array_2" localSheetId="1">'[3]Factors and Weightings EC'!$F$40:$F$54</definedName>
    <definedName name="Coating_Array_2">'Factors and Weightings EC'!$F$40:$F$54</definedName>
    <definedName name="Coating_Array_3">'Factors and Weightings EC'!$F$22:$F$36</definedName>
    <definedName name="Coating_Array_4">'Factors and Weightings EC'!$F$40:$F$54</definedName>
    <definedName name="COATING_COND_WEIGHT" localSheetId="3">'[2]Factors and Weightings EC'!$B$21</definedName>
    <definedName name="COATING_COND_WEIGHT" localSheetId="1">'[3]Factors and Weightings EC'!$B$21</definedName>
    <definedName name="COATING_COND_WEIGHT">'Factors and Weightings EC'!$B$21</definedName>
    <definedName name="COATING_COND_WEIGHT1">'Factors and Weightings EC'!$B$21</definedName>
    <definedName name="coating_temp_array" localSheetId="3">'[2]Factors and Weightings EC'!$G$22:$O$36</definedName>
    <definedName name="coating_temp_array" localSheetId="1">'[3]Factors and Weightings EC'!$G$22:$O$36</definedName>
    <definedName name="coating_temp_array">'Factors and Weightings EC'!$G$22:$O$36</definedName>
    <definedName name="coating_temp_array1">'Factors and Weightings EC'!$G$22:$O$36</definedName>
    <definedName name="COMMENTS">#REF!</definedName>
    <definedName name="Con_R1">'Factors and Weightings'!$A$64</definedName>
    <definedName name="Con_R2" localSheetId="1">'[2]Factors and Weightings'!$A$65</definedName>
    <definedName name="Con_R2">'Factors and Weightings'!$A$65</definedName>
    <definedName name="Con_R3" localSheetId="1">'[2]Factors and Weightings'!$A$66</definedName>
    <definedName name="Con_R3">'Factors and Weightings'!$A$66</definedName>
    <definedName name="Con_R4" localSheetId="1">'[2]Factors and Weightings'!$A$67</definedName>
    <definedName name="Con_R4">'Factors and Weightings'!$A$67</definedName>
    <definedName name="Con_R5" localSheetId="1">'[2]Factors and Weightings'!$A$68</definedName>
    <definedName name="Con_R5">'Factors and Weightings'!$A$68</definedName>
    <definedName name="Consequence">#REF!</definedName>
    <definedName name="DEFECT_WEIGHT" localSheetId="3">'[2]Factors and Weightings EC'!$B$20</definedName>
    <definedName name="DEFECT_WEIGHT" localSheetId="1">'[3]Factors and Weightings EC'!$B$20</definedName>
    <definedName name="DEFECT_WEIGHT">'Factors and Weightings EC'!$B$20</definedName>
    <definedName name="DEFECT_WEIGHT1">'Factors and Weightings EC'!$B$20</definedName>
    <definedName name="DRAINAGE_OV" localSheetId="3">'[2]Factors and Weightings EC'!$B$1</definedName>
    <definedName name="DRAINAGE_OV" localSheetId="1">'[3]Factors and Weightings EC'!$B$1</definedName>
    <definedName name="DRAINAGE_OV">'Factors and Weightings EC'!$B$1</definedName>
    <definedName name="DRAINAGE_OV1">'Factors and Weightings EC'!$B$1</definedName>
    <definedName name="DRANK1">'Factors and Weightings EC'!$B$2</definedName>
    <definedName name="DRANK2">'Factors and Weightings EC'!$B$3</definedName>
    <definedName name="DRANK3">'Factors and Weightings EC'!$B$4</definedName>
    <definedName name="DRANK4">'Factors and Weightings EC'!$B$5</definedName>
    <definedName name="DRANK5">'Factors and Weightings EC'!$B$6</definedName>
    <definedName name="DRANK6">'Factors and Weightings EC'!$B$7</definedName>
    <definedName name="EC_R1">'Factors and Weightings EC'!$A$33</definedName>
    <definedName name="EC_R2" localSheetId="3">'[2]Factors and Weightings EC'!$A$34</definedName>
    <definedName name="EC_R2" localSheetId="1">'[3]Factors and Weightings EC'!$A$34</definedName>
    <definedName name="EC_R2">'Factors and Weightings EC'!$A$34</definedName>
    <definedName name="EC_R21">'Factors and Weightings EC'!$A$34</definedName>
    <definedName name="EC_R3" localSheetId="3">'[2]Factors and Weightings EC'!$A$35</definedName>
    <definedName name="EC_R3" localSheetId="1">'[3]Factors and Weightings EC'!$A$35</definedName>
    <definedName name="EC_R3">'Factors and Weightings EC'!$A$35</definedName>
    <definedName name="EC_R32">'Factors and Weightings EC'!$A$35</definedName>
    <definedName name="EC_R4" localSheetId="3">'[2]Factors and Weightings EC'!$A$36</definedName>
    <definedName name="EC_R4" localSheetId="1">'[3]Factors and Weightings EC'!$A$36</definedName>
    <definedName name="EC_R4">'Factors and Weightings EC'!$A$36</definedName>
    <definedName name="EC_R41">'Factors and Weightings EC'!$A$36</definedName>
    <definedName name="EC_R5" localSheetId="3">'[2]Factors and Weightings EC'!$A$37</definedName>
    <definedName name="EC_R5" localSheetId="1">'[3]Factors and Weightings EC'!$A$37</definedName>
    <definedName name="EC_R5">'Factors and Weightings EC'!$A$37</definedName>
    <definedName name="EC_W1">'Factors and Weightings EC'!$B$33</definedName>
    <definedName name="EC_W2">'Factors and Weightings EC'!$B$34</definedName>
    <definedName name="EC_W3">'Factors and Weightings EC'!$B$35</definedName>
    <definedName name="EC_W4">'Factors and Weightings EC'!$B$36</definedName>
    <definedName name="EC_W5">'Factors and Weightings EC'!$B$37</definedName>
    <definedName name="EXL_Factor" localSheetId="1">'[2]Factors and Weightings'!$B$27</definedName>
    <definedName name="fer">#REF!</definedName>
    <definedName name="Flow">#REF!</definedName>
    <definedName name="FORMULA">#REF!</definedName>
    <definedName name="Frequency">#REF!</definedName>
    <definedName name="Geo_R1" localSheetId="1">#REF!</definedName>
    <definedName name="Geo_R2" localSheetId="1">'[2]Factors and Weightings'!$A$59</definedName>
    <definedName name="Geo_R3" localSheetId="1">'[2]Factors and Weightings'!$A$60</definedName>
    <definedName name="Geo_R4" localSheetId="1">'[2]Factors and Weightings'!$A$61</definedName>
    <definedName name="Geo_R5" localSheetId="1">'[2]Factors and Weightings'!$A$62</definedName>
    <definedName name="GeoR_1" localSheetId="1">#REF!</definedName>
    <definedName name="GeoR_2" localSheetId="1">#REF!</definedName>
    <definedName name="GRAPH">#REF!</definedName>
    <definedName name="History_Weight" localSheetId="1">'[2]Factors and Weightings'!$B$13</definedName>
    <definedName name="ILI_DEPTH_R1">'Factors and Weightings EC'!$A$27</definedName>
    <definedName name="ILI_DEPTH_R2" localSheetId="3">'[2]Factors and Weightings EC'!$A$28</definedName>
    <definedName name="ILI_DEPTH_R2" localSheetId="1">'[3]Factors and Weightings EC'!$A$28</definedName>
    <definedName name="ILI_DEPTH_R3" localSheetId="3">'[2]Factors and Weightings EC'!$A$29</definedName>
    <definedName name="ILI_DEPTH_R3" localSheetId="1">'[3]Factors and Weightings EC'!$A$29</definedName>
    <definedName name="ILI_DEPTH_R4" localSheetId="3">'[2]Factors and Weightings EC'!$A$30</definedName>
    <definedName name="ILI_DEPTH_R4" localSheetId="1">'[3]Factors and Weightings EC'!$A$30</definedName>
    <definedName name="ILI_DEPTH_R5" localSheetId="3">'[2]Factors and Weightings EC'!$A$31</definedName>
    <definedName name="ILI_DEPTH_R5" localSheetId="1">'[3]Factors and Weightings EC'!$A$31</definedName>
    <definedName name="ILI_DEPTH_W1" localSheetId="3">'[2]Factors and Weightings EC'!$B$27</definedName>
    <definedName name="ILI_DEPTH_W1" localSheetId="1">'[3]Factors and Weightings EC'!$B$27</definedName>
    <definedName name="ILI_DEPTH_W2" localSheetId="3">'[2]Factors and Weightings EC'!$B$28</definedName>
    <definedName name="ILI_DEPTH_W2" localSheetId="1">'[3]Factors and Weightings EC'!$B$28</definedName>
    <definedName name="ILI_DEPTH_W3" localSheetId="3">'[2]Factors and Weightings EC'!$B$29</definedName>
    <definedName name="ILI_DEPTH_W3" localSheetId="1">'[3]Factors and Weightings EC'!$B$29</definedName>
    <definedName name="ILI_DEPTH_W4" localSheetId="3">'[2]Factors and Weightings EC'!$B$30</definedName>
    <definedName name="ILI_DEPTH_W4" localSheetId="1">'[3]Factors and Weightings EC'!$B$30</definedName>
    <definedName name="ILI_DEPTH_W5" localSheetId="3">'[2]Factors and Weightings EC'!$B$31</definedName>
    <definedName name="ILI_DEPTH_W5" localSheetId="1">'[3]Factors and Weightings EC'!$B$31</definedName>
    <definedName name="ILI_WEIGHT" localSheetId="3">'[2]Factors and Weightings EC'!$B$26</definedName>
    <definedName name="ILI_WEIGHT" localSheetId="1">'[3]Factors and Weightings EC'!$B$26</definedName>
    <definedName name="Location">OFFSET([4]LocationList!$B$3,1,0,COUNTA([4]LocationList!$B:$B)-2,1)</definedName>
    <definedName name="LPRANGE_1">'Factors and Weightings'!$A$41</definedName>
    <definedName name="LPRANGE_2" localSheetId="1">'[2]Factors and Weightings'!$A$42</definedName>
    <definedName name="LPRANGE_2">'Factors and Weightings'!$A$42</definedName>
    <definedName name="LPRANGE_3" localSheetId="1">'[2]Factors and Weightings'!$A$43</definedName>
    <definedName name="LPRANGE_3">'Factors and Weightings'!$A$43</definedName>
    <definedName name="LPRANGE_4" localSheetId="1">'[2]Factors and Weightings'!$A$44</definedName>
    <definedName name="LPRANGE_4">'Factors and Weightings'!$A$44</definedName>
    <definedName name="LPRANGE_5" localSheetId="1">'[2]Factors and Weightings'!$A$45</definedName>
    <definedName name="LPRANGE_5">'Factors and Weightings'!$A$45</definedName>
    <definedName name="LPRANGE3" localSheetId="1">#REF!</definedName>
    <definedName name="LPW_OVERALL" localSheetId="1">'[2]Factors and Weightings'!$B$40</definedName>
    <definedName name="LPW_OVERALL">'Factors and Weightings'!$B$40</definedName>
    <definedName name="LPWEIGHT1" localSheetId="1">'[2]Factors and Weightings'!$B$41</definedName>
    <definedName name="LPWEIGHT1">'Factors and Weightings'!$B$41</definedName>
    <definedName name="LPWEIGHT2" localSheetId="1">'[2]Factors and Weightings'!$B$42</definedName>
    <definedName name="LPWEIGHT2">'Factors and Weightings'!$B$42</definedName>
    <definedName name="LPWEIGHT3" localSheetId="1">'[2]Factors and Weightings'!$B$43</definedName>
    <definedName name="LPWEIGHT3">'Factors and Weightings'!$B$43</definedName>
    <definedName name="LPWEIGHT4" localSheetId="1">'[2]Factors and Weightings'!$B$44</definedName>
    <definedName name="LPWEIGHT4">'Factors and Weightings'!$B$44</definedName>
    <definedName name="LPWEIGHT5" localSheetId="1">'[2]Factors and Weightings'!$B$45</definedName>
    <definedName name="LPWEIGHT5">'Factors and Weightings'!$B$45</definedName>
    <definedName name="MACRO">[1]ROI!#REF!</definedName>
    <definedName name="nfgnx">OFFSET(#REF!,0,0,MATCH("*",#REF!,-1)-7,1)</definedName>
    <definedName name="PAGE1HP">#REF!</definedName>
    <definedName name="PAGE1LQ">#REF!</definedName>
    <definedName name="PH_OV" localSheetId="3">'[2]Factors and Weightings EC'!$B$8</definedName>
    <definedName name="PH_OV" localSheetId="1">'[3]Factors and Weightings EC'!$B$8</definedName>
    <definedName name="PH_OV">'Factors and Weightings EC'!$B$8</definedName>
    <definedName name="PHF_1" localSheetId="3">'[2]Factors and Weightings EC'!$B$9</definedName>
    <definedName name="PHF_1" localSheetId="1">'[3]Factors and Weightings EC'!$B$9</definedName>
    <definedName name="PHF_1">'Factors and Weightings EC'!$B$9</definedName>
    <definedName name="PHF_2" localSheetId="3">'[2]Factors and Weightings EC'!$B$10</definedName>
    <definedName name="PHF_2" localSheetId="1">'[3]Factors and Weightings EC'!$B$10</definedName>
    <definedName name="PHF_2">'Factors and Weightings EC'!$B$10</definedName>
    <definedName name="PHF_3" localSheetId="3">'[2]Factors and Weightings EC'!$B$11</definedName>
    <definedName name="PHF_3" localSheetId="1">'[3]Factors and Weightings EC'!$B$11</definedName>
    <definedName name="PHF_3">'Factors and Weightings EC'!$B$11</definedName>
    <definedName name="PHF_4" localSheetId="3">'[2]Factors and Weightings EC'!$B$12</definedName>
    <definedName name="PHF_4" localSheetId="1">'[3]Factors and Weightings EC'!$B$12</definedName>
    <definedName name="PHF_4">'Factors and Weightings EC'!$B$12</definedName>
    <definedName name="PHOVERALL" localSheetId="3">'[2]Factors and Weightings EC'!$B$8</definedName>
    <definedName name="PHOVERALL" localSheetId="1">'[2]Factors and Weightings EC'!$B$8</definedName>
    <definedName name="PHOVERALL">'Factors and Weightings EC'!$B$8</definedName>
    <definedName name="PHR_1">'Factors and Weightings EC'!$A$9</definedName>
    <definedName name="PHR_2" localSheetId="3">'[2]Factors and Weightings EC'!$A$10</definedName>
    <definedName name="PHR_2" localSheetId="1">'[3]Factors and Weightings EC'!$A$10</definedName>
    <definedName name="PHR_2">'Factors and Weightings EC'!$A$10</definedName>
    <definedName name="PHR_3" localSheetId="3">'[2]Factors and Weightings EC'!$A$11</definedName>
    <definedName name="PHR_3" localSheetId="1">'[3]Factors and Weightings EC'!$A$11</definedName>
    <definedName name="PHR_3">'Factors and Weightings EC'!$A$11</definedName>
    <definedName name="PHR_4" localSheetId="3">'[2]Factors and Weightings EC'!$A$12</definedName>
    <definedName name="PHR_4" localSheetId="1">'[3]Factors and Weightings EC'!$A$12</definedName>
    <definedName name="PHR_4">'Factors and Weightings EC'!$A$12</definedName>
    <definedName name="PRINT_EPSON_LQ">#REF!</definedName>
    <definedName name="PRINT_HP">#REF!</definedName>
    <definedName name="Program">OFFSET('[5]Legend for Chemical Names'!$A$8,0,0,MATCH("*",'[5]Legend for Chemical Names'!$B$1:$B$65536,-1)-7,1)</definedName>
    <definedName name="q">OFFSET(#REF!,0,0,MATCH("*",#REF!,-1)-7,1)</definedName>
    <definedName name="REVISION">[1]ROI!#REF!</definedName>
    <definedName name="SAngle_Factor" localSheetId="1">'[2]Factors and Weightings'!$B$26</definedName>
    <definedName name="SAT_OV" localSheetId="3">'[2]Factors and Weightings EC'!$B$13</definedName>
    <definedName name="SAT_OV" localSheetId="1">'[3]Factors and Weightings EC'!$B$13</definedName>
    <definedName name="SAT_OV">'Factors and Weightings EC'!$B$13</definedName>
    <definedName name="SI_Weight" localSheetId="1">'[2]Factors and Weightings'!$B$7</definedName>
    <definedName name="SS_Factor" localSheetId="1">'[2]Factors and Weightings'!$B$26</definedName>
    <definedName name="te">OFFSET(#REF!,0,0,MATCH("*",#REF!,-1)-7,1)</definedName>
    <definedName name="Temp_Array" localSheetId="3">'[2]Factors and Weightings EC'!$G$21:$O$21</definedName>
    <definedName name="Temp_Array" localSheetId="1">'[3]Factors and Weightings EC'!$G$21:$O$21</definedName>
    <definedName name="Temp_Array">'Factors and Weightings EC'!$G$21:$O$21</definedName>
    <definedName name="Test">#REF!</definedName>
    <definedName name="TYPEvTEMP_WEIGHT" localSheetId="3">'[2]Factors and Weightings EC'!$B$18</definedName>
    <definedName name="TYPEvTEMP_WEIGHT" localSheetId="1">'[3]Factors and Weightings EC'!$B$18</definedName>
    <definedName name="TYPEvTEMP_WEIGHT">'Factors and Weightings EC'!$B$18</definedName>
    <definedName name="Water">#REF!</definedName>
    <definedName name="WC_Factor" localSheetId="1">'[2]Factors and Weightings'!$B$29</definedName>
    <definedName name="WI_Weight" localSheetId="1">'[2]Factors and Weightings'!$B$1</definedName>
    <definedName name="yes">OFFSET(#REF!,0,0,MATCH("*",#REF!,-1)+100,2)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8" i="11" l="1"/>
  <c r="AM7" i="11"/>
  <c r="AM6" i="11"/>
  <c r="AM5" i="11"/>
  <c r="AM4" i="11"/>
  <c r="AL8" i="11"/>
  <c r="AL7" i="11"/>
  <c r="AL6" i="11"/>
  <c r="AL5" i="11"/>
  <c r="AL4" i="11"/>
  <c r="AK8" i="11"/>
  <c r="AK7" i="11"/>
  <c r="AK6" i="11"/>
  <c r="AK5" i="11"/>
  <c r="AK4" i="11"/>
  <c r="AJ8" i="11"/>
  <c r="AJ7" i="11"/>
  <c r="AJ6" i="11"/>
  <c r="AJ5" i="11"/>
  <c r="AJ4" i="11"/>
  <c r="AI8" i="11"/>
  <c r="AI7" i="11"/>
  <c r="AI6" i="11"/>
  <c r="AI5" i="11"/>
  <c r="AI4" i="11"/>
  <c r="D4" i="11"/>
  <c r="BD6" i="2"/>
  <c r="BB7" i="2" l="1"/>
  <c r="BB8" i="2"/>
  <c r="BB9" i="2"/>
  <c r="BB12" i="2"/>
  <c r="BB13" i="2"/>
  <c r="BB14" i="2"/>
  <c r="BB15" i="2"/>
  <c r="BB16" i="2"/>
  <c r="BB17" i="2"/>
  <c r="BB19" i="2"/>
  <c r="BB20" i="2"/>
  <c r="BB21" i="2"/>
  <c r="BB22" i="2"/>
  <c r="BB23" i="2"/>
  <c r="BB24" i="2"/>
  <c r="BB25" i="2"/>
  <c r="BB26" i="2"/>
  <c r="BB27" i="2"/>
  <c r="BB6" i="2"/>
  <c r="AA27" i="2" l="1"/>
  <c r="AA26" i="2"/>
  <c r="AA25" i="2"/>
  <c r="AA24" i="2"/>
  <c r="AA23" i="2"/>
  <c r="AA22" i="2"/>
  <c r="AA21" i="2"/>
  <c r="AA20" i="2"/>
  <c r="AA19" i="2"/>
  <c r="AA17" i="2"/>
  <c r="AA16" i="2"/>
  <c r="AA15" i="2"/>
  <c r="AA14" i="2"/>
  <c r="AA13" i="2"/>
  <c r="AA12" i="2"/>
  <c r="AA9" i="2"/>
  <c r="AA8" i="2"/>
  <c r="AA7" i="2"/>
  <c r="AA6" i="2"/>
  <c r="AZ6" i="2"/>
  <c r="CY6" i="2"/>
  <c r="BW14" i="2" l="1"/>
  <c r="CY7" i="2" l="1"/>
  <c r="CY8" i="2"/>
  <c r="CY9" i="2"/>
  <c r="P6" i="2"/>
  <c r="CO27" i="2"/>
  <c r="CO26" i="2"/>
  <c r="CO25" i="2"/>
  <c r="CO24" i="2"/>
  <c r="CO23" i="2"/>
  <c r="CO22" i="2"/>
  <c r="CO21" i="2"/>
  <c r="CO20" i="2"/>
  <c r="CO19" i="2"/>
  <c r="CO17" i="2"/>
  <c r="CO16" i="2"/>
  <c r="CO15" i="2"/>
  <c r="CO14" i="2"/>
  <c r="CO13" i="2"/>
  <c r="CO12" i="2"/>
  <c r="CO9" i="2"/>
  <c r="CO8" i="2"/>
  <c r="CO7" i="2"/>
  <c r="CO6" i="2"/>
  <c r="CY27" i="2" l="1"/>
  <c r="CY26" i="2"/>
  <c r="CY25" i="2"/>
  <c r="CY24" i="2"/>
  <c r="CY23" i="2"/>
  <c r="CY22" i="2"/>
  <c r="CY21" i="2"/>
  <c r="CY20" i="2"/>
  <c r="CY19" i="2"/>
  <c r="CY17" i="2"/>
  <c r="CY16" i="2"/>
  <c r="CY15" i="2"/>
  <c r="CY14" i="2"/>
  <c r="CY13" i="2"/>
  <c r="CY12" i="2"/>
  <c r="R51" i="9"/>
  <c r="Q51" i="9"/>
  <c r="K51" i="9"/>
  <c r="J51" i="9"/>
  <c r="I51" i="9"/>
  <c r="R49" i="9"/>
  <c r="Q49" i="9"/>
  <c r="P49" i="9"/>
  <c r="P51" i="9" s="1"/>
  <c r="O49" i="9"/>
  <c r="O51" i="9" s="1"/>
  <c r="N49" i="9"/>
  <c r="N51" i="9" s="1"/>
  <c r="M49" i="9"/>
  <c r="M51" i="9" s="1"/>
  <c r="L49" i="9"/>
  <c r="L51" i="9" s="1"/>
  <c r="K49" i="9"/>
  <c r="J49" i="9"/>
  <c r="I49" i="9"/>
  <c r="H49" i="9"/>
  <c r="H51" i="9" s="1"/>
  <c r="G49" i="9"/>
  <c r="G51" i="9" s="1"/>
  <c r="R45" i="9"/>
  <c r="Q45" i="9"/>
  <c r="P45" i="9"/>
  <c r="O45" i="9"/>
  <c r="N45" i="9"/>
  <c r="M45" i="9"/>
  <c r="L45" i="9"/>
  <c r="K45" i="9"/>
  <c r="J45" i="9"/>
  <c r="I45" i="9"/>
  <c r="H45" i="9"/>
  <c r="G45" i="9"/>
  <c r="O35" i="9"/>
  <c r="N35" i="9"/>
  <c r="M35" i="9"/>
  <c r="L35" i="9"/>
  <c r="K35" i="9"/>
  <c r="J35" i="9"/>
  <c r="I35" i="9"/>
  <c r="H35" i="9"/>
  <c r="G35" i="9"/>
  <c r="N33" i="9"/>
  <c r="M33" i="9"/>
  <c r="L33" i="9"/>
  <c r="K33" i="9"/>
  <c r="J33" i="9"/>
  <c r="I33" i="9"/>
  <c r="H33" i="9"/>
  <c r="G33" i="9"/>
  <c r="O27" i="9"/>
  <c r="N27" i="9"/>
  <c r="M27" i="9"/>
  <c r="L27" i="9"/>
  <c r="K27" i="9"/>
  <c r="J27" i="9"/>
  <c r="I27" i="9"/>
  <c r="H27" i="9"/>
  <c r="G27" i="9"/>
  <c r="G18" i="9"/>
  <c r="G3" i="9"/>
  <c r="AZ27" i="2"/>
  <c r="AZ26" i="2"/>
  <c r="AZ25" i="2"/>
  <c r="AZ24" i="2"/>
  <c r="AZ23" i="2"/>
  <c r="BA23" i="2" s="1"/>
  <c r="AZ22" i="2"/>
  <c r="AZ20" i="2"/>
  <c r="AZ19" i="2"/>
  <c r="AZ17" i="2"/>
  <c r="AZ16" i="2"/>
  <c r="AZ15" i="2"/>
  <c r="BA15" i="2" s="1"/>
  <c r="AZ14" i="2"/>
  <c r="AZ13" i="2"/>
  <c r="BA13" i="2" s="1"/>
  <c r="AZ12" i="2"/>
  <c r="BA12" i="2" s="1"/>
  <c r="AZ7" i="2"/>
  <c r="BA7" i="2" s="1"/>
  <c r="AZ8" i="2"/>
  <c r="BA8" i="2" s="1"/>
  <c r="AZ9" i="2"/>
  <c r="BA9" i="2" s="1"/>
  <c r="AJ21" i="2"/>
  <c r="AZ21" i="2" s="1"/>
  <c r="CL27" i="2" l="1"/>
  <c r="CL7" i="2"/>
  <c r="CL8" i="2"/>
  <c r="CL9" i="2"/>
  <c r="CL10" i="2"/>
  <c r="CL11" i="2"/>
  <c r="CL12" i="2"/>
  <c r="CL13" i="2"/>
  <c r="CL14" i="2"/>
  <c r="CL15" i="2"/>
  <c r="CL16" i="2"/>
  <c r="CL17" i="2"/>
  <c r="CL18" i="2"/>
  <c r="CL19" i="2"/>
  <c r="CL20" i="2"/>
  <c r="CL21" i="2"/>
  <c r="CL22" i="2"/>
  <c r="CL23" i="2"/>
  <c r="CL24" i="2"/>
  <c r="CL25" i="2"/>
  <c r="CL26" i="2"/>
  <c r="CL6" i="2"/>
  <c r="DR6" i="2" s="1"/>
  <c r="BY7" i="2"/>
  <c r="BY8" i="2"/>
  <c r="BY9" i="2"/>
  <c r="BY10" i="2"/>
  <c r="BY11" i="2"/>
  <c r="BY12" i="2"/>
  <c r="BY13" i="2"/>
  <c r="BY14" i="2"/>
  <c r="BY15" i="2"/>
  <c r="BY16" i="2"/>
  <c r="BY17" i="2"/>
  <c r="BY18" i="2"/>
  <c r="BY19" i="2"/>
  <c r="BY20" i="2"/>
  <c r="BY21" i="2"/>
  <c r="BY22" i="2"/>
  <c r="BY23" i="2"/>
  <c r="BY24" i="2"/>
  <c r="BY25" i="2"/>
  <c r="BY26" i="2"/>
  <c r="BY27" i="2"/>
  <c r="BY6" i="2"/>
  <c r="BX7" i="2"/>
  <c r="BX8" i="2"/>
  <c r="BX9" i="2"/>
  <c r="BX10" i="2"/>
  <c r="BX11" i="2"/>
  <c r="BX12" i="2"/>
  <c r="BX13" i="2"/>
  <c r="BX14" i="2"/>
  <c r="BX15" i="2"/>
  <c r="BX16" i="2"/>
  <c r="BX17" i="2"/>
  <c r="BX18" i="2"/>
  <c r="BX19" i="2"/>
  <c r="BX20" i="2"/>
  <c r="BX21" i="2"/>
  <c r="BX22" i="2"/>
  <c r="BX23" i="2"/>
  <c r="BX24" i="2"/>
  <c r="BX25" i="2"/>
  <c r="BX26" i="2"/>
  <c r="BX27" i="2"/>
  <c r="BX6" i="2"/>
  <c r="BW10" i="2"/>
  <c r="BW11" i="2"/>
  <c r="BW12" i="2"/>
  <c r="BW13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7" i="2"/>
  <c r="BW8" i="2"/>
  <c r="BW9" i="2"/>
  <c r="BW6" i="2"/>
  <c r="DR21" i="2" l="1"/>
  <c r="DX21" i="2"/>
  <c r="DX13" i="2"/>
  <c r="DR13" i="2"/>
  <c r="DX20" i="2"/>
  <c r="DR20" i="2"/>
  <c r="DR12" i="2"/>
  <c r="DX12" i="2"/>
  <c r="DX6" i="2"/>
  <c r="DX19" i="2"/>
  <c r="DR19" i="2"/>
  <c r="DX26" i="2"/>
  <c r="DR26" i="2"/>
  <c r="DX25" i="2"/>
  <c r="DR25" i="2"/>
  <c r="DX17" i="2"/>
  <c r="DR17" i="2"/>
  <c r="DX9" i="2"/>
  <c r="DR9" i="2"/>
  <c r="DX24" i="2"/>
  <c r="DR24" i="2"/>
  <c r="DX16" i="2"/>
  <c r="DR16" i="2"/>
  <c r="DX8" i="2"/>
  <c r="DR8" i="2"/>
  <c r="DR23" i="2"/>
  <c r="DX23" i="2"/>
  <c r="DX15" i="2"/>
  <c r="DR15" i="2"/>
  <c r="DX7" i="2"/>
  <c r="DR7" i="2"/>
  <c r="DR22" i="2"/>
  <c r="DX22" i="2"/>
  <c r="DX14" i="2"/>
  <c r="DR14" i="2"/>
  <c r="DX27" i="2"/>
  <c r="DR27" i="2"/>
  <c r="BT7" i="2" l="1"/>
  <c r="BT8" i="2"/>
  <c r="BT9" i="2"/>
  <c r="BT10" i="2"/>
  <c r="BT11" i="2"/>
  <c r="BT12" i="2"/>
  <c r="BT13" i="2"/>
  <c r="BT14" i="2"/>
  <c r="BT15" i="2"/>
  <c r="BT16" i="2"/>
  <c r="BT17" i="2"/>
  <c r="BT18" i="2"/>
  <c r="BT19" i="2"/>
  <c r="BT20" i="2"/>
  <c r="BT21" i="2"/>
  <c r="BT22" i="2"/>
  <c r="BT23" i="2"/>
  <c r="BT24" i="2"/>
  <c r="BT25" i="2"/>
  <c r="BT26" i="2"/>
  <c r="BT27" i="2"/>
  <c r="BT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6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Q26" i="2"/>
  <c r="BQ27" i="2"/>
  <c r="BQ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6" i="2"/>
  <c r="AH10" i="2"/>
  <c r="AH11" i="2"/>
  <c r="AH18" i="2"/>
  <c r="AH27" i="2"/>
  <c r="AG10" i="2"/>
  <c r="AG11" i="2"/>
  <c r="AG18" i="2"/>
  <c r="AG27" i="2"/>
  <c r="AC10" i="2"/>
  <c r="AC11" i="2"/>
  <c r="AC18" i="2"/>
  <c r="AC27" i="2"/>
  <c r="R9" i="2" l="1"/>
  <c r="R14" i="2"/>
  <c r="Y7" i="2" l="1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6" i="2"/>
  <c r="R19" i="2"/>
  <c r="R21" i="2"/>
  <c r="R22" i="2"/>
  <c r="R24" i="2"/>
  <c r="R26" i="2"/>
  <c r="P10" i="2"/>
  <c r="P11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6" i="2"/>
  <c r="N10" i="2"/>
  <c r="N11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U3" i="3"/>
  <c r="U4" i="3"/>
  <c r="U5" i="3"/>
  <c r="U6" i="3"/>
  <c r="U7" i="3"/>
  <c r="U13" i="3"/>
  <c r="U17" i="3"/>
  <c r="U20" i="3"/>
  <c r="U27" i="3"/>
  <c r="U28" i="3"/>
  <c r="U31" i="3"/>
  <c r="U32" i="3"/>
  <c r="U38" i="3"/>
  <c r="U45" i="3"/>
  <c r="U49" i="3"/>
  <c r="U2" i="3"/>
  <c r="C110" i="1"/>
  <c r="D110" i="1"/>
  <c r="B110" i="1"/>
  <c r="M6" i="2" l="1"/>
  <c r="M10" i="2"/>
  <c r="Q10" i="2" s="1"/>
  <c r="M21" i="2"/>
  <c r="Q21" i="2" s="1"/>
  <c r="M25" i="2"/>
  <c r="Q25" i="2" s="1"/>
  <c r="M17" i="2"/>
  <c r="Q17" i="2" s="1"/>
  <c r="M24" i="2"/>
  <c r="Q24" i="2" s="1"/>
  <c r="M16" i="2"/>
  <c r="Q16" i="2" s="1"/>
  <c r="M20" i="2"/>
  <c r="Q20" i="2" s="1"/>
  <c r="M26" i="2"/>
  <c r="Q26" i="2" s="1"/>
  <c r="M18" i="2"/>
  <c r="Q18" i="2" s="1"/>
  <c r="M23" i="2"/>
  <c r="Q23" i="2" s="1"/>
  <c r="M15" i="2"/>
  <c r="Q15" i="2" s="1"/>
  <c r="M22" i="2"/>
  <c r="Q22" i="2" s="1"/>
  <c r="M27" i="2"/>
  <c r="Q27" i="2" s="1"/>
  <c r="M19" i="2"/>
  <c r="Q19" i="2" s="1"/>
  <c r="M11" i="2"/>
  <c r="Q11" i="2" s="1"/>
  <c r="R23" i="2"/>
  <c r="R12" i="2" s="1"/>
  <c r="R20" i="2"/>
  <c r="R25" i="2"/>
  <c r="Q6" i="2" l="1"/>
  <c r="R17" i="2"/>
  <c r="R8" i="2"/>
  <c r="R13" i="2"/>
  <c r="R16" i="2" l="1"/>
  <c r="R7" i="2"/>
  <c r="R15" i="2" l="1"/>
  <c r="R6" i="2"/>
  <c r="A40" i="7" l="1"/>
  <c r="A42" i="7"/>
  <c r="A41" i="7"/>
  <c r="A50" i="7"/>
  <c r="A49" i="7"/>
  <c r="A48" i="7"/>
  <c r="A47" i="7"/>
  <c r="A46" i="7"/>
  <c r="A45" i="7"/>
  <c r="A44" i="7"/>
  <c r="A43" i="7"/>
  <c r="A29" i="7"/>
  <c r="A51" i="7"/>
  <c r="A52" i="7"/>
  <c r="A53" i="7"/>
  <c r="A54" i="7"/>
  <c r="A55" i="7"/>
  <c r="A14" i="7"/>
  <c r="A13" i="7"/>
  <c r="A12" i="7"/>
  <c r="A11" i="7"/>
  <c r="A10" i="7"/>
  <c r="A8" i="7"/>
  <c r="A9" i="7"/>
  <c r="A16" i="7"/>
  <c r="A61" i="7"/>
  <c r="A7" i="7"/>
  <c r="A60" i="7"/>
  <c r="A15" i="7"/>
  <c r="A24" i="7"/>
  <c r="A23" i="7"/>
  <c r="A22" i="7"/>
  <c r="G11" i="5" s="1"/>
  <c r="A21" i="7"/>
  <c r="A20" i="7"/>
  <c r="A19" i="7"/>
  <c r="A18" i="7"/>
  <c r="A17" i="7"/>
  <c r="A26" i="7"/>
  <c r="A27" i="7"/>
  <c r="A56" i="7"/>
  <c r="A4" i="7"/>
  <c r="A5" i="7"/>
  <c r="A57" i="7"/>
  <c r="A58" i="7"/>
  <c r="A2" i="7"/>
  <c r="A34" i="7"/>
  <c r="A35" i="7"/>
  <c r="A37" i="7"/>
  <c r="A39" i="7"/>
  <c r="A38" i="7"/>
  <c r="A28" i="7"/>
  <c r="A32" i="7"/>
  <c r="A3" i="7"/>
  <c r="A25" i="7"/>
  <c r="A33" i="7"/>
  <c r="A36" i="7"/>
  <c r="A62" i="7"/>
  <c r="A59" i="7"/>
  <c r="A63" i="7"/>
  <c r="A6" i="7"/>
  <c r="A30" i="7"/>
  <c r="A31" i="7"/>
  <c r="E8" i="5"/>
  <c r="K4" i="1"/>
  <c r="I4" i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2" i="5"/>
  <c r="B3" i="5"/>
  <c r="A2060" i="6"/>
  <c r="A2059" i="6"/>
  <c r="A2052" i="6"/>
  <c r="A2050" i="6"/>
  <c r="A2049" i="6"/>
  <c r="A2047" i="6"/>
  <c r="A2046" i="6"/>
  <c r="A2045" i="6"/>
  <c r="A2044" i="6"/>
  <c r="A2043" i="6"/>
  <c r="A2042" i="6"/>
  <c r="A2020" i="6"/>
  <c r="A1979" i="6"/>
  <c r="A1978" i="6"/>
  <c r="A1977" i="6"/>
  <c r="A1976" i="6"/>
  <c r="A1975" i="6"/>
  <c r="A1974" i="6"/>
  <c r="A1973" i="6"/>
  <c r="A1972" i="6"/>
  <c r="A1971" i="6"/>
  <c r="A1970" i="6"/>
  <c r="A1884" i="6"/>
  <c r="A1879" i="6"/>
  <c r="A1840" i="6"/>
  <c r="A1839" i="6"/>
  <c r="A1838" i="6"/>
  <c r="A1828" i="6"/>
  <c r="A1820" i="6"/>
  <c r="A1819" i="6"/>
  <c r="A1818" i="6"/>
  <c r="A1817" i="6"/>
  <c r="A1816" i="6"/>
  <c r="A1815" i="6"/>
  <c r="A1810" i="6"/>
  <c r="A1809" i="6"/>
  <c r="A1808" i="6"/>
  <c r="A1783" i="6"/>
  <c r="A1782" i="6"/>
  <c r="A1768" i="6"/>
  <c r="A1720" i="6"/>
  <c r="A1717" i="6"/>
  <c r="A1716" i="6"/>
  <c r="A1715" i="6"/>
  <c r="A1714" i="6"/>
  <c r="A1713" i="6"/>
  <c r="A1712" i="6"/>
  <c r="A1711" i="6"/>
  <c r="A1710" i="6"/>
  <c r="A1709" i="6"/>
  <c r="A1708" i="6"/>
  <c r="A1707" i="6"/>
  <c r="A1706" i="6"/>
  <c r="A1657" i="6"/>
  <c r="A1653" i="6"/>
  <c r="A1646" i="6"/>
  <c r="A1636" i="6"/>
  <c r="A1604" i="6"/>
  <c r="A1603" i="6"/>
  <c r="A1602" i="6"/>
  <c r="A1601" i="6"/>
  <c r="A1600" i="6"/>
  <c r="A1599" i="6"/>
  <c r="A1598" i="6"/>
  <c r="A1597" i="6"/>
  <c r="A1596" i="6"/>
  <c r="A1595" i="6"/>
  <c r="A1594" i="6"/>
  <c r="A1593" i="6"/>
  <c r="A1589" i="6"/>
  <c r="A1588" i="6"/>
  <c r="A1580" i="6"/>
  <c r="A1579" i="6"/>
  <c r="A1576" i="6"/>
  <c r="A1574" i="6"/>
  <c r="A1573" i="6"/>
  <c r="A1533" i="6"/>
  <c r="A1525" i="6"/>
  <c r="A1523" i="6"/>
  <c r="A1517" i="6"/>
  <c r="A1514" i="6"/>
  <c r="A1511" i="6"/>
  <c r="A1499" i="6"/>
  <c r="A1498" i="6"/>
  <c r="A1467" i="6"/>
  <c r="A1464" i="6"/>
  <c r="A1463" i="6"/>
  <c r="A1462" i="6"/>
  <c r="A1459" i="6"/>
  <c r="A1454" i="6"/>
  <c r="A1453" i="6"/>
  <c r="A1406" i="6"/>
  <c r="A1405" i="6"/>
  <c r="A1404" i="6"/>
  <c r="A1402" i="6"/>
  <c r="A1401" i="6"/>
  <c r="A1396" i="6"/>
  <c r="A1380" i="6"/>
  <c r="A1375" i="6"/>
  <c r="A1362" i="6"/>
  <c r="A1350" i="6"/>
  <c r="A1347" i="6"/>
  <c r="A1346" i="6"/>
  <c r="A1341" i="6"/>
  <c r="A1315" i="6"/>
  <c r="A1155" i="6"/>
  <c r="A1150" i="6"/>
  <c r="A1139" i="6"/>
  <c r="A1138" i="6"/>
  <c r="A1137" i="6"/>
  <c r="A1136" i="6"/>
  <c r="A1135" i="6"/>
  <c r="A1134" i="6"/>
  <c r="A1112" i="6"/>
  <c r="A1106" i="6"/>
  <c r="A1105" i="6"/>
  <c r="A1104" i="6"/>
  <c r="A1099" i="6"/>
  <c r="A1098" i="6"/>
  <c r="A1097" i="6"/>
  <c r="A1096" i="6"/>
  <c r="A1095" i="6"/>
  <c r="A1094" i="6"/>
  <c r="A1093" i="6"/>
  <c r="A1092" i="6"/>
  <c r="A1091" i="6"/>
  <c r="A1067" i="6"/>
  <c r="A1063" i="6"/>
  <c r="A1062" i="6"/>
  <c r="A1042" i="6"/>
  <c r="A1041" i="6"/>
  <c r="A1038" i="6"/>
  <c r="A1037" i="6"/>
  <c r="A1034" i="6"/>
  <c r="A1033" i="6"/>
  <c r="A1027" i="6"/>
  <c r="A1026" i="6"/>
  <c r="A1020" i="6"/>
  <c r="A950" i="6"/>
  <c r="A949" i="6"/>
  <c r="A893" i="6"/>
  <c r="A892" i="6"/>
  <c r="A891" i="6"/>
  <c r="A879" i="6"/>
  <c r="A876" i="6"/>
  <c r="A872" i="6"/>
  <c r="A869" i="6"/>
  <c r="A868" i="6"/>
  <c r="A867" i="6"/>
  <c r="A866" i="6"/>
  <c r="A865" i="6"/>
  <c r="A864" i="6"/>
  <c r="A847" i="6"/>
  <c r="F15" i="5" s="1"/>
  <c r="T9" i="2" s="1"/>
  <c r="AH9" i="2" s="1"/>
  <c r="A845" i="6"/>
  <c r="A841" i="6"/>
  <c r="A840" i="6"/>
  <c r="A11" i="6"/>
  <c r="C4" i="5" s="1"/>
  <c r="C109" i="1"/>
  <c r="D109" i="1"/>
  <c r="B109" i="1"/>
  <c r="C112" i="1"/>
  <c r="C111" i="1" s="1"/>
  <c r="D112" i="1"/>
  <c r="B112" i="1"/>
  <c r="B111" i="1" s="1"/>
  <c r="D111" i="1"/>
  <c r="D10" i="1"/>
  <c r="B10" i="1"/>
  <c r="D9" i="1"/>
  <c r="B9" i="1"/>
  <c r="A131" i="1"/>
  <c r="A130" i="1"/>
  <c r="A129" i="1"/>
  <c r="A128" i="1"/>
  <c r="A124" i="1"/>
  <c r="A119" i="1"/>
  <c r="A118" i="1"/>
  <c r="C103" i="1"/>
  <c r="C102" i="1" s="1"/>
  <c r="C101" i="1" s="1"/>
  <c r="D103" i="1"/>
  <c r="B103" i="1"/>
  <c r="C104" i="1"/>
  <c r="D104" i="1"/>
  <c r="B104" i="1"/>
  <c r="C97" i="1"/>
  <c r="D97" i="1"/>
  <c r="B97" i="1"/>
  <c r="C96" i="1"/>
  <c r="D96" i="1"/>
  <c r="B96" i="1"/>
  <c r="C95" i="1"/>
  <c r="C99" i="1"/>
  <c r="C100" i="1"/>
  <c r="D102" i="1"/>
  <c r="D101" i="1" s="1"/>
  <c r="B102" i="1"/>
  <c r="B101" i="1" s="1"/>
  <c r="C105" i="1"/>
  <c r="D105" i="1"/>
  <c r="B105" i="1"/>
  <c r="C106" i="1"/>
  <c r="D106" i="1"/>
  <c r="B106" i="1"/>
  <c r="C107" i="1"/>
  <c r="D107" i="1"/>
  <c r="B107" i="1"/>
  <c r="C108" i="1"/>
  <c r="D108" i="1"/>
  <c r="B108" i="1"/>
  <c r="F17" i="5" l="1"/>
  <c r="F9" i="5"/>
  <c r="E18" i="5"/>
  <c r="E10" i="5"/>
  <c r="C2" i="5"/>
  <c r="C11" i="5"/>
  <c r="C3" i="5"/>
  <c r="F16" i="5"/>
  <c r="F8" i="5"/>
  <c r="E17" i="5"/>
  <c r="E9" i="5"/>
  <c r="C18" i="5"/>
  <c r="C10" i="5"/>
  <c r="C17" i="5"/>
  <c r="C9" i="5"/>
  <c r="E16" i="5"/>
  <c r="F14" i="5"/>
  <c r="T22" i="2" s="1"/>
  <c r="AH22" i="2" s="1"/>
  <c r="F6" i="5"/>
  <c r="T21" i="2" s="1"/>
  <c r="E15" i="5"/>
  <c r="U9" i="2" s="1"/>
  <c r="AG9" i="2" s="1"/>
  <c r="E7" i="5"/>
  <c r="C16" i="5"/>
  <c r="C8" i="5"/>
  <c r="F7" i="5"/>
  <c r="F13" i="5"/>
  <c r="T14" i="2" s="1"/>
  <c r="AH14" i="2" s="1"/>
  <c r="F5" i="5"/>
  <c r="T19" i="2" s="1"/>
  <c r="AH19" i="2" s="1"/>
  <c r="E14" i="5"/>
  <c r="U22" i="2" s="1"/>
  <c r="AG22" i="2" s="1"/>
  <c r="E6" i="5"/>
  <c r="U21" i="2" s="1"/>
  <c r="C15" i="5"/>
  <c r="C7" i="5"/>
  <c r="F12" i="5"/>
  <c r="F4" i="5"/>
  <c r="E13" i="5"/>
  <c r="U14" i="2" s="1"/>
  <c r="AG14" i="2" s="1"/>
  <c r="E5" i="5"/>
  <c r="U19" i="2" s="1"/>
  <c r="AG19" i="2" s="1"/>
  <c r="C14" i="5"/>
  <c r="C6" i="5"/>
  <c r="F2" i="5"/>
  <c r="F11" i="5"/>
  <c r="F3" i="5"/>
  <c r="T26" i="2" s="1"/>
  <c r="E12" i="5"/>
  <c r="E4" i="5"/>
  <c r="C13" i="5"/>
  <c r="C5" i="5"/>
  <c r="F18" i="5"/>
  <c r="F10" i="5"/>
  <c r="E2" i="5"/>
  <c r="E11" i="5"/>
  <c r="E3" i="5"/>
  <c r="U26" i="2" s="1"/>
  <c r="C12" i="5"/>
  <c r="I12" i="5"/>
  <c r="H12" i="5"/>
  <c r="G12" i="5"/>
  <c r="I16" i="5"/>
  <c r="G8" i="5"/>
  <c r="I2" i="5"/>
  <c r="I15" i="5"/>
  <c r="G7" i="5"/>
  <c r="G16" i="5"/>
  <c r="H10" i="5"/>
  <c r="H6" i="5"/>
  <c r="H2" i="5"/>
  <c r="H15" i="5"/>
  <c r="H11" i="5"/>
  <c r="I10" i="5"/>
  <c r="G6" i="5"/>
  <c r="G15" i="5"/>
  <c r="I9" i="5"/>
  <c r="I5" i="5"/>
  <c r="I18" i="5"/>
  <c r="I14" i="5"/>
  <c r="I7" i="5"/>
  <c r="G17" i="5"/>
  <c r="G5" i="5"/>
  <c r="G14" i="5"/>
  <c r="H9" i="5"/>
  <c r="H5" i="5"/>
  <c r="H18" i="5"/>
  <c r="H14" i="5"/>
  <c r="G10" i="5"/>
  <c r="I3" i="5"/>
  <c r="I6" i="5"/>
  <c r="G4" i="5"/>
  <c r="G13" i="5"/>
  <c r="I8" i="5"/>
  <c r="I4" i="5"/>
  <c r="I17" i="5"/>
  <c r="I13" i="5"/>
  <c r="G3" i="5"/>
  <c r="H8" i="5"/>
  <c r="H4" i="5"/>
  <c r="H17" i="5"/>
  <c r="H13" i="5"/>
  <c r="G2" i="5"/>
  <c r="G9" i="5"/>
  <c r="G18" i="5"/>
  <c r="I11" i="5"/>
  <c r="H7" i="5"/>
  <c r="H3" i="5"/>
  <c r="H16" i="5"/>
  <c r="D18" i="5"/>
  <c r="D10" i="5"/>
  <c r="D17" i="5"/>
  <c r="D9" i="5"/>
  <c r="D8" i="5"/>
  <c r="D7" i="5"/>
  <c r="D6" i="5"/>
  <c r="D5" i="5"/>
  <c r="D4" i="5"/>
  <c r="D16" i="5"/>
  <c r="D15" i="5"/>
  <c r="D14" i="5"/>
  <c r="D13" i="5"/>
  <c r="D12" i="5"/>
  <c r="D2" i="5"/>
  <c r="D11" i="5"/>
  <c r="D3" i="5"/>
  <c r="C98" i="1"/>
  <c r="C94" i="1"/>
  <c r="C93" i="1" s="1"/>
  <c r="C92" i="1" s="1"/>
  <c r="U25" i="2" l="1"/>
  <c r="AG25" i="2" s="1"/>
  <c r="AG26" i="2"/>
  <c r="T25" i="2"/>
  <c r="AH25" i="2" s="1"/>
  <c r="AH26" i="2"/>
  <c r="U20" i="2"/>
  <c r="AG20" i="2" s="1"/>
  <c r="AG21" i="2"/>
  <c r="T20" i="2"/>
  <c r="AH20" i="2" s="1"/>
  <c r="AH21" i="2"/>
  <c r="U24" i="2"/>
  <c r="AG24" i="2" s="1"/>
  <c r="T24" i="2"/>
  <c r="Y84" i="1"/>
  <c r="D95" i="1" s="1"/>
  <c r="W84" i="1"/>
  <c r="B95" i="1" s="1"/>
  <c r="N9" i="2" s="1"/>
  <c r="Z56" i="1"/>
  <c r="X56" i="1"/>
  <c r="AB50" i="1"/>
  <c r="D100" i="1" s="1"/>
  <c r="Z50" i="1"/>
  <c r="B100" i="1" s="1"/>
  <c r="AB49" i="1"/>
  <c r="Z49" i="1"/>
  <c r="AM42" i="1"/>
  <c r="AK42" i="1"/>
  <c r="AO23" i="1"/>
  <c r="AM23" i="1"/>
  <c r="AO22" i="1"/>
  <c r="AM22" i="1"/>
  <c r="AC41" i="1"/>
  <c r="Z41" i="1" s="1"/>
  <c r="AE11" i="1"/>
  <c r="AG11" i="1"/>
  <c r="AE12" i="1"/>
  <c r="AG12" i="1"/>
  <c r="AG10" i="1"/>
  <c r="AE10" i="1"/>
  <c r="P39" i="1"/>
  <c r="N39" i="1"/>
  <c r="M23" i="1"/>
  <c r="K23" i="1"/>
  <c r="E27" i="1"/>
  <c r="C27" i="1"/>
  <c r="I15" i="1"/>
  <c r="G15" i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2" i="4"/>
  <c r="U17" i="2" l="1"/>
  <c r="U16" i="2" s="1"/>
  <c r="U23" i="2"/>
  <c r="U12" i="2" s="1"/>
  <c r="U13" i="2" s="1"/>
  <c r="AG13" i="2" s="1"/>
  <c r="T17" i="2"/>
  <c r="T16" i="2" s="1"/>
  <c r="T23" i="2"/>
  <c r="AH24" i="2"/>
  <c r="P9" i="2"/>
  <c r="M9" i="2" s="1"/>
  <c r="P14" i="2"/>
  <c r="M14" i="2" s="1"/>
  <c r="D99" i="1"/>
  <c r="N14" i="2"/>
  <c r="B99" i="1"/>
  <c r="AB41" i="1"/>
  <c r="AG23" i="2" l="1"/>
  <c r="AG17" i="2"/>
  <c r="AH17" i="2"/>
  <c r="T15" i="2"/>
  <c r="AH15" i="2" s="1"/>
  <c r="AH16" i="2"/>
  <c r="T12" i="2"/>
  <c r="AH23" i="2"/>
  <c r="U8" i="2"/>
  <c r="AG12" i="2"/>
  <c r="U15" i="2"/>
  <c r="AG15" i="2" s="1"/>
  <c r="AG16" i="2"/>
  <c r="Q14" i="2"/>
  <c r="Q9" i="2"/>
  <c r="P13" i="2"/>
  <c r="M13" i="2" s="1"/>
  <c r="D98" i="1"/>
  <c r="N13" i="2"/>
  <c r="B98" i="1"/>
  <c r="B3" i="3"/>
  <c r="R3" i="3" s="1"/>
  <c r="B4" i="3"/>
  <c r="R4" i="3" s="1"/>
  <c r="B5" i="3"/>
  <c r="R5" i="3" s="1"/>
  <c r="B6" i="3"/>
  <c r="R6" i="3" s="1"/>
  <c r="B7" i="3"/>
  <c r="R7" i="3" s="1"/>
  <c r="B8" i="3"/>
  <c r="R8" i="3" s="1"/>
  <c r="B9" i="3"/>
  <c r="R9" i="3" s="1"/>
  <c r="B10" i="3"/>
  <c r="R10" i="3" s="1"/>
  <c r="B11" i="3"/>
  <c r="R11" i="3" s="1"/>
  <c r="B12" i="3"/>
  <c r="R12" i="3" s="1"/>
  <c r="B13" i="3"/>
  <c r="R13" i="3" s="1"/>
  <c r="B14" i="3"/>
  <c r="R14" i="3" s="1"/>
  <c r="B15" i="3"/>
  <c r="R15" i="3" s="1"/>
  <c r="B16" i="3"/>
  <c r="R16" i="3" s="1"/>
  <c r="B17" i="3"/>
  <c r="R17" i="3" s="1"/>
  <c r="B18" i="3"/>
  <c r="R18" i="3" s="1"/>
  <c r="B19" i="3"/>
  <c r="R19" i="3" s="1"/>
  <c r="B20" i="3"/>
  <c r="R20" i="3" s="1"/>
  <c r="B21" i="3"/>
  <c r="R21" i="3" s="1"/>
  <c r="B22" i="3"/>
  <c r="R22" i="3" s="1"/>
  <c r="B23" i="3"/>
  <c r="R23" i="3" s="1"/>
  <c r="B24" i="3"/>
  <c r="R24" i="3" s="1"/>
  <c r="B25" i="3"/>
  <c r="R25" i="3" s="1"/>
  <c r="B26" i="3"/>
  <c r="R26" i="3" s="1"/>
  <c r="B27" i="3"/>
  <c r="R27" i="3" s="1"/>
  <c r="B28" i="3"/>
  <c r="R28" i="3" s="1"/>
  <c r="B29" i="3"/>
  <c r="R29" i="3" s="1"/>
  <c r="B30" i="3"/>
  <c r="R30" i="3" s="1"/>
  <c r="B31" i="3"/>
  <c r="R31" i="3" s="1"/>
  <c r="B32" i="3"/>
  <c r="R32" i="3" s="1"/>
  <c r="B33" i="3"/>
  <c r="R33" i="3" s="1"/>
  <c r="B34" i="3"/>
  <c r="R34" i="3" s="1"/>
  <c r="B35" i="3"/>
  <c r="R35" i="3" s="1"/>
  <c r="B36" i="3"/>
  <c r="R36" i="3" s="1"/>
  <c r="B37" i="3"/>
  <c r="R37" i="3" s="1"/>
  <c r="B38" i="3"/>
  <c r="R38" i="3" s="1"/>
  <c r="B39" i="3"/>
  <c r="R39" i="3" s="1"/>
  <c r="B40" i="3"/>
  <c r="R40" i="3" s="1"/>
  <c r="B41" i="3"/>
  <c r="R41" i="3" s="1"/>
  <c r="B42" i="3"/>
  <c r="R42" i="3" s="1"/>
  <c r="B43" i="3"/>
  <c r="R43" i="3" s="1"/>
  <c r="B44" i="3"/>
  <c r="R44" i="3" s="1"/>
  <c r="B45" i="3"/>
  <c r="R45" i="3" s="1"/>
  <c r="B46" i="3"/>
  <c r="R46" i="3" s="1"/>
  <c r="B47" i="3"/>
  <c r="R47" i="3" s="1"/>
  <c r="B48" i="3"/>
  <c r="R48" i="3" s="1"/>
  <c r="B49" i="3"/>
  <c r="R49" i="3" s="1"/>
  <c r="B2" i="3"/>
  <c r="K12" i="2" l="1"/>
  <c r="K20" i="2"/>
  <c r="K6" i="2"/>
  <c r="J14" i="2"/>
  <c r="CQ14" i="2" s="1"/>
  <c r="J22" i="2"/>
  <c r="CQ22" i="2" s="1"/>
  <c r="K13" i="2"/>
  <c r="K21" i="2"/>
  <c r="J7" i="2"/>
  <c r="J15" i="2"/>
  <c r="J23" i="2"/>
  <c r="K14" i="2"/>
  <c r="K22" i="2"/>
  <c r="J8" i="2"/>
  <c r="J16" i="2"/>
  <c r="CQ16" i="2" s="1"/>
  <c r="J24" i="2"/>
  <c r="CQ24" i="2" s="1"/>
  <c r="K7" i="2"/>
  <c r="K15" i="2"/>
  <c r="K23" i="2"/>
  <c r="J9" i="2"/>
  <c r="J17" i="2"/>
  <c r="CQ17" i="2" s="1"/>
  <c r="J25" i="2"/>
  <c r="CQ25" i="2" s="1"/>
  <c r="K8" i="2"/>
  <c r="K16" i="2"/>
  <c r="K24" i="2"/>
  <c r="J10" i="2"/>
  <c r="J18" i="2"/>
  <c r="J26" i="2"/>
  <c r="CQ26" i="2" s="1"/>
  <c r="K9" i="2"/>
  <c r="K17" i="2"/>
  <c r="K25" i="2"/>
  <c r="J11" i="2"/>
  <c r="J19" i="2"/>
  <c r="CQ19" i="2" s="1"/>
  <c r="J27" i="2"/>
  <c r="CQ27" i="2" s="1"/>
  <c r="K10" i="2"/>
  <c r="K18" i="2"/>
  <c r="K26" i="2"/>
  <c r="J12" i="2"/>
  <c r="J20" i="2"/>
  <c r="CQ20" i="2" s="1"/>
  <c r="J6" i="2"/>
  <c r="CQ6" i="2" s="1"/>
  <c r="K11" i="2"/>
  <c r="K19" i="2"/>
  <c r="K27" i="2"/>
  <c r="J13" i="2"/>
  <c r="J21" i="2"/>
  <c r="CQ21" i="2" s="1"/>
  <c r="U7" i="2"/>
  <c r="AG8" i="2"/>
  <c r="AH12" i="2"/>
  <c r="T13" i="2"/>
  <c r="AH13" i="2" s="1"/>
  <c r="T8" i="2"/>
  <c r="Q13" i="2"/>
  <c r="P12" i="2"/>
  <c r="M12" i="2" s="1"/>
  <c r="D94" i="1"/>
  <c r="B94" i="1"/>
  <c r="N12" i="2"/>
  <c r="F7" i="2"/>
  <c r="F15" i="2"/>
  <c r="F23" i="2"/>
  <c r="I9" i="2"/>
  <c r="I17" i="2"/>
  <c r="I25" i="2"/>
  <c r="H11" i="2"/>
  <c r="H19" i="2"/>
  <c r="BA19" i="2" s="1"/>
  <c r="H27" i="2"/>
  <c r="BA27" i="2" s="1"/>
  <c r="G13" i="2"/>
  <c r="G21" i="2"/>
  <c r="E7" i="2"/>
  <c r="E15" i="2"/>
  <c r="E23" i="2"/>
  <c r="DK23" i="2" s="1"/>
  <c r="DL23" i="2" s="1"/>
  <c r="D9" i="2"/>
  <c r="D17" i="2"/>
  <c r="D25" i="2"/>
  <c r="F16" i="2"/>
  <c r="G22" i="2"/>
  <c r="E16" i="2"/>
  <c r="DK16" i="2" s="1"/>
  <c r="DL16" i="2" s="1"/>
  <c r="E24" i="2"/>
  <c r="D18" i="2"/>
  <c r="F8" i="2"/>
  <c r="F9" i="2"/>
  <c r="F17" i="2"/>
  <c r="F25" i="2"/>
  <c r="I11" i="2"/>
  <c r="I19" i="2"/>
  <c r="I27" i="2"/>
  <c r="H21" i="2"/>
  <c r="BA21" i="2" s="1"/>
  <c r="G7" i="2"/>
  <c r="G15" i="2"/>
  <c r="G23" i="2"/>
  <c r="E9" i="2"/>
  <c r="DK9" i="2" s="1"/>
  <c r="DL9" i="2" s="1"/>
  <c r="E17" i="2"/>
  <c r="DK17" i="2" s="1"/>
  <c r="DL17" i="2" s="1"/>
  <c r="E25" i="2"/>
  <c r="D11" i="2"/>
  <c r="D19" i="2"/>
  <c r="D27" i="2"/>
  <c r="I26" i="2"/>
  <c r="F10" i="2"/>
  <c r="F18" i="2"/>
  <c r="F26" i="2"/>
  <c r="I12" i="2"/>
  <c r="I20" i="2"/>
  <c r="I6" i="2"/>
  <c r="H14" i="2"/>
  <c r="BA14" i="2" s="1"/>
  <c r="H22" i="2"/>
  <c r="BA22" i="2" s="1"/>
  <c r="G8" i="2"/>
  <c r="G16" i="2"/>
  <c r="G24" i="2"/>
  <c r="E10" i="2"/>
  <c r="CI10" i="2" s="1"/>
  <c r="CJ10" i="2" s="1"/>
  <c r="E18" i="2"/>
  <c r="CI18" i="2" s="1"/>
  <c r="CJ18" i="2" s="1"/>
  <c r="E26" i="2"/>
  <c r="D12" i="2"/>
  <c r="D20" i="2"/>
  <c r="D6" i="2"/>
  <c r="F11" i="2"/>
  <c r="F19" i="2"/>
  <c r="F27" i="2"/>
  <c r="I13" i="2"/>
  <c r="I21" i="2"/>
  <c r="G9" i="2"/>
  <c r="G17" i="2"/>
  <c r="G25" i="2"/>
  <c r="E11" i="2"/>
  <c r="CI11" i="2" s="1"/>
  <c r="CJ11" i="2" s="1"/>
  <c r="E19" i="2"/>
  <c r="E27" i="2"/>
  <c r="D13" i="2"/>
  <c r="D21" i="2"/>
  <c r="H20" i="2"/>
  <c r="BA20" i="2" s="1"/>
  <c r="F12" i="2"/>
  <c r="F20" i="2"/>
  <c r="F6" i="2"/>
  <c r="I14" i="2"/>
  <c r="I22" i="2"/>
  <c r="H16" i="2"/>
  <c r="BA16" i="2" s="1"/>
  <c r="H24" i="2"/>
  <c r="BA24" i="2" s="1"/>
  <c r="G10" i="2"/>
  <c r="G18" i="2"/>
  <c r="G26" i="2"/>
  <c r="E12" i="2"/>
  <c r="E20" i="2"/>
  <c r="DK20" i="2" s="1"/>
  <c r="DL20" i="2" s="1"/>
  <c r="E6" i="2"/>
  <c r="D14" i="2"/>
  <c r="D22" i="2"/>
  <c r="I10" i="2"/>
  <c r="H6" i="2"/>
  <c r="BA6" i="2" s="1"/>
  <c r="G14" i="2"/>
  <c r="E8" i="2"/>
  <c r="D10" i="2"/>
  <c r="D26" i="2"/>
  <c r="F13" i="2"/>
  <c r="F21" i="2"/>
  <c r="I7" i="2"/>
  <c r="I15" i="2"/>
  <c r="I23" i="2"/>
  <c r="H17" i="2"/>
  <c r="BA17" i="2" s="1"/>
  <c r="H25" i="2"/>
  <c r="BA25" i="2" s="1"/>
  <c r="G11" i="2"/>
  <c r="G19" i="2"/>
  <c r="G27" i="2"/>
  <c r="E13" i="2"/>
  <c r="E21" i="2"/>
  <c r="DK21" i="2" s="1"/>
  <c r="DL21" i="2" s="1"/>
  <c r="D7" i="2"/>
  <c r="D15" i="2"/>
  <c r="D23" i="2"/>
  <c r="F24" i="2"/>
  <c r="F14" i="2"/>
  <c r="F22" i="2"/>
  <c r="I8" i="2"/>
  <c r="I16" i="2"/>
  <c r="I24" i="2"/>
  <c r="H10" i="2"/>
  <c r="H18" i="2"/>
  <c r="H26" i="2"/>
  <c r="BA26" i="2" s="1"/>
  <c r="G12" i="2"/>
  <c r="G20" i="2"/>
  <c r="G6" i="2"/>
  <c r="E14" i="2"/>
  <c r="E22" i="2"/>
  <c r="D8" i="2"/>
  <c r="D16" i="2"/>
  <c r="D24" i="2"/>
  <c r="I18" i="2"/>
  <c r="C7" i="2"/>
  <c r="C15" i="2"/>
  <c r="C23" i="2"/>
  <c r="B9" i="2"/>
  <c r="B17" i="2"/>
  <c r="B25" i="2"/>
  <c r="C8" i="2"/>
  <c r="C9" i="2"/>
  <c r="C17" i="2"/>
  <c r="C25" i="2"/>
  <c r="B11" i="2"/>
  <c r="B19" i="2"/>
  <c r="B27" i="2"/>
  <c r="B18" i="2"/>
  <c r="C10" i="2"/>
  <c r="C18" i="2"/>
  <c r="C26" i="2"/>
  <c r="B12" i="2"/>
  <c r="B20" i="2"/>
  <c r="B6" i="2"/>
  <c r="B26" i="2"/>
  <c r="C11" i="2"/>
  <c r="C19" i="2"/>
  <c r="C27" i="2"/>
  <c r="B13" i="2"/>
  <c r="B21" i="2"/>
  <c r="C12" i="2"/>
  <c r="C20" i="2"/>
  <c r="C6" i="2"/>
  <c r="B14" i="2"/>
  <c r="B22" i="2"/>
  <c r="B10" i="2"/>
  <c r="C13" i="2"/>
  <c r="C21" i="2"/>
  <c r="B7" i="2"/>
  <c r="B15" i="2"/>
  <c r="B23" i="2"/>
  <c r="C24" i="2"/>
  <c r="C14" i="2"/>
  <c r="C22" i="2"/>
  <c r="B8" i="2"/>
  <c r="B16" i="2"/>
  <c r="B24" i="2"/>
  <c r="C16" i="2"/>
  <c r="R2" i="3"/>
  <c r="AD12" i="1"/>
  <c r="AD11" i="1"/>
  <c r="AD10" i="1"/>
  <c r="AP23" i="1"/>
  <c r="AP22" i="1"/>
  <c r="AD72" i="1"/>
  <c r="AD71" i="1"/>
  <c r="S71" i="1"/>
  <c r="S72" i="1"/>
  <c r="AK6" i="2" l="1"/>
  <c r="AL6" i="2" s="1"/>
  <c r="DA7" i="2"/>
  <c r="CQ7" i="2"/>
  <c r="BZ6" i="2"/>
  <c r="DK6" i="2" s="1"/>
  <c r="DL6" i="2" s="1"/>
  <c r="AD6" i="2"/>
  <c r="CB6" i="2"/>
  <c r="CA6" i="2" s="1"/>
  <c r="DA12" i="2"/>
  <c r="CQ12" i="2"/>
  <c r="DI12" i="2" s="1"/>
  <c r="DA8" i="2"/>
  <c r="CQ8" i="2"/>
  <c r="DI8" i="2" s="1"/>
  <c r="DJ8" i="2" s="1"/>
  <c r="DA13" i="2"/>
  <c r="CQ13" i="2"/>
  <c r="DA9" i="2"/>
  <c r="CQ9" i="2"/>
  <c r="DI9" i="2" s="1"/>
  <c r="DJ9" i="2" s="1"/>
  <c r="DM9" i="2" s="1"/>
  <c r="DN9" i="2" s="1"/>
  <c r="AP6" i="2"/>
  <c r="BE6" i="2" s="1"/>
  <c r="DA23" i="2"/>
  <c r="CQ23" i="2"/>
  <c r="DA15" i="2"/>
  <c r="CQ15" i="2"/>
  <c r="AP8" i="2"/>
  <c r="BE8" i="2" s="1"/>
  <c r="AP12" i="2"/>
  <c r="BE12" i="2" s="1"/>
  <c r="AP22" i="2"/>
  <c r="BE22" i="2" s="1"/>
  <c r="AP14" i="2"/>
  <c r="BE14" i="2" s="1"/>
  <c r="CI21" i="2"/>
  <c r="CJ21" i="2" s="1"/>
  <c r="AP21" i="2"/>
  <c r="BE21" i="2" s="1"/>
  <c r="CI13" i="2"/>
  <c r="CJ13" i="2" s="1"/>
  <c r="AP13" i="2"/>
  <c r="BE13" i="2" s="1"/>
  <c r="CI9" i="2"/>
  <c r="CJ9" i="2" s="1"/>
  <c r="AP9" i="2"/>
  <c r="BE9" i="2" s="1"/>
  <c r="CI26" i="2"/>
  <c r="CJ26" i="2" s="1"/>
  <c r="AP26" i="2"/>
  <c r="BE26" i="2" s="1"/>
  <c r="CI23" i="2"/>
  <c r="CJ23" i="2" s="1"/>
  <c r="AP23" i="2"/>
  <c r="BE23" i="2" s="1"/>
  <c r="CI24" i="2"/>
  <c r="CJ24" i="2" s="1"/>
  <c r="AP24" i="2"/>
  <c r="BE24" i="2" s="1"/>
  <c r="CI15" i="2"/>
  <c r="CJ15" i="2" s="1"/>
  <c r="AP15" i="2"/>
  <c r="BE15" i="2" s="1"/>
  <c r="CI27" i="2"/>
  <c r="CJ27" i="2" s="1"/>
  <c r="AP27" i="2"/>
  <c r="BE27" i="2" s="1"/>
  <c r="CI25" i="2"/>
  <c r="CJ25" i="2" s="1"/>
  <c r="AP25" i="2"/>
  <c r="BE25" i="2" s="1"/>
  <c r="CI16" i="2"/>
  <c r="CJ16" i="2" s="1"/>
  <c r="AP16" i="2"/>
  <c r="BE16" i="2" s="1"/>
  <c r="AP7" i="2"/>
  <c r="BE7" i="2" s="1"/>
  <c r="CI20" i="2"/>
  <c r="CJ20" i="2" s="1"/>
  <c r="AP20" i="2"/>
  <c r="BE20" i="2" s="1"/>
  <c r="CI19" i="2"/>
  <c r="CJ19" i="2" s="1"/>
  <c r="AP19" i="2"/>
  <c r="BE19" i="2" s="1"/>
  <c r="CI17" i="2"/>
  <c r="CJ17" i="2" s="1"/>
  <c r="AP17" i="2"/>
  <c r="BE17" i="2" s="1"/>
  <c r="AK21" i="2"/>
  <c r="AL21" i="2" s="1"/>
  <c r="AK13" i="2"/>
  <c r="AL13" i="2" s="1"/>
  <c r="AK24" i="2"/>
  <c r="AL24" i="2" s="1"/>
  <c r="CI12" i="2"/>
  <c r="CJ12" i="2" s="1"/>
  <c r="AK11" i="2"/>
  <c r="AL11" i="2" s="1"/>
  <c r="AQ11" i="2" s="1"/>
  <c r="AK22" i="2"/>
  <c r="AL22" i="2" s="1"/>
  <c r="AK27" i="2"/>
  <c r="AL27" i="2" s="1"/>
  <c r="AQ27" i="2" s="1"/>
  <c r="AK20" i="2"/>
  <c r="AL20" i="2" s="1"/>
  <c r="AK10" i="2"/>
  <c r="AL10" i="2" s="1"/>
  <c r="AQ10" i="2" s="1"/>
  <c r="AK25" i="2"/>
  <c r="AL25" i="2" s="1"/>
  <c r="AK16" i="2"/>
  <c r="AL16" i="2" s="1"/>
  <c r="AK15" i="2"/>
  <c r="AL15" i="2" s="1"/>
  <c r="AK17" i="2"/>
  <c r="AL17" i="2" s="1"/>
  <c r="AK7" i="2"/>
  <c r="AL7" i="2" s="1"/>
  <c r="AK8" i="2"/>
  <c r="AL8" i="2" s="1"/>
  <c r="AK12" i="2"/>
  <c r="AL12" i="2" s="1"/>
  <c r="AK19" i="2"/>
  <c r="AL19" i="2" s="1"/>
  <c r="AK9" i="2"/>
  <c r="AL9" i="2" s="1"/>
  <c r="AK14" i="2"/>
  <c r="AL14" i="2" s="1"/>
  <c r="AK26" i="2"/>
  <c r="AL26" i="2" s="1"/>
  <c r="AK18" i="2"/>
  <c r="AL18" i="2" s="1"/>
  <c r="AQ18" i="2" s="1"/>
  <c r="AK23" i="2"/>
  <c r="AL23" i="2" s="1"/>
  <c r="CS18" i="2"/>
  <c r="CS16" i="2"/>
  <c r="CS15" i="2"/>
  <c r="CZ15" i="2" s="1"/>
  <c r="CS17" i="2"/>
  <c r="CS7" i="2"/>
  <c r="CZ7" i="2" s="1"/>
  <c r="CS9" i="2"/>
  <c r="CZ9" i="2" s="1"/>
  <c r="CS8" i="2"/>
  <c r="CZ8" i="2" s="1"/>
  <c r="CS13" i="2"/>
  <c r="CZ13" i="2" s="1"/>
  <c r="CS25" i="2"/>
  <c r="CS20" i="2"/>
  <c r="CS27" i="2"/>
  <c r="CS10" i="2"/>
  <c r="CS22" i="2"/>
  <c r="CS12" i="2"/>
  <c r="CZ12" i="2" s="1"/>
  <c r="CS19" i="2"/>
  <c r="CS14" i="2"/>
  <c r="CS21" i="2"/>
  <c r="CS11" i="2"/>
  <c r="CS26" i="2"/>
  <c r="CS24" i="2"/>
  <c r="CS23" i="2"/>
  <c r="CZ23" i="2" s="1"/>
  <c r="CS6" i="2"/>
  <c r="CZ6" i="2" s="1"/>
  <c r="DA6" i="2" s="1"/>
  <c r="DI6" i="2" s="1"/>
  <c r="DJ6" i="2" s="1"/>
  <c r="BZ27" i="2"/>
  <c r="DK27" i="2" s="1"/>
  <c r="DL27" i="2" s="1"/>
  <c r="CI22" i="2"/>
  <c r="CJ22" i="2" s="1"/>
  <c r="CI14" i="2"/>
  <c r="CJ14" i="2" s="1"/>
  <c r="BZ20" i="2"/>
  <c r="BZ19" i="2"/>
  <c r="DK19" i="2" s="1"/>
  <c r="DL19" i="2" s="1"/>
  <c r="BZ12" i="2"/>
  <c r="DK12" i="2" s="1"/>
  <c r="DL12" i="2" s="1"/>
  <c r="BZ23" i="2"/>
  <c r="BZ8" i="2"/>
  <c r="DK8" i="2" s="1"/>
  <c r="DL8" i="2" s="1"/>
  <c r="BZ13" i="2"/>
  <c r="DK13" i="2" s="1"/>
  <c r="DL13" i="2" s="1"/>
  <c r="BZ15" i="2"/>
  <c r="DK15" i="2" s="1"/>
  <c r="DL15" i="2" s="1"/>
  <c r="BZ7" i="2"/>
  <c r="DK7" i="2" s="1"/>
  <c r="DL7" i="2" s="1"/>
  <c r="BZ14" i="2"/>
  <c r="DK14" i="2" s="1"/>
  <c r="DL14" i="2" s="1"/>
  <c r="BZ26" i="2"/>
  <c r="DK26" i="2" s="1"/>
  <c r="DL26" i="2" s="1"/>
  <c r="BZ18" i="2"/>
  <c r="BZ25" i="2"/>
  <c r="DK25" i="2" s="1"/>
  <c r="DL25" i="2" s="1"/>
  <c r="BZ10" i="2"/>
  <c r="BZ17" i="2"/>
  <c r="BZ9" i="2"/>
  <c r="BZ24" i="2"/>
  <c r="DK24" i="2" s="1"/>
  <c r="DL24" i="2" s="1"/>
  <c r="AD11" i="2"/>
  <c r="BZ11" i="2"/>
  <c r="BZ16" i="2"/>
  <c r="BZ22" i="2"/>
  <c r="DK22" i="2" s="1"/>
  <c r="DL22" i="2" s="1"/>
  <c r="BZ21" i="2"/>
  <c r="AP18" i="2"/>
  <c r="AD13" i="2"/>
  <c r="AP10" i="2"/>
  <c r="AP11" i="2"/>
  <c r="AD16" i="2"/>
  <c r="AC16" i="2"/>
  <c r="AD22" i="2"/>
  <c r="AC22" i="2"/>
  <c r="AD21" i="2"/>
  <c r="AC21" i="2"/>
  <c r="AD23" i="2"/>
  <c r="AC23" i="2"/>
  <c r="AC13" i="2"/>
  <c r="T7" i="2"/>
  <c r="AH8" i="2"/>
  <c r="AC12" i="2"/>
  <c r="AD15" i="2"/>
  <c r="AC15" i="2"/>
  <c r="AD14" i="2"/>
  <c r="AC14" i="2"/>
  <c r="AC26" i="2"/>
  <c r="AD26" i="2"/>
  <c r="AD18" i="2"/>
  <c r="AN18" i="2" s="1"/>
  <c r="AD25" i="2"/>
  <c r="AC25" i="2"/>
  <c r="AD20" i="2"/>
  <c r="AC20" i="2"/>
  <c r="AD27" i="2"/>
  <c r="AN27" i="2" s="1"/>
  <c r="AD10" i="2"/>
  <c r="AN10" i="2" s="1"/>
  <c r="AD17" i="2"/>
  <c r="AC17" i="2"/>
  <c r="U6" i="2"/>
  <c r="AG6" i="2" s="1"/>
  <c r="AG7" i="2"/>
  <c r="AD19" i="2"/>
  <c r="AC19" i="2"/>
  <c r="AC9" i="2"/>
  <c r="AD9" i="2"/>
  <c r="AD24" i="2"/>
  <c r="AC24" i="2"/>
  <c r="AD12" i="2"/>
  <c r="AB12" i="2"/>
  <c r="AB14" i="2"/>
  <c r="AB26" i="2"/>
  <c r="AA18" i="2"/>
  <c r="AB18" i="2"/>
  <c r="AB25" i="2"/>
  <c r="AB20" i="2"/>
  <c r="AB27" i="2"/>
  <c r="AA10" i="2"/>
  <c r="AB10" i="2"/>
  <c r="AB17" i="2"/>
  <c r="Q12" i="2"/>
  <c r="AB19" i="2"/>
  <c r="AB9" i="2"/>
  <c r="AB24" i="2"/>
  <c r="AB11" i="2"/>
  <c r="AA11" i="2"/>
  <c r="AB16" i="2"/>
  <c r="AB22" i="2"/>
  <c r="AB21" i="2"/>
  <c r="AB13" i="2"/>
  <c r="AB23" i="2"/>
  <c r="AB15" i="2"/>
  <c r="B93" i="1"/>
  <c r="N8" i="2"/>
  <c r="CI8" i="2" s="1"/>
  <c r="CJ8" i="2" s="1"/>
  <c r="D93" i="1"/>
  <c r="P8" i="2"/>
  <c r="DI15" i="2" l="1"/>
  <c r="DJ15" i="2" s="1"/>
  <c r="DM15" i="2" s="1"/>
  <c r="DN15" i="2" s="1"/>
  <c r="DI7" i="2"/>
  <c r="DJ7" i="2" s="1"/>
  <c r="DM7" i="2" s="1"/>
  <c r="DN7" i="2" s="1"/>
  <c r="DJ12" i="2"/>
  <c r="DM12" i="2" s="1"/>
  <c r="DN12" i="2" s="1"/>
  <c r="DI23" i="2"/>
  <c r="DJ23" i="2" s="1"/>
  <c r="DM23" i="2" s="1"/>
  <c r="DN23" i="2" s="1"/>
  <c r="DI13" i="2"/>
  <c r="DJ13" i="2" s="1"/>
  <c r="DM13" i="2" s="1"/>
  <c r="DN13" i="2" s="1"/>
  <c r="DM8" i="2"/>
  <c r="DN8" i="2" s="1"/>
  <c r="CZ19" i="2"/>
  <c r="DA19" i="2" s="1"/>
  <c r="CZ22" i="2"/>
  <c r="DA22" i="2" s="1"/>
  <c r="CZ24" i="2"/>
  <c r="DA24" i="2" s="1"/>
  <c r="CZ17" i="2"/>
  <c r="DA17" i="2" s="1"/>
  <c r="CZ26" i="2"/>
  <c r="DA26" i="2" s="1"/>
  <c r="CZ27" i="2"/>
  <c r="DA27" i="2" s="1"/>
  <c r="CZ20" i="2"/>
  <c r="DA20" i="2" s="1"/>
  <c r="CZ16" i="2"/>
  <c r="DA16" i="2" s="1"/>
  <c r="CZ21" i="2"/>
  <c r="DA21" i="2" s="1"/>
  <c r="CZ25" i="2"/>
  <c r="DA25" i="2" s="1"/>
  <c r="CZ14" i="2"/>
  <c r="DA14" i="2" s="1"/>
  <c r="AN13" i="2"/>
  <c r="AN20" i="2"/>
  <c r="AN12" i="2"/>
  <c r="AN9" i="2"/>
  <c r="AN19" i="2"/>
  <c r="AN26" i="2"/>
  <c r="AN24" i="2"/>
  <c r="AN25" i="2"/>
  <c r="AN15" i="2"/>
  <c r="AN21" i="2"/>
  <c r="AN14" i="2"/>
  <c r="AN22" i="2"/>
  <c r="AM11" i="2"/>
  <c r="AN11" i="2"/>
  <c r="AN17" i="2"/>
  <c r="AN23" i="2"/>
  <c r="AN16" i="2"/>
  <c r="AE20" i="2"/>
  <c r="AE13" i="2"/>
  <c r="AE11" i="2"/>
  <c r="AM26" i="2"/>
  <c r="BC26" i="2" s="1"/>
  <c r="AM22" i="2"/>
  <c r="BC22" i="2" s="1"/>
  <c r="AE25" i="2"/>
  <c r="AE15" i="2"/>
  <c r="AM21" i="2"/>
  <c r="BC21" i="2" s="1"/>
  <c r="AE9" i="2"/>
  <c r="AM17" i="2"/>
  <c r="BC17" i="2" s="1"/>
  <c r="AM23" i="2"/>
  <c r="BC23" i="2" s="1"/>
  <c r="AM16" i="2"/>
  <c r="BC16" i="2" s="1"/>
  <c r="AD8" i="2"/>
  <c r="M8" i="2"/>
  <c r="CB8" i="2" s="1"/>
  <c r="AM14" i="2"/>
  <c r="BC14" i="2" s="1"/>
  <c r="CA27" i="2"/>
  <c r="CB27" i="2"/>
  <c r="CB9" i="2"/>
  <c r="CA9" i="2"/>
  <c r="CA10" i="2"/>
  <c r="CB10" i="2"/>
  <c r="CA18" i="2"/>
  <c r="CB18" i="2"/>
  <c r="CA22" i="2"/>
  <c r="CB22" i="2"/>
  <c r="CA15" i="2"/>
  <c r="CB15" i="2"/>
  <c r="CA16" i="2"/>
  <c r="CB16" i="2"/>
  <c r="CA26" i="2"/>
  <c r="CB26" i="2"/>
  <c r="CB13" i="2"/>
  <c r="CA13" i="2"/>
  <c r="CA23" i="2"/>
  <c r="CB23" i="2"/>
  <c r="CA11" i="2"/>
  <c r="CB11" i="2"/>
  <c r="CB12" i="2"/>
  <c r="CA12" i="2"/>
  <c r="CA20" i="2"/>
  <c r="CB20" i="2"/>
  <c r="CA14" i="2"/>
  <c r="CB14" i="2"/>
  <c r="CA19" i="2"/>
  <c r="CB19" i="2"/>
  <c r="CB21" i="2"/>
  <c r="CA21" i="2"/>
  <c r="CA24" i="2"/>
  <c r="CB24" i="2"/>
  <c r="CB17" i="2"/>
  <c r="CA17" i="2"/>
  <c r="CB25" i="2"/>
  <c r="CA25" i="2"/>
  <c r="AM19" i="2"/>
  <c r="BC19" i="2" s="1"/>
  <c r="AM12" i="2"/>
  <c r="BC12" i="2" s="1"/>
  <c r="AM13" i="2"/>
  <c r="BC13" i="2" s="1"/>
  <c r="AM24" i="2"/>
  <c r="BC24" i="2" s="1"/>
  <c r="AM27" i="2"/>
  <c r="BC27" i="2" s="1"/>
  <c r="AE27" i="2"/>
  <c r="AE26" i="2"/>
  <c r="AM20" i="2"/>
  <c r="BC20" i="2" s="1"/>
  <c r="AE14" i="2"/>
  <c r="T6" i="2"/>
  <c r="AH6" i="2" s="1"/>
  <c r="AH7" i="2"/>
  <c r="AE22" i="2"/>
  <c r="AB8" i="2"/>
  <c r="AC8" i="2"/>
  <c r="AE24" i="2"/>
  <c r="AM9" i="2"/>
  <c r="BC9" i="2" s="1"/>
  <c r="AE17" i="2"/>
  <c r="AM25" i="2"/>
  <c r="BC25" i="2" s="1"/>
  <c r="AM15" i="2"/>
  <c r="BC15" i="2" s="1"/>
  <c r="AE23" i="2"/>
  <c r="AE16" i="2"/>
  <c r="AM18" i="2"/>
  <c r="AE18" i="2"/>
  <c r="AE12" i="2"/>
  <c r="AE19" i="2"/>
  <c r="AM10" i="2"/>
  <c r="AE10" i="2"/>
  <c r="AE21" i="2"/>
  <c r="D92" i="1"/>
  <c r="P7" i="2"/>
  <c r="B92" i="1"/>
  <c r="N6" i="2" s="1"/>
  <c r="N7" i="2"/>
  <c r="CI7" i="2" s="1"/>
  <c r="CJ7" i="2" s="1"/>
  <c r="CI6" i="2" l="1"/>
  <c r="CJ6" i="2" s="1"/>
  <c r="AB6" i="2"/>
  <c r="AC6" i="2"/>
  <c r="AM6" i="2" s="1"/>
  <c r="DI20" i="2"/>
  <c r="DJ20" i="2" s="1"/>
  <c r="DM20" i="2" s="1"/>
  <c r="DN20" i="2" s="1"/>
  <c r="DI27" i="2"/>
  <c r="DJ27" i="2" s="1"/>
  <c r="DM27" i="2" s="1"/>
  <c r="DN27" i="2" s="1"/>
  <c r="DI16" i="2"/>
  <c r="DJ16" i="2" s="1"/>
  <c r="DM16" i="2" s="1"/>
  <c r="DN16" i="2" s="1"/>
  <c r="DI26" i="2"/>
  <c r="DJ26" i="2" s="1"/>
  <c r="DM26" i="2" s="1"/>
  <c r="DN26" i="2" s="1"/>
  <c r="DI14" i="2"/>
  <c r="DJ14" i="2" s="1"/>
  <c r="DM14" i="2" s="1"/>
  <c r="DN14" i="2" s="1"/>
  <c r="DI24" i="2"/>
  <c r="DJ24" i="2" s="1"/>
  <c r="DM24" i="2" s="1"/>
  <c r="DN24" i="2" s="1"/>
  <c r="DI25" i="2"/>
  <c r="DJ25" i="2" s="1"/>
  <c r="DM25" i="2" s="1"/>
  <c r="DN25" i="2" s="1"/>
  <c r="DI22" i="2"/>
  <c r="DJ22" i="2" s="1"/>
  <c r="DM22" i="2" s="1"/>
  <c r="DN22" i="2" s="1"/>
  <c r="DI17" i="2"/>
  <c r="DJ17" i="2" s="1"/>
  <c r="DM17" i="2" s="1"/>
  <c r="DN17" i="2" s="1"/>
  <c r="DI21" i="2"/>
  <c r="DJ21" i="2" s="1"/>
  <c r="DM21" i="2" s="1"/>
  <c r="DN21" i="2" s="1"/>
  <c r="DI19" i="2"/>
  <c r="DJ19" i="2" s="1"/>
  <c r="DM19" i="2" s="1"/>
  <c r="DN19" i="2" s="1"/>
  <c r="DM6" i="2"/>
  <c r="AO17" i="2"/>
  <c r="AO24" i="2"/>
  <c r="BD24" i="2" s="1"/>
  <c r="BF24" i="2" s="1"/>
  <c r="AO15" i="2"/>
  <c r="AO13" i="2"/>
  <c r="AO21" i="2"/>
  <c r="BD21" i="2" s="1"/>
  <c r="BG21" i="2" s="1"/>
  <c r="BL21" i="2" s="1"/>
  <c r="DV21" i="2" s="1"/>
  <c r="AO10" i="2"/>
  <c r="AR10" i="2" s="1"/>
  <c r="AO25" i="2"/>
  <c r="AO12" i="2"/>
  <c r="AO14" i="2"/>
  <c r="AO9" i="2"/>
  <c r="AO22" i="2"/>
  <c r="AO19" i="2"/>
  <c r="AO20" i="2"/>
  <c r="AO16" i="2"/>
  <c r="BD16" i="2" s="1"/>
  <c r="BG16" i="2" s="1"/>
  <c r="BL16" i="2" s="1"/>
  <c r="DV16" i="2" s="1"/>
  <c r="AO26" i="2"/>
  <c r="BD26" i="2" s="1"/>
  <c r="BF26" i="2" s="1"/>
  <c r="AO11" i="2"/>
  <c r="AR11" i="2" s="1"/>
  <c r="AO18" i="2"/>
  <c r="AR18" i="2" s="1"/>
  <c r="AN8" i="2"/>
  <c r="AO23" i="2"/>
  <c r="AO27" i="2"/>
  <c r="AE8" i="2"/>
  <c r="CA8" i="2"/>
  <c r="AD7" i="2"/>
  <c r="M7" i="2"/>
  <c r="CA7" i="2" s="1"/>
  <c r="Q8" i="2"/>
  <c r="AM8" i="2"/>
  <c r="BC8" i="2" s="1"/>
  <c r="AB7" i="2"/>
  <c r="AC7" i="2"/>
  <c r="O8" i="11" l="1"/>
  <c r="O6" i="11"/>
  <c r="O7" i="11"/>
  <c r="O4" i="11"/>
  <c r="O5" i="11"/>
  <c r="N7" i="11"/>
  <c r="N8" i="11"/>
  <c r="N5" i="11"/>
  <c r="N6" i="11"/>
  <c r="M8" i="11"/>
  <c r="N4" i="11"/>
  <c r="M6" i="11"/>
  <c r="M7" i="11"/>
  <c r="M4" i="11"/>
  <c r="M5" i="11"/>
  <c r="L7" i="11"/>
  <c r="L8" i="11"/>
  <c r="L5" i="11"/>
  <c r="L6" i="11"/>
  <c r="K8" i="11"/>
  <c r="L4" i="11"/>
  <c r="K6" i="11"/>
  <c r="K7" i="11"/>
  <c r="K4" i="11"/>
  <c r="K5" i="11"/>
  <c r="BC6" i="2"/>
  <c r="DN6" i="2"/>
  <c r="DY16" i="2"/>
  <c r="EA16" i="2" s="1"/>
  <c r="DW16" i="2"/>
  <c r="DZ16" i="2" s="1"/>
  <c r="DW21" i="2"/>
  <c r="DZ21" i="2" s="1"/>
  <c r="DY21" i="2"/>
  <c r="EA21" i="2" s="1"/>
  <c r="BG26" i="2"/>
  <c r="BL26" i="2" s="1"/>
  <c r="DV26" i="2" s="1"/>
  <c r="AR27" i="2"/>
  <c r="BD27" i="2"/>
  <c r="AR19" i="2"/>
  <c r="BD19" i="2"/>
  <c r="AR13" i="2"/>
  <c r="BD13" i="2"/>
  <c r="BF16" i="2"/>
  <c r="AR20" i="2"/>
  <c r="BD20" i="2"/>
  <c r="BG24" i="2"/>
  <c r="BL24" i="2" s="1"/>
  <c r="DV24" i="2" s="1"/>
  <c r="AR23" i="2"/>
  <c r="BD23" i="2"/>
  <c r="AR22" i="2"/>
  <c r="BD22" i="2"/>
  <c r="AR15" i="2"/>
  <c r="BD15" i="2"/>
  <c r="AR14" i="2"/>
  <c r="BD14" i="2"/>
  <c r="AR17" i="2"/>
  <c r="BD17" i="2"/>
  <c r="AR9" i="2"/>
  <c r="BD9" i="2"/>
  <c r="AR12" i="2"/>
  <c r="BD12" i="2"/>
  <c r="AR25" i="2"/>
  <c r="BD25" i="2"/>
  <c r="BF21" i="2"/>
  <c r="AR16" i="2"/>
  <c r="AQ17" i="2"/>
  <c r="AQ19" i="2"/>
  <c r="AQ12" i="2"/>
  <c r="AQ23" i="2"/>
  <c r="AQ15" i="2"/>
  <c r="AQ13" i="2"/>
  <c r="AQ9" i="2"/>
  <c r="AR24" i="2"/>
  <c r="AQ24" i="2"/>
  <c r="AR26" i="2"/>
  <c r="AQ26" i="2"/>
  <c r="AQ16" i="2"/>
  <c r="AQ20" i="2"/>
  <c r="AR21" i="2"/>
  <c r="AQ21" i="2"/>
  <c r="AQ14" i="2"/>
  <c r="AQ22" i="2"/>
  <c r="AQ25" i="2"/>
  <c r="AN7" i="2"/>
  <c r="AO8" i="2"/>
  <c r="AE7" i="2"/>
  <c r="CB7" i="2"/>
  <c r="Q7" i="2"/>
  <c r="AM7" i="2"/>
  <c r="BC7" i="2" s="1"/>
  <c r="DY24" i="2" l="1"/>
  <c r="EA24" i="2" s="1"/>
  <c r="DW24" i="2"/>
  <c r="DZ24" i="2" s="1"/>
  <c r="DW26" i="2"/>
  <c r="DZ26" i="2" s="1"/>
  <c r="DY26" i="2"/>
  <c r="EA26" i="2" s="1"/>
  <c r="AS20" i="2"/>
  <c r="DP20" i="2"/>
  <c r="AS12" i="2"/>
  <c r="DP12" i="2"/>
  <c r="AS15" i="2"/>
  <c r="DP15" i="2"/>
  <c r="AS26" i="2"/>
  <c r="DP26" i="2"/>
  <c r="AS9" i="2"/>
  <c r="DP9" i="2"/>
  <c r="AS22" i="2"/>
  <c r="DP22" i="2"/>
  <c r="AS13" i="2"/>
  <c r="DP13" i="2"/>
  <c r="AS24" i="2"/>
  <c r="DP24" i="2"/>
  <c r="AS16" i="2"/>
  <c r="DP16" i="2"/>
  <c r="AS23" i="2"/>
  <c r="DP23" i="2"/>
  <c r="AS19" i="2"/>
  <c r="DP19" i="2"/>
  <c r="AS17" i="2"/>
  <c r="DP17" i="2"/>
  <c r="AS21" i="2"/>
  <c r="DP21" i="2"/>
  <c r="AS25" i="2"/>
  <c r="DP25" i="2"/>
  <c r="AS14" i="2"/>
  <c r="DP14" i="2"/>
  <c r="AS27" i="2"/>
  <c r="DP27" i="2"/>
  <c r="BG9" i="2"/>
  <c r="BL9" i="2" s="1"/>
  <c r="DV9" i="2" s="1"/>
  <c r="BF9" i="2"/>
  <c r="BF17" i="2"/>
  <c r="BG17" i="2"/>
  <c r="BL17" i="2" s="1"/>
  <c r="DV17" i="2" s="1"/>
  <c r="BF22" i="2"/>
  <c r="BG22" i="2"/>
  <c r="BL22" i="2" s="1"/>
  <c r="DV22" i="2" s="1"/>
  <c r="BG13" i="2"/>
  <c r="BL13" i="2" s="1"/>
  <c r="DV13" i="2" s="1"/>
  <c r="BF13" i="2"/>
  <c r="BF15" i="2"/>
  <c r="BG15" i="2"/>
  <c r="BL15" i="2" s="1"/>
  <c r="DV15" i="2" s="1"/>
  <c r="BF25" i="2"/>
  <c r="BG25" i="2"/>
  <c r="BL25" i="2" s="1"/>
  <c r="DV25" i="2" s="1"/>
  <c r="BF14" i="2"/>
  <c r="BG14" i="2"/>
  <c r="BL14" i="2" s="1"/>
  <c r="DV14" i="2" s="1"/>
  <c r="BG23" i="2"/>
  <c r="BL23" i="2" s="1"/>
  <c r="DV23" i="2" s="1"/>
  <c r="BF23" i="2"/>
  <c r="BF19" i="2"/>
  <c r="BG19" i="2"/>
  <c r="BL19" i="2" s="1"/>
  <c r="DV19" i="2" s="1"/>
  <c r="AR8" i="2"/>
  <c r="BD8" i="2"/>
  <c r="BG12" i="2"/>
  <c r="BL12" i="2" s="1"/>
  <c r="DV12" i="2" s="1"/>
  <c r="BF12" i="2"/>
  <c r="BG27" i="2"/>
  <c r="BL27" i="2" s="1"/>
  <c r="DV27" i="2" s="1"/>
  <c r="BF27" i="2"/>
  <c r="BG20" i="2"/>
  <c r="BL20" i="2" s="1"/>
  <c r="DV20" i="2" s="1"/>
  <c r="BF20" i="2"/>
  <c r="AQ8" i="2"/>
  <c r="AO7" i="2"/>
  <c r="AN6" i="2"/>
  <c r="AE6" i="2"/>
  <c r="DW13" i="2" l="1"/>
  <c r="DZ13" i="2" s="1"/>
  <c r="DY13" i="2"/>
  <c r="EA13" i="2" s="1"/>
  <c r="DW22" i="2"/>
  <c r="DZ22" i="2" s="1"/>
  <c r="DY22" i="2"/>
  <c r="EA22" i="2" s="1"/>
  <c r="DY17" i="2"/>
  <c r="EA17" i="2" s="1"/>
  <c r="DW17" i="2"/>
  <c r="DZ17" i="2" s="1"/>
  <c r="DY15" i="2"/>
  <c r="EA15" i="2" s="1"/>
  <c r="DW15" i="2"/>
  <c r="DZ15" i="2" s="1"/>
  <c r="DW23" i="2"/>
  <c r="DZ23" i="2" s="1"/>
  <c r="DY23" i="2"/>
  <c r="EA23" i="2" s="1"/>
  <c r="DW20" i="2"/>
  <c r="DZ20" i="2" s="1"/>
  <c r="DY20" i="2"/>
  <c r="EA20" i="2" s="1"/>
  <c r="DW14" i="2"/>
  <c r="DZ14" i="2" s="1"/>
  <c r="DY14" i="2"/>
  <c r="EA14" i="2" s="1"/>
  <c r="DY25" i="2"/>
  <c r="EA25" i="2" s="1"/>
  <c r="DW25" i="2"/>
  <c r="DZ25" i="2" s="1"/>
  <c r="DW19" i="2"/>
  <c r="DZ19" i="2" s="1"/>
  <c r="DY19" i="2"/>
  <c r="EA19" i="2" s="1"/>
  <c r="DW9" i="2"/>
  <c r="DZ9" i="2" s="1"/>
  <c r="DY9" i="2"/>
  <c r="EA9" i="2" s="1"/>
  <c r="DW27" i="2"/>
  <c r="DZ27" i="2" s="1"/>
  <c r="DY27" i="2"/>
  <c r="EA27" i="2" s="1"/>
  <c r="DW12" i="2"/>
  <c r="DZ12" i="2" s="1"/>
  <c r="DY12" i="2"/>
  <c r="EA12" i="2" s="1"/>
  <c r="DQ24" i="2"/>
  <c r="DT24" i="2" s="1"/>
  <c r="DS24" i="2"/>
  <c r="DU24" i="2" s="1"/>
  <c r="DQ17" i="2"/>
  <c r="DT17" i="2" s="1"/>
  <c r="DS17" i="2"/>
  <c r="DU17" i="2" s="1"/>
  <c r="DQ14" i="2"/>
  <c r="DT14" i="2" s="1"/>
  <c r="DS14" i="2"/>
  <c r="DU14" i="2" s="1"/>
  <c r="DQ19" i="2"/>
  <c r="DT19" i="2" s="1"/>
  <c r="DS19" i="2"/>
  <c r="DU19" i="2" s="1"/>
  <c r="DQ13" i="2"/>
  <c r="DT13" i="2" s="1"/>
  <c r="DS13" i="2"/>
  <c r="DU13" i="2" s="1"/>
  <c r="DQ15" i="2"/>
  <c r="DT15" i="2" s="1"/>
  <c r="DS15" i="2"/>
  <c r="DU15" i="2" s="1"/>
  <c r="DQ26" i="2"/>
  <c r="DT26" i="2" s="1"/>
  <c r="DS26" i="2"/>
  <c r="DU26" i="2" s="1"/>
  <c r="DQ27" i="2"/>
  <c r="DT27" i="2" s="1"/>
  <c r="DS27" i="2"/>
  <c r="DU27" i="2" s="1"/>
  <c r="DQ25" i="2"/>
  <c r="DT25" i="2" s="1"/>
  <c r="DS25" i="2"/>
  <c r="DU25" i="2" s="1"/>
  <c r="DQ23" i="2"/>
  <c r="DT23" i="2" s="1"/>
  <c r="DS23" i="2"/>
  <c r="DU23" i="2" s="1"/>
  <c r="DQ22" i="2"/>
  <c r="DT22" i="2" s="1"/>
  <c r="DS22" i="2"/>
  <c r="DU22" i="2" s="1"/>
  <c r="DQ12" i="2"/>
  <c r="DT12" i="2" s="1"/>
  <c r="DS12" i="2"/>
  <c r="DU12" i="2" s="1"/>
  <c r="DQ21" i="2"/>
  <c r="DT21" i="2" s="1"/>
  <c r="DS21" i="2"/>
  <c r="DU21" i="2" s="1"/>
  <c r="DQ16" i="2"/>
  <c r="DT16" i="2" s="1"/>
  <c r="DS16" i="2"/>
  <c r="DU16" i="2" s="1"/>
  <c r="DQ9" i="2"/>
  <c r="DT9" i="2" s="1"/>
  <c r="DS9" i="2"/>
  <c r="DU9" i="2" s="1"/>
  <c r="DQ20" i="2"/>
  <c r="DT20" i="2" s="1"/>
  <c r="DS20" i="2"/>
  <c r="DU20" i="2" s="1"/>
  <c r="AS8" i="2"/>
  <c r="DP8" i="2"/>
  <c r="BG8" i="2"/>
  <c r="BL8" i="2" s="1"/>
  <c r="DV8" i="2" s="1"/>
  <c r="BF8" i="2"/>
  <c r="AR7" i="2"/>
  <c r="BD7" i="2"/>
  <c r="AQ7" i="2"/>
  <c r="AO6" i="2"/>
  <c r="BG6" i="2" l="1"/>
  <c r="BL6" i="2" s="1"/>
  <c r="DV6" i="2" s="1"/>
  <c r="AQ6" i="2"/>
  <c r="DW8" i="2"/>
  <c r="DZ8" i="2" s="1"/>
  <c r="DY8" i="2"/>
  <c r="EA8" i="2" s="1"/>
  <c r="DQ8" i="2"/>
  <c r="DT8" i="2" s="1"/>
  <c r="DS8" i="2"/>
  <c r="DU8" i="2" s="1"/>
  <c r="AS7" i="2"/>
  <c r="DP7" i="2"/>
  <c r="BF7" i="2"/>
  <c r="BG7" i="2"/>
  <c r="BL7" i="2" s="1"/>
  <c r="DV7" i="2" s="1"/>
  <c r="AR6" i="2"/>
  <c r="BF6" i="2" l="1"/>
  <c r="DY6" i="2"/>
  <c r="EA6" i="2" s="1"/>
  <c r="DW6" i="2"/>
  <c r="DZ6" i="2" s="1"/>
  <c r="DW7" i="2"/>
  <c r="DZ7" i="2" s="1"/>
  <c r="DY7" i="2"/>
  <c r="EA7" i="2" s="1"/>
  <c r="DQ7" i="2"/>
  <c r="DT7" i="2" s="1"/>
  <c r="DS7" i="2"/>
  <c r="DU7" i="2" s="1"/>
  <c r="AS6" i="2"/>
  <c r="DP6" i="2"/>
  <c r="DQ6" i="2" l="1"/>
  <c r="DT6" i="2" s="1"/>
  <c r="DS6" i="2"/>
  <c r="DU6" i="2" s="1"/>
  <c r="AE8" i="11" l="1"/>
  <c r="AE6" i="11"/>
  <c r="AE7" i="11"/>
  <c r="AE4" i="11"/>
  <c r="AE5" i="11"/>
  <c r="AD7" i="11"/>
  <c r="AD8" i="11"/>
  <c r="AD5" i="11"/>
  <c r="AD6" i="11"/>
  <c r="AC8" i="11"/>
  <c r="AD4" i="11"/>
  <c r="AC6" i="11"/>
  <c r="AC7" i="11"/>
  <c r="AC4" i="11"/>
  <c r="AC5" i="11"/>
  <c r="AB7" i="11"/>
  <c r="AB8" i="11"/>
  <c r="AB5" i="11"/>
  <c r="AB6" i="11"/>
  <c r="AA8" i="11"/>
  <c r="AB4" i="11"/>
  <c r="AA6" i="11"/>
  <c r="AA7" i="11"/>
  <c r="AA4" i="11"/>
  <c r="AA5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tc={54E97D47-916C-42CA-B01B-23A6AF93CAC3}</author>
    <author>tc={36E74AD1-987B-4D22-8739-45F23F851136}</author>
    <author>tc={292BA85D-B52C-466B-B25D-A9D40766319C}</author>
    <author>tc={7F90DB81-C4D9-436C-88B7-71277843D2D0}</author>
    <author>tc={8D3EC044-F4D9-45AE-A956-B0F205A2196A}</author>
    <author>tc={7C29AF86-B43F-4D0B-A577-F6804D72C33B}</author>
    <author>tc={1D24AF52-D641-4425-B406-EFB4C935356E}</author>
    <author>tc={7FC10BBA-8DDF-4FCF-B8F3-320CF2E007D5}</author>
    <author>tc={879BD94C-7610-43C8-8BED-813853333C77}</author>
    <author>tc={5047CA04-6E6E-49FA-907A-EAB977401B3C}</author>
    <author>tc={E10545C5-B4EF-4DAA-AAC4-EBA02374E8F4}</author>
    <author>tc={ACDFFCC9-DAE8-44B9-ABAA-00457D840FA3}</author>
    <author>tc={664533F2-5571-453E-A4AA-F434FE065026}</author>
    <author>tc={C8AD4FDA-DAE9-41F9-BA05-5D759BFE1C0E}</author>
    <author>tc={755E25E3-904F-4CE9-B9DD-117EC8942C90}</author>
    <author>tc={09123611-FC08-44D1-802B-8E3CAE8672D9}</author>
    <author>tc={389638A4-228F-421C-B8DC-FC3D0DC80FB2}</author>
  </authors>
  <commentList>
    <comment ref="Y5" authorId="0" shapeId="0" xr:uid="{54E97D47-916C-42CA-B01B-23A6AF93CAC3}">
      <text>
        <t>[Threaded comment]
Your version of Excel allows you to read this threaded comment; however, any edits to it will get removed if the file is opened in a newer version of Excel. Learn more: https://go.microsoft.com/fwlink/?linkid=870924
Comment:
    Lowest Value Known Assessed</t>
      </text>
    </comment>
    <comment ref="CO5" authorId="1" shapeId="0" xr:uid="{36E74AD1-987B-4D22-8739-45F23F851136}">
      <text>
        <t>[Threaded comment]
Your version of Excel allows you to read this threaded comment; however, any edits to it will get removed if the file is opened in a newer version of Excel. Learn more: https://go.microsoft.com/fwlink/?linkid=870924
Comment:
    orange indicates variable for External Corrosion Risk</t>
      </text>
    </comment>
    <comment ref="AJ6" authorId="2" shapeId="0" xr:uid="{292BA85D-B52C-466B-B25D-A9D40766319C}">
      <text>
        <t>[Threaded comment]
Your version of Excel allows you to read this threaded comment; however, any edits to it will get removed if the file is opened in a newer version of Excel. Learn more: https://go.microsoft.com/fwlink/?linkid=870924
Comment:
    0.35 mm/yr pitting</t>
      </text>
    </comment>
    <comment ref="CP6" authorId="3" shapeId="0" xr:uid="{7F90DB81-C4D9-436C-88B7-71277843D2D0}">
      <text>
        <t>[Threaded comment]
Your version of Excel allows you to read this threaded comment; however, any edits to it will get removed if the file is opened in a newer version of Excel. Learn more: https://go.microsoft.com/fwlink/?linkid=870924
Comment:
    ft. st john surveys used and extrapolated as they did not go as far north. Alcan-Buick soil is a mixture of moderately well drained (alcan) and poorly draining (buick) soil - Imperfectly drained chosen for conservatism. Alcan Sheardale and Goose soils were also potential candidates for the surrounding region.</t>
      </text>
    </comment>
    <comment ref="AJ9" authorId="4" shapeId="0" xr:uid="{8D3EC044-F4D9-45AE-A956-B0F205A2196A}">
      <text>
        <t>[Threaded comment]
Your version of Excel allows you to read this threaded comment; however, any edits to it will get removed if the file is opened in a newer version of Excel. Learn more: https://go.microsoft.com/fwlink/?linkid=870924
Comment:
    0.07 pitting rate</t>
      </text>
    </comment>
    <comment ref="A10" authorId="5" shapeId="0" xr:uid="{7C29AF86-B43F-4D0B-A577-F6804D72C33B}">
      <text>
        <t>[Threaded comment]
Your version of Excel allows you to read this threaded comment; however, any edits to it will get removed if the file is opened in a newer version of Excel. Learn more: https://go.microsoft.com/fwlink/?linkid=870924
Comment:
    YOHO line</t>
      </text>
    </comment>
    <comment ref="A11" authorId="6" shapeId="0" xr:uid="{1D24AF52-D641-4425-B406-EFB4C935356E}">
      <text>
        <t>[Threaded comment]
Your version of Excel allows you to read this threaded comment; however, any edits to it will get removed if the file is opened in a newer version of Excel. Learn more: https://go.microsoft.com/fwlink/?linkid=870924
Comment:
    YOHO line</t>
      </text>
    </comment>
    <comment ref="AJ14" authorId="7" shapeId="0" xr:uid="{7FC10BBA-8DDF-4FCF-B8F3-320CF2E007D5}">
      <text>
        <t>[Threaded comment]
Your version of Excel allows you to read this threaded comment; however, any edits to it will get removed if the file is opened in a newer version of Excel. Learn more: https://go.microsoft.com/fwlink/?linkid=870924
Comment:
    0.1 mm/yr pitting rate</t>
      </text>
    </comment>
    <comment ref="AJ15" authorId="8" shapeId="0" xr:uid="{879BD94C-7610-43C8-8BED-813853333C77}">
      <text>
        <t>[Threaded comment]
Your version of Excel allows you to read this threaded comment; however, any edits to it will get removed if the file is opened in a newer version of Excel. Learn more: https://go.microsoft.com/fwlink/?linkid=870924
Comment:
    0.30 mm/yr pitting rate</t>
      </text>
    </comment>
    <comment ref="A18" authorId="9" shapeId="0" xr:uid="{5047CA04-6E6E-49FA-907A-EAB977401B3C}">
      <text>
        <t>[Threaded comment]
Your version of Excel allows you to read this threaded comment; however, any edits to it will get removed if the file is opened in a newer version of Excel. Learn more: https://go.microsoft.com/fwlink/?linkid=870924
Comment:
    YOHO line</t>
      </text>
    </comment>
    <comment ref="AJ19" authorId="10" shapeId="0" xr:uid="{E10545C5-B4EF-4DAA-AAC4-EBA02374E8F4}">
      <text>
        <t>[Threaded comment]
Your version of Excel allows you to read this threaded comment; however, any edits to it will get removed if the file is opened in a newer version of Excel. Learn more: https://go.microsoft.com/fwlink/?linkid=870924
Comment:
    0.07 mm/yr pitting rate</t>
      </text>
    </comment>
    <comment ref="AJ20" authorId="11" shapeId="0" xr:uid="{ACDFFCC9-DAE8-44B9-ABAA-00457D840FA3}">
      <text>
        <t>[Threaded comment]
Your version of Excel allows you to read this threaded comment; however, any edits to it will get removed if the file is opened in a newer version of Excel. Learn more: https://go.microsoft.com/fwlink/?linkid=870924
Comment:
    0.22 mm/yr pitting</t>
      </text>
    </comment>
    <comment ref="AJ22" authorId="12" shapeId="0" xr:uid="{664533F2-5571-453E-A4AA-F434FE065026}">
      <text>
        <t>[Threaded comment]
Your version of Excel allows you to read this threaded comment; however, any edits to it will get removed if the file is opened in a newer version of Excel. Learn more: https://go.microsoft.com/fwlink/?linkid=870924
Comment:
    0.12 mm/yr pitting rate</t>
      </text>
    </comment>
    <comment ref="AJ23" authorId="13" shapeId="0" xr:uid="{C8AD4FDA-DAE9-41F9-BA05-5D759BFE1C0E}">
      <text>
        <t>[Threaded comment]
Your version of Excel allows you to read this threaded comment; however, any edits to it will get removed if the file is opened in a newer version of Excel. Learn more: https://go.microsoft.com/fwlink/?linkid=870924
Comment:
    0.35 mm/yr pitting</t>
      </text>
    </comment>
    <comment ref="AJ24" authorId="14" shapeId="0" xr:uid="{755E25E3-904F-4CE9-B9DD-117EC8942C90}">
      <text>
        <t>[Threaded comment]
Your version of Excel allows you to read this threaded comment; however, any edits to it will get removed if the file is opened in a newer version of Excel. Learn more: https://go.microsoft.com/fwlink/?linkid=870924
Comment:
    0.13 mm/yr pitting rate</t>
      </text>
    </comment>
    <comment ref="AJ25" authorId="15" shapeId="0" xr:uid="{09123611-FC08-44D1-802B-8E3CAE8672D9}">
      <text>
        <t>[Threaded comment]
Your version of Excel allows you to read this threaded comment; however, any edits to it will get removed if the file is opened in a newer version of Excel. Learn more: https://go.microsoft.com/fwlink/?linkid=870924
Comment:
    0.19 mm/yr pitting rate</t>
      </text>
    </comment>
    <comment ref="T26" authorId="16" shapeId="0" xr:uid="{389638A4-228F-421C-B8DC-FC3D0DC80FB2}">
      <text>
        <t>[Threaded comment]
Your version of Excel allows you to read this threaded comment; however, any edits to it will get removed if the file is opened in a newer version of Excel. Learn more: https://go.microsoft.com/fwlink/?linkid=870924
Comment:
    trace h2s, &lt; 0.0001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tc={BE3153CF-78D9-496D-8162-4C37246EE9C7}</author>
    <author>tc={35976253-0F12-418F-AA22-3D765CD242F5}</author>
    <author>tc={DB241A2C-FDEC-462C-ACBD-2EA438B2C229}</author>
  </authors>
  <commentList>
    <comment ref="F34" authorId="0" shapeId="0" xr:uid="{BE3153CF-78D9-496D-8162-4C37246EE9C7}">
      <text>
        <t>[Threaded comment]
Your version of Excel allows you to read this threaded comment; however, any edits to it will get removed if the file is opened in a newer version of Excel. Learn more: https://go.microsoft.com/fwlink/?linkid=870924
Comment:
    shawcor thermotite, high temp insulated FBE</t>
      </text>
    </comment>
    <comment ref="F35" authorId="1" shapeId="0" xr:uid="{35976253-0F12-418F-AA22-3D765CD242F5}">
      <text>
        <t>[Threaded comment]
Your version of Excel allows you to read this threaded comment; however, any edits to it will get removed if the file is opened in a newer version of Excel. Learn more: https://go.microsoft.com/fwlink/?linkid=870924
Comment:
    match Yellow Jacket 1 for unknown case assumption</t>
      </text>
    </comment>
    <comment ref="F53" authorId="2" shapeId="0" xr:uid="{DB241A2C-FDEC-462C-ACBD-2EA438B2C229}">
      <text>
        <t>[Threaded comment]
Your version of Excel allows you to read this threaded comment; however, any edits to it will get removed if the file is opened in a newer version of Excel. Learn more: https://go.microsoft.com/fwlink/?linkid=870924
Comment:
    unknown equivalent to tape wrap for now for conservatism.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tc={5A5F6F85-9C2B-4B13-9D38-2CE033B581B6}</author>
    <author>tc={0D27729B-9838-4F3A-B6C6-C1ACD2245DAE}</author>
    <author>tc={4E4521E2-8ECB-470B-BCD4-FB3B290A0460}</author>
    <author>tc={9609990A-668B-4FA6-81F5-627CC84DA955}</author>
    <author>tc={2D6380D1-9DFC-4FCA-9482-B36C637098F6}</author>
    <author>tc={A06185DE-C49F-4C12-8722-287070339EEA}</author>
    <author>tc={0CD45DFF-3037-48A1-835C-908F068C0A46}</author>
    <author>tc={8C5AB7EA-330B-4E3A-AFAE-AC8857A0C1C1}</author>
    <author>tc={DD6E4F77-DA8F-4071-85B9-19E22AFE9BEC}</author>
    <author>tc={B49C02D8-2614-43B1-AB5C-DDFB5D494CD3}</author>
    <author>tc={593FD2CE-C2F5-4631-9D19-B5156DFD1AEA}</author>
    <author>tc={126D5C0A-B3AF-4CBD-BB76-CB25EDD4836E}</author>
    <author>tc={6C7926E9-B38F-4072-AB0A-2479A187152F}</author>
    <author>tc={29873BB7-2D25-4461-8F38-67BD365175C7}</author>
    <author>tc={2674115A-420D-4C00-96D9-068A8E5DC629}</author>
    <author>tc={35345F52-A09A-4380-A797-6033D39BB278}</author>
    <author>tc={B154748C-3ADB-4EDD-8C37-0412A2143CBF}</author>
  </authors>
  <commentList>
    <comment ref="AE10" authorId="0" shapeId="0" xr:uid="{5A5F6F85-9C2B-4B13-9D38-2CE033B581B6}">
      <text>
        <t>[Threaded comment]
Your version of Excel allows you to read this threaded comment; however, any edits to it will get removed if the file is opened in a newer version of Excel. Learn more: https://go.microsoft.com/fwlink/?linkid=870924
Comment:
    0.1 e3m3/d</t>
      </text>
    </comment>
    <comment ref="G15" authorId="1" shapeId="0" xr:uid="{0D27729B-9838-4F3A-B6C6-C1ACD2245DAE}">
      <text>
        <t>[Threaded comment]
Your version of Excel allows you to read this threaded comment; however, any edits to it will get removed if the file is opened in a newer version of Excel. Learn more: https://go.microsoft.com/fwlink/?linkid=870924
Comment:
    map reference -7.3 e3m3/d</t>
      </text>
    </comment>
    <comment ref="AA22" authorId="2" shapeId="0" xr:uid="{4E4521E2-8ECB-470B-BCD4-FB3B290A0460}">
      <text>
        <t>[Threaded comment]
Your version of Excel allows you to read this threaded comment; however, any edits to it will get removed if the file is opened in a newer version of Excel. Learn more: https://go.microsoft.com/fwlink/?linkid=870924
Comment:
    map reference 10.9 e3m3/d</t>
      </text>
    </comment>
    <comment ref="AM22" authorId="3" shapeId="0" xr:uid="{9609990A-668B-4FA6-81F5-627CC84DA955}">
      <text>
        <t>[Threaded comment]
Your version of Excel allows you to read this threaded comment; however, any edits to it will get removed if the file is opened in a newer version of Excel. Learn more: https://go.microsoft.com/fwlink/?linkid=870924
Comment:
    map reference - 5.4 e3m3/d</t>
      </text>
    </comment>
    <comment ref="K23" authorId="4" shapeId="0" xr:uid="{2D6380D1-9DFC-4FCA-9482-B36C637098F6}">
      <text>
        <t>[Threaded comment]
Your version of Excel allows you to read this threaded comment; however, any edits to it will get removed if the file is opened in a newer version of Excel. Learn more: https://go.microsoft.com/fwlink/?linkid=870924
Comment:
    map reference - 3 e3m3/d</t>
      </text>
    </comment>
    <comment ref="C27" authorId="5" shapeId="0" xr:uid="{A06185DE-C49F-4C12-8722-287070339EEA}">
      <text>
        <t>[Threaded comment]
Your version of Excel allows you to read this threaded comment; however, any edits to it will get removed if the file is opened in a newer version of Excel. Learn more: https://go.microsoft.com/fwlink/?linkid=870924
Comment:
    map reference - 6.4 e3m3/d</t>
      </text>
    </comment>
    <comment ref="N39" authorId="6" shapeId="0" xr:uid="{0CD45DFF-3037-48A1-835C-908F068C0A46}">
      <text>
        <t>[Threaded comment]
Your version of Excel allows you to read this threaded comment; however, any edits to it will get removed if the file is opened in a newer version of Excel. Learn more: https://go.microsoft.com/fwlink/?linkid=870924
Comment:
    3.2 e3m3/d</t>
      </text>
    </comment>
    <comment ref="Z41" authorId="7" shapeId="0" xr:uid="{8C5AB7EA-330B-4E3A-AFAE-AC8857A0C1C1}">
      <text>
        <t>[Threaded comment]
Your version of Excel allows you to read this threaded comment; however, any edits to it will get removed if the file is opened in a newer version of Excel. Learn more: https://go.microsoft.com/fwlink/?linkid=870924
Comment:
    map reference - 2.9 e3m3/d</t>
      </text>
    </comment>
    <comment ref="AK42" authorId="8" shapeId="0" xr:uid="{DD6E4F77-DA8F-4071-85B9-19E22AFE9BEC}">
      <text>
        <t>[Threaded comment]
Your version of Excel allows you to read this threaded comment; however, any edits to it will get removed if the file is opened in a newer version of Excel. Learn more: https://go.microsoft.com/fwlink/?linkid=870924
Comment:
    map reference - 5 e3m3/d</t>
      </text>
    </comment>
    <comment ref="Z50" authorId="9" shapeId="0" xr:uid="{B49C02D8-2614-43B1-AB5C-DDFB5D494CD3}">
      <text>
        <t>[Threaded comment]
Your version of Excel allows you to read this threaded comment; however, any edits to it will get removed if the file is opened in a newer version of Excel. Learn more: https://go.microsoft.com/fwlink/?linkid=870924
Comment:
    map reference - 4.3 e3m3/day</t>
      </text>
    </comment>
    <comment ref="X54" authorId="10" shapeId="0" xr:uid="{593FD2CE-C2F5-4631-9D19-B5156DFD1AEA}">
      <text>
        <t>[Threaded comment]
Your version of Excel allows you to read this threaded comment; however, any edits to it will get removed if the file is opened in a newer version of Excel. Learn more: https://go.microsoft.com/fwlink/?linkid=870924
Comment:
    second orphan well at this NTS location</t>
      </text>
    </comment>
    <comment ref="X56" authorId="11" shapeId="0" xr:uid="{126D5C0A-B3AF-4CBD-BB76-CB25EDD4836E}">
      <text>
        <t>[Threaded comment]
Your version of Excel allows you to read this threaded comment; however, any edits to it will get removed if the file is opened in a newer version of Excel. Learn more: https://go.microsoft.com/fwlink/?linkid=870924
Comment:
    map reference - 1.4 e3m3/d</t>
      </text>
    </comment>
    <comment ref="T71" authorId="12" shapeId="0" xr:uid="{6C7926E9-B38F-4072-AB0A-2479A187152F}">
      <text>
        <t>[Threaded comment]
Your version of Excel allows you to read this threaded comment; however, any edits to it will get removed if the file is opened in a newer version of Excel. Learn more: https://go.microsoft.com/fwlink/?linkid=870924
Comment:
    map reference: 6.3 e3m3/d</t>
      </text>
    </comment>
    <comment ref="AA71" authorId="13" shapeId="0" xr:uid="{29873BB7-2D25-4461-8F38-67BD365175C7}">
      <text>
        <t>[Threaded comment]
Your version of Excel allows you to read this threaded comment; however, any edits to it will get removed if the file is opened in a newer version of Excel. Learn more: https://go.microsoft.com/fwlink/?linkid=870924
Comment:
    map reference - 2.3 e3m3/d</t>
      </text>
    </comment>
    <comment ref="W84" authorId="14" shapeId="0" xr:uid="{2674115A-420D-4C00-96D9-068A8E5DC629}">
      <text>
        <t>[Threaded comment]
Your version of Excel allows you to read this threaded comment; however, any edits to it will get removed if the file is opened in a newer version of Excel. Learn more: https://go.microsoft.com/fwlink/?linkid=870924
Comment:
    Map reference: 16.2 e3m3/d</t>
      </text>
    </comment>
    <comment ref="A98" authorId="15" shapeId="0" xr:uid="{35345F52-A09A-4380-A797-6033D39BB278}">
      <text>
        <t>[Threaded comment]
Your version of Excel allows you to read this threaded comment; however, any edits to it will get removed if the file is opened in a newer version of Excel. Learn more: https://go.microsoft.com/fwlink/?linkid=870924
Comment:
    currently max, not earlier segments</t>
      </text>
    </comment>
    <comment ref="A127" authorId="16" shapeId="0" xr:uid="{B154748C-3ADB-4EDD-8C37-0412A2143CBF}">
      <text>
        <t>[Threaded comment]
Your version of Excel allows you to read this threaded comment; however, any edits to it will get removed if the file is opened in a newer version of Excel. Learn more: https://go.microsoft.com/fwlink/?linkid=870924
Comment:
    second orphan well at this NTS location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tc={B53070BE-84F4-4078-9173-ED664E6F6217}</author>
    <author>tc={0C3ABB33-384E-4A0A-87C9-C087DA66521B}</author>
  </authors>
  <commentList>
    <comment ref="T2" authorId="0" shapeId="0" xr:uid="{B53070BE-84F4-4078-9173-ED664E6F6217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license in kermit. Old nowhere to be found.</t>
      </text>
    </comment>
    <comment ref="P3" authorId="1" shapeId="0" xr:uid="{0C3ABB33-384E-4A0A-87C9-C087DA66521B}">
      <text>
        <t>[Threaded comment]
Your version of Excel allows you to read this threaded comment; however, any edits to it will get removed if the file is opened in a newer version of Excel. Learn more: https://go.microsoft.com/fwlink/?linkid=870924
Comment:
    licensed/calc length around 5.2 km. May be a NOI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tc={26DC8328-5732-4D91-8DBB-C70FD62F668A}</author>
    <author>tc={F0F206F9-5F48-46CA-A29B-C2AF64F39815}</author>
  </authors>
  <commentList>
    <comment ref="A10" authorId="0" shapeId="0" xr:uid="{26DC8328-5732-4D91-8DBB-C70FD62F668A}">
      <text>
        <t>[Threaded comment]
Your version of Excel allows you to read this threaded comment; however, any edits to it will get removed if the file is opened in a newer version of Excel. Learn more: https://go.microsoft.com/fwlink/?linkid=870924
Comment:
    YOHO well</t>
      </text>
    </comment>
    <comment ref="A16" authorId="1" shapeId="0" xr:uid="{F0F206F9-5F48-46CA-A29B-C2AF64F39815}">
      <text>
        <t>[Threaded comment]
Your version of Excel allows you to read this threaded comment; however, any edits to it will get removed if the file is opened in a newer version of Excel. Learn more: https://go.microsoft.com/fwlink/?linkid=870924
Comment:
    no production volumes (record, 0m3)</t>
      </text>
    </comment>
  </commentList>
</comments>
</file>

<file path=xl/sharedStrings.xml><?xml version="1.0" encoding="utf-8"?>
<sst xmlns="http://schemas.openxmlformats.org/spreadsheetml/2006/main" count="59622" uniqueCount="7205">
  <si>
    <t>Pipeline Licensing Data</t>
  </si>
  <si>
    <t>Pipeline Operating Conditions, Production Volumes and Chemistry</t>
  </si>
  <si>
    <t>Probability of Unmititigated Internal Corrosion</t>
  </si>
  <si>
    <t>Pigging</t>
  </si>
  <si>
    <t>Chemical</t>
  </si>
  <si>
    <t>Probability of Mitigated Internal Corrosion</t>
  </si>
  <si>
    <t>Monitoring &amp; Inspection</t>
  </si>
  <si>
    <t xml:space="preserve"> Consequence Level</t>
  </si>
  <si>
    <t>Soil Data</t>
  </si>
  <si>
    <t>Coating Data</t>
  </si>
  <si>
    <t>Inline Inspection</t>
  </si>
  <si>
    <t>CP</t>
  </si>
  <si>
    <t>External Corrosion Risk Score, Per License</t>
  </si>
  <si>
    <t>Internal Corrosion Risk Score, Per License</t>
  </si>
  <si>
    <t>Production Rates</t>
  </si>
  <si>
    <t>Operating Conditions</t>
  </si>
  <si>
    <t>Gas Analysis</t>
  </si>
  <si>
    <t>Oil/Liquid/Water Analysis</t>
  </si>
  <si>
    <t>Health &amp; Safety Impact</t>
  </si>
  <si>
    <t>Environment Impact</t>
  </si>
  <si>
    <t>Reputation Impact</t>
  </si>
  <si>
    <t>Financial Impact</t>
  </si>
  <si>
    <t>Unmitigated Risk</t>
  </si>
  <si>
    <t>Mitigated Risk</t>
  </si>
  <si>
    <t>Pipeline License</t>
  </si>
  <si>
    <t>From Location</t>
  </si>
  <si>
    <t>To Location</t>
  </si>
  <si>
    <t>Status (Kermit)</t>
  </si>
  <si>
    <t>Substance</t>
  </si>
  <si>
    <t>Age (Years)</t>
  </si>
  <si>
    <t>Diameter (mm)</t>
  </si>
  <si>
    <t>Wall Thickness (mm)</t>
  </si>
  <si>
    <t>Length (km)</t>
  </si>
  <si>
    <t xml:space="preserve">Material </t>
  </si>
  <si>
    <t>Internal Protection</t>
  </si>
  <si>
    <r>
      <t>Licensed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 (mol/kmol)</t>
    </r>
  </si>
  <si>
    <t>Liquid Production (m3/day)</t>
  </si>
  <si>
    <t>Gas Production (e3m3/day)</t>
  </si>
  <si>
    <t>Oil Production (m3/day)</t>
  </si>
  <si>
    <t>Water rate (m3/day)</t>
  </si>
  <si>
    <t>Water Cut %</t>
  </si>
  <si>
    <t>Operating Pressure (kPa)</t>
  </si>
  <si>
    <t>Operating Temperature (degrees C)</t>
  </si>
  <si>
    <t>H2S (%)</t>
  </si>
  <si>
    <t>CO2 (%)</t>
  </si>
  <si>
    <t>Corrosive Bacteria Tested positive  Yes/No/Unknown</t>
  </si>
  <si>
    <t>Oxygen Tested above threshold Yes/No/Unknown</t>
  </si>
  <si>
    <t>Cl (mg/L)</t>
  </si>
  <si>
    <t>Bicarbonates</t>
  </si>
  <si>
    <t>Time to Detect Failure</t>
  </si>
  <si>
    <t>Liquid Release (m3)</t>
  </si>
  <si>
    <t>Gas Release (e3m3)</t>
  </si>
  <si>
    <t>Superficial Gas Velocity m/s</t>
  </si>
  <si>
    <t>Superficial Liquid Velocity m/s</t>
  </si>
  <si>
    <t>Flow Regime</t>
  </si>
  <si>
    <r>
      <t>G10 pH</t>
    </r>
    <r>
      <rPr>
        <b/>
        <sz val="7"/>
        <color theme="1"/>
        <rFont val="Arial"/>
        <family val="2"/>
      </rPr>
      <t>Calculated</t>
    </r>
  </si>
  <si>
    <t>CO2 Partial Pressure (Kpa)</t>
  </si>
  <si>
    <t>H2S Partial Pressure (Kpa)</t>
  </si>
  <si>
    <t>G10 Corrosion Mechanism</t>
  </si>
  <si>
    <t>G10 Maximum Corrosion rate mm/y</t>
  </si>
  <si>
    <t>Remaining life Score of unmitigated Acid Gas corrosion, years</t>
  </si>
  <si>
    <t>Probability level of unmitigated Acid Gas Corrosion</t>
  </si>
  <si>
    <t>Probability level of unmitigated Under Deposit corrosion/Water Hold Up Damage</t>
  </si>
  <si>
    <t>Probability level of unmitigated MIC corrosion Without UD Factor</t>
  </si>
  <si>
    <t xml:space="preserve">Probability level of unmitigated MIC corrosion </t>
  </si>
  <si>
    <t>Probability Level of Oxygen Corrosion</t>
  </si>
  <si>
    <t>Remaining life Score of unmitigated internal corrosion, years</t>
  </si>
  <si>
    <t>Probability of Unmitigated Internal Corrosion</t>
  </si>
  <si>
    <t>Unmitigated Internal Corrosion Probability Level</t>
  </si>
  <si>
    <t>Pipeline Piggable</t>
  </si>
  <si>
    <t>Pigging Assessment</t>
  </si>
  <si>
    <t>Continuous Inhibition Assessment</t>
  </si>
  <si>
    <t>Corrosion Residual Assessment</t>
  </si>
  <si>
    <t>Corr Batch Assessment</t>
  </si>
  <si>
    <t>Bio Batch Assessment</t>
  </si>
  <si>
    <t>Mitigated Acid Gas Corrosion Rate</t>
  </si>
  <si>
    <t>Mitigated Acid Gas Remaining Life</t>
  </si>
  <si>
    <t>Mitigated Probability of Acid Gas Corrosion</t>
  </si>
  <si>
    <t>Mitigated Probability of Under Deposit Corrosion/Water Hold Up</t>
  </si>
  <si>
    <t>Mitigated Probability of MIC corrosion</t>
  </si>
  <si>
    <t>Mitigated Probability Level of Oxygen Corrosion</t>
  </si>
  <si>
    <t>Remaining life of Mitigated internal corrosion, years</t>
  </si>
  <si>
    <t>Highest defect remaining</t>
  </si>
  <si>
    <t>Pitting Measured Corrosion Rate (mm/y)</t>
  </si>
  <si>
    <t>Type of Monitoring/Inspection</t>
  </si>
  <si>
    <t>Date of Last Inspection</t>
  </si>
  <si>
    <t>Mitigated Probability Level</t>
  </si>
  <si>
    <t>Class location</t>
  </si>
  <si>
    <t>Crossing/Proximity (100m) to roads/railways/residential</t>
  </si>
  <si>
    <t>Road Crossing</t>
  </si>
  <si>
    <t>Railway Crossing</t>
  </si>
  <si>
    <t>Road Proximity</t>
  </si>
  <si>
    <t>Railway Proximity</t>
  </si>
  <si>
    <t>Health &amp; Safety score</t>
  </si>
  <si>
    <t>Environmentally sensitive area</t>
  </si>
  <si>
    <t>Water body</t>
  </si>
  <si>
    <t>Water Crossing Classification</t>
  </si>
  <si>
    <t>100 m Buffer Crossing?</t>
  </si>
  <si>
    <t>Creek crossing?</t>
  </si>
  <si>
    <t>River crossing?</t>
  </si>
  <si>
    <t>Pipe Volume [m³]</t>
  </si>
  <si>
    <t>Released Liquid Volume (Rupture) [m³]</t>
  </si>
  <si>
    <r>
      <t>Released Liquid Volume(Pinhole) [m</t>
    </r>
    <r>
      <rPr>
        <b/>
        <sz val="9"/>
        <rFont val="Calibri"/>
        <family val="2"/>
      </rPr>
      <t>³</t>
    </r>
    <r>
      <rPr>
        <b/>
        <sz val="9"/>
        <rFont val="Arial"/>
        <family val="2"/>
      </rPr>
      <t>]</t>
    </r>
  </si>
  <si>
    <t xml:space="preserve">Environment score  </t>
  </si>
  <si>
    <t>Environmentally significant sensitive area</t>
  </si>
  <si>
    <t>Military or Indian reserves</t>
  </si>
  <si>
    <t>Reputation score</t>
  </si>
  <si>
    <t>Repair/Replacement cost</t>
  </si>
  <si>
    <t>Clean up Cost</t>
  </si>
  <si>
    <t xml:space="preserve">Production loss ($) </t>
  </si>
  <si>
    <t>Total Cost $</t>
  </si>
  <si>
    <t>Business score</t>
  </si>
  <si>
    <t>Soil pH (pH2)</t>
  </si>
  <si>
    <t>Base Saturation (%)</t>
  </si>
  <si>
    <t>Drainage Ranking</t>
  </si>
  <si>
    <t>Drainage</t>
  </si>
  <si>
    <t>Soil Corrosivity Factor (/10)</t>
  </si>
  <si>
    <t>External Coating Type</t>
  </si>
  <si>
    <t>Pipeline Age</t>
  </si>
  <si>
    <t>Coating Survey Completed (Yes/No)</t>
  </si>
  <si>
    <t>Dig/Excavation Completed</t>
  </si>
  <si>
    <t>Year of Coating Observation/Survey</t>
  </si>
  <si>
    <t># of Holidays or Defects found</t>
  </si>
  <si>
    <t>Overall Coating Condition</t>
  </si>
  <si>
    <t>Coating Type vs Temperature Factor</t>
  </si>
  <si>
    <t>Coating Type vs Vintage Factor</t>
  </si>
  <si>
    <t>Coating Condition Factor (/40)</t>
  </si>
  <si>
    <t>ILI Date</t>
  </si>
  <si>
    <t>External Defect Present</t>
  </si>
  <si>
    <t># of External Defects</t>
  </si>
  <si>
    <t>% Depth</t>
  </si>
  <si>
    <t>External Corrosion Rate (mm/yr)</t>
  </si>
  <si>
    <t>ILI Factor (/10)</t>
  </si>
  <si>
    <t>Cathodic Protection Deficiency (Yes/No) (/15)</t>
  </si>
  <si>
    <t>Risk of External Corrosion Score (/75)</t>
  </si>
  <si>
    <t>EC Risk Score</t>
  </si>
  <si>
    <t>Consequence of Failure Raw Score</t>
  </si>
  <si>
    <t>Consequence of Failure (/5)</t>
  </si>
  <si>
    <t>Combined Score, EC and Consequence</t>
  </si>
  <si>
    <t>Overall Score, EC Factors</t>
  </si>
  <si>
    <t>Recommended Field Work</t>
  </si>
  <si>
    <t>Unmitigated Probability</t>
  </si>
  <si>
    <t>IC Risk Score</t>
  </si>
  <si>
    <t>Consequence</t>
  </si>
  <si>
    <t>Combined Score</t>
  </si>
  <si>
    <t>Unmitigated Risk Ranking</t>
  </si>
  <si>
    <t>Mitigated Probability</t>
  </si>
  <si>
    <t>Mitigated Risk Ranking</t>
  </si>
  <si>
    <t>Comments</t>
  </si>
  <si>
    <t>AbaData Field</t>
  </si>
  <si>
    <t>In Internal Tool List</t>
  </si>
  <si>
    <t>9995-1</t>
  </si>
  <si>
    <t>Unknown</t>
  </si>
  <si>
    <t>3 - 3 to 7 days</t>
  </si>
  <si>
    <t>H2S</t>
  </si>
  <si>
    <t>No</t>
  </si>
  <si>
    <t>Poor</t>
  </si>
  <si>
    <t>N/A</t>
  </si>
  <si>
    <t>Beatton River Access Road Buffer Crossing (35 metres)</t>
  </si>
  <si>
    <t>3 Loss Time Injury &gt;7 days</t>
  </si>
  <si>
    <t>R1 - Low Significance</t>
  </si>
  <si>
    <t>2 &gt;1 m³ (s),  &gt;10 m³ (non-s)</t>
  </si>
  <si>
    <t xml:space="preserve">No </t>
  </si>
  <si>
    <t>2 Neighbor Complaint</t>
  </si>
  <si>
    <t>2 $100K to $750k</t>
  </si>
  <si>
    <t>I - Imperfectly Drained</t>
  </si>
  <si>
    <t>Yes</t>
  </si>
  <si>
    <t>Most Recent CP Report is 2017 [Predator] and only 20% of the assets were surveyed. Historically 80-90% compliant |</t>
  </si>
  <si>
    <t>25591-9</t>
  </si>
  <si>
    <t>Resource Road Direct Crossing (x2)</t>
  </si>
  <si>
    <t>Direct Watercourse Crossing</t>
  </si>
  <si>
    <t>25591-7</t>
  </si>
  <si>
    <t>1029-1</t>
  </si>
  <si>
    <t xml:space="preserve">Resource Road Direct Crossing  </t>
  </si>
  <si>
    <t>2 Loss Time Injury &lt;7 days</t>
  </si>
  <si>
    <t>Buffer Watercourse Crossing</t>
  </si>
  <si>
    <t>1 &lt;1 m³ (s), &lt;10 m³ (non-s)</t>
  </si>
  <si>
    <r>
      <t xml:space="preserve">Most Recent CP Report is 2017 [Predator] and only 20% of the assets were surveyed. Historically 80-90% compliant | </t>
    </r>
    <r>
      <rPr>
        <b/>
        <sz val="11"/>
        <color theme="9"/>
        <rFont val="Calibri"/>
        <family val="2"/>
        <scheme val="minor"/>
      </rPr>
      <t>Historical Continuous Inhibition Injection Point</t>
    </r>
  </si>
  <si>
    <t>17176-1</t>
  </si>
  <si>
    <t>Resource Road Buffer Crossing</t>
  </si>
  <si>
    <t>253-1</t>
  </si>
  <si>
    <t>Direct Resource Road Crossing (x4)</t>
  </si>
  <si>
    <t>25591-3</t>
  </si>
  <si>
    <t>Direct Watercourse Crossing (x2)</t>
  </si>
  <si>
    <t>25591-8</t>
  </si>
  <si>
    <t>Buffer Resource Road Crossing</t>
  </si>
  <si>
    <t>14854-1</t>
  </si>
  <si>
    <t>Direct Resource Road Crossing, Buffer Road Crossing</t>
  </si>
  <si>
    <t>25591-5</t>
  </si>
  <si>
    <t>Direct Resource Road Crossing</t>
  </si>
  <si>
    <t>UDL factor</t>
  </si>
  <si>
    <t>UDL</t>
  </si>
  <si>
    <t>MIC</t>
  </si>
  <si>
    <t>1622-1</t>
  </si>
  <si>
    <t>A</t>
  </si>
  <si>
    <t>1343-1</t>
  </si>
  <si>
    <t>3 &gt;10 m³ (s), &gt;100 m³ (non-s)</t>
  </si>
  <si>
    <t>3 Local Media Coverage</t>
  </si>
  <si>
    <t>C</t>
  </si>
  <si>
    <t>3609-1</t>
  </si>
  <si>
    <t>E</t>
  </si>
  <si>
    <t>7773-1</t>
  </si>
  <si>
    <t>B</t>
  </si>
  <si>
    <t>25594-2</t>
  </si>
  <si>
    <t>1 Medical aid</t>
  </si>
  <si>
    <t>Direct Watercourse Crossing (x3)</t>
  </si>
  <si>
    <t>D</t>
  </si>
  <si>
    <t>25594-1</t>
  </si>
  <si>
    <t>23695-3</t>
  </si>
  <si>
    <t>Direct Resource Road Crossing (x2)</t>
  </si>
  <si>
    <t>25591-1</t>
  </si>
  <si>
    <t>7096-1</t>
  </si>
  <si>
    <t>3632-3</t>
  </si>
  <si>
    <t>3632-2</t>
  </si>
  <si>
    <t>1 No Impact</t>
  </si>
  <si>
    <t>6316-1</t>
  </si>
  <si>
    <t>Corrosion Rate Reduction Factor</t>
  </si>
  <si>
    <t>Unmitigated Risk, Geotechnical Factors (by crossing)</t>
  </si>
  <si>
    <t>Unmitigated Risk, External Corrosion (by Pipeline)</t>
  </si>
  <si>
    <t>Unmitigated Risk, Overall External (by Pipeline)</t>
  </si>
  <si>
    <t>Unmitigated Risk, Overall Internal (by Pipeline)</t>
  </si>
  <si>
    <t>Mitigated Risk, Overall Internal (by Pipeline)</t>
  </si>
  <si>
    <t>Probability</t>
  </si>
  <si>
    <t>Unmitigated Risk, Geotechnical Factors (by pipeline)</t>
  </si>
  <si>
    <t>Unmitigated Risk, Overall, All Factors (by Pipeline)</t>
  </si>
  <si>
    <t>Corrosive Bacteria Tested Positive</t>
  </si>
  <si>
    <t>Oxygen Tested</t>
  </si>
  <si>
    <t>Time to Detect</t>
  </si>
  <si>
    <t>Environment Score</t>
  </si>
  <si>
    <t>Reputation Score</t>
  </si>
  <si>
    <t>Business Score</t>
  </si>
  <si>
    <t>Health &amp; Safety Score</t>
  </si>
  <si>
    <t>Water Crossing Classification (G10)</t>
  </si>
  <si>
    <t>Continuous Inhibition</t>
  </si>
  <si>
    <t>1 - Within 24 Hours</t>
  </si>
  <si>
    <t>1 &lt;$100k</t>
  </si>
  <si>
    <t>Yellow Jacket - YJ1</t>
  </si>
  <si>
    <t>R0 - Insignificant</t>
  </si>
  <si>
    <t>Good</t>
  </si>
  <si>
    <t>2 - 1 to 3 days</t>
  </si>
  <si>
    <t>Yellow Jacket - YJ2</t>
  </si>
  <si>
    <t>MW - Moderately Well Drained</t>
  </si>
  <si>
    <t>3 $750k to $2MM</t>
  </si>
  <si>
    <t>Cement</t>
  </si>
  <si>
    <t>R2 - Moderate Significance</t>
  </si>
  <si>
    <t>Overtreat</t>
  </si>
  <si>
    <t>Partially Pigged</t>
  </si>
  <si>
    <t>P - Poorly Drained</t>
  </si>
  <si>
    <t>4 - 7 to 14 days</t>
  </si>
  <si>
    <t>4  &gt;100 m³ (s), &gt;150 m³ (non-s)</t>
  </si>
  <si>
    <t>4 Regional Media Coverage</t>
  </si>
  <si>
    <t>4 $2MM to $5MM</t>
  </si>
  <si>
    <t>4 Single Fatality</t>
  </si>
  <si>
    <t>Coal Tar</t>
  </si>
  <si>
    <t>R3 - High Significance</t>
  </si>
  <si>
    <t>Piggable with Improper Pig Used</t>
  </si>
  <si>
    <t>R - Rapidly Drained</t>
  </si>
  <si>
    <t>5 - 14+ days</t>
  </si>
  <si>
    <t>5  &gt;150 m³ (s), &gt;250 m³ (non-s)</t>
  </si>
  <si>
    <t>5 International Publicity</t>
  </si>
  <si>
    <t>5 &gt; $5MM</t>
  </si>
  <si>
    <t>5 Multiple Fatality</t>
  </si>
  <si>
    <t>Enamel (Fiberglass)</t>
  </si>
  <si>
    <t>R4 - Very High Significance</t>
  </si>
  <si>
    <t>VP - Very Poorly Drained</t>
  </si>
  <si>
    <t>Epoxy</t>
  </si>
  <si>
    <t>L0 - Insignificant</t>
  </si>
  <si>
    <t>W - Well Drained</t>
  </si>
  <si>
    <t>Fibreglass</t>
  </si>
  <si>
    <t>L1 - Low Significance</t>
  </si>
  <si>
    <t>Fusion Bonded Epoxy</t>
  </si>
  <si>
    <t>L2 - Moderate Significance</t>
  </si>
  <si>
    <t>None</t>
  </si>
  <si>
    <t>L3 - High Significance</t>
  </si>
  <si>
    <t>Paint</t>
  </si>
  <si>
    <t>L4 - Very High Significance</t>
  </si>
  <si>
    <t>Polyethylene Tape</t>
  </si>
  <si>
    <t>Polyurethane</t>
  </si>
  <si>
    <t>Ultra Bond/Foam</t>
  </si>
  <si>
    <t>Wax Tape</t>
  </si>
  <si>
    <t>Water Index</t>
  </si>
  <si>
    <t>Never</t>
  </si>
  <si>
    <t>Seasonal Saturation</t>
  </si>
  <si>
    <t>Seasonal Runoff</t>
  </si>
  <si>
    <t>Constant Saturation</t>
  </si>
  <si>
    <t>Moving Water</t>
  </si>
  <si>
    <t>Soil Index</t>
  </si>
  <si>
    <t>Solid Rock</t>
  </si>
  <si>
    <t>Significant Consolidation</t>
  </si>
  <si>
    <t>Moderate Consolidation</t>
  </si>
  <si>
    <t>Low Consolidation</t>
  </si>
  <si>
    <t>Unconsolidated</t>
  </si>
  <si>
    <t>History in Region</t>
  </si>
  <si>
    <t>no occurrence in region</t>
  </si>
  <si>
    <t>Historic Events have occurred (previous decade)</t>
  </si>
  <si>
    <t>Occasional occurrence in region (1 occurance in last 5 years)</t>
  </si>
  <si>
    <t>occurrence common in region (more than one occurance in last 5 years)</t>
  </si>
  <si>
    <t>occurrence common on pipeline (seasonal occurance)</t>
  </si>
  <si>
    <t>Activity in Region</t>
  </si>
  <si>
    <t>Not near right of way</t>
  </si>
  <si>
    <t>adjacent to Right of way</t>
  </si>
  <si>
    <t>within right of way</t>
  </si>
  <si>
    <t>adjacent to pipeline</t>
  </si>
  <si>
    <t>Over pipeline</t>
  </si>
  <si>
    <t>Slope Stability Factor</t>
  </si>
  <si>
    <t>Slope Angle Factor</t>
  </si>
  <si>
    <t>Exposure Length Factor</t>
  </si>
  <si>
    <t>Soil Mass/Bulk Density Factor</t>
  </si>
  <si>
    <t>Group 10 Water Classification Factor</t>
  </si>
  <si>
    <t>Lost Liquid Production</t>
  </si>
  <si>
    <t>Waterbody Type Multiplier</t>
  </si>
  <si>
    <t>Geotechnical Risk Range</t>
  </si>
  <si>
    <t>Consequence of Failure Range</t>
  </si>
  <si>
    <t>soil corrosivity total</t>
  </si>
  <si>
    <t>pH</t>
  </si>
  <si>
    <t>Base Saturation</t>
  </si>
  <si>
    <t>Type v Temp</t>
  </si>
  <si>
    <t>coating total</t>
  </si>
  <si>
    <t>Age v Type</t>
  </si>
  <si>
    <t>Defects Observed</t>
  </si>
  <si>
    <t>Coating Type</t>
  </si>
  <si>
    <t>Coating Condition</t>
  </si>
  <si>
    <t>Temperature</t>
  </si>
  <si>
    <t>Acceptable</t>
  </si>
  <si>
    <t>ILI Factor (% Depth)</t>
  </si>
  <si>
    <t>Age</t>
  </si>
  <si>
    <t>A-035-E/094-A-14</t>
  </si>
  <si>
    <t>Potential Discontinuations, if wells are not to be reactivated</t>
  </si>
  <si>
    <t>Gas</t>
  </si>
  <si>
    <t>Oil</t>
  </si>
  <si>
    <t>Water</t>
  </si>
  <si>
    <t>200/D-035-E/094-A-14/00</t>
  </si>
  <si>
    <t>A-025-E/094-A-14</t>
  </si>
  <si>
    <t>B-044-F/094-A-14</t>
  </si>
  <si>
    <t>200/A-025-E/094-A-14/00</t>
  </si>
  <si>
    <t>200/A-025-E/094-A-14/02</t>
  </si>
  <si>
    <t>200/A-013-E/094-A-14/00</t>
  </si>
  <si>
    <t xml:space="preserve">Oil </t>
  </si>
  <si>
    <t>B-028-F/094-A-14</t>
  </si>
  <si>
    <t>C-022-F/094-A-14</t>
  </si>
  <si>
    <t>200/C-002-E/094-A-14/00</t>
  </si>
  <si>
    <t>200/A-018-F/094-A-14/02</t>
  </si>
  <si>
    <t>200/A-018-F/094-A-14/03</t>
  </si>
  <si>
    <t>200/C-018-F/094-A-14/00</t>
  </si>
  <si>
    <t>200/D-004-E/094-A-14/00</t>
  </si>
  <si>
    <t>200/B-091-D/094-A-14/00</t>
  </si>
  <si>
    <t>D-089-C/094-A-14</t>
  </si>
  <si>
    <t>200/B-002-F/094-A-14/00</t>
  </si>
  <si>
    <t>B-088-C/094-A-14</t>
  </si>
  <si>
    <t>200/C-078-C/094-A-14/00</t>
  </si>
  <si>
    <t>200/C-078-C/094-A-14/02</t>
  </si>
  <si>
    <t>Legend</t>
  </si>
  <si>
    <t>Historical Continuous Inhibitor Location</t>
  </si>
  <si>
    <t>200/B-078-C/094-A-14/00</t>
  </si>
  <si>
    <t>D-060-C/094-A-14</t>
  </si>
  <si>
    <t>C-057-C/094-A-14</t>
  </si>
  <si>
    <t>200/D-017-C/094-A-14/00</t>
  </si>
  <si>
    <t>Gas (e3m3)</t>
  </si>
  <si>
    <t>Oil (m3)</t>
  </si>
  <si>
    <t>Water (m3)</t>
  </si>
  <si>
    <t>Field</t>
  </si>
  <si>
    <t>LL</t>
  </si>
  <si>
    <t>New License/Matching From-To</t>
  </si>
  <si>
    <t>License</t>
  </si>
  <si>
    <t>Line</t>
  </si>
  <si>
    <t>Prov.</t>
  </si>
  <si>
    <t>Status</t>
  </si>
  <si>
    <t>Material</t>
  </si>
  <si>
    <t>External Protection</t>
  </si>
  <si>
    <t>Line Size
(mm)</t>
  </si>
  <si>
    <t>Wall Thick
(mm)</t>
  </si>
  <si>
    <t>Calc. Length
(km)</t>
  </si>
  <si>
    <t>Year Built</t>
  </si>
  <si>
    <t>In schematic (Y/N)</t>
  </si>
  <si>
    <t>In Kermit (Y/N)</t>
  </si>
  <si>
    <t>Kermit Status</t>
  </si>
  <si>
    <t>Comments/Observations</t>
  </si>
  <si>
    <t>Buick</t>
  </si>
  <si>
    <t>BC</t>
  </si>
  <si>
    <t>Inactive</t>
  </si>
  <si>
    <t>Natural Gas</t>
  </si>
  <si>
    <t>B-023-E/094-A-14</t>
  </si>
  <si>
    <t>C-002-E/094-A-14</t>
  </si>
  <si>
    <t/>
  </si>
  <si>
    <t>Y</t>
  </si>
  <si>
    <t>Sour Natural Gas</t>
  </si>
  <si>
    <t>A-068-C/094-A-14</t>
  </si>
  <si>
    <t>doesn't match calculated length, might encompass multiple licenses</t>
  </si>
  <si>
    <t>A-090-C/094-A-14</t>
  </si>
  <si>
    <t>D-015-C/094-A-14</t>
  </si>
  <si>
    <t>doesn't match calculated length</t>
  </si>
  <si>
    <t>B-078-C/094-A-14</t>
  </si>
  <si>
    <t>A-079-C/094-A-14</t>
  </si>
  <si>
    <t>D-093-K/094-A-11</t>
  </si>
  <si>
    <t>C-014-C/094-A-14</t>
  </si>
  <si>
    <t>Orphan Fund</t>
  </si>
  <si>
    <t>Abandoned</t>
  </si>
  <si>
    <t>D-058-C/094-A-14</t>
  </si>
  <si>
    <t>C-005-C/094-A-14</t>
  </si>
  <si>
    <t>B-014-C/094-A-14</t>
  </si>
  <si>
    <t>New</t>
  </si>
  <si>
    <t>D-095-K/094-A-11</t>
  </si>
  <si>
    <t>B-003-C/094-A-14</t>
  </si>
  <si>
    <t>C-034-E/094-A-14</t>
  </si>
  <si>
    <t>D-017-C/094-A-14</t>
  </si>
  <si>
    <t>B-025-C/094-A-14</t>
  </si>
  <si>
    <t>B-004-B/094-A-14</t>
  </si>
  <si>
    <t>D-094-J/094-A-11</t>
  </si>
  <si>
    <t>Steel</t>
  </si>
  <si>
    <t>Deactivated</t>
  </si>
  <si>
    <t>C-014-B/094-A-14</t>
  </si>
  <si>
    <t>Fuel Gas</t>
  </si>
  <si>
    <t>A-085-I/094-A-11</t>
  </si>
  <si>
    <t>D-098-I/094-A-11</t>
  </si>
  <si>
    <t>A-098-C/094-A-14</t>
  </si>
  <si>
    <t>A-081-C/094-A-14</t>
  </si>
  <si>
    <t>B-002-F/094-A-14</t>
  </si>
  <si>
    <t>B-086-F/094-A-14</t>
  </si>
  <si>
    <t>D-055-F/094-A-14</t>
  </si>
  <si>
    <t>Yellow Jacket</t>
  </si>
  <si>
    <t>B-008-C/094-A-14</t>
  </si>
  <si>
    <t>D-037-C/094-A-14</t>
  </si>
  <si>
    <t>B-046-C/094-A-14</t>
  </si>
  <si>
    <t>D-033-F/094-A-14</t>
  </si>
  <si>
    <t>N</t>
  </si>
  <si>
    <t>Active</t>
  </si>
  <si>
    <t>A-033-F/094-A-14</t>
  </si>
  <si>
    <t>Licensed as D-033-F/094-A-14 from/to</t>
  </si>
  <si>
    <t>D-095-L/094-A-11</t>
  </si>
  <si>
    <t>spatial looks wrong - tie in to 7096-1?</t>
  </si>
  <si>
    <t>A-034-E/094-A-14</t>
  </si>
  <si>
    <t>C-040-A/094-A-14</t>
  </si>
  <si>
    <t>D-025-B/094-A-14</t>
  </si>
  <si>
    <t>Uncoated</t>
  </si>
  <si>
    <t>Polyethylene</t>
  </si>
  <si>
    <t>Sour Oilwell Effluent</t>
  </si>
  <si>
    <t>also has orphan record in kermit</t>
  </si>
  <si>
    <t>D-008-H/094-A-14</t>
  </si>
  <si>
    <t>C-010-A/094-A-14</t>
  </si>
  <si>
    <t>Salt Water</t>
  </si>
  <si>
    <t>B-097-A/094-A-14</t>
  </si>
  <si>
    <t>Fiberglass</t>
  </si>
  <si>
    <t>A-029-L/094-A-14</t>
  </si>
  <si>
    <t>D-019-L/094-A-14</t>
  </si>
  <si>
    <t>D-087-B/094-A-14</t>
  </si>
  <si>
    <t>B-045-B/094-A-14</t>
  </si>
  <si>
    <t>A-070-B/094-A-14</t>
  </si>
  <si>
    <t>C-076-B/094-A-14</t>
  </si>
  <si>
    <t>A-066-B/094-A-14</t>
  </si>
  <si>
    <t>D-004-E/094-A-14</t>
  </si>
  <si>
    <t>corrected UWI</t>
  </si>
  <si>
    <t>well_location</t>
  </si>
  <si>
    <t>Average of measured_gas</t>
  </si>
  <si>
    <t>Average of measured_water</t>
  </si>
  <si>
    <t>Average of measured_condensate</t>
  </si>
  <si>
    <t>Average of hours_on_production</t>
  </si>
  <si>
    <t>Average of tubing_pressure</t>
  </si>
  <si>
    <t>200A013E094A1400</t>
  </si>
  <si>
    <t>200A025E094A1400</t>
  </si>
  <si>
    <t>200A064K094A1102</t>
  </si>
  <si>
    <t>200B002F094A1400</t>
  </si>
  <si>
    <t>200B044F094A1400</t>
  </si>
  <si>
    <t>200B078C094A1400</t>
  </si>
  <si>
    <t>200B091D094A1400</t>
  </si>
  <si>
    <t>200C002E094A1400</t>
  </si>
  <si>
    <t>200C018F094A1400</t>
  </si>
  <si>
    <t>200C022F094A1400</t>
  </si>
  <si>
    <t>200C057C094A1402</t>
  </si>
  <si>
    <t>200C078C094A1402</t>
  </si>
  <si>
    <t>200D004E094A1400</t>
  </si>
  <si>
    <t>200D017C094A1400</t>
  </si>
  <si>
    <t>200D035E094A1400</t>
  </si>
  <si>
    <t>200D060C094A1402</t>
  </si>
  <si>
    <t>200D089C094A1400</t>
  </si>
  <si>
    <t>UWI</t>
  </si>
  <si>
    <t>In ProTrend Gas Export</t>
  </si>
  <si>
    <t>In Protrend Water Export (Y/N)</t>
  </si>
  <si>
    <t>CO2</t>
  </si>
  <si>
    <t>HCO3</t>
  </si>
  <si>
    <t>Cl</t>
  </si>
  <si>
    <t>200/A-064-K/094-A-11/02</t>
  </si>
  <si>
    <t>200/B-044-F/094-A-14/00</t>
  </si>
  <si>
    <t>200/C-022-F/094-A-14/00</t>
  </si>
  <si>
    <t>200/C-057-C/094-A-14/02</t>
  </si>
  <si>
    <t>200/D-060-C/094-A-14/02</t>
  </si>
  <si>
    <t>200/D-089-C/094-A-14/00</t>
  </si>
  <si>
    <t>Corrected UWI</t>
  </si>
  <si>
    <t>Client ID</t>
  </si>
  <si>
    <t>Sample Point Name</t>
  </si>
  <si>
    <t>Operator</t>
  </si>
  <si>
    <t>Sampler</t>
  </si>
  <si>
    <t>Source Lab</t>
  </si>
  <si>
    <t>Lab File/Ref Number</t>
  </si>
  <si>
    <t>Container No.</t>
  </si>
  <si>
    <t>Lab Product</t>
  </si>
  <si>
    <t>Well Location</t>
  </si>
  <si>
    <t>Well Code</t>
  </si>
  <si>
    <t>Pool Name</t>
  </si>
  <si>
    <t>Date Received by Lab</t>
  </si>
  <si>
    <t>Date Sampled</t>
  </si>
  <si>
    <t>Date Reported by Lab</t>
  </si>
  <si>
    <t>Source Description</t>
  </si>
  <si>
    <t>Source Pressure</t>
  </si>
  <si>
    <t>Container Pressure When Sampled</t>
  </si>
  <si>
    <t>Container Pressure When Received</t>
  </si>
  <si>
    <t>Source Temp.</t>
  </si>
  <si>
    <t>Container Temp. When Sampled</t>
  </si>
  <si>
    <t>Container Temp. When Received</t>
  </si>
  <si>
    <t>Liquid Saturation Pressure @ Room Temp</t>
  </si>
  <si>
    <t>Analysis Notes</t>
  </si>
  <si>
    <t>H2 Mol Fraction</t>
  </si>
  <si>
    <t>HE Mol Fraction</t>
  </si>
  <si>
    <t>N2 Mol Fraction</t>
  </si>
  <si>
    <t>CO2 Mol Fraction</t>
  </si>
  <si>
    <t>H2S Mol Fraction</t>
  </si>
  <si>
    <t>C1 Mol Fraction</t>
  </si>
  <si>
    <t>C2 Mol Fraction</t>
  </si>
  <si>
    <t>C3 Mol Fraction</t>
  </si>
  <si>
    <t>IC4 Mol Fraction</t>
  </si>
  <si>
    <t>NC4 Mol Fraction</t>
  </si>
  <si>
    <t>IC5 Mol Fraction</t>
  </si>
  <si>
    <t>NC5 Mol Fraction</t>
  </si>
  <si>
    <t>C6 Mol Fraction</t>
  </si>
  <si>
    <t>C7 Mol Fraction</t>
  </si>
  <si>
    <t>C8 Mol Fraction</t>
  </si>
  <si>
    <t>C9 Mol Fraction</t>
  </si>
  <si>
    <t>C10 Mol Fraction</t>
  </si>
  <si>
    <t>C11 Mol Fraction</t>
  </si>
  <si>
    <t>C12 Mol Fraction</t>
  </si>
  <si>
    <t>C13 Mol Fraction</t>
  </si>
  <si>
    <t>C14 Mol Fraction</t>
  </si>
  <si>
    <t>C15 Mol Fraction</t>
  </si>
  <si>
    <t>C16 Mol Fraction</t>
  </si>
  <si>
    <t>C17 Mol Fraction</t>
  </si>
  <si>
    <t>C18 Mol Fraction</t>
  </si>
  <si>
    <t>C19 Mol Fraction</t>
  </si>
  <si>
    <t>C20 Mol Fraction</t>
  </si>
  <si>
    <t>C21 Mol Fraction</t>
  </si>
  <si>
    <t>C22 Mol Fraction</t>
  </si>
  <si>
    <t>C23 Mol Fraction</t>
  </si>
  <si>
    <t>C24 Mol Fraction</t>
  </si>
  <si>
    <t>C25 Mol Fraction</t>
  </si>
  <si>
    <t>C26 Mol Fraction</t>
  </si>
  <si>
    <t>C27 Mol Fraction</t>
  </si>
  <si>
    <t>C28 Mol Fraction</t>
  </si>
  <si>
    <t>C29 Mol Fraction</t>
  </si>
  <si>
    <t>C30 Mol Fraction</t>
  </si>
  <si>
    <t>Benz Mol Fraction</t>
  </si>
  <si>
    <t>Neohexane Mol Fraction</t>
  </si>
  <si>
    <t>Tol Mol Fraction</t>
  </si>
  <si>
    <t>EthlBenz Mol Fraction</t>
  </si>
  <si>
    <t>o-xylen Mol Fraction</t>
  </si>
  <si>
    <t>m+p xylen Mol Fraction</t>
  </si>
  <si>
    <t>124TriMethBenz Mol Fraction</t>
  </si>
  <si>
    <t>CycPent Mol Fraction</t>
  </si>
  <si>
    <t>MethCycPent Mol Fraction</t>
  </si>
  <si>
    <t>CycHex Mol Fraction</t>
  </si>
  <si>
    <t>MethCycHex Mol Fraction</t>
  </si>
  <si>
    <t>Sample Relative Density</t>
  </si>
  <si>
    <t>Sample Absolute Density</t>
  </si>
  <si>
    <t>Sample Mol Mass</t>
  </si>
  <si>
    <t>Pseudo Critical Pressure</t>
  </si>
  <si>
    <t>Pseudo Critical Temp.</t>
  </si>
  <si>
    <t>Vapor Pressure</t>
  </si>
  <si>
    <t>C7+ Mol Mass</t>
  </si>
  <si>
    <t>C7+ Rel Dens</t>
  </si>
  <si>
    <t>C7+ Abs Dens</t>
  </si>
  <si>
    <t>C7+ GHV</t>
  </si>
  <si>
    <t>H2S Method</t>
  </si>
  <si>
    <t>H2S PPM</t>
  </si>
  <si>
    <t>Sample Point Code</t>
  </si>
  <si>
    <t>Meter ID</t>
  </si>
  <si>
    <t>LSD</t>
  </si>
  <si>
    <t>Test Recovery</t>
  </si>
  <si>
    <t>Interval 1 From</t>
  </si>
  <si>
    <t>Interval 1 To</t>
  </si>
  <si>
    <t>Interval 2 From</t>
  </si>
  <si>
    <t>Interval 2 To</t>
  </si>
  <si>
    <t>Interval 3 From</t>
  </si>
  <si>
    <t>Interval 3 To</t>
  </si>
  <si>
    <t>Production Rate Water</t>
  </si>
  <si>
    <t>Production Rate Oil</t>
  </si>
  <si>
    <t>Production Rate Gas</t>
  </si>
  <si>
    <t>KB</t>
  </si>
  <si>
    <t>GR</t>
  </si>
  <si>
    <t>Analyst</t>
  </si>
  <si>
    <t>In Lab H2S (mg/L)</t>
  </si>
  <si>
    <t>In Lab H2S Method</t>
  </si>
  <si>
    <t>Date Off</t>
  </si>
  <si>
    <t>Number of Strokes</t>
  </si>
  <si>
    <t>Report Version</t>
  </si>
  <si>
    <t>PENNWEST EXP DESAN a-097-H/94-P-06</t>
  </si>
  <si>
    <t>OBSIDIAN ENERGY LTD.</t>
  </si>
  <si>
    <t>CPT LIMITED</t>
  </si>
  <si>
    <t>Maxxam</t>
  </si>
  <si>
    <t>A303326:404201-01</t>
  </si>
  <si>
    <t>Cylinder</t>
  </si>
  <si>
    <t>GAS</t>
  </si>
  <si>
    <t>DLS MISSING</t>
  </si>
  <si>
    <t>DESAN</t>
  </si>
  <si>
    <t>MISSISSIPPIAN</t>
  </si>
  <si>
    <t>2003 03 25</t>
  </si>
  <si>
    <t>2003 03 13</t>
  </si>
  <si>
    <t>2003 03 30</t>
  </si>
  <si>
    <t>P-TANK METER RUN</t>
  </si>
  <si>
    <t>N/A*******</t>
  </si>
  <si>
    <t>&lt;0.0001</t>
  </si>
  <si>
    <t>TRACE</t>
  </si>
  <si>
    <t>&lt;0.01</t>
  </si>
  <si>
    <t>Gastec</t>
  </si>
  <si>
    <t>PENTA03G</t>
  </si>
  <si>
    <t>a- 097-H/94-P-06</t>
  </si>
  <si>
    <t>AG-CB-JW</t>
  </si>
  <si>
    <t>PENN WEST WILDBOY d-75-A/94-P-11</t>
  </si>
  <si>
    <t>PENN WEST</t>
  </si>
  <si>
    <t>A303731:406092-01</t>
  </si>
  <si>
    <t>XGAS</t>
  </si>
  <si>
    <t>WILDBOY</t>
  </si>
  <si>
    <t>2003 03 28</t>
  </si>
  <si>
    <t>2003 03 01</t>
  </si>
  <si>
    <t>2003 04 11</t>
  </si>
  <si>
    <t>LP INLET</t>
  </si>
  <si>
    <t>Analysis varies from historical data.</t>
  </si>
  <si>
    <t>PWWBA23GE</t>
  </si>
  <si>
    <t>d- 075-A/94-P-11</t>
  </si>
  <si>
    <t>LB2-MW</t>
  </si>
  <si>
    <t>A303731:406093-01</t>
  </si>
  <si>
    <t>PLANT #1 SALES</t>
  </si>
  <si>
    <t>SPSJC37GE</t>
  </si>
  <si>
    <t>A303731:406095-01</t>
  </si>
  <si>
    <t>PLANT #2 SALES</t>
  </si>
  <si>
    <t>SPSJC38GE</t>
  </si>
  <si>
    <t>A303731:406098-01</t>
  </si>
  <si>
    <t>PLANT #2 INLET</t>
  </si>
  <si>
    <t>PWWBA26GE</t>
  </si>
  <si>
    <t>PENN WEST EXP HELMET a-028-L/94-P-06</t>
  </si>
  <si>
    <t>IPS</t>
  </si>
  <si>
    <t>A303838:406658-01</t>
  </si>
  <si>
    <t>HELMET</t>
  </si>
  <si>
    <t>2003 03 31</t>
  </si>
  <si>
    <t>2003 03 22</t>
  </si>
  <si>
    <t>2003 04 04</t>
  </si>
  <si>
    <t>METER RUN</t>
  </si>
  <si>
    <t>PWWHM11GE</t>
  </si>
  <si>
    <t>a- 028-L/94-P-06</t>
  </si>
  <si>
    <t>GS1-IJ-JW-MW-PW1</t>
  </si>
  <si>
    <t>PENN WEST EXP ETSET c-094-D/94-P-11</t>
  </si>
  <si>
    <t>A303838:406659-01</t>
  </si>
  <si>
    <t>ETSET</t>
  </si>
  <si>
    <t>2003 03 15</t>
  </si>
  <si>
    <t>PWETA01GE</t>
  </si>
  <si>
    <t>c- 094-D/94-P-11</t>
  </si>
  <si>
    <t>PENN WEST THETLAANDOA d-065-I/94-P-05</t>
  </si>
  <si>
    <t>A304157:408655-01</t>
  </si>
  <si>
    <t>THETLAANDOA</t>
  </si>
  <si>
    <t>2003 04 09</t>
  </si>
  <si>
    <t>PWTTA06GE</t>
  </si>
  <si>
    <t>d- 065-I/94-P-05</t>
  </si>
  <si>
    <t>MW-PW1</t>
  </si>
  <si>
    <t>PENN WEST THETLAANDOA d-031-D/94-P-11</t>
  </si>
  <si>
    <t>A304157:408657-01</t>
  </si>
  <si>
    <t>2003 03 26</t>
  </si>
  <si>
    <t>PWTTA07GE</t>
  </si>
  <si>
    <t>d- 031-D/94-P-11</t>
  </si>
  <si>
    <t>CANETIC BUICK CREEK WEST D-93-K/94-A-11</t>
  </si>
  <si>
    <t>MAXXAM</t>
  </si>
  <si>
    <t>A823027:J85377-01</t>
  </si>
  <si>
    <t>00/D-093-K/094-A-11/00</t>
  </si>
  <si>
    <t>BUICK CREEK W</t>
  </si>
  <si>
    <t>2008 05 16</t>
  </si>
  <si>
    <t>2008 05 14</t>
  </si>
  <si>
    <t>2008 05 23</t>
  </si>
  <si>
    <t>SALES GAS</t>
  </si>
  <si>
    <t>Tutweiler</t>
  </si>
  <si>
    <t>SARAA27GE</t>
  </si>
  <si>
    <t>d- 093-K/94-A-11</t>
  </si>
  <si>
    <t>GM1-GS1-JF5-MC3-MW-SM4</t>
  </si>
  <si>
    <t>GC TCD</t>
  </si>
  <si>
    <t>PENN WEST BUICK 0013-19-088-19-W6M</t>
  </si>
  <si>
    <t>A810540:J11647-01</t>
  </si>
  <si>
    <t>00/13-19-088-19W6/00</t>
  </si>
  <si>
    <t>BUCK LAKE</t>
  </si>
  <si>
    <t>2008 03 11</t>
  </si>
  <si>
    <t>2008 03 08</t>
  </si>
  <si>
    <t xml:space="preserve">PEBUA18G </t>
  </si>
  <si>
    <t xml:space="preserve"> 13-19-088-19-W6M</t>
  </si>
  <si>
    <t>GS1-KS4-MB4-MC3-NG</t>
  </si>
  <si>
    <t>PENN WEST WILDBOY d-075-A/94-P-11</t>
  </si>
  <si>
    <t>PENWEST</t>
  </si>
  <si>
    <t>A309361:437495-01</t>
  </si>
  <si>
    <t>2003 06 06</t>
  </si>
  <si>
    <t>2003 06 04</t>
  </si>
  <si>
    <t>2003 06 11</t>
  </si>
  <si>
    <t>ACID GAS #2</t>
  </si>
  <si>
    <t xml:space="preserve">        NA</t>
  </si>
  <si>
    <t>PWTTA23GE</t>
  </si>
  <si>
    <t>AG</t>
  </si>
  <si>
    <t>A309361:437496-01</t>
  </si>
  <si>
    <t>ACID GAS #1</t>
  </si>
  <si>
    <t>PWWBA13GE</t>
  </si>
  <si>
    <t>A309361:437497-01</t>
  </si>
  <si>
    <t>FUEL GAS #2</t>
  </si>
  <si>
    <t>CO2 lower than historical.</t>
  </si>
  <si>
    <t>PWWBA18GE</t>
  </si>
  <si>
    <t>A309361:437498-01</t>
  </si>
  <si>
    <t>FUEL GAS #1</t>
  </si>
  <si>
    <t>PWWBA06GE</t>
  </si>
  <si>
    <t>PENN WEST HELMET a-020-K/94-P-11</t>
  </si>
  <si>
    <t>A310606:444581-01</t>
  </si>
  <si>
    <t>2003 06 19</t>
  </si>
  <si>
    <t>2003 06 12</t>
  </si>
  <si>
    <t>2003 06 23</t>
  </si>
  <si>
    <t>FLOWLINE</t>
  </si>
  <si>
    <t>PWTTA10GE</t>
  </si>
  <si>
    <t>a- 020-K/94-P-11</t>
  </si>
  <si>
    <t>CM1-GS1-LB-MW</t>
  </si>
  <si>
    <t>PENN WEST THETLAANDOA a-028-L/94-P-06</t>
  </si>
  <si>
    <t>A310606:444589-01</t>
  </si>
  <si>
    <t>2003 06 25</t>
  </si>
  <si>
    <t>CASING</t>
  </si>
  <si>
    <t>PWTTA22GE</t>
  </si>
  <si>
    <t>PENN WEST THETLAANDOA c-034-I/94-P-05</t>
  </si>
  <si>
    <t>A310606:444592-01</t>
  </si>
  <si>
    <t>TUBING</t>
  </si>
  <si>
    <t>PWTTA25GE</t>
  </si>
  <si>
    <t>c- 034-I/94-P-05</t>
  </si>
  <si>
    <t>A310606:444596-01</t>
  </si>
  <si>
    <t>PENN WEST HELMET b-003-K/94-P-11</t>
  </si>
  <si>
    <t>A310606:444599-01</t>
  </si>
  <si>
    <t>PWTTA11GE</t>
  </si>
  <si>
    <t>b- 003-K/94-P-11</t>
  </si>
  <si>
    <t>PENN WEST WILDBOY GAS PLANT d-075-A/94-P-11</t>
  </si>
  <si>
    <t>A310606:444600-01</t>
  </si>
  <si>
    <t>COMINGLED SALES GAS</t>
  </si>
  <si>
    <t>PWTTA26GE</t>
  </si>
  <si>
    <t>A310606:444601-01</t>
  </si>
  <si>
    <t>A310606:444602-01</t>
  </si>
  <si>
    <t>Analysis varies from historical data._x000D_
Sample was analyzed twice to confirm results.</t>
  </si>
  <si>
    <t>A310606:444603-01</t>
  </si>
  <si>
    <t>2003 06 10</t>
  </si>
  <si>
    <t>A-78-A INLET</t>
  </si>
  <si>
    <t>PWWBA10GE</t>
  </si>
  <si>
    <t>A310606:444604-01</t>
  </si>
  <si>
    <t>C-57-A / A-78-A INLET</t>
  </si>
  <si>
    <t>PWWBA11GE</t>
  </si>
  <si>
    <t>A310606:444605-01</t>
  </si>
  <si>
    <t>C-45-A / A-65-A INLET</t>
  </si>
  <si>
    <t>PWWBA09GE</t>
  </si>
  <si>
    <t>A310606:444606-01</t>
  </si>
  <si>
    <t>C-57-A INLET</t>
  </si>
  <si>
    <t>PWWBA05GE</t>
  </si>
  <si>
    <t>A310606:444607-01</t>
  </si>
  <si>
    <t>C-73-A / C-71-A INLET</t>
  </si>
  <si>
    <t>PWWBA19GE</t>
  </si>
  <si>
    <t>A310606:444608-01</t>
  </si>
  <si>
    <t>D-41-A / B-52-A INLET</t>
  </si>
  <si>
    <t>PWWBA01GE</t>
  </si>
  <si>
    <t>A310606:444609-01</t>
  </si>
  <si>
    <t>12" INLET NORTH</t>
  </si>
  <si>
    <t>PWWBA04GE</t>
  </si>
  <si>
    <t>A310606:444610-01</t>
  </si>
  <si>
    <t>12" INLET SOUTH</t>
  </si>
  <si>
    <t>PWWBA03GE</t>
  </si>
  <si>
    <t>A310606:444611-01</t>
  </si>
  <si>
    <t>16" SOUTH INLET</t>
  </si>
  <si>
    <t>PWTTA21GE</t>
  </si>
  <si>
    <t>A310606:444612-01</t>
  </si>
  <si>
    <t>10" INLET</t>
  </si>
  <si>
    <t>PWWBA02GE</t>
  </si>
  <si>
    <t>A310606:444616-01</t>
  </si>
  <si>
    <t>TEDLARS</t>
  </si>
  <si>
    <t>A310606:444617-01</t>
  </si>
  <si>
    <t>A318442:487734-01</t>
  </si>
  <si>
    <t xml:space="preserve">         </t>
  </si>
  <si>
    <t>2003 09 10</t>
  </si>
  <si>
    <t>2003 08 29</t>
  </si>
  <si>
    <t>2003 09 16</t>
  </si>
  <si>
    <t>V175 INLET</t>
  </si>
  <si>
    <t>PEWIB01GE</t>
  </si>
  <si>
    <t xml:space="preserve">       </t>
  </si>
  <si>
    <t xml:space="preserve">          </t>
  </si>
  <si>
    <t>KG-MW</t>
  </si>
  <si>
    <t>A318442:487735-01</t>
  </si>
  <si>
    <t>V100 INLET</t>
  </si>
  <si>
    <t>PEWIB02GE</t>
  </si>
  <si>
    <t>A318442:487736-01</t>
  </si>
  <si>
    <t>V185 INLET</t>
  </si>
  <si>
    <t>PEWIB03GE</t>
  </si>
  <si>
    <t>A318713:489082-01</t>
  </si>
  <si>
    <t>2003 09 12</t>
  </si>
  <si>
    <t>2003 08 31</t>
  </si>
  <si>
    <t>2003 09 18</t>
  </si>
  <si>
    <t>Analysis varies from historical database._x000D_
Sample was analyzed twice for confirmation.</t>
  </si>
  <si>
    <t>A318713:489083-01</t>
  </si>
  <si>
    <t>CO2 higher than historical.</t>
  </si>
  <si>
    <t>A318713:489084-01</t>
  </si>
  <si>
    <t>A318713:489085-01</t>
  </si>
  <si>
    <t>H2S higher than historical.</t>
  </si>
  <si>
    <t>A318713:489086-01</t>
  </si>
  <si>
    <t>A318713:489087-01</t>
  </si>
  <si>
    <t>A318713:489088-01</t>
  </si>
  <si>
    <t>A320907:501586-01</t>
  </si>
  <si>
    <t>2003 10 06</t>
  </si>
  <si>
    <t>2003 09 30</t>
  </si>
  <si>
    <t>2003 10 08</t>
  </si>
  <si>
    <t>The N2 and C3 values are higher than the historical average.</t>
  </si>
  <si>
    <t>CB-CM1-GS1</t>
  </si>
  <si>
    <t>A320907:501587-01</t>
  </si>
  <si>
    <t>A320907:501588-01</t>
  </si>
  <si>
    <t>A320907:501589-01</t>
  </si>
  <si>
    <t>A320907:501590-01</t>
  </si>
  <si>
    <t>A320907:501591-01</t>
  </si>
  <si>
    <t>2003 10 09</t>
  </si>
  <si>
    <t>A320907:501592-01</t>
  </si>
  <si>
    <t>A320907:501593-01</t>
  </si>
  <si>
    <t>PENN WEST HELMET a-056-E/94-P-11</t>
  </si>
  <si>
    <t>SOUTHERN WELL</t>
  </si>
  <si>
    <t>A402288:554796-01</t>
  </si>
  <si>
    <t>00/A-056-E/094-P-11/00</t>
  </si>
  <si>
    <t xml:space="preserve">MISSISSIPPIAN </t>
  </si>
  <si>
    <t>2004 02 06</t>
  </si>
  <si>
    <t>2004 01 23</t>
  </si>
  <si>
    <t>2004 02 09</t>
  </si>
  <si>
    <t>SEPARATOR</t>
  </si>
  <si>
    <t>PEHEA35GE</t>
  </si>
  <si>
    <t>a- 056-E/94-P-11</t>
  </si>
  <si>
    <t xml:space="preserve">    N/A</t>
  </si>
  <si>
    <t>CB-IJ-MW</t>
  </si>
  <si>
    <t>PENN WEST THETLAANDOA b-072-L/94-P-06</t>
  </si>
  <si>
    <t>A402288:554803-01</t>
  </si>
  <si>
    <t>00/B-072-L/094-P-06/00</t>
  </si>
  <si>
    <t>DEBOLT</t>
  </si>
  <si>
    <t>PEHEA37GE</t>
  </si>
  <si>
    <t>b- 072-L/94-P-06</t>
  </si>
  <si>
    <t xml:space="preserve">       N/A</t>
  </si>
  <si>
    <t>PENN WEST THETLAANDOA a-057-L/94-P-06</t>
  </si>
  <si>
    <t>A402288:554804-01</t>
  </si>
  <si>
    <t>00/A-057-L/094-P-06/00</t>
  </si>
  <si>
    <t>PEHEA38GE</t>
  </si>
  <si>
    <t>a- 057-L/94-P-06</t>
  </si>
  <si>
    <t>PENN WEST THETLAANDOA c-092-F/94-P-06</t>
  </si>
  <si>
    <t>A402510:555696-01</t>
  </si>
  <si>
    <t>00/C-092-F/094-P-06/00</t>
  </si>
  <si>
    <t>2004 02 10</t>
  </si>
  <si>
    <t>2004 02 01</t>
  </si>
  <si>
    <t>2004 02 11</t>
  </si>
  <si>
    <t>PETHA01GE</t>
  </si>
  <si>
    <t>c- 092-F/94-P-06</t>
  </si>
  <si>
    <t>GS1</t>
  </si>
  <si>
    <t>PENN WEST EXP THETLAANDOA d-029-K/94-P-06</t>
  </si>
  <si>
    <t>A402510:555698-01</t>
  </si>
  <si>
    <t>00/D-029-K/094-P-06/00</t>
  </si>
  <si>
    <t>BLUESKY</t>
  </si>
  <si>
    <t>2004 01 27</t>
  </si>
  <si>
    <t>PETHA02GE</t>
  </si>
  <si>
    <t>d- 029-K/94-P-06</t>
  </si>
  <si>
    <t>PENN WEST BUICK 0004-31-088-18-W6M</t>
  </si>
  <si>
    <t>A810540:J11648-01</t>
  </si>
  <si>
    <t>00/04-31-088-18W6/00</t>
  </si>
  <si>
    <t xml:space="preserve">PEBUA19G </t>
  </si>
  <si>
    <t xml:space="preserve"> 04-31-088-18-W6M</t>
  </si>
  <si>
    <t>PENN WEST BUICK 0005-30-088-19-W6M</t>
  </si>
  <si>
    <t>A755601:H88033-01</t>
  </si>
  <si>
    <t>00/05-30-088-19W6/00</t>
  </si>
  <si>
    <t>BUICK</t>
  </si>
  <si>
    <t>2007 11 09</t>
  </si>
  <si>
    <t>2007 11 07</t>
  </si>
  <si>
    <t>2007 11 13</t>
  </si>
  <si>
    <t>PEBUA25GE</t>
  </si>
  <si>
    <t xml:space="preserve"> 05-30-088-19-W6M</t>
  </si>
  <si>
    <t>GS1-SS6</t>
  </si>
  <si>
    <t>PENN WEST BUICK 0016-30-088-19-W6M</t>
  </si>
  <si>
    <t>A755601:H88034-01</t>
  </si>
  <si>
    <t>00/16-30-088-19W6/00</t>
  </si>
  <si>
    <t>BUICK CREEK</t>
  </si>
  <si>
    <t>PEWBA10GE</t>
  </si>
  <si>
    <t xml:space="preserve"> 16-30-088-19-W6M</t>
  </si>
  <si>
    <t>PENN WEST BUICK 0014-14-088-19-W6M</t>
  </si>
  <si>
    <t>A755601:H88035-01</t>
  </si>
  <si>
    <t>00/14-14-088-19W6/02</t>
  </si>
  <si>
    <t>PEBUA09GE</t>
  </si>
  <si>
    <t xml:space="preserve"> 14-14-088-19-W6M</t>
  </si>
  <si>
    <t>PENN WEST BUICK 0007-25-088-19-W6M</t>
  </si>
  <si>
    <t>A755601:H88036-01</t>
  </si>
  <si>
    <t>00/07-25-088-19W6/00</t>
  </si>
  <si>
    <t>PEBUA10GE</t>
  </si>
  <si>
    <t xml:space="preserve"> 07-25-088-19-W6M</t>
  </si>
  <si>
    <t>PENN WEST NFA RIGEL a-028-K/94-A-10</t>
  </si>
  <si>
    <t>A402938:557846-01</t>
  </si>
  <si>
    <t>00/A-028-K/094-A-10/02</t>
  </si>
  <si>
    <t>RIGEL</t>
  </si>
  <si>
    <t>2004 02 17</t>
  </si>
  <si>
    <t>2004 02 14</t>
  </si>
  <si>
    <t>2004 02 18</t>
  </si>
  <si>
    <t>PERIA01GE</t>
  </si>
  <si>
    <t>a- 028-K/94-A-10</t>
  </si>
  <si>
    <t>CB-LB-MW</t>
  </si>
  <si>
    <t>PENN WEST BUICK 0011-26-088-19-W6M</t>
  </si>
  <si>
    <t>A755601:H88037-01</t>
  </si>
  <si>
    <t>00/11-26-088-19W6/02</t>
  </si>
  <si>
    <t>2007 11 12</t>
  </si>
  <si>
    <t>PEBUA05GE</t>
  </si>
  <si>
    <t xml:space="preserve"> 11-26-088-19-W6M</t>
  </si>
  <si>
    <t>PENN WEST BUICK 04-28-088-19-W6M</t>
  </si>
  <si>
    <t>A755601:H88041-01</t>
  </si>
  <si>
    <t>00/04-28-088-19W6/00</t>
  </si>
  <si>
    <t>2007 11 14</t>
  </si>
  <si>
    <t>PEBUA14GE</t>
  </si>
  <si>
    <t xml:space="preserve"> 04-28-088-19-W6M</t>
  </si>
  <si>
    <t>PENN WEST BUICK 0010-24-088-19-W6M</t>
  </si>
  <si>
    <t>A402938:557853-01</t>
  </si>
  <si>
    <t>00/10-24-088-19W6/00</t>
  </si>
  <si>
    <t>2004 02 19</t>
  </si>
  <si>
    <t>PEWBA06GE</t>
  </si>
  <si>
    <t xml:space="preserve"> 10-24-088-19-W6M</t>
  </si>
  <si>
    <t>PENN WEST BUICK 0011-23-088-19-W6M</t>
  </si>
  <si>
    <t>A755601:H88045-01</t>
  </si>
  <si>
    <t>00/11-23-088-19W6/00</t>
  </si>
  <si>
    <t>PEBUA03GE</t>
  </si>
  <si>
    <t xml:space="preserve"> 11-23-088-19-W6M</t>
  </si>
  <si>
    <t>TOTAL</t>
  </si>
  <si>
    <t>A404393:564924-01</t>
  </si>
  <si>
    <t>00/D-065-I/094-P-05/02</t>
  </si>
  <si>
    <t>2004 03 05</t>
  </si>
  <si>
    <t>2004 02 20</t>
  </si>
  <si>
    <t>2004 03 09</t>
  </si>
  <si>
    <t>&lt;0.00001</t>
  </si>
  <si>
    <t>AG-CB-IJ-MW</t>
  </si>
  <si>
    <t>A404393:564926-01</t>
  </si>
  <si>
    <t>PENN WEST THETLAANDOA c-068-L/94-P-06</t>
  </si>
  <si>
    <t>A404393:564930-01</t>
  </si>
  <si>
    <t>2004 02 21</t>
  </si>
  <si>
    <t>PWWBA59GE</t>
  </si>
  <si>
    <t>c- 068-L/94-P-06</t>
  </si>
  <si>
    <t>A404393:564932-01</t>
  </si>
  <si>
    <t>2004 02 22</t>
  </si>
  <si>
    <t>2004 03 08</t>
  </si>
  <si>
    <t>PENN WEST THETLAANDOA b-064-L/94-P-06</t>
  </si>
  <si>
    <t>A404393:564942-01</t>
  </si>
  <si>
    <t>2004 02 24</t>
  </si>
  <si>
    <t>PWWBA76GE</t>
  </si>
  <si>
    <t>b- 064-L/94-P-06</t>
  </si>
  <si>
    <t>PENN WEST THETLAANDOA d-055-F/94-P-06</t>
  </si>
  <si>
    <t>A404393:564946-01</t>
  </si>
  <si>
    <t>2004 02 26</t>
  </si>
  <si>
    <t>PETHA10GE</t>
  </si>
  <si>
    <t>d- 055-F/94-P-06</t>
  </si>
  <si>
    <t>PENN WEST et al THETLAANDOA c-034-L/94-P-06</t>
  </si>
  <si>
    <t>A404393:564950-01</t>
  </si>
  <si>
    <t>2004 02 25</t>
  </si>
  <si>
    <t>PWWBA38GE</t>
  </si>
  <si>
    <t>c- 034-L/94-P-06</t>
  </si>
  <si>
    <t>PENN WEST THETLAANDOA a-001-K/94-P-06</t>
  </si>
  <si>
    <t>A404393:564951-01</t>
  </si>
  <si>
    <t>00/A-001-K/094-P-06/02</t>
  </si>
  <si>
    <t>PWWBA55GE</t>
  </si>
  <si>
    <t>a- 001-K/94-P-06</t>
  </si>
  <si>
    <t>PENN WEST WILDBOY a-018-J/94-P-11</t>
  </si>
  <si>
    <t>A404717:566480-01</t>
  </si>
  <si>
    <t>JEAN MARIE</t>
  </si>
  <si>
    <t>2004 03 10</t>
  </si>
  <si>
    <t>2004 02 27</t>
  </si>
  <si>
    <t>2004 03 20</t>
  </si>
  <si>
    <t>TEST SEPARATOR</t>
  </si>
  <si>
    <t>PWWBA52GE</t>
  </si>
  <si>
    <t>a- 018-J/94-P-11</t>
  </si>
  <si>
    <t>CB-GA-IJ</t>
  </si>
  <si>
    <t>PENN WEST THETLAANDOA a-012-K/94-P-06</t>
  </si>
  <si>
    <t>A404717:566486-01</t>
  </si>
  <si>
    <t>2004 02 23</t>
  </si>
  <si>
    <t>2004 03 19</t>
  </si>
  <si>
    <t>PWWBA62GE</t>
  </si>
  <si>
    <t>a- 012-K/94-P-06</t>
  </si>
  <si>
    <t>PENN WEST WILDBOY c-048-D/94-P-11</t>
  </si>
  <si>
    <t>A404717:566535-01</t>
  </si>
  <si>
    <t>2004 02 28</t>
  </si>
  <si>
    <t>PWWBB09GE</t>
  </si>
  <si>
    <t>c- 048-D/94-P-11</t>
  </si>
  <si>
    <t>PENN WEST WILDBOY a-077-A/94-P-11</t>
  </si>
  <si>
    <t>A404717:566540-01</t>
  </si>
  <si>
    <t>PWWBA43GE</t>
  </si>
  <si>
    <t>a- 077-A/94-P-11</t>
  </si>
  <si>
    <t>PENN WEST WILDBOY a-097-A/94-P-11</t>
  </si>
  <si>
    <t>A404717:566544-01</t>
  </si>
  <si>
    <t>2004 03 01</t>
  </si>
  <si>
    <t>PEWIB24GE</t>
  </si>
  <si>
    <t>a- 097-A/94-P-11</t>
  </si>
  <si>
    <t>PENN WEST WILDBOY a-060-K/94-P-06</t>
  </si>
  <si>
    <t>A404717:566549-01</t>
  </si>
  <si>
    <t>PWWBA49GE</t>
  </si>
  <si>
    <t>a- 060-K/94-P-06</t>
  </si>
  <si>
    <t>PENN WEST WILDBOY c-025-C/94-P-11</t>
  </si>
  <si>
    <t>A404717:566551-01</t>
  </si>
  <si>
    <t>PWWBA71GE</t>
  </si>
  <si>
    <t>c- 025-C/94-P-11</t>
  </si>
  <si>
    <t>PENN WEST WILDBOY b-039-K/94-P-06</t>
  </si>
  <si>
    <t>A404717:566555-01</t>
  </si>
  <si>
    <t>PWWBB10GE</t>
  </si>
  <si>
    <t>b- 039-K/94-P-06</t>
  </si>
  <si>
    <t>PENN WEST HZ HELMET b-056-J/94-P-11</t>
  </si>
  <si>
    <t>A405190:569082-01</t>
  </si>
  <si>
    <t>00/B-022-J/094-P-11/00</t>
  </si>
  <si>
    <t>2004 03 16</t>
  </si>
  <si>
    <t>PWWHM08G</t>
  </si>
  <si>
    <t>c- 022-J/94-P-11</t>
  </si>
  <si>
    <t>GA-IJ-MW</t>
  </si>
  <si>
    <t>PENN WEST HZ HELMET a-005-H/94-P-11</t>
  </si>
  <si>
    <t>A405190:569108-01</t>
  </si>
  <si>
    <t>00/A-005-H/094-P-11/00</t>
  </si>
  <si>
    <t>PWWBA77G</t>
  </si>
  <si>
    <t>a- 005-H/94-P-11</t>
  </si>
  <si>
    <t>PENN WEST HELMET c-007-B/94-P-11</t>
  </si>
  <si>
    <t>A405190:569112-01</t>
  </si>
  <si>
    <t>00/C-007-B/094-P-11/00</t>
  </si>
  <si>
    <t>SHUNDA D</t>
  </si>
  <si>
    <t>PWWBA66G</t>
  </si>
  <si>
    <t>c- 007-B/94-P-11</t>
  </si>
  <si>
    <t>A405190:569114-01</t>
  </si>
  <si>
    <t>00/B-056-J/094-P-11/00</t>
  </si>
  <si>
    <t>PWWHM06G</t>
  </si>
  <si>
    <t>b- 056-J/94-P-11</t>
  </si>
  <si>
    <t>PENN WEST HELMET c-028-I/94-P-06</t>
  </si>
  <si>
    <t>A405589:570866-01</t>
  </si>
  <si>
    <t>00/C-028-I/094-P-06/00</t>
  </si>
  <si>
    <t xml:space="preserve">DEBOLT </t>
  </si>
  <si>
    <t>2004 03 22</t>
  </si>
  <si>
    <t>2004 03 26</t>
  </si>
  <si>
    <t>PWEST13GE</t>
  </si>
  <si>
    <t>c- 028-I/94-P-06</t>
  </si>
  <si>
    <t>CB-GS1</t>
  </si>
  <si>
    <t>A405589:570867-01</t>
  </si>
  <si>
    <t>CO2 is higher than previous result._x000D_
Sample was analyzed twice for confirmation.</t>
  </si>
  <si>
    <t>PENN WEST DESAN c-100-H/94-P-06</t>
  </si>
  <si>
    <t>A405589:570868-01</t>
  </si>
  <si>
    <t>00/C-100-H/094-P-06/00</t>
  </si>
  <si>
    <t>2004 03 25</t>
  </si>
  <si>
    <t>PWEST14GE</t>
  </si>
  <si>
    <t>c- 100-H/94-P-06</t>
  </si>
  <si>
    <t>PENN WEST THETLAANDOA d-095-G/94-P-06</t>
  </si>
  <si>
    <t>A405589:570869-01</t>
  </si>
  <si>
    <t>00/D-095-G/094-P-06/00</t>
  </si>
  <si>
    <t>PWEST15GE</t>
  </si>
  <si>
    <t>d- 095-G/94-P-06</t>
  </si>
  <si>
    <t>PENN WEST N HELMET c-054-J/94-P-11</t>
  </si>
  <si>
    <t>A405589:570871-01</t>
  </si>
  <si>
    <t>00/C-054-J/094-P-11/00</t>
  </si>
  <si>
    <t>PWEST08GE</t>
  </si>
  <si>
    <t>c- 054-J/94-P-11</t>
  </si>
  <si>
    <t>ACCURACY ONLINE</t>
  </si>
  <si>
    <t>A405596:570889-01</t>
  </si>
  <si>
    <t>2004 03 12</t>
  </si>
  <si>
    <t>GS1-IJ-MW</t>
  </si>
  <si>
    <t>PENN WEST HZ HOSSITL b-077-B/94-P-14</t>
  </si>
  <si>
    <t>A405596:570890-01</t>
  </si>
  <si>
    <t>00/B-087-B/094-P-14/00</t>
  </si>
  <si>
    <t>HOSSITL</t>
  </si>
  <si>
    <t>2004 03 07</t>
  </si>
  <si>
    <t>PWEST09GE</t>
  </si>
  <si>
    <t>b- 077-B/94-P-14</t>
  </si>
  <si>
    <t>PENN WEST EXP DESAN b-083-H/94-P-06</t>
  </si>
  <si>
    <t>PENNWEST</t>
  </si>
  <si>
    <t>A406020:572734-01</t>
  </si>
  <si>
    <t>00/B-083-H/094-P-06/00</t>
  </si>
  <si>
    <t>METER RUN (TUBING)</t>
  </si>
  <si>
    <t>PENNW14GE</t>
  </si>
  <si>
    <t>b- 083-H/94-P-06</t>
  </si>
  <si>
    <t>A406020:572777-01</t>
  </si>
  <si>
    <t>PENN WEST EXP DESAN a-097-H/94-P-06</t>
  </si>
  <si>
    <t>A406020:572778-01</t>
  </si>
  <si>
    <t>00/A-097-H/094-P-06/00</t>
  </si>
  <si>
    <t>PENTA03GE</t>
  </si>
  <si>
    <t>A406020:572779-01</t>
  </si>
  <si>
    <t>A406020:572783-01</t>
  </si>
  <si>
    <t>2004 03 27</t>
  </si>
  <si>
    <t>SEPARATOR (TUBING)</t>
  </si>
  <si>
    <t>PENN WEST EXP N THETLAANDOA d-031-D/94-P-11</t>
  </si>
  <si>
    <t>A406020:572789-01</t>
  </si>
  <si>
    <t>00/D-031-D/094-P-11/00</t>
  </si>
  <si>
    <t>2004 03 29</t>
  </si>
  <si>
    <t>PENN WEST EXP HZ HELMET b-065-B/94-P-11</t>
  </si>
  <si>
    <t>A406020:572791-01</t>
  </si>
  <si>
    <t>00/C-065-B/094-P-11/00</t>
  </si>
  <si>
    <t>PENNW17GE</t>
  </si>
  <si>
    <t>b- 065-B/94-P-11</t>
  </si>
  <si>
    <t>PENN WEST HZ N HELMET c-023-F/94-P-10</t>
  </si>
  <si>
    <t>SWT</t>
  </si>
  <si>
    <t>A406106:573099-01</t>
  </si>
  <si>
    <t>00/D-013-F/094-P-10/00</t>
  </si>
  <si>
    <t>HELMET NORTH</t>
  </si>
  <si>
    <t>2004 03 28</t>
  </si>
  <si>
    <t>PENNW18GE</t>
  </si>
  <si>
    <t>c- 023-F/94-P-10</t>
  </si>
  <si>
    <t>CB-IJ</t>
  </si>
  <si>
    <t>PENN WEST HZ THETLAANDOA d-052-K/94-P-06</t>
  </si>
  <si>
    <t>A406758:576415-01</t>
  </si>
  <si>
    <t>00/A-052-K/094-P-06/02</t>
  </si>
  <si>
    <t>JEAN MARIE FM</t>
  </si>
  <si>
    <t>2004 04 05</t>
  </si>
  <si>
    <t>2004 04 08</t>
  </si>
  <si>
    <t xml:space="preserve">METER RUN </t>
  </si>
  <si>
    <t>PWWBB07GE</t>
  </si>
  <si>
    <t>d- 052-K/94-P-06</t>
  </si>
  <si>
    <t>CB-GS1-LB</t>
  </si>
  <si>
    <t>PENN WEST HZ THETLAANDOA d-041-K/94-P-06</t>
  </si>
  <si>
    <t>A406758:576419-01</t>
  </si>
  <si>
    <t>00/B-041-K/094-P-06/00</t>
  </si>
  <si>
    <t>PWWBB06GE</t>
  </si>
  <si>
    <t>d- 041-K/94-P-06</t>
  </si>
  <si>
    <t>PENN WEST HZ HELMET b-052-A/94-P-11</t>
  </si>
  <si>
    <t>A406758:576420-01</t>
  </si>
  <si>
    <t>00/C-052-A/094-P-11/03</t>
  </si>
  <si>
    <t>2004 04 07</t>
  </si>
  <si>
    <t>PWWBA83GE</t>
  </si>
  <si>
    <t>b- 052-A/94-P-11</t>
  </si>
  <si>
    <t>PENN WEST HZ HELMET d-041-A/94-P-11</t>
  </si>
  <si>
    <t>A406758:576421-01</t>
  </si>
  <si>
    <t>00/D-031-A/094-P-11/03</t>
  </si>
  <si>
    <t>PWWBA57GE</t>
  </si>
  <si>
    <t>d- 041-A/94-P-11</t>
  </si>
  <si>
    <t>PENN WEST THETLAANDOA d-087-K/94-P-06</t>
  </si>
  <si>
    <t>A406758:576422-01</t>
  </si>
  <si>
    <t>00/D-087-K/094-P-06/00</t>
  </si>
  <si>
    <t>PWWBA70GE</t>
  </si>
  <si>
    <t>d- 087-K/94-P-06</t>
  </si>
  <si>
    <t>PENN WEST HZ N THETLAANDOA C-007-C/94-P-11</t>
  </si>
  <si>
    <t>A406758:576423-01</t>
  </si>
  <si>
    <t>00/B-007-C/094-P-11/00</t>
  </si>
  <si>
    <t>PWTTA12GE</t>
  </si>
  <si>
    <t>c- 007-C/94-P-11</t>
  </si>
  <si>
    <t>PENN WEST HZ HELMET a-068-G/94-P-11</t>
  </si>
  <si>
    <t>A406758:576424-01</t>
  </si>
  <si>
    <t>00/D-068-G/094-P-11/00</t>
  </si>
  <si>
    <t>PWWBA93GE</t>
  </si>
  <si>
    <t>a- 068-G/94-P-11</t>
  </si>
  <si>
    <t>PENN WEST HZ HELMET d-065-G/94-P-11</t>
  </si>
  <si>
    <t>A406758:576425-01</t>
  </si>
  <si>
    <t>00/B-065-G/094-P-11/02</t>
  </si>
  <si>
    <t>WELLHEAD</t>
  </si>
  <si>
    <t>PWWBA51GE</t>
  </si>
  <si>
    <t>d- 065-G/94-P-11</t>
  </si>
  <si>
    <t>PENN WEST HELMET a-097-A/94-P-11</t>
  </si>
  <si>
    <t>A406758:576426-01</t>
  </si>
  <si>
    <t>00/A-097-A/094-P-11/00</t>
  </si>
  <si>
    <t>DEBOLT FM</t>
  </si>
  <si>
    <t>PENN WEST HZ HELMET c-073-A/94-P-11</t>
  </si>
  <si>
    <t>A406758:576428-01</t>
  </si>
  <si>
    <t>00/B-073-A/094-P-11/00</t>
  </si>
  <si>
    <t>PWWBA94GE</t>
  </si>
  <si>
    <t>c- 073-A/94-P-11</t>
  </si>
  <si>
    <t>PENN WEST EXP HELMET b-061-G/94-P-11</t>
  </si>
  <si>
    <t>A406758:576430-01</t>
  </si>
  <si>
    <t>02/B-061-G/094-P-11/00</t>
  </si>
  <si>
    <t>BLUESKY FM</t>
  </si>
  <si>
    <t>PWWBA88GE</t>
  </si>
  <si>
    <t>b- 061-G/94-P-11</t>
  </si>
  <si>
    <t>PENN WEST EXP HELMET a-038-J/94-P-11</t>
  </si>
  <si>
    <t>A406758:576431-01</t>
  </si>
  <si>
    <t>00/A-038-J/094-P-11/00</t>
  </si>
  <si>
    <t>2004 04 09</t>
  </si>
  <si>
    <t>PWWBA40GE</t>
  </si>
  <si>
    <t>a- 038-J/94-P-11</t>
  </si>
  <si>
    <t>PENN WEST HELMET a-036-J/94-P-11</t>
  </si>
  <si>
    <t>A406758:576432-01</t>
  </si>
  <si>
    <t>00/A-036-J/094-P-11/00</t>
  </si>
  <si>
    <t>PWWBA46GE</t>
  </si>
  <si>
    <t>a- 036-J/94-P-11</t>
  </si>
  <si>
    <t>PENN WEST HELMET A-018-J/94-P-11</t>
  </si>
  <si>
    <t>A406758:576433-01</t>
  </si>
  <si>
    <t>00/A-008-J/094-P-11/00</t>
  </si>
  <si>
    <t>MISSISSIPPIAN SYSTEM</t>
  </si>
  <si>
    <t>PENN WEST HZ HELMET a-016-J/94-P-11</t>
  </si>
  <si>
    <t>A406758:576434-01</t>
  </si>
  <si>
    <t>00/A-006-J/094-P-11/00</t>
  </si>
  <si>
    <t>PWWBA35GE</t>
  </si>
  <si>
    <t>a- 016-J/94-P-11</t>
  </si>
  <si>
    <t>PENN WEST EXP HZ N THETLAADOA D-A015-C/94-P-11</t>
  </si>
  <si>
    <t>A406758:576435-01</t>
  </si>
  <si>
    <t>02/C-025-C/094-P-11/00</t>
  </si>
  <si>
    <t>THETLAANDOA N</t>
  </si>
  <si>
    <t>UNDEFINED</t>
  </si>
  <si>
    <t>PENNW15GE</t>
  </si>
  <si>
    <t>d- 015-C/94-P-11</t>
  </si>
  <si>
    <t>PENN WEST N THETLAANDOA c-025-C/94-P-11</t>
  </si>
  <si>
    <t>A406758:576436-01</t>
  </si>
  <si>
    <t>00/C-025-C/094-P-11/00</t>
  </si>
  <si>
    <t>The C1 value is lower than the historical average.</t>
  </si>
  <si>
    <t>PENN WEST HELMET b-096-A/94-P-11</t>
  </si>
  <si>
    <t>A406758:576437-01</t>
  </si>
  <si>
    <t>00/B-096-A/094-P-11/00</t>
  </si>
  <si>
    <t>PWWBA78GE</t>
  </si>
  <si>
    <t>b- 096-A/94-P-11</t>
  </si>
  <si>
    <t>PENN WEST HELMET b-026-H/94-P-11</t>
  </si>
  <si>
    <t>A406758:576438-01</t>
  </si>
  <si>
    <t>00/B-026-H/094-P-11/00</t>
  </si>
  <si>
    <t>PWWBA80GE</t>
  </si>
  <si>
    <t>b- 026-H/94-P-11</t>
  </si>
  <si>
    <t>PENN WEST THETLAANDOA D-052-A/94-P-12</t>
  </si>
  <si>
    <t>A406758:576439-01</t>
  </si>
  <si>
    <t>00/D-052-A/094-P-12/02</t>
  </si>
  <si>
    <t>2004 03 24</t>
  </si>
  <si>
    <t>PWTTA13GE</t>
  </si>
  <si>
    <t>d- 052-A/94-P-12</t>
  </si>
  <si>
    <t>PENN WEST THETLAANDOA d-003-J/94-P-06</t>
  </si>
  <si>
    <t>A406758:576440-01</t>
  </si>
  <si>
    <t>00/D-003-J/094-P-06/00</t>
  </si>
  <si>
    <t>PWTTA14GE</t>
  </si>
  <si>
    <t>d- 003-J/94-P-06</t>
  </si>
  <si>
    <t>PENN WEST HELMET d-078-G/94-P-11</t>
  </si>
  <si>
    <t>A406758:576441-01</t>
  </si>
  <si>
    <t>00/D-078-G/094-P-11/00</t>
  </si>
  <si>
    <t>PWWBA72GE</t>
  </si>
  <si>
    <t>d- 078-G/94-P-11</t>
  </si>
  <si>
    <t>PENN WEST HZ HELMET C-081-G/94-P-11</t>
  </si>
  <si>
    <t>A406758:576442-01</t>
  </si>
  <si>
    <t>00/D-071-G/094-P-11/00</t>
  </si>
  <si>
    <t>PWWBA73GE</t>
  </si>
  <si>
    <t>c- 081-G/94-P-11</t>
  </si>
  <si>
    <t>PENN WEST THETLAANDOA b-039-K/94-P-06</t>
  </si>
  <si>
    <t>A406758:576445-01</t>
  </si>
  <si>
    <t>00/B-039-K/094-P-06/00</t>
  </si>
  <si>
    <t>PENN WEST THETLAANDOA b-037-K/94-P-06</t>
  </si>
  <si>
    <t>A406758:576446-01</t>
  </si>
  <si>
    <t>00/B-037-K/094-P-06/02</t>
  </si>
  <si>
    <t>PWTTA15GE</t>
  </si>
  <si>
    <t>b- 037-K/94-P-06</t>
  </si>
  <si>
    <t>PENN WEST HZ HELMET d-083-G/94-P-11</t>
  </si>
  <si>
    <t>A406758:576447-01</t>
  </si>
  <si>
    <t>00/C-072-G/094-P-11/02</t>
  </si>
  <si>
    <t>PWWBA44GE</t>
  </si>
  <si>
    <t>d- 083-G/94-P-11</t>
  </si>
  <si>
    <t>PENN WEST HZ HELMET a-085-G/94-P-11</t>
  </si>
  <si>
    <t>A406758:576448-01</t>
  </si>
  <si>
    <t>00/D-075-G/094-P-11/02</t>
  </si>
  <si>
    <t>PWWBA45GE</t>
  </si>
  <si>
    <t>a- 085-G/94-P-11</t>
  </si>
  <si>
    <t>PENN WEST HZ HELMET b-018-G/94-P-11</t>
  </si>
  <si>
    <t>A406758:576449-01</t>
  </si>
  <si>
    <t>00/B-028-G/094-P-11/02</t>
  </si>
  <si>
    <t>PWWBA98GE</t>
  </si>
  <si>
    <t>b- 018-G/94-P-11</t>
  </si>
  <si>
    <t>PENN WEST HZ HELMET b-040-G/94-P-11</t>
  </si>
  <si>
    <t>A406758:576450-01</t>
  </si>
  <si>
    <t>00/C-039-G/094-P-11/02</t>
  </si>
  <si>
    <t>PWWBA42GE</t>
  </si>
  <si>
    <t>b- 040-G/94-P-11</t>
  </si>
  <si>
    <t>A406758:576452-01</t>
  </si>
  <si>
    <t>A406758:576453-01</t>
  </si>
  <si>
    <t>PENN WEST THETLAANDOA D-086-I/94-P-05</t>
  </si>
  <si>
    <t>A406758:576454-01</t>
  </si>
  <si>
    <t>00/D-086-I/094-P-05/00</t>
  </si>
  <si>
    <t>PWWHM07GE</t>
  </si>
  <si>
    <t>d- 086-I/94-P-05</t>
  </si>
  <si>
    <t>PENN WEST HZ HELMET c-015-G/94-P-11</t>
  </si>
  <si>
    <t>A406769:576574-01</t>
  </si>
  <si>
    <t>00/C-025-G/094-P-11/02</t>
  </si>
  <si>
    <t>2004 04 06</t>
  </si>
  <si>
    <t>PWWBA97GE</t>
  </si>
  <si>
    <t>c- 015-G/94-P-11</t>
  </si>
  <si>
    <t>CB-GS1-MW</t>
  </si>
  <si>
    <t>PENN WEST HZ HELMET c-005-G/94-P-11</t>
  </si>
  <si>
    <t>A406769:576575-01</t>
  </si>
  <si>
    <t>00/B-005-G/094-P-11/02</t>
  </si>
  <si>
    <t>PWTTA16GE</t>
  </si>
  <si>
    <t>c- 005-G/94-P-11</t>
  </si>
  <si>
    <t>A406769:576576-01</t>
  </si>
  <si>
    <t>00/A-028-L/094-P-06/00</t>
  </si>
  <si>
    <t>A406769:576577-01</t>
  </si>
  <si>
    <t>PENN WEST HZ HELMET d-070-H/94-P-11</t>
  </si>
  <si>
    <t>A406769:576578-01</t>
  </si>
  <si>
    <t>00/D-080-H/094-P-11/02</t>
  </si>
  <si>
    <t>2004 04 12</t>
  </si>
  <si>
    <t>PWWBA36GE</t>
  </si>
  <si>
    <t>d- 070-H/94-P-11</t>
  </si>
  <si>
    <t>PENN WEST EXP THETLAANDOA c-088-L/94-P-06</t>
  </si>
  <si>
    <t>A406769:576580-01</t>
  </si>
  <si>
    <t>00/C-088-L/094-P-06/00</t>
  </si>
  <si>
    <t>2004 04 13</t>
  </si>
  <si>
    <t>PWWBA58GE</t>
  </si>
  <si>
    <t>c- 088-L/94-P-06</t>
  </si>
  <si>
    <t>PENN WEST EXP THETLAANDOA D-061-I/94-P-05</t>
  </si>
  <si>
    <t>A406769:576581-01</t>
  </si>
  <si>
    <t>00/D-061-I/094-P-05/00</t>
  </si>
  <si>
    <t>PWWBB17GE</t>
  </si>
  <si>
    <t>d- 061-I/94-P-05</t>
  </si>
  <si>
    <t>PENN WEST HZ HELMET c-022-J/94-P-11</t>
  </si>
  <si>
    <t>A406769:576582-01</t>
  </si>
  <si>
    <t>PWWHM08GE</t>
  </si>
  <si>
    <t>PENN WEST THETLAANDOA B-064-L/94-P-06</t>
  </si>
  <si>
    <t>A406769:576583-01</t>
  </si>
  <si>
    <t>02/C-054-L/094-P-06/00</t>
  </si>
  <si>
    <t>PENN WEST HZ HELMET a-044-G/94-P-11</t>
  </si>
  <si>
    <t>A406769:576584-01</t>
  </si>
  <si>
    <t>00/D-045-G/094-P-11/02</t>
  </si>
  <si>
    <t>PWWBA84GE</t>
  </si>
  <si>
    <t>a- 044-G/94-P-11</t>
  </si>
  <si>
    <t>PENN WEST HZ HELMET d-037-G/94-P-11</t>
  </si>
  <si>
    <t>A406769:576585-01</t>
  </si>
  <si>
    <t>00/D-047-G/094-P-11/00</t>
  </si>
  <si>
    <t>PWWBB05GE</t>
  </si>
  <si>
    <t>d- 037-G/94-P-11</t>
  </si>
  <si>
    <t>PENN WEST HELMET d-075-A/94-P-11</t>
  </si>
  <si>
    <t>A406769:576586-01</t>
  </si>
  <si>
    <t>00/D-075-A/094-P-11/00</t>
  </si>
  <si>
    <t>PWTTA17GE</t>
  </si>
  <si>
    <t>PENN WEST HELMET a-077-A/94-P-11</t>
  </si>
  <si>
    <t>A406769:576587-01</t>
  </si>
  <si>
    <t>00/A-077-A/094-P-11/00</t>
  </si>
  <si>
    <t>PENN WEST HZ HELMET d-042-H/94-P-11</t>
  </si>
  <si>
    <t>A406769:576588-01</t>
  </si>
  <si>
    <t>00/D-032-H/094-P-11/00</t>
  </si>
  <si>
    <t>PWWHM04GE</t>
  </si>
  <si>
    <t>d- 042-H/94-P-11</t>
  </si>
  <si>
    <t>PENN WEST HZ HELMET a-007-H/94-P-11</t>
  </si>
  <si>
    <t>A406769:576591-01</t>
  </si>
  <si>
    <t>00/D-007-H/094-P-11/00</t>
  </si>
  <si>
    <t>PWWBA69GE</t>
  </si>
  <si>
    <t>a- 007-H/94-P-11</t>
  </si>
  <si>
    <t>PENN WEST HZ HELMET d-064-H/94-P-11</t>
  </si>
  <si>
    <t>A406769:576592-01</t>
  </si>
  <si>
    <t>00/A-064-H/094-P-11/00</t>
  </si>
  <si>
    <t>PWWHM02GE</t>
  </si>
  <si>
    <t>d- 064-H/94-P-11</t>
  </si>
  <si>
    <t>PENN WEST EXP N HELMET c-071-H/94-P-11</t>
  </si>
  <si>
    <t>A406769:576593-01</t>
  </si>
  <si>
    <t>00/B-081-H/094-P-11/02</t>
  </si>
  <si>
    <t>HELMET N.</t>
  </si>
  <si>
    <t>PWTTA18GE</t>
  </si>
  <si>
    <t>c- 071-H/94-P-11</t>
  </si>
  <si>
    <t>A406769:576594-01</t>
  </si>
  <si>
    <t>PENN WEST THETLAANDOA D-055-F/94-P-06</t>
  </si>
  <si>
    <t>A406769:576595-01</t>
  </si>
  <si>
    <t>00/D-055-F/094-P-06/00</t>
  </si>
  <si>
    <t>PENN WEST HZ THETLAANDOA b-098-K/94-P-06</t>
  </si>
  <si>
    <t>A406769:576596-01</t>
  </si>
  <si>
    <t>00/C-098-K/094-P-06/00</t>
  </si>
  <si>
    <t>PEWIB16GE</t>
  </si>
  <si>
    <t>b- 098-K/94-P-06</t>
  </si>
  <si>
    <t>A406769:576597-01</t>
  </si>
  <si>
    <t>PWTTA19GE</t>
  </si>
  <si>
    <t>PENN WEST THETLAANDOA B-043-L/94-P-06</t>
  </si>
  <si>
    <t>A406769:576598-01</t>
  </si>
  <si>
    <t>00/B-043-L/094-P-06/00</t>
  </si>
  <si>
    <t>PWWBA39GE</t>
  </si>
  <si>
    <t>b- 043-L/94-P-06</t>
  </si>
  <si>
    <t>PENN WEST EXP THETLAANDOA A-060-K/94-P-06</t>
  </si>
  <si>
    <t>A406769:576599-01</t>
  </si>
  <si>
    <t>00/A-060-K/094-P-06/00</t>
  </si>
  <si>
    <t>PENN WEST HZ HELMET b-061-G/94-P-11</t>
  </si>
  <si>
    <t>A406769:576600-01</t>
  </si>
  <si>
    <t>00/C-051-G/094-P-11/02</t>
  </si>
  <si>
    <t>PWTTA28GE</t>
  </si>
  <si>
    <t>PENN WEST HZ HELMET b-052-G/94-P-11</t>
  </si>
  <si>
    <t>A406769:576601-01</t>
  </si>
  <si>
    <t>00/B-062-G/094-P-11/00</t>
  </si>
  <si>
    <t>Analysis varies from historical database.</t>
  </si>
  <si>
    <t>PWWBA65GE</t>
  </si>
  <si>
    <t>b- 052-G/94-P-11</t>
  </si>
  <si>
    <t>PENN WEST HZ HELMET c-098-A/94-P-11</t>
  </si>
  <si>
    <t>A406769:576602-01</t>
  </si>
  <si>
    <t>00/B-008-H/094-P-11/02</t>
  </si>
  <si>
    <t>The C3 value is higher than the historical average, and the IC5 value is lower.</t>
  </si>
  <si>
    <t>PWWBA68GE</t>
  </si>
  <si>
    <t>c- 098-A/94-P-11</t>
  </si>
  <si>
    <t>PENN WEST HZ HELMET a-001-G/94-P-11</t>
  </si>
  <si>
    <t>A406769:576603-01</t>
  </si>
  <si>
    <t>00/A-011-G/094-P-11/02</t>
  </si>
  <si>
    <t>PWWBB01GE</t>
  </si>
  <si>
    <t>a- 001-G/94-P-11</t>
  </si>
  <si>
    <t>PENN WEST EXP HELMET A-018-J/94-P-11</t>
  </si>
  <si>
    <t>A406769:576604-01</t>
  </si>
  <si>
    <t>00/A-018-J/094-P-11/00</t>
  </si>
  <si>
    <t>Analysis varies from previous result._x000D_
Sample was analyzed twice for confirmation.</t>
  </si>
  <si>
    <t>PWWBB29GE</t>
  </si>
  <si>
    <t>PENN WEST HZ HELMET c-011-K/94-P-11</t>
  </si>
  <si>
    <t>A406769:576605-01</t>
  </si>
  <si>
    <t>00/B-031-K/094-P-11/02</t>
  </si>
  <si>
    <t>PWWBA47GE</t>
  </si>
  <si>
    <t>c- 011-K/94-P-11</t>
  </si>
  <si>
    <t>PENN WEST HZ HELMET a-038-H/94-P-11</t>
  </si>
  <si>
    <t>A406769:576606-01</t>
  </si>
  <si>
    <t>00/B-048-H/094-P-11/00</t>
  </si>
  <si>
    <t>PWWBB14GE</t>
  </si>
  <si>
    <t>a- 038-H/94-P-11</t>
  </si>
  <si>
    <t>PENN WEST HZ HELMET a-040-H/94-P-11</t>
  </si>
  <si>
    <t>A406769:576607-01</t>
  </si>
  <si>
    <t>00/D-040-H/094-P-11/00</t>
  </si>
  <si>
    <t>PWWBB15GE</t>
  </si>
  <si>
    <t>a- 040-H/94-P-11</t>
  </si>
  <si>
    <t>PENN WEST HZ HELMET A-061-K/94-P-11</t>
  </si>
  <si>
    <t>A406769:576608-01</t>
  </si>
  <si>
    <t>00/A-051-K/094-P-11/00</t>
  </si>
  <si>
    <t>PENTA05GE</t>
  </si>
  <si>
    <t>a- 061-K/94-P-11</t>
  </si>
  <si>
    <t>PENN WEST HZ HELMET d-010-J/94-P-11</t>
  </si>
  <si>
    <t>A406769:576609-01</t>
  </si>
  <si>
    <t>00/A-020-J/094-P-11/00</t>
  </si>
  <si>
    <t>PWWBA74GE</t>
  </si>
  <si>
    <t>d- 010-J/94-P-11</t>
  </si>
  <si>
    <t>PENN WEST THETLAANDOA D-065-I/94-P-05</t>
  </si>
  <si>
    <t>A406769:576610-01</t>
  </si>
  <si>
    <t>PENN WEST THETLAANDOA C-068-L/94-P-06</t>
  </si>
  <si>
    <t>A406769:576611-01</t>
  </si>
  <si>
    <t>PENN WEST HZ HELMET B-056-J/94-P-11</t>
  </si>
  <si>
    <t>A406769:576613-01</t>
  </si>
  <si>
    <t>00/C-056-J/094-P-11/02</t>
  </si>
  <si>
    <t>PWWHM06GE</t>
  </si>
  <si>
    <t>PENN WEST HZ HELMET c-057-A/94-P-11</t>
  </si>
  <si>
    <t>A406769:576614-01</t>
  </si>
  <si>
    <t>00/C-057-A/094-P-11/03</t>
  </si>
  <si>
    <t>PWWBB12GE</t>
  </si>
  <si>
    <t>c- 057-A/94-P-11</t>
  </si>
  <si>
    <t>PENN WEST HELMET C-A057-A/94-P-11</t>
  </si>
  <si>
    <t>A406769:576615-01</t>
  </si>
  <si>
    <t>00/C-057-A/094-P-11/00</t>
  </si>
  <si>
    <t>PWWBB13GE</t>
  </si>
  <si>
    <t>A406769:576616-01</t>
  </si>
  <si>
    <t>SHUNDA FM</t>
  </si>
  <si>
    <t>PWWBA66GE</t>
  </si>
  <si>
    <t>PENN WEST EXP HELMET a-004-B/94-P-11</t>
  </si>
  <si>
    <t>A406769:576617-01</t>
  </si>
  <si>
    <t>00/A-004-B/094-P-11/00</t>
  </si>
  <si>
    <t>The C3 value is lower than the historical average.</t>
  </si>
  <si>
    <t>PWWBA67GE</t>
  </si>
  <si>
    <t>a- 004-B/94-P-11</t>
  </si>
  <si>
    <t>PENN WEST HZ HELMET d-029-J/94-P-11</t>
  </si>
  <si>
    <t>A406769:576618-01</t>
  </si>
  <si>
    <t>00/D-039-J/094-P-11/02</t>
  </si>
  <si>
    <t>PWWBA41GE</t>
  </si>
  <si>
    <t>d- 029-J/94-P-11</t>
  </si>
  <si>
    <t>PENN WEST HZ HELMET b-014-J/94-P-11</t>
  </si>
  <si>
    <t>A406769:576619-01</t>
  </si>
  <si>
    <t>00/B-024-J/094-P-11/00</t>
  </si>
  <si>
    <t>PWWBA34GE</t>
  </si>
  <si>
    <t>b- 014-J/94-P-11</t>
  </si>
  <si>
    <t>PENN WEST HZ HELMET b-032-G/94-P-11</t>
  </si>
  <si>
    <t>A406880:577116-01</t>
  </si>
  <si>
    <t>00/C-032-G/094-P-11/02</t>
  </si>
  <si>
    <t>2004 04 14</t>
  </si>
  <si>
    <t>PENHE26GE</t>
  </si>
  <si>
    <t>b- 032-G/94-P-11</t>
  </si>
  <si>
    <t>PENN WEST HZ HELMET A-049-H/94-P-11</t>
  </si>
  <si>
    <t>A406880:577120-01</t>
  </si>
  <si>
    <t>00/B-059-H/094-P-11/03</t>
  </si>
  <si>
    <t>PWWBB28GE</t>
  </si>
  <si>
    <t>a- 049-H/94-P-11</t>
  </si>
  <si>
    <t>PENN WEST EXP THETLAANDOA b-062-L/94-P-06</t>
  </si>
  <si>
    <t>A406880:577121-01</t>
  </si>
  <si>
    <t>00/B-062-L/094-P-06/00</t>
  </si>
  <si>
    <t>PWWBA48GE</t>
  </si>
  <si>
    <t>b- 062-L/94-P-06</t>
  </si>
  <si>
    <t>A406880:577123-01</t>
  </si>
  <si>
    <t>PENN WEST HELMET a-059-G/94-P-11</t>
  </si>
  <si>
    <t>A406880:577124-01</t>
  </si>
  <si>
    <t>00/A-059-G/094-P-11/00</t>
  </si>
  <si>
    <t>The analytical results vary slightly from the historical data.</t>
  </si>
  <si>
    <t>PWWBA85GE</t>
  </si>
  <si>
    <t>a- 059-G/94-P-11</t>
  </si>
  <si>
    <t>PENN WEST HELMET d-057-G/94-P-11</t>
  </si>
  <si>
    <t>A406880:577125-01</t>
  </si>
  <si>
    <t>00/D-057-G/094-P-11/00</t>
  </si>
  <si>
    <t>PWWBA92GE</t>
  </si>
  <si>
    <t>d- 057-G/94-P-11</t>
  </si>
  <si>
    <t>PENN WEST HZ THETLAANDOA c-063-K/94-P-06</t>
  </si>
  <si>
    <t>A406880:577126-01</t>
  </si>
  <si>
    <t>00/C-073-K/094-P-06/02</t>
  </si>
  <si>
    <t>PWWBB20GE</t>
  </si>
  <si>
    <t>c- 063-K/94-P-06</t>
  </si>
  <si>
    <t>PENN WEST HZ THETLAANDOA b-071-K/94-P-06</t>
  </si>
  <si>
    <t>A406880:577127-01</t>
  </si>
  <si>
    <t>00/C-061-K/094-P-06/00</t>
  </si>
  <si>
    <t>PWWBB21GE</t>
  </si>
  <si>
    <t>b- 071-K/94-P-06</t>
  </si>
  <si>
    <t>PENN WEST ET AL THETLAANDOA C-034-L/94-P-06</t>
  </si>
  <si>
    <t>A406880:577128-01</t>
  </si>
  <si>
    <t>00/C-034-L/094-P-06/00</t>
  </si>
  <si>
    <t>PENN WEST THETLAANDOA D-036-L/94-P-06</t>
  </si>
  <si>
    <t>A406880:577129-01</t>
  </si>
  <si>
    <t>00/D-036-L/094-P-06/00</t>
  </si>
  <si>
    <t>PWWBB16GE</t>
  </si>
  <si>
    <t>d- 036-L/94-P-06</t>
  </si>
  <si>
    <t>PENN WEST HELMET a-078-A/94-P-11</t>
  </si>
  <si>
    <t>A406880:577130-01</t>
  </si>
  <si>
    <t>00/A-078-A/094-P-11/00</t>
  </si>
  <si>
    <t>PWWBB02GE</t>
  </si>
  <si>
    <t>a- 078-A/94-P-11</t>
  </si>
  <si>
    <t>PENN WEST HZ HELMET c-045-A/94-P-11</t>
  </si>
  <si>
    <t>A406880:577131-01</t>
  </si>
  <si>
    <t>00/C-055-A/094-P-11/00</t>
  </si>
  <si>
    <t>PWWBA56GE</t>
  </si>
  <si>
    <t>c- 045-A/94-P-11</t>
  </si>
  <si>
    <t>A406880:577133-01</t>
  </si>
  <si>
    <t>PENN WEST HELMET c-020-H/94-P-11</t>
  </si>
  <si>
    <t>A406880:577134-01</t>
  </si>
  <si>
    <t>00/C-020-H/094-P-11/00</t>
  </si>
  <si>
    <t>PWWBA99GE</t>
  </si>
  <si>
    <t>c- 020-H/94-P-11</t>
  </si>
  <si>
    <t>PENN WEST HZ HELMET d-028-H/94-P-11</t>
  </si>
  <si>
    <t>A406880:577135-01</t>
  </si>
  <si>
    <t>00/D-018-H/094-P-11/00</t>
  </si>
  <si>
    <t>PWWBA81GE</t>
  </si>
  <si>
    <t>d- 028-H/94-P-11</t>
  </si>
  <si>
    <t>PENN WEST EXP HELMET d-005-K/94-P-11</t>
  </si>
  <si>
    <t>A406880:577136-01</t>
  </si>
  <si>
    <t>00/D-005-K/094-P-11/00</t>
  </si>
  <si>
    <t>PWWHM05GE</t>
  </si>
  <si>
    <t>d- 005-K/94-P-11</t>
  </si>
  <si>
    <t>PENN WEST HZ HELMET c-004-K/94-P-11</t>
  </si>
  <si>
    <t>A406880:577137-01</t>
  </si>
  <si>
    <t>00/C-094-F/094-P-11/02</t>
  </si>
  <si>
    <t>PWWBA61GE</t>
  </si>
  <si>
    <t>c- 004-K/94-P-11</t>
  </si>
  <si>
    <t>A406880:577138-01</t>
  </si>
  <si>
    <t>PENN WEST EXP THETLAANDOA A-012-K/94-P-06</t>
  </si>
  <si>
    <t>A406880:577139-01</t>
  </si>
  <si>
    <t>00/A-012-K/094-P-06/00</t>
  </si>
  <si>
    <t>PENN WEST THETLAANDOA D-092-J/94-P-06</t>
  </si>
  <si>
    <t>A406880:577140-01</t>
  </si>
  <si>
    <t>00/D-092-J/094-P-06/00</t>
  </si>
  <si>
    <t>PWTTA02GE</t>
  </si>
  <si>
    <t>d- 092-J/94-P-06</t>
  </si>
  <si>
    <t>PENN WEST ET AL THETLAANDOA C-030-K/94-P-06</t>
  </si>
  <si>
    <t>A406880:577141-01</t>
  </si>
  <si>
    <t>00/C-030-K/094-P-06/00</t>
  </si>
  <si>
    <t>PWWBB11GE</t>
  </si>
  <si>
    <t>c- 030-K/94-P-06</t>
  </si>
  <si>
    <t>PENN WEST HZ HELMET c-091-F/94-P-11</t>
  </si>
  <si>
    <t>A406880:577142-01</t>
  </si>
  <si>
    <t>00/B-001-K/094-P-11/02</t>
  </si>
  <si>
    <t>PWWBA96GE</t>
  </si>
  <si>
    <t>c- 091-F/94-P-11</t>
  </si>
  <si>
    <t>PENN WEST ETSET C-010-K/94-P-11</t>
  </si>
  <si>
    <t>A406880:577143-01</t>
  </si>
  <si>
    <t>00/C-010-K/094-P-11/00</t>
  </si>
  <si>
    <t>PWTTA09GE</t>
  </si>
  <si>
    <t>c- 010-K/94-P-11</t>
  </si>
  <si>
    <t>PENN WEST HELMET A-020-K/94-P-11</t>
  </si>
  <si>
    <t>A406880:577144-01</t>
  </si>
  <si>
    <t>00/A-020-K/094-P-11/00</t>
  </si>
  <si>
    <t>PENN WEST HELMET B-003-K/94-P-11</t>
  </si>
  <si>
    <t>A406880:577145-01</t>
  </si>
  <si>
    <t>00/B-003-K/094-P-11/00</t>
  </si>
  <si>
    <t>PENN WEST THETLAANDOA c-048-D/94-P-11</t>
  </si>
  <si>
    <t>A406880:577146-01</t>
  </si>
  <si>
    <t>00/C-048-D/094-P-11/00</t>
  </si>
  <si>
    <t>PENN WEST HZ HELMET b-063-F/94-P-11</t>
  </si>
  <si>
    <t>A406880:577147-01</t>
  </si>
  <si>
    <t>00/B-073-F/094-P-11/02</t>
  </si>
  <si>
    <t>PWWBA50GE</t>
  </si>
  <si>
    <t>b- 063-F/94-P-11</t>
  </si>
  <si>
    <t>A406880:577148-01</t>
  </si>
  <si>
    <t>A406880:577149-01</t>
  </si>
  <si>
    <t>PENN WEST HZ HELMET a-097-G/94-P-11</t>
  </si>
  <si>
    <t>A406880:577150-01</t>
  </si>
  <si>
    <t>00/C-087-G/094-P-11/02</t>
  </si>
  <si>
    <t>PWWBA86GE</t>
  </si>
  <si>
    <t>a- 097-G/94-P-11</t>
  </si>
  <si>
    <t>PENN WEST HZ HELMET c-089-G/94-P-11</t>
  </si>
  <si>
    <t>A406880:577151-01</t>
  </si>
  <si>
    <t>00/B-099-G/094-P-11/00</t>
  </si>
  <si>
    <t>PWWBA87GE</t>
  </si>
  <si>
    <t>c- 089-G/94-P-11</t>
  </si>
  <si>
    <t>PENN WEST N HELMET b-066-H/94-P-11</t>
  </si>
  <si>
    <t>A406880:577152-01</t>
  </si>
  <si>
    <t>00/B-066-H/094-P-11/00</t>
  </si>
  <si>
    <t>PWWBA91GE</t>
  </si>
  <si>
    <t>b- 066-H/94-P-11</t>
  </si>
  <si>
    <t>A418652:637061-01</t>
  </si>
  <si>
    <t>2004 08 12</t>
  </si>
  <si>
    <t>2004 08 16</t>
  </si>
  <si>
    <t>MW</t>
  </si>
  <si>
    <t>A420337:645591-01</t>
  </si>
  <si>
    <t>2004 08 31</t>
  </si>
  <si>
    <t>2004 08 28</t>
  </si>
  <si>
    <t>2004 09 01</t>
  </si>
  <si>
    <t>PENN WEST WILDBOY c-051-L/94-P-06</t>
  </si>
  <si>
    <t>A420337:645593-01</t>
  </si>
  <si>
    <t>HEADER PIPE</t>
  </si>
  <si>
    <t>AAAAM10GE</t>
  </si>
  <si>
    <t>c- 051-L/94-P-06</t>
  </si>
  <si>
    <t>A420337:645594-01</t>
  </si>
  <si>
    <t>2004 09 02</t>
  </si>
  <si>
    <t>The C2 value is higher than the historical average.</t>
  </si>
  <si>
    <t>A420337:645595-01</t>
  </si>
  <si>
    <t>The C1 value is higher than the historical average.</t>
  </si>
  <si>
    <t>A420337:645596-01</t>
  </si>
  <si>
    <t>A420337:645597-01</t>
  </si>
  <si>
    <t>A420337:645598-01</t>
  </si>
  <si>
    <t>A420337:645599-01</t>
  </si>
  <si>
    <t>PENN WEST THETLAANDOA 200/C-075-G/94-P-06</t>
  </si>
  <si>
    <t>PRO-WELL</t>
  </si>
  <si>
    <t>A503407:723819-01</t>
  </si>
  <si>
    <t>00/C-075-G/094-P-06/00</t>
  </si>
  <si>
    <t>2005 02 11</t>
  </si>
  <si>
    <t>2005 01 22</t>
  </si>
  <si>
    <t>2005 02 16</t>
  </si>
  <si>
    <t>PWTTA35GE</t>
  </si>
  <si>
    <t>c- 075-G/94-P-06</t>
  </si>
  <si>
    <t>PENN WEST THETLAANDOA 200/B-041-L/94-P-06</t>
  </si>
  <si>
    <t>A503407:723820-01</t>
  </si>
  <si>
    <t>00/B-041-L/094-P-06/00</t>
  </si>
  <si>
    <t>2005 02 04</t>
  </si>
  <si>
    <t>PWTTA36GE</t>
  </si>
  <si>
    <t>b- 041-L/94-P-06</t>
  </si>
  <si>
    <t>PENN WEST HELMET 200/C-035-J/94-P-11</t>
  </si>
  <si>
    <t>A503407:723821-01</t>
  </si>
  <si>
    <t>00/C-035-J/094-P-11/00</t>
  </si>
  <si>
    <t>2005 02 05</t>
  </si>
  <si>
    <t>PWTTA37GE</t>
  </si>
  <si>
    <t>c- 035-J/94-P-11</t>
  </si>
  <si>
    <t>PENN WEST THETLAANDOA 200/C-063-F/94-P-06</t>
  </si>
  <si>
    <t>A503409:723848-01</t>
  </si>
  <si>
    <t>00/C-063-F/094-P-06/00</t>
  </si>
  <si>
    <t>2005 01 27</t>
  </si>
  <si>
    <t>PWTTA32GE</t>
  </si>
  <si>
    <t>c- 063-F/94-P-06</t>
  </si>
  <si>
    <t>GS1-JW</t>
  </si>
  <si>
    <t>PENN WEST HELMET 200/B-044-H/94-P-11</t>
  </si>
  <si>
    <t>A503409:723850-01</t>
  </si>
  <si>
    <t>00/B-044-H/094-P-11/00</t>
  </si>
  <si>
    <t>2005 01 15</t>
  </si>
  <si>
    <t>PWTTA33GE</t>
  </si>
  <si>
    <t>b- 044-H/94-P-11</t>
  </si>
  <si>
    <t>PENN WEST HELMET 200/C-003-H/94-P-11</t>
  </si>
  <si>
    <t>A503409:723851-01</t>
  </si>
  <si>
    <t>00/C-003-H/094-P-11/00</t>
  </si>
  <si>
    <t>2005 01 17</t>
  </si>
  <si>
    <t>PWTTA34GE</t>
  </si>
  <si>
    <t>c- 003-H/94-P-11</t>
  </si>
  <si>
    <t>A506111:737798-01</t>
  </si>
  <si>
    <t>2005 03 04</t>
  </si>
  <si>
    <t>2005 02 25</t>
  </si>
  <si>
    <t>2005 03 09</t>
  </si>
  <si>
    <t>The NC4 value varies from the historical average.</t>
  </si>
  <si>
    <t>GS1-IW-MW</t>
  </si>
  <si>
    <t>1 - Final</t>
  </si>
  <si>
    <t>A506111:737799-01</t>
  </si>
  <si>
    <t>2005 03 10</t>
  </si>
  <si>
    <t>A755601:H88046-01</t>
  </si>
  <si>
    <t>DUNLEVY</t>
  </si>
  <si>
    <t>PENN WEST BUICK 11-23-088-19-W6M</t>
  </si>
  <si>
    <t>A704416:E31652-01</t>
  </si>
  <si>
    <t>2007 02 05</t>
  </si>
  <si>
    <t>2007 02 01</t>
  </si>
  <si>
    <t>2007 02 07</t>
  </si>
  <si>
    <t>FUEL GAS</t>
  </si>
  <si>
    <t>PEBUA15GE</t>
  </si>
  <si>
    <t>A654927:D63387-01</t>
  </si>
  <si>
    <t>2006 11 17</t>
  </si>
  <si>
    <t>2006 11 15</t>
  </si>
  <si>
    <t>2006 11 20</t>
  </si>
  <si>
    <t>AG-SF</t>
  </si>
  <si>
    <t>PENN WEST BUICK 0010-22-088-19-W6M</t>
  </si>
  <si>
    <t>A654927:D63396-01</t>
  </si>
  <si>
    <t>02/10-22-088-19W6/03</t>
  </si>
  <si>
    <t>Analysis varies from historical data._x000D_
Duplicate analyzed for confirmation</t>
  </si>
  <si>
    <t>PEBUA01GE</t>
  </si>
  <si>
    <t xml:space="preserve"> 10-22-088-19-W6M</t>
  </si>
  <si>
    <t>PENN WEST BUICK CREEK 0011-23-088-19-W6M</t>
  </si>
  <si>
    <t>A643667:C83591-01</t>
  </si>
  <si>
    <t>2006 09 20</t>
  </si>
  <si>
    <t>2006 09 15</t>
  </si>
  <si>
    <t>2006 09 21</t>
  </si>
  <si>
    <t>WET GAS TO DEHY</t>
  </si>
  <si>
    <t>CP3-GS1-JH2-KR</t>
  </si>
  <si>
    <t>A612545:A90307-01</t>
  </si>
  <si>
    <t>2006 03 28</t>
  </si>
  <si>
    <t>2006 03 24</t>
  </si>
  <si>
    <t>2006 03 30</t>
  </si>
  <si>
    <t>BP1-GS1-JLH</t>
  </si>
  <si>
    <t>A601732:A34956-01</t>
  </si>
  <si>
    <t>2006 01 17</t>
  </si>
  <si>
    <t>2006 01 13</t>
  </si>
  <si>
    <t>2006 01 18</t>
  </si>
  <si>
    <t>DK5-GS1-MP2</t>
  </si>
  <si>
    <t>A601732:A34957-01</t>
  </si>
  <si>
    <t>PENN WEST CABIN B-005-J/94-P-05</t>
  </si>
  <si>
    <t>A506648:740686-01</t>
  </si>
  <si>
    <t>00/B-005-J/094-P-05/00</t>
  </si>
  <si>
    <t>CABIN</t>
  </si>
  <si>
    <t>PEKISKO</t>
  </si>
  <si>
    <t>2005 02 26</t>
  </si>
  <si>
    <t>2005 03 14</t>
  </si>
  <si>
    <t>PEHEA39GE</t>
  </si>
  <si>
    <t>b- 005-J/94-P-05</t>
  </si>
  <si>
    <t>PENN WEST THETLAANDOA B-085-E/94-P-06</t>
  </si>
  <si>
    <t>A506648:740691-01</t>
  </si>
  <si>
    <t>00/B-085-E/094-P-06/00</t>
  </si>
  <si>
    <t>2005 02 08</t>
  </si>
  <si>
    <t>2005 03 15</t>
  </si>
  <si>
    <t>PWTTA38GE</t>
  </si>
  <si>
    <t>b- 085-E/94-P-06</t>
  </si>
  <si>
    <t>PENN WEST HELMET D-016-I/94-P-06</t>
  </si>
  <si>
    <t>A506684:740848-01</t>
  </si>
  <si>
    <t>00/D-016-I/094-P-06/00</t>
  </si>
  <si>
    <t>2005 02 28</t>
  </si>
  <si>
    <t>PEHEA40GE</t>
  </si>
  <si>
    <t>d- 016-I/94-P-06</t>
  </si>
  <si>
    <t>PENN WEST THETLAANDOA C-083-E/94-P-06</t>
  </si>
  <si>
    <t>A506684:740851-01</t>
  </si>
  <si>
    <t>00/C-083-E/094-P-06/06</t>
  </si>
  <si>
    <t>2005 03 05</t>
  </si>
  <si>
    <t>PWTTA39GE</t>
  </si>
  <si>
    <t>c- 083-E/94-P-06</t>
  </si>
  <si>
    <t>A506852:741598-01</t>
  </si>
  <si>
    <t>2005 03 01</t>
  </si>
  <si>
    <t>2005 03 18</t>
  </si>
  <si>
    <t>CB-GM1-GS1-IW</t>
  </si>
  <si>
    <t>A506852:741599-01</t>
  </si>
  <si>
    <t>A506852:741600-01</t>
  </si>
  <si>
    <t>A506852:741601-01</t>
  </si>
  <si>
    <t>A506852:741602-01</t>
  </si>
  <si>
    <t>A506852:741603-01</t>
  </si>
  <si>
    <t>A506852:741604-01</t>
  </si>
  <si>
    <t>The N2 value varies from the historical average.</t>
  </si>
  <si>
    <t>A506852:741605-01</t>
  </si>
  <si>
    <t>2005 03 17</t>
  </si>
  <si>
    <t>A506852:741606-01</t>
  </si>
  <si>
    <t>2005 03 02</t>
  </si>
  <si>
    <t>A506852:741607-01</t>
  </si>
  <si>
    <t>A506852:741608-01</t>
  </si>
  <si>
    <t>2005 03 03</t>
  </si>
  <si>
    <t>A506852:741609-01</t>
  </si>
  <si>
    <t>A506852:741611-01</t>
  </si>
  <si>
    <t>A506852:741612-01</t>
  </si>
  <si>
    <t>The C1 value varies from the historical average.</t>
  </si>
  <si>
    <t>A506852:741613-01</t>
  </si>
  <si>
    <t>A506852:741615-01</t>
  </si>
  <si>
    <t>A506852:741616-01</t>
  </si>
  <si>
    <t>CO2 value varies from historical database.</t>
  </si>
  <si>
    <t>A506852:741617-01</t>
  </si>
  <si>
    <t>A506852:741618-01</t>
  </si>
  <si>
    <t>C3 value varies from historical database.</t>
  </si>
  <si>
    <t>A506852:741619-01</t>
  </si>
  <si>
    <t>A506852:741620-01</t>
  </si>
  <si>
    <t>A506852:741621-01</t>
  </si>
  <si>
    <t>A506852:741623-01</t>
  </si>
  <si>
    <t>The C6 value varies from the historical average.</t>
  </si>
  <si>
    <t>A506852:741624-01</t>
  </si>
  <si>
    <t>A506852:741625-01</t>
  </si>
  <si>
    <t>c-45-A / a-65-A INLET</t>
  </si>
  <si>
    <t>C3, IC4 values vary from the historical database.</t>
  </si>
  <si>
    <t>PENN WEST WILDBOY GAS PLANT D-075-A/94-P-11</t>
  </si>
  <si>
    <t>A506852:741626-01</t>
  </si>
  <si>
    <t>D-60-D/C-73-A 4" INLET</t>
  </si>
  <si>
    <t>PWWBB31GE</t>
  </si>
  <si>
    <t>A506852:741627-01</t>
  </si>
  <si>
    <t>A506852:741628-01</t>
  </si>
  <si>
    <t>C1 and C6 values vary from historical database.</t>
  </si>
  <si>
    <t>A506852:741629-01</t>
  </si>
  <si>
    <t>A506852:741630-01</t>
  </si>
  <si>
    <t>C3 varies from previous 2 results.</t>
  </si>
  <si>
    <t>A506852:741631-01</t>
  </si>
  <si>
    <t>A506852:741632-01</t>
  </si>
  <si>
    <t>A506852:741633-01</t>
  </si>
  <si>
    <t>A506852:741635-01</t>
  </si>
  <si>
    <t>A506852:741636-01</t>
  </si>
  <si>
    <t>A506852:741637-01</t>
  </si>
  <si>
    <t>A506852:741638-01</t>
  </si>
  <si>
    <t>A506852:741639-01</t>
  </si>
  <si>
    <t>The C3 value varies from the historical average.</t>
  </si>
  <si>
    <t>A506852:741640-01</t>
  </si>
  <si>
    <t>A506852:741641-01</t>
  </si>
  <si>
    <t>A506852:741642-01</t>
  </si>
  <si>
    <t>A506852:741643-01</t>
  </si>
  <si>
    <t>A506852:741644-01</t>
  </si>
  <si>
    <t>A506852:741645-01</t>
  </si>
  <si>
    <t>A506852:741646-01</t>
  </si>
  <si>
    <t>The C7+ value varies from the historical average.</t>
  </si>
  <si>
    <t>A506852:741647-01</t>
  </si>
  <si>
    <t>c-57-A Inlet</t>
  </si>
  <si>
    <t>A506852:741648-01</t>
  </si>
  <si>
    <t>SAHDOANAH NORTH 10" INLET</t>
  </si>
  <si>
    <t>PWWBB32GE</t>
  </si>
  <si>
    <t>A507298:744184-01</t>
  </si>
  <si>
    <t>2005 03 21</t>
  </si>
  <si>
    <t>CB-CP3-GS1-MW</t>
  </si>
  <si>
    <t>A507298:744185-01</t>
  </si>
  <si>
    <t>A507298:744187-01</t>
  </si>
  <si>
    <t>A507298:744188-01</t>
  </si>
  <si>
    <t>A507298:744189-01</t>
  </si>
  <si>
    <t>C-57-A / A-78-A 4" INLET</t>
  </si>
  <si>
    <t>A507298:744190-01</t>
  </si>
  <si>
    <t>2005 03 22</t>
  </si>
  <si>
    <t>A-78-A 3" INLET</t>
  </si>
  <si>
    <t>A507298:744193-01</t>
  </si>
  <si>
    <t>A507298:744194-01</t>
  </si>
  <si>
    <t>C2 value varies from historical database.</t>
  </si>
  <si>
    <t>A507298:744198-01</t>
  </si>
  <si>
    <t>A507298:744200-01</t>
  </si>
  <si>
    <t>A507298:744202-01</t>
  </si>
  <si>
    <t>A507298:744203-01</t>
  </si>
  <si>
    <t>A507298:744204-01</t>
  </si>
  <si>
    <t>A507298:744205-01</t>
  </si>
  <si>
    <t>Analysis varies from previous 2 results.</t>
  </si>
  <si>
    <t>A507298:744206-01</t>
  </si>
  <si>
    <t>A507298:744208-01</t>
  </si>
  <si>
    <t>A507298:744209-01</t>
  </si>
  <si>
    <t>A507298:744214-01</t>
  </si>
  <si>
    <t>A507298:744216-01</t>
  </si>
  <si>
    <t>A507298:744217-01</t>
  </si>
  <si>
    <t>A507298:744450-01</t>
  </si>
  <si>
    <t>A507298:744451-01</t>
  </si>
  <si>
    <t>A507298:744452-01</t>
  </si>
  <si>
    <t>A507298:744453-01</t>
  </si>
  <si>
    <t>A507298:744454-01</t>
  </si>
  <si>
    <t>A507298:744455-01</t>
  </si>
  <si>
    <t>A507298:744456-01</t>
  </si>
  <si>
    <t>A507298:744457-01</t>
  </si>
  <si>
    <t>A507298:744458-01</t>
  </si>
  <si>
    <t>A507298:744459-01</t>
  </si>
  <si>
    <t>A507298:744460-01</t>
  </si>
  <si>
    <t>A507298:744461-01</t>
  </si>
  <si>
    <t>The IC4 value varies from the historical average.</t>
  </si>
  <si>
    <t>A507298:744463-01</t>
  </si>
  <si>
    <t>A507298:744465-01</t>
  </si>
  <si>
    <t>A507641:746567-01</t>
  </si>
  <si>
    <t>2005 03 16</t>
  </si>
  <si>
    <t>A507641:746568-01</t>
  </si>
  <si>
    <t>CO2 varies from previous 3 results.</t>
  </si>
  <si>
    <t>A507641:746571-01</t>
  </si>
  <si>
    <t>A507641:746572-01</t>
  </si>
  <si>
    <t>A507641:746573-01</t>
  </si>
  <si>
    <t>A507641:746574-01</t>
  </si>
  <si>
    <t>A507641:746575-01</t>
  </si>
  <si>
    <t>A507641:746576-01</t>
  </si>
  <si>
    <t>A507641:746577-01</t>
  </si>
  <si>
    <t>Received pressure differs from source pressure.</t>
  </si>
  <si>
    <t>A507641:746578-01</t>
  </si>
  <si>
    <t>The C2 value varies from the historical average.</t>
  </si>
  <si>
    <t>A507641:746581-01</t>
  </si>
  <si>
    <t>A507641:746586-01</t>
  </si>
  <si>
    <t>A507641:746587-01</t>
  </si>
  <si>
    <t>A507641:746588-01</t>
  </si>
  <si>
    <t>A507641:746589-01</t>
  </si>
  <si>
    <t>A507641:746591-01</t>
  </si>
  <si>
    <t>A507641:746595-01</t>
  </si>
  <si>
    <t>C-A45-A 6" INLET</t>
  </si>
  <si>
    <t>PWWBB35GE</t>
  </si>
  <si>
    <t>A507641:746596-01</t>
  </si>
  <si>
    <t>D-41-A &amp; B-52-A INLET</t>
  </si>
  <si>
    <t>A507641:746597-01</t>
  </si>
  <si>
    <t>A507641:746598-01</t>
  </si>
  <si>
    <t>PLANT #1 INLET</t>
  </si>
  <si>
    <t>PWWBB36GE</t>
  </si>
  <si>
    <t>A507641:746599-01</t>
  </si>
  <si>
    <t>A507641:746600-01</t>
  </si>
  <si>
    <t>A507641:746601-01</t>
  </si>
  <si>
    <t>K-691 FUEL GAS</t>
  </si>
  <si>
    <t>PWWBB38GE</t>
  </si>
  <si>
    <t>A507641:746602-01</t>
  </si>
  <si>
    <t>K-660 FUEL GAS</t>
  </si>
  <si>
    <t>PWWBB39GE</t>
  </si>
  <si>
    <t>A507641:746603-01</t>
  </si>
  <si>
    <t>A507641:746605-01</t>
  </si>
  <si>
    <t>A507641:746606-01</t>
  </si>
  <si>
    <t>A507641:746607-01</t>
  </si>
  <si>
    <t>A507641:746608-01</t>
  </si>
  <si>
    <t>A507641:746609-01</t>
  </si>
  <si>
    <t>A507641:746610-01</t>
  </si>
  <si>
    <t>A507641:746611-01</t>
  </si>
  <si>
    <t>A507641:746612-01</t>
  </si>
  <si>
    <t>A507641:746613-01</t>
  </si>
  <si>
    <t>A507641:746614-01</t>
  </si>
  <si>
    <t>A507641:746615-01</t>
  </si>
  <si>
    <t>A507641:746616-01</t>
  </si>
  <si>
    <t>A507641:746617-01</t>
  </si>
  <si>
    <t>A507641:746618-01</t>
  </si>
  <si>
    <t>A507641:746619-01</t>
  </si>
  <si>
    <t>A507641:746620-01</t>
  </si>
  <si>
    <t>A507641:746622-01</t>
  </si>
  <si>
    <t>PENN WEST THETLAANDOA C-081-E/94-P-06</t>
  </si>
  <si>
    <t>A507894:748096-01</t>
  </si>
  <si>
    <t>00/C-081-E/094-P-06/00</t>
  </si>
  <si>
    <t>2005 03 11</t>
  </si>
  <si>
    <t>2005 03 24</t>
  </si>
  <si>
    <t>PWTTA41GE</t>
  </si>
  <si>
    <t>c- 081-E/94-P-06</t>
  </si>
  <si>
    <t>CB-GS1-ME1</t>
  </si>
  <si>
    <t>PENN WEST HELMET C-098-K/94-P-11</t>
  </si>
  <si>
    <t>A507894:748097-01</t>
  </si>
  <si>
    <t>00/C-098-K/094-P-11/00</t>
  </si>
  <si>
    <t>2005 03 12</t>
  </si>
  <si>
    <t>2005 03 23</t>
  </si>
  <si>
    <t>PEHEA41GE</t>
  </si>
  <si>
    <t>c- 098-K/94-P-11</t>
  </si>
  <si>
    <t>PENN WEST HZ HOSSITL D-081-C/94-P-14</t>
  </si>
  <si>
    <t>A508061:749179-01</t>
  </si>
  <si>
    <t>00/D-081-C/094-P-14/00</t>
  </si>
  <si>
    <t>PWHOS03GE</t>
  </si>
  <si>
    <t>d- 081-C/94-P-14</t>
  </si>
  <si>
    <t>CB-GS1-LUL</t>
  </si>
  <si>
    <t>PENN WEST HZ HOSSITL B-020-A/94-P-14</t>
  </si>
  <si>
    <t>A508061:749181-01</t>
  </si>
  <si>
    <t>00/B-020-A/094-P-14/00</t>
  </si>
  <si>
    <t>PWHOS05GE</t>
  </si>
  <si>
    <t>b- 020-A/94-P-14</t>
  </si>
  <si>
    <t>PENN WEST HZ HOSSITL A-098-B/94-P-14</t>
  </si>
  <si>
    <t>A508061:749182-01</t>
  </si>
  <si>
    <t>00/A-098-B/094-P-14/00</t>
  </si>
  <si>
    <t>PWHOS06GE</t>
  </si>
  <si>
    <t>a- 098-B/94-P-14</t>
  </si>
  <si>
    <t>A508061:749183-01</t>
  </si>
  <si>
    <t>PEHEA42GE</t>
  </si>
  <si>
    <t>A508061:749184-01</t>
  </si>
  <si>
    <t>PENN WEST HZ NORT HELMET A-079-I/94-P-11</t>
  </si>
  <si>
    <t xml:space="preserve">SOUTHERN </t>
  </si>
  <si>
    <t>A508256:750411-01</t>
  </si>
  <si>
    <t>00/A-079-I/094-P-11/00</t>
  </si>
  <si>
    <t>2005 03 28</t>
  </si>
  <si>
    <t>PEHEA43GE</t>
  </si>
  <si>
    <t>a- 079-I/94-P-11</t>
  </si>
  <si>
    <t>GM1-MW</t>
  </si>
  <si>
    <t>PENN WEST HZ NORT HELMET A-067-I/94-P-11</t>
  </si>
  <si>
    <t>A508256:750417-01</t>
  </si>
  <si>
    <t>00/A-067-I/094-P-11/00</t>
  </si>
  <si>
    <t>PEHEA44GE</t>
  </si>
  <si>
    <t>a- 067-I/94-P-11</t>
  </si>
  <si>
    <t>PENN WEST WILDBOY C-051-L/94-P-06</t>
  </si>
  <si>
    <t>A520872:823507-01</t>
  </si>
  <si>
    <t>2005 06 10</t>
  </si>
  <si>
    <t>2005 06 03</t>
  </si>
  <si>
    <t>2005 06 14</t>
  </si>
  <si>
    <t>G-302 FUEL GAS BEFORE 'A' REGULATOR</t>
  </si>
  <si>
    <t>PWWBB40GE</t>
  </si>
  <si>
    <t>GM1-GS1</t>
  </si>
  <si>
    <t>A520872:823508-01</t>
  </si>
  <si>
    <t>2005 05 28</t>
  </si>
  <si>
    <t>K-210 LH FUEL SUPPLY</t>
  </si>
  <si>
    <t>PWWBB41GE</t>
  </si>
  <si>
    <t>A520872:823510-01</t>
  </si>
  <si>
    <t>K-200 LH FUEL SUPPLY</t>
  </si>
  <si>
    <t>PWWBB42GE</t>
  </si>
  <si>
    <t>A530865:884346-01</t>
  </si>
  <si>
    <t>2005 08 10</t>
  </si>
  <si>
    <t>2005 08 04</t>
  </si>
  <si>
    <t>2005 08 16</t>
  </si>
  <si>
    <t>GS1-TE1</t>
  </si>
  <si>
    <t>A530865:884347-01</t>
  </si>
  <si>
    <t>A601732:A34958-01</t>
  </si>
  <si>
    <t>A534087:903456-01</t>
  </si>
  <si>
    <t>2005 08 29</t>
  </si>
  <si>
    <t>2005 08 21</t>
  </si>
  <si>
    <t>2005 09 02</t>
  </si>
  <si>
    <t>GS1-MW</t>
  </si>
  <si>
    <t>A534087:903461-01</t>
  </si>
  <si>
    <t>A534087:903480-01</t>
  </si>
  <si>
    <t>A534087:903496-01</t>
  </si>
  <si>
    <t>A534087:903520-01</t>
  </si>
  <si>
    <t>A534087:903521-01</t>
  </si>
  <si>
    <t>2005 09 15</t>
  </si>
  <si>
    <t>The C3 concentration varies from the historical average.</t>
  </si>
  <si>
    <t>A534087:903522-01</t>
  </si>
  <si>
    <t>A534087:903526-01</t>
  </si>
  <si>
    <t>A534087:903529-01</t>
  </si>
  <si>
    <t>A541056:943620-01</t>
  </si>
  <si>
    <t>2005 10 05</t>
  </si>
  <si>
    <t>2005 09 29</t>
  </si>
  <si>
    <t>2005 10 11</t>
  </si>
  <si>
    <t>GM1</t>
  </si>
  <si>
    <t>A541056:943626-01</t>
  </si>
  <si>
    <t>NA</t>
  </si>
  <si>
    <t>A546948:980084-01</t>
  </si>
  <si>
    <t>2005 11 04</t>
  </si>
  <si>
    <t>2005 11 10</t>
  </si>
  <si>
    <t>A546948:980085-01</t>
  </si>
  <si>
    <t>A551682:A08514-01</t>
  </si>
  <si>
    <t>2005 12 05</t>
  </si>
  <si>
    <t>2005 11 28</t>
  </si>
  <si>
    <t>2005 12 08</t>
  </si>
  <si>
    <t>A551682:A08515-01</t>
  </si>
  <si>
    <t>2005 11 29</t>
  </si>
  <si>
    <t>2005 12 09</t>
  </si>
  <si>
    <t>A600088:A27219-01</t>
  </si>
  <si>
    <t>CLIENTS</t>
  </si>
  <si>
    <t>2006 01 03</t>
  </si>
  <si>
    <t>2005 12 28</t>
  </si>
  <si>
    <t>2006 01 05</t>
  </si>
  <si>
    <t>A601732:A34960-01</t>
  </si>
  <si>
    <t>A601732:A34961-01</t>
  </si>
  <si>
    <t>A601732:A34962-01</t>
  </si>
  <si>
    <t>A601732:A34963-01</t>
  </si>
  <si>
    <t>A601732:A34965-01</t>
  </si>
  <si>
    <t>A532293:893341-01</t>
  </si>
  <si>
    <t>2005 08 18</t>
  </si>
  <si>
    <t>2005 08 15</t>
  </si>
  <si>
    <t>2005 08 23</t>
  </si>
  <si>
    <t>A506111:737800-01</t>
  </si>
  <si>
    <t>A506111:737801-01</t>
  </si>
  <si>
    <t>A601732:A34982-01</t>
  </si>
  <si>
    <t>A601732:A34983-01</t>
  </si>
  <si>
    <t>2006 01 19</t>
  </si>
  <si>
    <t>A604625:A49421-01</t>
  </si>
  <si>
    <t>2006 02 07</t>
  </si>
  <si>
    <t>2006 01 31</t>
  </si>
  <si>
    <t>2006 02 11</t>
  </si>
  <si>
    <t>ON SITE H2S &gt;40PPM BY CLIENT</t>
  </si>
  <si>
    <t>DT2-GS1</t>
  </si>
  <si>
    <t>A604625:A49439-01</t>
  </si>
  <si>
    <t>A606224:A57289-01</t>
  </si>
  <si>
    <t>2006 02 15</t>
  </si>
  <si>
    <t>2006 02 06</t>
  </si>
  <si>
    <t>2006 02 23</t>
  </si>
  <si>
    <t>The He concentration varies from the historical average.</t>
  </si>
  <si>
    <t>CP3-GS1-MP2-MW-NG</t>
  </si>
  <si>
    <t>A606224:A57294-01</t>
  </si>
  <si>
    <t>The N2 concentration varies from the historical average.</t>
  </si>
  <si>
    <t>A606224:A57295-01</t>
  </si>
  <si>
    <t>A606224:A57296-01</t>
  </si>
  <si>
    <t>A606224:A57297-01</t>
  </si>
  <si>
    <t>A606224:A57298-01</t>
  </si>
  <si>
    <t>A606224:A57301-01</t>
  </si>
  <si>
    <t>2006 02 10</t>
  </si>
  <si>
    <t>A606224:A57302-01</t>
  </si>
  <si>
    <t>Analysis varies from the three previous samples._x000D_
The N2 concentration is atypically high._x000D_
The duplicate was analyzed for confirmation of results.</t>
  </si>
  <si>
    <t>A606224:A57303-01</t>
  </si>
  <si>
    <t>2006 02 09</t>
  </si>
  <si>
    <t>A606224:A57304-01</t>
  </si>
  <si>
    <t>Analysis varies from previous four samples.</t>
  </si>
  <si>
    <t>A606224:A57305-01</t>
  </si>
  <si>
    <t>A606224:A57306-01</t>
  </si>
  <si>
    <t>A606224:A57307-01</t>
  </si>
  <si>
    <t>A606224:A57308-01</t>
  </si>
  <si>
    <t>A606224:A57309-01</t>
  </si>
  <si>
    <t>2006 02 16</t>
  </si>
  <si>
    <t>Analysis varies from previous three.</t>
  </si>
  <si>
    <t>A606224:A57311-01</t>
  </si>
  <si>
    <t>A606224:A57312-01</t>
  </si>
  <si>
    <t>A606224:A57313-01</t>
  </si>
  <si>
    <t>2006 02 22</t>
  </si>
  <si>
    <t>Analysis varies from the two previous samples.</t>
  </si>
  <si>
    <t>A606224:A57314-01</t>
  </si>
  <si>
    <t>A606224:A57315-01</t>
  </si>
  <si>
    <t>A606224:A57316-01</t>
  </si>
  <si>
    <t>A606224:A57317-01</t>
  </si>
  <si>
    <t>2006 02 08</t>
  </si>
  <si>
    <t>A606224:A57318-01</t>
  </si>
  <si>
    <t>A606224:A57319-01</t>
  </si>
  <si>
    <t>Analysis varies from the historical average. _x000D_
Received pressure differs from reported source pressure.</t>
  </si>
  <si>
    <t>A606224:A57320-01</t>
  </si>
  <si>
    <t>Received pressure differs from reported source pressure.</t>
  </si>
  <si>
    <t>A606224:A57322-01</t>
  </si>
  <si>
    <t>2006 02 21</t>
  </si>
  <si>
    <t>A606224:A57323-01</t>
  </si>
  <si>
    <t>A606224:A57325-01</t>
  </si>
  <si>
    <t>A606224:A57326-01</t>
  </si>
  <si>
    <t>The CO2 concentration is atypically high.</t>
  </si>
  <si>
    <t>A606224:A57327-01</t>
  </si>
  <si>
    <t>A606224:A57328-01</t>
  </si>
  <si>
    <t>2006 02 17</t>
  </si>
  <si>
    <t>A606224:A57329-01</t>
  </si>
  <si>
    <t>A606224:A57330-01</t>
  </si>
  <si>
    <t>A606224:A57331-01</t>
  </si>
  <si>
    <t>A606224:A57332-01</t>
  </si>
  <si>
    <t>A606224:A57334-01</t>
  </si>
  <si>
    <t>A606224:A57335-01</t>
  </si>
  <si>
    <t>A606224:A57336-01</t>
  </si>
  <si>
    <t>Analysis varies from previous three samples. _x000D_
The duplicate sample was analyzed for confirmation of results.</t>
  </si>
  <si>
    <t>A606224:A57337-01</t>
  </si>
  <si>
    <t>A606224:A57338-01</t>
  </si>
  <si>
    <t>A606224:A57340-01</t>
  </si>
  <si>
    <t>A606224:A57341-01</t>
  </si>
  <si>
    <t>A606224:A57342-01</t>
  </si>
  <si>
    <t>A606224:A57343-01</t>
  </si>
  <si>
    <t>The C1 and CO2 concentrations vary from the historical average.</t>
  </si>
  <si>
    <t>A606224:A57350-01</t>
  </si>
  <si>
    <t>A606224:A57351-01</t>
  </si>
  <si>
    <t>A606224:A57357-01</t>
  </si>
  <si>
    <t>A606264:A57662-01</t>
  </si>
  <si>
    <t>2006 02 27</t>
  </si>
  <si>
    <t>CP3-GS1-JB7-MP2-MW-NG</t>
  </si>
  <si>
    <t>A606264:A57663-01</t>
  </si>
  <si>
    <t>A606264:A57665-01</t>
  </si>
  <si>
    <t>Analysis varies from historical data.  The CO2 concentration is atypically low._x000D_
The sample was re-analyzed for confirmation of results.</t>
  </si>
  <si>
    <t>A606264:A57666-01</t>
  </si>
  <si>
    <t>D-41-A INLET</t>
  </si>
  <si>
    <t>PNWWB01GE</t>
  </si>
  <si>
    <t>A606264:A57667-01</t>
  </si>
  <si>
    <t>C-45-A INLET</t>
  </si>
  <si>
    <t>PNWWB02GE</t>
  </si>
  <si>
    <t>A606264:A57668-01</t>
  </si>
  <si>
    <t>NORTH 10" INLET</t>
  </si>
  <si>
    <t>A606264:A57669-01</t>
  </si>
  <si>
    <t xml:space="preserve">JULY LAKE 10" </t>
  </si>
  <si>
    <t>PNWWB04GE</t>
  </si>
  <si>
    <t>A606264:A57670-01</t>
  </si>
  <si>
    <t>A606264:A57671-01</t>
  </si>
  <si>
    <t>The CO2 and C1 concentrations vary from the historical average.</t>
  </si>
  <si>
    <t>A606264:A57672-01</t>
  </si>
  <si>
    <t>A606264:A57673-01</t>
  </si>
  <si>
    <t>The N2 concentration varies from the historical average. _x000D_
The historical dataset for this sample point is statistically very tight.  Therefore, even a modest variation in data creates what appears to be a statistical variation (T-Score &gt; 2).</t>
  </si>
  <si>
    <t>A606264:A57675-01</t>
  </si>
  <si>
    <t>A606264:A57676-01</t>
  </si>
  <si>
    <t>A606264:A57677-01</t>
  </si>
  <si>
    <t>A606264:A57678-01</t>
  </si>
  <si>
    <t>A606264:A57679-01</t>
  </si>
  <si>
    <t>A606264:A57680-01</t>
  </si>
  <si>
    <t>A606264:A57725-01</t>
  </si>
  <si>
    <t>tedlar Bag</t>
  </si>
  <si>
    <t>A606264:A57727-01</t>
  </si>
  <si>
    <t>A606360:A58125-01</t>
  </si>
  <si>
    <t>2006 02 28</t>
  </si>
  <si>
    <t>Analysis varies from previous three samples.</t>
  </si>
  <si>
    <t>CP3-GM1-GS1-MP2-NG</t>
  </si>
  <si>
    <t>A606360:A58126-01</t>
  </si>
  <si>
    <t>A606360:A58127-01</t>
  </si>
  <si>
    <t>A606360:A58128-01</t>
  </si>
  <si>
    <t>A606360:A58129-01</t>
  </si>
  <si>
    <t>A606360:A58132-01</t>
  </si>
  <si>
    <t>Analysis varies from the three previous samples. _x000D_
The duplicate was analyzed for confirmation of results.</t>
  </si>
  <si>
    <t>A606360:A58133-01</t>
  </si>
  <si>
    <t>A606360:A58134-01</t>
  </si>
  <si>
    <t>A606360:A58135-01</t>
  </si>
  <si>
    <t>A606360:A58138-01</t>
  </si>
  <si>
    <t>Analysis varies from previous two samples.</t>
  </si>
  <si>
    <t>A606360:A58140-01</t>
  </si>
  <si>
    <t>A606360:A58141-01</t>
  </si>
  <si>
    <t>A606360:A58142-01</t>
  </si>
  <si>
    <t>A606360:A58144-01</t>
  </si>
  <si>
    <t>A606360:A58146-01</t>
  </si>
  <si>
    <t>A606360:A58147-01</t>
  </si>
  <si>
    <t>A606360:A58148-01</t>
  </si>
  <si>
    <t>A606360:A58149-01</t>
  </si>
  <si>
    <t>A606360:A58150-01</t>
  </si>
  <si>
    <t>A606360:A58152-01</t>
  </si>
  <si>
    <t>A606360:A58154-01</t>
  </si>
  <si>
    <t>A606360:A58155-01</t>
  </si>
  <si>
    <t>A606360:A58156-01</t>
  </si>
  <si>
    <t>A606360:A58158-01</t>
  </si>
  <si>
    <t>Analysis varies from previous five samples._x000D_
The historical dataset for this sample point is statistically very tight.  Therefore, even a modest variation in data creates what appears to be a statistical variation (T-Score &gt; 2). _x000D_
The duplicate sample was analyzed for confirmation of results.</t>
  </si>
  <si>
    <t>A606360:A58159-01</t>
  </si>
  <si>
    <t>A606360:A58160-01</t>
  </si>
  <si>
    <t>A606360:A58161-01</t>
  </si>
  <si>
    <t>A606360:A58162-01</t>
  </si>
  <si>
    <t>A606360:A58163-01</t>
  </si>
  <si>
    <t>A606360:A58164-01</t>
  </si>
  <si>
    <t>A606360:A58165-01</t>
  </si>
  <si>
    <t>A606360:A58167-01</t>
  </si>
  <si>
    <t>A606360:A58168-01</t>
  </si>
  <si>
    <t>A606360:A58170-01</t>
  </si>
  <si>
    <t>PENN WEST WILDBOY D-075-A/94-P-11</t>
  </si>
  <si>
    <t>A606360:A58174-01</t>
  </si>
  <si>
    <t>D-60-D/C-73-A/B-71-A</t>
  </si>
  <si>
    <t>PENWI09GE</t>
  </si>
  <si>
    <t>A606360:A58175-01</t>
  </si>
  <si>
    <t>A606368:A58197-01</t>
  </si>
  <si>
    <t>2006 03 02</t>
  </si>
  <si>
    <t>CP3-GM1-GS1-MP2</t>
  </si>
  <si>
    <t>A606368:A58202-01</t>
  </si>
  <si>
    <t>A606368:A58203-01</t>
  </si>
  <si>
    <t>A606368:A58206-01</t>
  </si>
  <si>
    <t>A606368:A58209-01</t>
  </si>
  <si>
    <t>A606368:A58212-01</t>
  </si>
  <si>
    <t>A606368:A58213-01</t>
  </si>
  <si>
    <t>A606368:A58214-01</t>
  </si>
  <si>
    <t>A606368:A58215-01</t>
  </si>
  <si>
    <t>Analysis varies from the three previous samples.</t>
  </si>
  <si>
    <t>A606368:A58216-01</t>
  </si>
  <si>
    <t>A606368:A58217-01</t>
  </si>
  <si>
    <t>A606368:A58218-01</t>
  </si>
  <si>
    <t>A606368:A58219-01</t>
  </si>
  <si>
    <t>A606368:A58220-01</t>
  </si>
  <si>
    <t>Analysis varies from the four previous samples.</t>
  </si>
  <si>
    <t>A606368:A58221-01</t>
  </si>
  <si>
    <t>A606368:A58222-01</t>
  </si>
  <si>
    <t>A606368:A58224-01</t>
  </si>
  <si>
    <t>A606368:A58225-01</t>
  </si>
  <si>
    <t>A606368:A58227-01</t>
  </si>
  <si>
    <t>A606368:A58228-01</t>
  </si>
  <si>
    <t>The C3 concentration varies from historical data.</t>
  </si>
  <si>
    <t>A606368:A58230-01</t>
  </si>
  <si>
    <t>A606368:A58232-01</t>
  </si>
  <si>
    <t>A606368:A58233-01</t>
  </si>
  <si>
    <t>A606368:A58234-01</t>
  </si>
  <si>
    <t>A606368:A58235-01</t>
  </si>
  <si>
    <t>A606368:A58236-01</t>
  </si>
  <si>
    <t>A606368:A58239-01</t>
  </si>
  <si>
    <t>The CO2 concentration varies from historical data.</t>
  </si>
  <si>
    <t>A606368:A58240-01</t>
  </si>
  <si>
    <t>A606368:A58241-01</t>
  </si>
  <si>
    <t>A606368:A58243-01</t>
  </si>
  <si>
    <t>A606368:A58244-01</t>
  </si>
  <si>
    <t>PENN WEST HELMET B-071-G/94-P-06</t>
  </si>
  <si>
    <t>A609911:A76257-01</t>
  </si>
  <si>
    <t>2006 03 09</t>
  </si>
  <si>
    <t>2000 02 18</t>
  </si>
  <si>
    <t>2006 03 16</t>
  </si>
  <si>
    <t>P-TANK</t>
  </si>
  <si>
    <t>PENHE01GE</t>
  </si>
  <si>
    <t>b- 071-G/94-P-06</t>
  </si>
  <si>
    <t>BP-DT2-GS1-NG</t>
  </si>
  <si>
    <t>PENN WEST DESAN 200/D-047-H/94-P-06</t>
  </si>
  <si>
    <t>A609911:A76263-01</t>
  </si>
  <si>
    <t>2006 02 20</t>
  </si>
  <si>
    <t>2006 03 15</t>
  </si>
  <si>
    <t>PENDE01GE</t>
  </si>
  <si>
    <t>d- 047-H/94-P-06</t>
  </si>
  <si>
    <t>PENN WEST HZ HELMET A-039-G/94-P-14</t>
  </si>
  <si>
    <t>A612132:A88183-01</t>
  </si>
  <si>
    <t>2006 03 27</t>
  </si>
  <si>
    <t>2006 03 12</t>
  </si>
  <si>
    <t>2006 03 29</t>
  </si>
  <si>
    <t>PENHE03GE</t>
  </si>
  <si>
    <t>a- 039-G/94-P-14</t>
  </si>
  <si>
    <t>MP2-SF</t>
  </si>
  <si>
    <t>A612132:A88184-01</t>
  </si>
  <si>
    <t xml:space="preserve">    20..88</t>
  </si>
  <si>
    <t>PENN WEST HZ HELMET C-083-J/94-P-11</t>
  </si>
  <si>
    <t>A612132:A88185-01</t>
  </si>
  <si>
    <t>MANIFOLD</t>
  </si>
  <si>
    <t>PENHE10GE</t>
  </si>
  <si>
    <t>c- 083-J/94-P-11</t>
  </si>
  <si>
    <t>A612132:A88186-01</t>
  </si>
  <si>
    <t>PENHE04GE</t>
  </si>
  <si>
    <t>PENN WEST HZ HELMET A-100-I/94-P-11</t>
  </si>
  <si>
    <t>A612132:A88187-01</t>
  </si>
  <si>
    <t>2006 03 14</t>
  </si>
  <si>
    <t>PENHE11GE</t>
  </si>
  <si>
    <t>a- 100-I/94-P-11</t>
  </si>
  <si>
    <t>A612132:A88188-01</t>
  </si>
  <si>
    <t>PENHE05GE</t>
  </si>
  <si>
    <t>PENN WEST HZ HELMET A-071-J/94-P-11</t>
  </si>
  <si>
    <t>A612132:A88189-01</t>
  </si>
  <si>
    <t>2006 03 20</t>
  </si>
  <si>
    <t>VESSEL</t>
  </si>
  <si>
    <t>PENHE06GE</t>
  </si>
  <si>
    <t>a- 071-J/94-P-11</t>
  </si>
  <si>
    <t>PENN WEST HZ HELMET A-092-J/94-P-11</t>
  </si>
  <si>
    <t>A612132:A88240-01</t>
  </si>
  <si>
    <t>2006 03 06</t>
  </si>
  <si>
    <t>PENHE07GE</t>
  </si>
  <si>
    <t>a- 092-J/94-P-11</t>
  </si>
  <si>
    <t>A506111:737815-01</t>
  </si>
  <si>
    <t>A613709:A96052-01</t>
  </si>
  <si>
    <t>D-75A01</t>
  </si>
  <si>
    <t>2006 04 05</t>
  </si>
  <si>
    <t>2006 03 01</t>
  </si>
  <si>
    <t>2006 04 10</t>
  </si>
  <si>
    <t>DK5-GS1-NG</t>
  </si>
  <si>
    <t>A613709:A96054-01</t>
  </si>
  <si>
    <t>D-75A02</t>
  </si>
  <si>
    <t>A613977:A97326-01</t>
  </si>
  <si>
    <t>D-75A 4</t>
  </si>
  <si>
    <t>2006 04 06</t>
  </si>
  <si>
    <t>2006 04 11</t>
  </si>
  <si>
    <t>DK5-GS1</t>
  </si>
  <si>
    <t>A613977:A97327-01</t>
  </si>
  <si>
    <t>D-75A 3</t>
  </si>
  <si>
    <t>A617763:B18982-01</t>
  </si>
  <si>
    <t>2006 05 04</t>
  </si>
  <si>
    <t>2006 04 28</t>
  </si>
  <si>
    <t>2006 05 10</t>
  </si>
  <si>
    <t>ONSITE H2S NOT PROVIDED</t>
  </si>
  <si>
    <t>GS1-JLH-MP2</t>
  </si>
  <si>
    <t>A617763:B18983-01</t>
  </si>
  <si>
    <t>PENN WEST B-58-I/94-P-11</t>
  </si>
  <si>
    <t>A620760:B37317-01</t>
  </si>
  <si>
    <t>CLIENT</t>
  </si>
  <si>
    <t>2006 05 23</t>
  </si>
  <si>
    <t>2006 05 15</t>
  </si>
  <si>
    <t>2006 05 29</t>
  </si>
  <si>
    <t>TUBING STRING ON TOP OF WELLHEAD</t>
  </si>
  <si>
    <t>b- 058-I/94-P-11</t>
  </si>
  <si>
    <t>GS1-KR</t>
  </si>
  <si>
    <t>A623226:B53396-01</t>
  </si>
  <si>
    <t>2006 06 06</t>
  </si>
  <si>
    <t>2006 05 28</t>
  </si>
  <si>
    <t>2006 06 07</t>
  </si>
  <si>
    <t>A623226:B53397-01</t>
  </si>
  <si>
    <t>PENN WEST HZ HELMET 200/ B-058-I/94-P-11</t>
  </si>
  <si>
    <t>A625287:B65728-01</t>
  </si>
  <si>
    <t>2006 06 15</t>
  </si>
  <si>
    <t>2006 03 22</t>
  </si>
  <si>
    <t>2006 06 20</t>
  </si>
  <si>
    <t>PENHE12GE</t>
  </si>
  <si>
    <t>GS1-MB4</t>
  </si>
  <si>
    <t>A625287:B67151-01</t>
  </si>
  <si>
    <t>PENN WEST HZ HOSSITL A-017-G/94-P-14</t>
  </si>
  <si>
    <t>A625287:B67152-01</t>
  </si>
  <si>
    <t>2006 03 23</t>
  </si>
  <si>
    <t>2006 06 19</t>
  </si>
  <si>
    <t>ON SITE H2S NOT PROVIDED.</t>
  </si>
  <si>
    <t>PENHE13GE</t>
  </si>
  <si>
    <t>a- 017-G/94-P-14</t>
  </si>
  <si>
    <t>A625287:B67230-01</t>
  </si>
  <si>
    <t>A628762:B87702-01</t>
  </si>
  <si>
    <t>Composite</t>
  </si>
  <si>
    <t>2006 07 05</t>
  </si>
  <si>
    <t>2006 06 28</t>
  </si>
  <si>
    <t>2006 07 07</t>
  </si>
  <si>
    <t>ONSITE H2S RECORDED AS NIL</t>
  </si>
  <si>
    <t>EK-GS1-NG</t>
  </si>
  <si>
    <t>A628762:B87707-01</t>
  </si>
  <si>
    <t>A634117:C23938-01</t>
  </si>
  <si>
    <t>2006 08 02</t>
  </si>
  <si>
    <t>2006 07 28</t>
  </si>
  <si>
    <t>2006 08 08</t>
  </si>
  <si>
    <t>ONSITE H2S NOT PROVIDED.</t>
  </si>
  <si>
    <t>A634117:C23939-01</t>
  </si>
  <si>
    <t>A641822:C71409-01</t>
  </si>
  <si>
    <t>PW 003</t>
  </si>
  <si>
    <t>2006 09 11</t>
  </si>
  <si>
    <t>2006 09 02</t>
  </si>
  <si>
    <t>2006 09 12</t>
  </si>
  <si>
    <t>A641822:C71410-01</t>
  </si>
  <si>
    <t>PW 004</t>
  </si>
  <si>
    <t>A506345:739123-01</t>
  </si>
  <si>
    <t>2005 03 07</t>
  </si>
  <si>
    <t>CP3-GM1-GS1-MW</t>
  </si>
  <si>
    <t>PENN WEST JULY LAKES D-010-A/94-P-15</t>
  </si>
  <si>
    <t>A645646:C95809-01</t>
  </si>
  <si>
    <t>JULY LAKE</t>
  </si>
  <si>
    <t>2006 09 29</t>
  </si>
  <si>
    <t>2006 09 27</t>
  </si>
  <si>
    <t>2006 10 02</t>
  </si>
  <si>
    <t>WET GAS BEFORE DEHY</t>
  </si>
  <si>
    <t>NOT FLOWING AT TIME OF SAMPLE</t>
  </si>
  <si>
    <t>d- 010-A/94-P-15</t>
  </si>
  <si>
    <t>BP-MW-SF</t>
  </si>
  <si>
    <t>A506345:739124-01</t>
  </si>
  <si>
    <t>A506345:739143-01</t>
  </si>
  <si>
    <t>A702304:E19094-01</t>
  </si>
  <si>
    <t>2007 01 19</t>
  </si>
  <si>
    <t>2007 01 13</t>
  </si>
  <si>
    <t>2007 01 22</t>
  </si>
  <si>
    <t>NG-SS6</t>
  </si>
  <si>
    <t>PENN WEST HZ HELMET D-065-G/94-P-11</t>
  </si>
  <si>
    <t>A703970:E28918-01</t>
  </si>
  <si>
    <t>GM1-JS2-MW-SS6</t>
  </si>
  <si>
    <t>PENN WEST HZ HELMET A-068-G/94-P-11</t>
  </si>
  <si>
    <t>A703970:E28919-01</t>
  </si>
  <si>
    <t>PENN WEST HELMET D-078-G/94-P-11</t>
  </si>
  <si>
    <t>A703970:E28921-01</t>
  </si>
  <si>
    <t>2007 02 06</t>
  </si>
  <si>
    <t>Analysis varies from historical data._x000D_
The duplicate sample was re-analyzed for confirmation of results.</t>
  </si>
  <si>
    <t>PENN WEST HZ HELMET D-029-J/94-P-11</t>
  </si>
  <si>
    <t>A703970:E28922-01</t>
  </si>
  <si>
    <t>PENN WEST HZ HELMET D-010-J/94-P-11</t>
  </si>
  <si>
    <t>A703970:E28923-01</t>
  </si>
  <si>
    <t>A703970:E28925-01</t>
  </si>
  <si>
    <t>2007 01 18</t>
  </si>
  <si>
    <t>A703970:E28926-01</t>
  </si>
  <si>
    <t>2007 01 23</t>
  </si>
  <si>
    <t>PENN WEST THETLAANDOA A-001-K/94-P-06</t>
  </si>
  <si>
    <t>A703970:E28927-01</t>
  </si>
  <si>
    <t>A703970:E28928-01</t>
  </si>
  <si>
    <t>PENN WEST THETLAANDOA B-037-K/94-P-06</t>
  </si>
  <si>
    <t>A703970:E28929-01</t>
  </si>
  <si>
    <t>A703970:E28930-01</t>
  </si>
  <si>
    <t>PENN WEST HZ HELMET A-016-J/94-P-11</t>
  </si>
  <si>
    <t>A703970:E28931-01</t>
  </si>
  <si>
    <t>PENN WEST HZ HELMET C-004-K/94-P-11</t>
  </si>
  <si>
    <t>A703970:E28933-01</t>
  </si>
  <si>
    <t>A703970:E28935-01</t>
  </si>
  <si>
    <t>PENN WEST HELMET A-036-J/94-P-11</t>
  </si>
  <si>
    <t>A703970:E28936-01</t>
  </si>
  <si>
    <t>2007 02 02</t>
  </si>
  <si>
    <t>PENN WEST HZ HELMET B-014-J/94-P-11</t>
  </si>
  <si>
    <t>A703970:E28937-01</t>
  </si>
  <si>
    <t>A703970:E28938-01</t>
  </si>
  <si>
    <t>A703970:E28939-01</t>
  </si>
  <si>
    <t xml:space="preserve">BLUESKY </t>
  </si>
  <si>
    <t>PENN WEST HZ HELMET A-044-G/94-P-11</t>
  </si>
  <si>
    <t>A703970:E28940-01</t>
  </si>
  <si>
    <t>PENN WEST HZ HELMET C-073-A/94-P-11</t>
  </si>
  <si>
    <t>A703970:E28943-01</t>
  </si>
  <si>
    <t>2007 01 21</t>
  </si>
  <si>
    <t>PENN WEST HZ HELMET B-063-F/94-P-11</t>
  </si>
  <si>
    <t>A703970:E28944-01</t>
  </si>
  <si>
    <t>PENN WEST HELMET D-057-G/94-P-11</t>
  </si>
  <si>
    <t>A703970:E28945-01</t>
  </si>
  <si>
    <t>A703970:E28946-01</t>
  </si>
  <si>
    <t>A703970:E28947-01</t>
  </si>
  <si>
    <t>A703970:E28949-01</t>
  </si>
  <si>
    <t>A703970:E28952-01</t>
  </si>
  <si>
    <t>PENN WEST HELMET C-020-H/94-P-11</t>
  </si>
  <si>
    <t>A703970:E28954-01</t>
  </si>
  <si>
    <t>PENN WEST HZ HELMET A-001-G/94-P-11</t>
  </si>
  <si>
    <t>A703970:E28956-01</t>
  </si>
  <si>
    <t>2007 01 20</t>
  </si>
  <si>
    <t>A703970:E28958-01</t>
  </si>
  <si>
    <t>A703970:E28960-01</t>
  </si>
  <si>
    <t>PENN WEST N HELMET B-066-H/94-P-11</t>
  </si>
  <si>
    <t>A703970:E28962-01</t>
  </si>
  <si>
    <t>A703970:E28964-01</t>
  </si>
  <si>
    <t>PENN WEST DESAN C-100-H/94-P-06</t>
  </si>
  <si>
    <t>A703970:E28966-01</t>
  </si>
  <si>
    <t>A703970:E28967-01</t>
  </si>
  <si>
    <t>PENN WEST EXP HZ HELMET B-065-B/94-P-11</t>
  </si>
  <si>
    <t>A704000:E29136-01</t>
  </si>
  <si>
    <t>GM1-GS1-JS2-MW-SS6</t>
  </si>
  <si>
    <t>PENN WEST HZ HELMET C-005-G/94-P-11</t>
  </si>
  <si>
    <t>A704000:E29143-01</t>
  </si>
  <si>
    <t>PENN WEST THETLAANDOA D-003-J/94-P-06</t>
  </si>
  <si>
    <t>A704000:E29144-01</t>
  </si>
  <si>
    <t>PENN WEST HZ THETLAANDOA B-098-K/94-P-06</t>
  </si>
  <si>
    <t>A704000:E29148-01</t>
  </si>
  <si>
    <t>PENN WEST HELMET A-059-G/94-P-11</t>
  </si>
  <si>
    <t>A704000:E29151-01</t>
  </si>
  <si>
    <t>A704000:E29152-01</t>
  </si>
  <si>
    <t>PENN WEST HZ HELMET A-097-G/94-P-11</t>
  </si>
  <si>
    <t>A704000:E29153-01</t>
  </si>
  <si>
    <t>A704000:E29154-01</t>
  </si>
  <si>
    <t>A704000:E29156-01</t>
  </si>
  <si>
    <t>PENN WEST EXP HELMET A-038-J/94-P-11</t>
  </si>
  <si>
    <t>A704000:E29157-01</t>
  </si>
  <si>
    <t>SALES</t>
  </si>
  <si>
    <t>A704000:E29158-01</t>
  </si>
  <si>
    <t>PENN WEST HZ HELMET A-014-B/94-P-14</t>
  </si>
  <si>
    <t>A704000:E29159-01</t>
  </si>
  <si>
    <t>PEHEA48GE</t>
  </si>
  <si>
    <t>a- 014-B/94-P-14</t>
  </si>
  <si>
    <t>A704000:E29160-01</t>
  </si>
  <si>
    <t>PENN WEST HZ HELMET A-007-H/94-P-11</t>
  </si>
  <si>
    <t>A704000:E29162-01</t>
  </si>
  <si>
    <t>PENN WEST HZ HELMET C-098-A/94-P-11</t>
  </si>
  <si>
    <t>A704000:E29163-01</t>
  </si>
  <si>
    <t>PENN WEST HELMET C-007-B/94-P-11</t>
  </si>
  <si>
    <t>A704000:E29164-01</t>
  </si>
  <si>
    <t>SHUNDA</t>
  </si>
  <si>
    <t>PENN WEST EXP HELMET A-004-B/94-P-11</t>
  </si>
  <si>
    <t>A704000:E29165-01</t>
  </si>
  <si>
    <t>PENN WEST HELMET A-097-A/94-P-11</t>
  </si>
  <si>
    <t>A704000:E29166-01</t>
  </si>
  <si>
    <t>PENN WEST HELMET B-096-A/94-P-11</t>
  </si>
  <si>
    <t>A704000:E29167-01</t>
  </si>
  <si>
    <t>PENN WEST HELMET B-026-H/94-P-11</t>
  </si>
  <si>
    <t>A704000:E29168-01</t>
  </si>
  <si>
    <t>PENN WEST HZ HELMET D-028-H/94-P-11</t>
  </si>
  <si>
    <t>A704000:E29169-01</t>
  </si>
  <si>
    <t>PENN WEST HZ HELMET B-018-G/94-P-11</t>
  </si>
  <si>
    <t>A704000:E29171-01</t>
  </si>
  <si>
    <t>PENN WEST HZ HELMET D-064-H/94-P-11</t>
  </si>
  <si>
    <t>A704000:E29174-01</t>
  </si>
  <si>
    <t>PENN WEST HZ HELMET A-038-H/94-P-11</t>
  </si>
  <si>
    <t>A704000:E29175-01</t>
  </si>
  <si>
    <t>PENN WEST HZ HELMET A-040-H/94-P-11</t>
  </si>
  <si>
    <t>A704000:E29176-01</t>
  </si>
  <si>
    <t>PENN WEST THETLAANDOA A-028-L/94-P-06</t>
  </si>
  <si>
    <t>A704000:E29178-01</t>
  </si>
  <si>
    <t>PENN WEST HZ HELMET C-015-G/94-P-11</t>
  </si>
  <si>
    <t>A704000:E29179-01</t>
  </si>
  <si>
    <t>A704000:E29181-01</t>
  </si>
  <si>
    <t>A704000:E29183-01</t>
  </si>
  <si>
    <t>PENN WEST HELMET A-077-A/94-P-11</t>
  </si>
  <si>
    <t>A704000:E29184-01</t>
  </si>
  <si>
    <t>2007 01 24</t>
  </si>
  <si>
    <t>PENN WEST HZ HELMET C-057-A/94-P-11</t>
  </si>
  <si>
    <t>A704000:E29197-01</t>
  </si>
  <si>
    <t>A704019:E29342-01</t>
  </si>
  <si>
    <t>GM1-GS1-KR-MW</t>
  </si>
  <si>
    <t>PENN WEST THETLAANDOA A-057-L/94-P-06</t>
  </si>
  <si>
    <t>A704019:E29343-01</t>
  </si>
  <si>
    <t>A704019:E29344-01</t>
  </si>
  <si>
    <t>PENN WEST EXP HELMET D-005-K/94-P-11</t>
  </si>
  <si>
    <t>A704019:E29345-01</t>
  </si>
  <si>
    <t>A704019:E29346-01</t>
  </si>
  <si>
    <t>FUEL GAS SCRUBBER</t>
  </si>
  <si>
    <t>PEWIB58GE</t>
  </si>
  <si>
    <t>PENN WEST WILDBOY  D-075-A/94-P-11 (K 691 COMPRESSOR)</t>
  </si>
  <si>
    <t>A704019:E29348-01</t>
  </si>
  <si>
    <t>PEWIB60GE</t>
  </si>
  <si>
    <t xml:space="preserve">PENN WEST WILDBOY D-075-A/94-P-11 (K690 COMPRESSOR) </t>
  </si>
  <si>
    <t>A704019:E29349-01</t>
  </si>
  <si>
    <t>PEWIB61GE</t>
  </si>
  <si>
    <t>PENN WEST THETLAANDOA D-041-K/94-P-06</t>
  </si>
  <si>
    <t>A704019:E29350-01</t>
  </si>
  <si>
    <t>PENN WEST WILDBOY B-077-B/94-P-14</t>
  </si>
  <si>
    <t>A704019:E29352-01</t>
  </si>
  <si>
    <t>PEWIB63GE</t>
  </si>
  <si>
    <t>A704019:E29353-01</t>
  </si>
  <si>
    <t>A704019:E29354-01</t>
  </si>
  <si>
    <t>PENN WEST HELMET C-022-J/94-P-11</t>
  </si>
  <si>
    <t>A704019:E29355-01</t>
  </si>
  <si>
    <t>A704019:E29356-01</t>
  </si>
  <si>
    <t>PENN WEST HELMET A-078-A/94-P-11</t>
  </si>
  <si>
    <t>A704019:E29359-01</t>
  </si>
  <si>
    <t>PENN WEST HZ HELMET D-083-G/94-P-11</t>
  </si>
  <si>
    <t>A704019:E29361-01</t>
  </si>
  <si>
    <t>PENN WEST HZ  HELMET A-067-I/94-P-11</t>
  </si>
  <si>
    <t>A704019:E29362-01</t>
  </si>
  <si>
    <t>PENN WEST HELMET B-058-I/94-P-11</t>
  </si>
  <si>
    <t>A704019:E29363-01</t>
  </si>
  <si>
    <t>A704019:E29364-01</t>
  </si>
  <si>
    <t>PENN WEST HELMET A-039-G/94-P-14</t>
  </si>
  <si>
    <t>A704019:E29367-01</t>
  </si>
  <si>
    <t>PENN WEST HELMET B-052-A/94-P-11</t>
  </si>
  <si>
    <t>A704019:E29368-01</t>
  </si>
  <si>
    <t>PENN WEST HELMET D-041-A/94-P-11</t>
  </si>
  <si>
    <t>A704019:E29369-01</t>
  </si>
  <si>
    <t>PENN WEST STHETLAANDOA C-063-K/94-P-06</t>
  </si>
  <si>
    <t>A704019:E29370-01</t>
  </si>
  <si>
    <t>A704019:E29371-01</t>
  </si>
  <si>
    <t>PEWIB66GE</t>
  </si>
  <si>
    <t>A704019:E29372-01</t>
  </si>
  <si>
    <t>PENN WEST THETLAANDOA B-039-K/94-P-06</t>
  </si>
  <si>
    <t>A704019:E29373-01</t>
  </si>
  <si>
    <t>PENN WEST HELMET B-032-G/94-P-11</t>
  </si>
  <si>
    <t>A704019:E29375-01</t>
  </si>
  <si>
    <t>A704019:E29376-01</t>
  </si>
  <si>
    <t>A704019:E29377-01</t>
  </si>
  <si>
    <t>PENN WEST HELMET C-089-G/94-P-11</t>
  </si>
  <si>
    <t>A704019:E29378-01</t>
  </si>
  <si>
    <t>PENN WEST HZ HELMET C-091-F/94-P-11</t>
  </si>
  <si>
    <t>A704019:E29379-01</t>
  </si>
  <si>
    <t>PENN WEST HELMET D-070-H/94-P-11</t>
  </si>
  <si>
    <t>A704019:E29380-01</t>
  </si>
  <si>
    <t>PENN WEST HZ NORTH HELMET A-079-I/94-P-11</t>
  </si>
  <si>
    <t>A704019:E29382-01</t>
  </si>
  <si>
    <t>PENN WEST  HELMET A-071-J/94-P-11</t>
  </si>
  <si>
    <t>A704019:E29383-01</t>
  </si>
  <si>
    <t>PENN WEST HELMET A-092-J/94-P-11</t>
  </si>
  <si>
    <t>A704019:E29384-01</t>
  </si>
  <si>
    <t>PENN WEST HELMET A-100-I/94-P-11</t>
  </si>
  <si>
    <t>A704019:E29385-01</t>
  </si>
  <si>
    <t>Duplicate cylinder was received with no pressure.</t>
  </si>
  <si>
    <t>PENN WEST HELMET B-052-G/94-P-11</t>
  </si>
  <si>
    <t>A704019:E29387-01</t>
  </si>
  <si>
    <t>A704019:E29388-01</t>
  </si>
  <si>
    <t>A704019:E29389-01</t>
  </si>
  <si>
    <t>A704019:E29390-01</t>
  </si>
  <si>
    <t>PENN WEST HZ THETLAANDOA D-052-K/94-P-06</t>
  </si>
  <si>
    <t>A704019:E29392-01</t>
  </si>
  <si>
    <t>PENN WEST HZ THETLAANDOA B-071-K/94-P-06</t>
  </si>
  <si>
    <t>A704019:E29393-01</t>
  </si>
  <si>
    <t>PENN WEST HZ HELMET D-042-H/94-P-11</t>
  </si>
  <si>
    <t>A704019:E29394-01</t>
  </si>
  <si>
    <t>PENN WEST HELMET C-045-A/94-P-11</t>
  </si>
  <si>
    <t>A704019:E29396-01</t>
  </si>
  <si>
    <t>A704019:E29397-01</t>
  </si>
  <si>
    <t>A506345:739147-01</t>
  </si>
  <si>
    <t>A704691:E33749-01</t>
  </si>
  <si>
    <t>2007 01 29</t>
  </si>
  <si>
    <t>2007 02 09</t>
  </si>
  <si>
    <t>ONSITE H2S RECORDED AS "NIL"</t>
  </si>
  <si>
    <t>GS1-SF</t>
  </si>
  <si>
    <t>A704691:E33750-01</t>
  </si>
  <si>
    <t>CNRL HELMET D-075-J/94-P-10</t>
  </si>
  <si>
    <t>PENN WEST PETROLEUM (THE PARTNERSHIP)</t>
  </si>
  <si>
    <t>A707813:E51652-01</t>
  </si>
  <si>
    <t>00/D-075-J/094-P-10/00</t>
  </si>
  <si>
    <t>2007 02 23</t>
  </si>
  <si>
    <t>2007 02 19</t>
  </si>
  <si>
    <t>2007 03 01</t>
  </si>
  <si>
    <t>Helmet North Leg</t>
  </si>
  <si>
    <t>CNRFA59GE</t>
  </si>
  <si>
    <t>d- 075-J/94-P-10</t>
  </si>
  <si>
    <t>GS1-MW-NG-SF-TE1</t>
  </si>
  <si>
    <t>CNRL HELMET B-064-G/94-P-10</t>
  </si>
  <si>
    <t>A707813:E51677-01</t>
  </si>
  <si>
    <t>00/B-064-G/094-P-10/00</t>
  </si>
  <si>
    <t>2007 02 20</t>
  </si>
  <si>
    <t>2007 03 08</t>
  </si>
  <si>
    <t>CNRFA36GE</t>
  </si>
  <si>
    <t>b- 064-G/94-P-10</t>
  </si>
  <si>
    <t>CNRL HELMET B-076-G/94-P-10</t>
  </si>
  <si>
    <t>A707813:E51679-01</t>
  </si>
  <si>
    <t>CNRFA39GE</t>
  </si>
  <si>
    <t>b- 076-G/94-P-10</t>
  </si>
  <si>
    <t>CNRL HELMET B-036-J/94-P-10</t>
  </si>
  <si>
    <t>A707813:E51680-01</t>
  </si>
  <si>
    <t>CNHMA17GE</t>
  </si>
  <si>
    <t>b- 036-J/94-P-10</t>
  </si>
  <si>
    <t>CNRL HELMET D-096-G/94-P-10</t>
  </si>
  <si>
    <t>A707813:E51681-01</t>
  </si>
  <si>
    <t>00/D-096-G/094-P-10/00</t>
  </si>
  <si>
    <t>CNRFA40G</t>
  </si>
  <si>
    <t>d- 096-G/94-P-10</t>
  </si>
  <si>
    <t>CNRL HELMET A-056-G/94-P-10</t>
  </si>
  <si>
    <t>A707813:E51682-01</t>
  </si>
  <si>
    <t>2007 03 06</t>
  </si>
  <si>
    <t>CNHMA18GE</t>
  </si>
  <si>
    <t>a- 056-G/94-P-10</t>
  </si>
  <si>
    <t>CNRL HELMET A-045-G/94-P-10</t>
  </si>
  <si>
    <t>A707813:E51684-01</t>
  </si>
  <si>
    <t>CNHMA19GE</t>
  </si>
  <si>
    <t>a- 045-G/94-P-10</t>
  </si>
  <si>
    <t>CNRL JULY LAKE B-A76-G/94-P-10</t>
  </si>
  <si>
    <t>A707813:E51685-01</t>
  </si>
  <si>
    <t>CNJUA01GE</t>
  </si>
  <si>
    <t>CNRL JULY LAKE C-089-G/94-P-10</t>
  </si>
  <si>
    <t>A707813:E51687-01</t>
  </si>
  <si>
    <t>CNJUA03GE</t>
  </si>
  <si>
    <t>c- 089-G/94-P-10</t>
  </si>
  <si>
    <t>CNRL HELMET B-062-G/94-P-10</t>
  </si>
  <si>
    <t>A707813:E51689-01</t>
  </si>
  <si>
    <t>00/B-062-G/094-P-10/00</t>
  </si>
  <si>
    <t>CNRFA35G</t>
  </si>
  <si>
    <t>b- 062-G/94-P-10</t>
  </si>
  <si>
    <t>CNRL JULY LAKE B-A64-G/94-P-10</t>
  </si>
  <si>
    <t>A707813:E51690-01</t>
  </si>
  <si>
    <t>CNJUA02GE</t>
  </si>
  <si>
    <t>CNRL et al HZ N HELMET b-071-G/94-P-10</t>
  </si>
  <si>
    <t>A707813:E51692-01</t>
  </si>
  <si>
    <t>00/D-071-G/094-P-10/00</t>
  </si>
  <si>
    <t>2007 03 02</t>
  </si>
  <si>
    <t>CNRFA37GE</t>
  </si>
  <si>
    <t>b- 071-G/94-P-10</t>
  </si>
  <si>
    <t>CNRL HELMET A-047-G/94-P-10</t>
  </si>
  <si>
    <t>A707813:E51693-01</t>
  </si>
  <si>
    <t>CNHMA20GE</t>
  </si>
  <si>
    <t>a- 047-G/94-P-10</t>
  </si>
  <si>
    <t>CNRL HELMET B-027-J/94-P-10</t>
  </si>
  <si>
    <t>A707813:E51695-01</t>
  </si>
  <si>
    <t>00/B-027-J/094-P-10/00</t>
  </si>
  <si>
    <t>2007 03 07</t>
  </si>
  <si>
    <t>CNRFA57GE</t>
  </si>
  <si>
    <t>b- 027-J/94-P-10</t>
  </si>
  <si>
    <t>CNRL HELMET B-016-J/94-P-10</t>
  </si>
  <si>
    <t>A707813:E51697-01</t>
  </si>
  <si>
    <t>CNHMA22GE</t>
  </si>
  <si>
    <t>b- 016-J/94-P-10</t>
  </si>
  <si>
    <t>CNRL HELMET D-010-A/94-P-15</t>
  </si>
  <si>
    <t>A707813:E51698-01</t>
  </si>
  <si>
    <t>DEHY</t>
  </si>
  <si>
    <t>PWSAA22GE</t>
  </si>
  <si>
    <t>NCE N HELMET 200/D-010-A/94-P-15/00</t>
  </si>
  <si>
    <t>A707813:E51699-01</t>
  </si>
  <si>
    <t>CNHMA10GE</t>
  </si>
  <si>
    <t>CNRL ENCO C-A89-G/94-P-10</t>
  </si>
  <si>
    <t>A707813:E51700-01</t>
  </si>
  <si>
    <t>00/C-089-G/094-P-10/00</t>
  </si>
  <si>
    <t>CAHEA01GE</t>
  </si>
  <si>
    <t>A718982:F18283-01</t>
  </si>
  <si>
    <t>12CO4</t>
  </si>
  <si>
    <t>2007 05 09</t>
  </si>
  <si>
    <t>2007 05 03</t>
  </si>
  <si>
    <t>FLOWING FUEL GAS G-301</t>
  </si>
  <si>
    <t>PEWIA37GE</t>
  </si>
  <si>
    <t>GS1-NG1</t>
  </si>
  <si>
    <t>PENN WEST BUBBLES PLANT COMPRESSOR C-009-I/94-P-06</t>
  </si>
  <si>
    <t>A718982:F18291-01</t>
  </si>
  <si>
    <t>D75A004</t>
  </si>
  <si>
    <t>BUBBLES</t>
  </si>
  <si>
    <t>2007 04 06</t>
  </si>
  <si>
    <t>FUEL GAS ON ENGINE K-290</t>
  </si>
  <si>
    <t>PEBUA06GE</t>
  </si>
  <si>
    <t>c- 009-I/94-P-06</t>
  </si>
  <si>
    <t>PENN WEST WILDBOY A-012-B/94-P-15</t>
  </si>
  <si>
    <t>A723991:F53294-01</t>
  </si>
  <si>
    <t>00/A-012-B/094-P-15/00</t>
  </si>
  <si>
    <t>TURNER VALLEY</t>
  </si>
  <si>
    <t>2007 06 07</t>
  </si>
  <si>
    <t>2007 06 05</t>
  </si>
  <si>
    <t>PEWIB86GE</t>
  </si>
  <si>
    <t>a- 012-B/94-P-15</t>
  </si>
  <si>
    <t>NG-PW1-SS6</t>
  </si>
  <si>
    <t xml:space="preserve">PENN WEST </t>
  </si>
  <si>
    <t>A735940:G37791-01</t>
  </si>
  <si>
    <t>PW002</t>
  </si>
  <si>
    <t>2007 08 09</t>
  </si>
  <si>
    <t>2007 07 29</t>
  </si>
  <si>
    <t>2007 08 10</t>
  </si>
  <si>
    <t>ONSITE H2S RECORDED AS NIL_x000D_
Analysis varies from historical data.</t>
  </si>
  <si>
    <t>GS1-KS4</t>
  </si>
  <si>
    <t>A742030:G85118-01</t>
  </si>
  <si>
    <t>2007 09 10</t>
  </si>
  <si>
    <t>2007 08 25</t>
  </si>
  <si>
    <t>2007 09 12</t>
  </si>
  <si>
    <t>NO ONSITE H2S RECORDED ON TAG_x000D_
The CO2 concentration is atypically high.</t>
  </si>
  <si>
    <t>AS8-MW</t>
  </si>
  <si>
    <t>A745144:H10091-01</t>
  </si>
  <si>
    <t>2007 09 25</t>
  </si>
  <si>
    <t>2007 09 22</t>
  </si>
  <si>
    <t>K-210 COMP DISCHARGE</t>
  </si>
  <si>
    <t>PWWBB44GE</t>
  </si>
  <si>
    <t>AG-MW-SS6</t>
  </si>
  <si>
    <t>A745144:H10572-01</t>
  </si>
  <si>
    <t>K-210 COMP SUCTION</t>
  </si>
  <si>
    <t>PWWBB43GE</t>
  </si>
  <si>
    <t>LRH FINNING</t>
  </si>
  <si>
    <t>A753074:H68271-01</t>
  </si>
  <si>
    <t>PW005</t>
  </si>
  <si>
    <t>2007 10 30</t>
  </si>
  <si>
    <t>A506345:739148-01</t>
  </si>
  <si>
    <t>A402938:557822-01</t>
  </si>
  <si>
    <t>A402938:557824-01</t>
  </si>
  <si>
    <t>A402938:557829-01</t>
  </si>
  <si>
    <t>A402938:557836-01</t>
  </si>
  <si>
    <t>A402938:557840-01</t>
  </si>
  <si>
    <t>A755601:H88043-01</t>
  </si>
  <si>
    <t>PENN WEST NFA RIGEL A-028-K/94-A-10</t>
  </si>
  <si>
    <t>A755601:H88044-01</t>
  </si>
  <si>
    <t>A402938:557849-01</t>
  </si>
  <si>
    <t>A402938:557850-01</t>
  </si>
  <si>
    <t>A760254:I22042-01</t>
  </si>
  <si>
    <t>DM99966</t>
  </si>
  <si>
    <t>2007 12 04</t>
  </si>
  <si>
    <t>2007 11 19</t>
  </si>
  <si>
    <t>2007 12 18</t>
  </si>
  <si>
    <t>The C2 concentration varies from the historical results indicating moderate non-normal statistical behavior._x000D_
The iC5/nC5 ratio is atypical.</t>
  </si>
  <si>
    <t>AS8-NG</t>
  </si>
  <si>
    <t>A760254:I22043-01</t>
  </si>
  <si>
    <t>DM99965</t>
  </si>
  <si>
    <t>2007 11 29</t>
  </si>
  <si>
    <t>A803133:I64577-01</t>
  </si>
  <si>
    <t>2008 01 23</t>
  </si>
  <si>
    <t>2008 01 17</t>
  </si>
  <si>
    <t>2008 01 24</t>
  </si>
  <si>
    <t>A803133:I64578-01</t>
  </si>
  <si>
    <t>2008 01 25</t>
  </si>
  <si>
    <t>A803133:I64579-01</t>
  </si>
  <si>
    <t>The iC4/nC4 ratio is slightly atypical.</t>
  </si>
  <si>
    <t>A803133:I64580-01</t>
  </si>
  <si>
    <t>A803133:I64581-01</t>
  </si>
  <si>
    <t>PENN WEST JULY LAKE C-032-G/94-P-10</t>
  </si>
  <si>
    <t>A803133:I64582-01</t>
  </si>
  <si>
    <t>00/C-032-G/094-P-10/00</t>
  </si>
  <si>
    <t>PEJUA01GE</t>
  </si>
  <si>
    <t>c- 032-G/94-P-10</t>
  </si>
  <si>
    <t>A803225:I64955-01</t>
  </si>
  <si>
    <t>2008 01 16</t>
  </si>
  <si>
    <t>GS1-KS1-MW</t>
  </si>
  <si>
    <t>A803225:I64956-01</t>
  </si>
  <si>
    <t>A803225:I64957-01</t>
  </si>
  <si>
    <t>PENN WEST JULY LAKE D-025-J/94-P-10</t>
  </si>
  <si>
    <t>A803225:I64960-01</t>
  </si>
  <si>
    <t>00/D-025-J/094-P-10/00</t>
  </si>
  <si>
    <t>PEJUA02GE</t>
  </si>
  <si>
    <t>d- 025-J/94-P-10</t>
  </si>
  <si>
    <t>A803225:I64963-01</t>
  </si>
  <si>
    <t>PENN WEST JULY LAKE B-071-G/94-P-10</t>
  </si>
  <si>
    <t>A803225:I64964-01</t>
  </si>
  <si>
    <t>00/B-071-G/094-P-10/00</t>
  </si>
  <si>
    <t>PEJUA04GE</t>
  </si>
  <si>
    <t>A803225:I64965-01</t>
  </si>
  <si>
    <t>PENN WEST JULY LAKE B-071-J/94-P-10</t>
  </si>
  <si>
    <t>A803225:I64968-01</t>
  </si>
  <si>
    <t>00/B-071-J/094-P-10/00</t>
  </si>
  <si>
    <t>LINE HEATER METER RUN</t>
  </si>
  <si>
    <t>PEJUA05GE</t>
  </si>
  <si>
    <t>b- 071-J/94-P-10</t>
  </si>
  <si>
    <t>PENN WEST JULY LAKE D-010-A/94-P-15</t>
  </si>
  <si>
    <t>A803225:I64970-01</t>
  </si>
  <si>
    <t>00/D-010-A/094-P-15/00</t>
  </si>
  <si>
    <t>PEJUA07GE</t>
  </si>
  <si>
    <t>A803225:I64971-01</t>
  </si>
  <si>
    <t>A804465:I73431-01</t>
  </si>
  <si>
    <t>2008 02 01</t>
  </si>
  <si>
    <t>2008 01 28</t>
  </si>
  <si>
    <t>2008 02 12</t>
  </si>
  <si>
    <t>The sample varies from historical results indicating strong non-normal statistical behavior._x000D_
The duplicate sample was analyzed for confirmation of results.</t>
  </si>
  <si>
    <t>AG-KS1</t>
  </si>
  <si>
    <t>A804465:I73432-01</t>
  </si>
  <si>
    <t>A804465:I73433-01</t>
  </si>
  <si>
    <t>The iC5 and nC5 concentrations are significantly higher than expected._x000D_
Based on the historical data, this sample is representative of the sample point.</t>
  </si>
  <si>
    <t>A804465:I73434-01</t>
  </si>
  <si>
    <t>The sample varies from historical results indicating moderate non-normal statistical behavior.</t>
  </si>
  <si>
    <t>PENN WEST EXP DESAN A-097-H/94-P-06</t>
  </si>
  <si>
    <t>A804465:I73435-01</t>
  </si>
  <si>
    <t>The C6 concentration is significantly higher than expected.</t>
  </si>
  <si>
    <t>A804465:I73436-01</t>
  </si>
  <si>
    <t>The iC4/nC4 ratio is atypical._x000D_
Based on the historical data, this sample is representative of the sample point.</t>
  </si>
  <si>
    <t>A804465:I73437-01</t>
  </si>
  <si>
    <t>A804465:I73438-01</t>
  </si>
  <si>
    <t>The iC4/nC4 ratio is atypical._x000D_
The duplicate sample was analyzed for confirmation of results.</t>
  </si>
  <si>
    <t>A804465:I73439-01</t>
  </si>
  <si>
    <t>The iC4/nC4 ratio is atypical.</t>
  </si>
  <si>
    <t>A804465:I73440-01</t>
  </si>
  <si>
    <t>The iC5 and nC5 concentrations are significantly higher than expected._x000D_
The duplicate sample was analyzed for confirmation of results._x000D_
A comparison of the current data from the region indicates a strong correlation.</t>
  </si>
  <si>
    <t>A804465:I73441-01</t>
  </si>
  <si>
    <t>A804496:I73539-01</t>
  </si>
  <si>
    <t>2008 01 26</t>
  </si>
  <si>
    <t>A804496:I73540-01</t>
  </si>
  <si>
    <t>A804496:I73541-01</t>
  </si>
  <si>
    <t>The iC5 and nC5 concentrations are significantly higher than expected.</t>
  </si>
  <si>
    <t>A804496:I73543-01</t>
  </si>
  <si>
    <t>A804496:I73544-01</t>
  </si>
  <si>
    <t>The C6 concentration is higher than expected._x000D_
The opening pressure varies significantly from the reported source pressure.</t>
  </si>
  <si>
    <t>A804496:I73545-01</t>
  </si>
  <si>
    <t>PENN WEST THETLAANDOA D-095-G/94-P-06</t>
  </si>
  <si>
    <t>A804496:I73546-01</t>
  </si>
  <si>
    <t>A804496:I73547-01</t>
  </si>
  <si>
    <t>The C6 concentration is higher than expected._x000D_
The iC5 and nC5 concentrations are higher than expected._x000D_
The opening pressure varies significantly from the reported source pressure.</t>
  </si>
  <si>
    <t>A804496:I73548-01</t>
  </si>
  <si>
    <t>The C6 concentration is higher than expected.</t>
  </si>
  <si>
    <t>A804496:I73550-01</t>
  </si>
  <si>
    <t>A804496:I73551-01</t>
  </si>
  <si>
    <t>PENN WEST EXP DESAN B-083-H/94-P-06</t>
  </si>
  <si>
    <t>A804496:I73552-01</t>
  </si>
  <si>
    <t>A804498:I73554-01</t>
  </si>
  <si>
    <t>2008 01 27</t>
  </si>
  <si>
    <t>The C6, C7+ concentrations vary from the historical results indicating moderate non-normal statistical behavior._x000D_
The duplicate sample was analyzed for confirmation of results.</t>
  </si>
  <si>
    <t>AG-KS1-SG5</t>
  </si>
  <si>
    <t>A804498:I73556-01</t>
  </si>
  <si>
    <t>A804498:I73557-01</t>
  </si>
  <si>
    <t>The CO2 concentration varies from the historical results indicating strong non-normal statistical behavior. The C1 concentration varies from the historical results indicating moderate non-normal statistical behavior._x000D_
The duplicate sample was analyzed for confirmation of results.</t>
  </si>
  <si>
    <t>A804498:I73558-01</t>
  </si>
  <si>
    <t>The C6 concentration is significantly higher than expected._x000D_
The iC5 and nC5 concentrations are significantly higher than expected._x000D_
The iC4/nC4 ratio is atypical.</t>
  </si>
  <si>
    <t>A804498:I73559-01</t>
  </si>
  <si>
    <t>The C6 concentration is significantly higher than expected._x000D_
The iC5 and nC5 concentrations are significantly higher than expected._x000D_
The iC4/nC4 ratio is atypical._x000D_
The H2 concentration is atypically high.</t>
  </si>
  <si>
    <t>A804498:I73562-01</t>
  </si>
  <si>
    <t>A804498:I73563-01</t>
  </si>
  <si>
    <t>The historical dataset for this sample point is statistically very tight.  Therefore, even a modest variation in data creates what appears to be a statistical variation (T-Score &gt; 2).</t>
  </si>
  <si>
    <t>PENN WEST HZ N HELMET C-023-F/94-P-10</t>
  </si>
  <si>
    <t>A804498:I73565-01</t>
  </si>
  <si>
    <t>A804498:I73567-01</t>
  </si>
  <si>
    <t>A804514:I73633-01</t>
  </si>
  <si>
    <t>The C6 concentration is higher than expected but follows historical trend.</t>
  </si>
  <si>
    <t>A804514:I73634-01</t>
  </si>
  <si>
    <t>The CO2, C1 concentrations vary from the historical results indicating moderate non-normal statistical behavior._x000D_
The duplicate sample was analyzed for confirmation of results.</t>
  </si>
  <si>
    <t>A804514:I73635-01</t>
  </si>
  <si>
    <t>A804514:I73638-01</t>
  </si>
  <si>
    <t>A804514:I73639-01</t>
  </si>
  <si>
    <t>The CO2 concentration varies from the historical results indicating strong non-normal statistical behavior._x000D_
The duplicate sample was analyzed for confirmation of results.</t>
  </si>
  <si>
    <t>A804514:I73640-01</t>
  </si>
  <si>
    <t>The iC5 and nC5 concentrations are higher than expected._x000D_
Based on the historical data, this sample is representative of the sample point.</t>
  </si>
  <si>
    <t>A804514:I73641-01</t>
  </si>
  <si>
    <t>PENN WEST THETLAANDOA B-062-L/94-P-06</t>
  </si>
  <si>
    <t>A804514:I73642-01</t>
  </si>
  <si>
    <t>The C6 concentration is higher than expected._x000D_
Based on the historical data, this sample is representative of the sample point.</t>
  </si>
  <si>
    <t>PENN WEST EXP THETLAANDOA D-029-K/94-P-06</t>
  </si>
  <si>
    <t>A804514:I73643-01</t>
  </si>
  <si>
    <t>A804514:I73644-01</t>
  </si>
  <si>
    <t>A804514:I73645-01</t>
  </si>
  <si>
    <t>A804514:I73646-01</t>
  </si>
  <si>
    <t>The CO2, C1 concentrations vary from the historical results indicating moderate non-normal statistical behavior._x000D_
The C6 concentration is higher than expected._x000D_
Based on the historical data, this sample is representative of the sample point.</t>
  </si>
  <si>
    <t>A804514:I73647-01</t>
  </si>
  <si>
    <t>A804514:I73648-01</t>
  </si>
  <si>
    <t>A804514:I73649-01</t>
  </si>
  <si>
    <t>The iC4/nC4 ratio is atypical._x000D_
The H2 concentration is atypically high._x000D_
Based on the historical data, this sample is representative of the sample point.</t>
  </si>
  <si>
    <t>A804528:I73727-01</t>
  </si>
  <si>
    <t>TEDLAR BAG</t>
  </si>
  <si>
    <t>2008 01 29</t>
  </si>
  <si>
    <t>2009 08 31</t>
  </si>
  <si>
    <t>AG-KS4-MB4-MP2-MW-NG</t>
  </si>
  <si>
    <t>A804528:I73728-01</t>
  </si>
  <si>
    <t>2008 02 13</t>
  </si>
  <si>
    <t>Analysis varies from the six previous samples.</t>
  </si>
  <si>
    <t>A804528:I73729-01</t>
  </si>
  <si>
    <t>The iC5/nC5 ratio is atypical.</t>
  </si>
  <si>
    <t>A804528:I73730-01</t>
  </si>
  <si>
    <t>2008 02 06</t>
  </si>
  <si>
    <t>A804528:I73731-01</t>
  </si>
  <si>
    <t>2008 02 11</t>
  </si>
  <si>
    <t>A804528:I73732-01</t>
  </si>
  <si>
    <t>A804528:I73733-01</t>
  </si>
  <si>
    <t>The sample varies from historical results._x000D_
The duplicate sample was analyzed for confirmation of results.</t>
  </si>
  <si>
    <t>A804528:I73734-01</t>
  </si>
  <si>
    <t>The opening pressure varies significantly from the reported source pressure._x000D_
The duplicate gas cylinder had a received pressure of 250 kPa.</t>
  </si>
  <si>
    <t>A804532:I73746-01</t>
  </si>
  <si>
    <t>A804532:I73747-01</t>
  </si>
  <si>
    <t>2008 02 15</t>
  </si>
  <si>
    <t>A804532:I73749-01</t>
  </si>
  <si>
    <t>The C6 concentration is significantly higher than expected._x000D_
The iC4/nC4 ratio is atypical._x000D_
Based on the historical data, this sample is representative of the sample point.</t>
  </si>
  <si>
    <t>A804532:I73750-01</t>
  </si>
  <si>
    <t>The N2 and C1 concentrations vary from the historical average.</t>
  </si>
  <si>
    <t>A804532:I73751-01</t>
  </si>
  <si>
    <t>The C3 concentration is higher than expected._x000D_
The duplicate sample was analyzed for confirmation of results._x000D_
Sample varies from previous 5 analyses.</t>
  </si>
  <si>
    <t>A804532:I73752-01</t>
  </si>
  <si>
    <t>A804532:I73753-01</t>
  </si>
  <si>
    <t>The C2 concentration varies from the historical results indicating moderate non-normal statistical behavior._x000D_
The iC4/nC4 ratio is atypical.</t>
  </si>
  <si>
    <t>A804532:I73754-01</t>
  </si>
  <si>
    <t>The C6 concentration is higher than expected._x000D_
The H2 concentration is atypically high._x000D_
The duplicate sample was analyzed for confirmation of results.</t>
  </si>
  <si>
    <t>A804532:I73756-01</t>
  </si>
  <si>
    <t>A804532:I73758-01</t>
  </si>
  <si>
    <t>The C6 concentration varies from the historical results indicating moderate non-normal statistical behavior._x000D_
The iC4/nC4 ratio is atypical.</t>
  </si>
  <si>
    <t>A804532:I73761-01</t>
  </si>
  <si>
    <t>The C6 concentration significantly higher than expected._x000D_
The iC5 and nC5 concentrations are higher than expected._x000D_
The iC4/nC4 ratio is atypical._x000D_
A comparison of the current data and recent sample data indicates a strong correlation.</t>
  </si>
  <si>
    <t>PENN WEST EXP N HELMET C-071-H/94-P-11</t>
  </si>
  <si>
    <t>A804532:I73762-01</t>
  </si>
  <si>
    <t>A804532:I73764-01</t>
  </si>
  <si>
    <t>The C6 concentration is higher than expected._x000D_
The iC5 and nC5 concentrations are higher than expected._x000D_
The iC4/nC4 ratio is atypical._x000D_
Based on the historical data, this sample is representative of the sample point.</t>
  </si>
  <si>
    <t>A804532:I73766-01</t>
  </si>
  <si>
    <t>The iC5 and nC5 concentrations are higher than expected.</t>
  </si>
  <si>
    <t>A804532:I73767-01</t>
  </si>
  <si>
    <t>The N2, iC5 concentrations vary from the historical results indicating moderate non-normal statistical behavior._x000D_
The C6 concentration significantly higher than expected._x000D_
The iC5 and nC5 concentrations are higher than expected.</t>
  </si>
  <si>
    <t>A804537:I73796-01</t>
  </si>
  <si>
    <t>AG-GA-KS1</t>
  </si>
  <si>
    <t>A804537:I73797-01</t>
  </si>
  <si>
    <t>A804537:I73798-01</t>
  </si>
  <si>
    <t>A804537:I73799-01</t>
  </si>
  <si>
    <t>PENN WEST N HELMET C-054-J/94-P-11</t>
  </si>
  <si>
    <t>A804537:I73800-01</t>
  </si>
  <si>
    <t>A804537:I73801-01</t>
  </si>
  <si>
    <t>A804537:I73802-01</t>
  </si>
  <si>
    <t>A804537:I73804-01</t>
  </si>
  <si>
    <t>A804537:I73805-01</t>
  </si>
  <si>
    <t>A804537:I73806-01</t>
  </si>
  <si>
    <t>A804537:I73807-01</t>
  </si>
  <si>
    <t>A804537:I73808-01</t>
  </si>
  <si>
    <t>A804537:I73810-01</t>
  </si>
  <si>
    <t>A804537:I73811-01</t>
  </si>
  <si>
    <t>A804537:I73813-01</t>
  </si>
  <si>
    <t>A804537:I73814-01</t>
  </si>
  <si>
    <t>PENN WEST HELMET B-027-J/94-P-10</t>
  </si>
  <si>
    <t>PROFLO</t>
  </si>
  <si>
    <t>A809561:J05240-01</t>
  </si>
  <si>
    <t>KEG RIVER</t>
  </si>
  <si>
    <t>2008 03 05</t>
  </si>
  <si>
    <t>2008 02 27</t>
  </si>
  <si>
    <t>2008 03 07</t>
  </si>
  <si>
    <t>PENHE17GE</t>
  </si>
  <si>
    <t>AS8-GS1-MC3</t>
  </si>
  <si>
    <t>PENN WEST HELMET 200/B-027-J/94-P-10</t>
  </si>
  <si>
    <t>A809561:J05242-01</t>
  </si>
  <si>
    <t>2008 02 24</t>
  </si>
  <si>
    <t>PENHE18GE</t>
  </si>
  <si>
    <t>A809561:J05244-01</t>
  </si>
  <si>
    <t>2008 02 29</t>
  </si>
  <si>
    <t>A402938:557854-01</t>
  </si>
  <si>
    <t>A306805:424195-01</t>
  </si>
  <si>
    <t>2003 05 12</t>
  </si>
  <si>
    <t>2003 05 08</t>
  </si>
  <si>
    <t>GS1-MB1</t>
  </si>
  <si>
    <t>PENN WEST HELMET B-059-L/94-P-09</t>
  </si>
  <si>
    <t>PROFOLD</t>
  </si>
  <si>
    <t>A813943:J32653-01</t>
  </si>
  <si>
    <t>00/B-059-L/094-P-09/00</t>
  </si>
  <si>
    <t>PINE POINT FM</t>
  </si>
  <si>
    <t>2008 03 28</t>
  </si>
  <si>
    <t>2008 03 17</t>
  </si>
  <si>
    <t>2008 04 02</t>
  </si>
  <si>
    <t>PEHEA50GE</t>
  </si>
  <si>
    <t>b- 059-L/94-P-09</t>
  </si>
  <si>
    <t>GS1-MC3-MP5-NG</t>
  </si>
  <si>
    <t>PENN WEST HELMET B-059-L/94-P-09/02</t>
  </si>
  <si>
    <t>A813943:J32655-01</t>
  </si>
  <si>
    <t>00/B-059-L/094-P-09/02</t>
  </si>
  <si>
    <t>2008 03 19</t>
  </si>
  <si>
    <t>PEHEA51GE</t>
  </si>
  <si>
    <t>PENN WEST FIREWEED A-057-A/94-A-13</t>
  </si>
  <si>
    <t>A822352:J82015-01</t>
  </si>
  <si>
    <t>00/A-057-A/094-A-13/00</t>
  </si>
  <si>
    <t>FIREWEED</t>
  </si>
  <si>
    <t>2008 05 12</t>
  </si>
  <si>
    <t>2008 05 22</t>
  </si>
  <si>
    <t>INLET SEPARATOR</t>
  </si>
  <si>
    <t>PEFIA69GE</t>
  </si>
  <si>
    <t>a- 057-A/94-A-13</t>
  </si>
  <si>
    <t>GM1-GS1-JF5-MC3-SM4</t>
  </si>
  <si>
    <t>A306805:424196-01</t>
  </si>
  <si>
    <t>A823027:J85379-01</t>
  </si>
  <si>
    <t>PEBUA13GE</t>
  </si>
  <si>
    <t>A824496:J94065-01</t>
  </si>
  <si>
    <t>2008 05 26</t>
  </si>
  <si>
    <t>2008 05 30</t>
  </si>
  <si>
    <t>GS1-JF5</t>
  </si>
  <si>
    <t>A824496:J94066-01</t>
  </si>
  <si>
    <t>A834853:K68176-01</t>
  </si>
  <si>
    <t>2008 07 15</t>
  </si>
  <si>
    <t>2008 06 14</t>
  </si>
  <si>
    <t>2008 07 21</t>
  </si>
  <si>
    <t>CB4-GM1-JS2</t>
  </si>
  <si>
    <t>A834853:K68177-01</t>
  </si>
  <si>
    <t>The C1 concentration varies from the historical results indicating strong non-normal statistical behavior. The N2 concentration varies from the historical results indicating moderate non-normal statistical behavior._x000D_
The iC5 and nC5 concentrations are significantly higher than expected.</t>
  </si>
  <si>
    <t>A836098:K76582-01</t>
  </si>
  <si>
    <t>2008 07 17</t>
  </si>
  <si>
    <t>2008 07 25</t>
  </si>
  <si>
    <t>SALES GAS RP_0002_SQ</t>
  </si>
  <si>
    <t>The iC4 concentration varies from the historical results indicating moderate non-normal statistical behavior.</t>
  </si>
  <si>
    <t>GM1-JF5-MD2-SG5</t>
  </si>
  <si>
    <t>A836098:K76585-01</t>
  </si>
  <si>
    <t>The C3 concentration varies from the historical results indicating strong non-normal statistical behavior.</t>
  </si>
  <si>
    <t>A838496:K92843-01</t>
  </si>
  <si>
    <t>2008 07 31</t>
  </si>
  <si>
    <t>2008 08 06</t>
  </si>
  <si>
    <t>ACID GAS</t>
  </si>
  <si>
    <t>PWWBB47GE</t>
  </si>
  <si>
    <t>JS2-KS4-MB4</t>
  </si>
  <si>
    <t>A838496:K92844-01</t>
  </si>
  <si>
    <t>DOWNSTREAM ACID GAS K/O DRUM</t>
  </si>
  <si>
    <t>PWWBB48GE</t>
  </si>
  <si>
    <t>A838496:K92845-01</t>
  </si>
  <si>
    <t>VENT FROM RICH AMINE FLASH TANK</t>
  </si>
  <si>
    <t>The C6 concentration is significantly higher than expected._x000D_
The iC4/nC4 ratio is atypical.</t>
  </si>
  <si>
    <t>PWWBB49GE</t>
  </si>
  <si>
    <t>A840880:L09284-01</t>
  </si>
  <si>
    <t>2008 08 13</t>
  </si>
  <si>
    <t>2008 08 11</t>
  </si>
  <si>
    <t>2008 08 18</t>
  </si>
  <si>
    <t>The iC4, nC4 concentrations vary from the historical results indicating moderate non-normal statistical behavior.</t>
  </si>
  <si>
    <t>CB4-MW-YZ</t>
  </si>
  <si>
    <t>A840974:L09730-01</t>
  </si>
  <si>
    <t>2008 08 07</t>
  </si>
  <si>
    <t>The C6 concentration is significantly higher than expected._x000D_
The CO2 concentration is atypically high._x000D_
A comparison of the current data and recent sample data indicates a strong correlation.</t>
  </si>
  <si>
    <t>PENN WEST BUICK D-093-K/94-A-11</t>
  </si>
  <si>
    <t>A841973:L16958-01</t>
  </si>
  <si>
    <t>2008 08 14</t>
  </si>
  <si>
    <t>2008 08 21</t>
  </si>
  <si>
    <t>INLET METER RUN (D-33-K, A-64-H)</t>
  </si>
  <si>
    <t>Nitrogen concentration is atypically low.</t>
  </si>
  <si>
    <t>SARAA84GE</t>
  </si>
  <si>
    <t>JSF-MW-SG5-YZ</t>
  </si>
  <si>
    <t>A843989:L30532-01</t>
  </si>
  <si>
    <t>2008 08 27</t>
  </si>
  <si>
    <t>2008 08 19</t>
  </si>
  <si>
    <t>2008 09 01</t>
  </si>
  <si>
    <t>The C3 concentration is significantly higher than expected._x000D_
The CO2 concentration is atypically high._x000D_
A comparison of the current data and recent sample data indicates a strong correlation.</t>
  </si>
  <si>
    <t>AS8-JS2-MW</t>
  </si>
  <si>
    <t>A843989:L30533-01</t>
  </si>
  <si>
    <t>The C7+ concentration varies from the historical results indicating moderate non-normal statistical behavior._x000D_
The iC4/nC4 ratio is atypical.</t>
  </si>
  <si>
    <t>A843989:L30535-01</t>
  </si>
  <si>
    <t>BARON OILFIELD</t>
  </si>
  <si>
    <t>A846546:L48432-01</t>
  </si>
  <si>
    <t>2008 09 09</t>
  </si>
  <si>
    <t>2008 08 20</t>
  </si>
  <si>
    <t>2008 09 13</t>
  </si>
  <si>
    <t>The iC5, C6 concentrations vary from the historical results indicating moderate non-normal statistical behavior.</t>
  </si>
  <si>
    <t>JS2-MW</t>
  </si>
  <si>
    <t>A846546:L48433-01</t>
  </si>
  <si>
    <t>DM52004</t>
  </si>
  <si>
    <t>2008 09 15</t>
  </si>
  <si>
    <t>The sample varies from historical results indicating moderate non-normal statistical behavior._x000D_
The C6 concentration is significantly higher than expected._x000D_
The iC4/nC4 ratio is atypical._x000D_
The opening pressure varies from the reported source pressure.</t>
  </si>
  <si>
    <t>A847173:L52494-01</t>
  </si>
  <si>
    <t>00/C-051-L/094-P-06/00</t>
  </si>
  <si>
    <t>2008 09 11</t>
  </si>
  <si>
    <t>2008 09 07</t>
  </si>
  <si>
    <t>2008 09 16</t>
  </si>
  <si>
    <t>GENERATOR FUEL GAS FILTER</t>
  </si>
  <si>
    <t>NO COST CENTRE/PROTREND CODE PROVIDED ON EXCEL SHEET 2008/09/11</t>
  </si>
  <si>
    <t>PEWIB97G</t>
  </si>
  <si>
    <t>AS8-JS2</t>
  </si>
  <si>
    <t>A849646:L72275-01</t>
  </si>
  <si>
    <t>2008 09 22</t>
  </si>
  <si>
    <t>2008 09 30</t>
  </si>
  <si>
    <t>NO COST CENTRE/PROTREND ON EXCEL SHEET 2008/09/22_x000D_
The CO2 concentration varies from the historical results indicating moderate non-normal statistical behavior.</t>
  </si>
  <si>
    <t>AS8-GM1-YZ</t>
  </si>
  <si>
    <t>A849646:L72276-01</t>
  </si>
  <si>
    <t>NO COST CENTRE/PROTREND CODE PROVIDED ON EXCEL SHEET 2008/09/09</t>
  </si>
  <si>
    <t>PENN WEST WILDBOY B-071-G/94-P-10</t>
  </si>
  <si>
    <t>A849646:L72277-01</t>
  </si>
  <si>
    <t>2008 09 29</t>
  </si>
  <si>
    <t>FUEL GAS K300</t>
  </si>
  <si>
    <t>POST "B" REGULATOR NO COST CENTER/PROTREND ON EXCEL SHEET 2008/09/22</t>
  </si>
  <si>
    <t>PWWBB51GE</t>
  </si>
  <si>
    <t>PENN WEST 103 FORT ST JOHN 0003-29-083-18-W6M/2</t>
  </si>
  <si>
    <t>A849728:L72958-01</t>
  </si>
  <si>
    <t>03/03-29-083-18W6/00</t>
  </si>
  <si>
    <t>FORT ST. JOHN</t>
  </si>
  <si>
    <t>2008 09 18</t>
  </si>
  <si>
    <t>WET WELL METER RUN</t>
  </si>
  <si>
    <t xml:space="preserve">SARAA92G </t>
  </si>
  <si>
    <t xml:space="preserve"> 03-29-083-18-W6M</t>
  </si>
  <si>
    <t>GM1-KS9-MC3-NK</t>
  </si>
  <si>
    <t>PENN WEST 104 FORT ST JOHN 0003-29-083-18-W6M/2</t>
  </si>
  <si>
    <t>A849728:L72959-01</t>
  </si>
  <si>
    <t>04/03-29-083-18W6/02</t>
  </si>
  <si>
    <t>2008 09 17</t>
  </si>
  <si>
    <t xml:space="preserve">SARAA93G </t>
  </si>
  <si>
    <t>PENN WEST CLARKE LAKE B-071-G/94-P-10</t>
  </si>
  <si>
    <t>A849741:L73057-01</t>
  </si>
  <si>
    <t>GAS BEFORE DEHY</t>
  </si>
  <si>
    <t>NO COST CENTER/PROTREND ON EXCEL SHEET 2008/09/22_x000D_
The iC4/nC4 ratio is atypical.</t>
  </si>
  <si>
    <t>PWSAA21GE</t>
  </si>
  <si>
    <t>GM1-JSF-MC3-YZ</t>
  </si>
  <si>
    <t>PENN WEST CLARKE LAKE D-010-A/94-P-15</t>
  </si>
  <si>
    <t>A849741:L73059-01</t>
  </si>
  <si>
    <t>NO COST CENTER/PROTREND ON EXCEL SHEET 2008/09/22</t>
  </si>
  <si>
    <t>PENN WEST CLARKE LAKE B-007-A/94-P-15</t>
  </si>
  <si>
    <t>A849741:L73061-01</t>
  </si>
  <si>
    <t>00/B-007-A/094-P-15/00</t>
  </si>
  <si>
    <t>WELLHEAD (TUBING) BEFORE DEHY</t>
  </si>
  <si>
    <t>PWSAA23GE</t>
  </si>
  <si>
    <t>b- 007-A/94-P-15</t>
  </si>
  <si>
    <t>PENN WEST ROSELAND 0011-23-088-19-W6M</t>
  </si>
  <si>
    <t>A850172:L76845-01</t>
  </si>
  <si>
    <t>2008 09 24</t>
  </si>
  <si>
    <t>2008 09 19</t>
  </si>
  <si>
    <t>2008 10 02</t>
  </si>
  <si>
    <t>NO COST CENTER/PROTREND ON EXCEL SHEET 2008/09/24</t>
  </si>
  <si>
    <t>SARAA96GE</t>
  </si>
  <si>
    <t>AS8-BP-GM1-MC3-RN</t>
  </si>
  <si>
    <t>A850289:L77556-01</t>
  </si>
  <si>
    <t>FLOWLINE AFTER  DEHY</t>
  </si>
  <si>
    <t>SPSJC33GE</t>
  </si>
  <si>
    <t>BP-GM1-JF5-KS4-NK-RN</t>
  </si>
  <si>
    <t>PENN WEST WEST BUICK B-002-F/94-A-14</t>
  </si>
  <si>
    <t>A851527:L86637-01</t>
  </si>
  <si>
    <t>00/B-002-F/094-A-14/00</t>
  </si>
  <si>
    <t>2008 09 25</t>
  </si>
  <si>
    <t>2008 10 08</t>
  </si>
  <si>
    <t>SARAB02GE</t>
  </si>
  <si>
    <t>b- 002-F/94-A-14</t>
  </si>
  <si>
    <t>AS8-BP-GM1-MW-NK</t>
  </si>
  <si>
    <t>PENN WEST WEST BUICK B-044-F/94-A-14</t>
  </si>
  <si>
    <t>A851527:L86638-01</t>
  </si>
  <si>
    <t>00/B-044-F/094-A-14/00</t>
  </si>
  <si>
    <t>SARAB03GE</t>
  </si>
  <si>
    <t>b- 044-F/94-A-14</t>
  </si>
  <si>
    <t>PENN WEST WEST BUICK D-093-K/94-A-11</t>
  </si>
  <si>
    <t>A851527:L86639-01</t>
  </si>
  <si>
    <t>INLET (D-33-K/A-064-H)</t>
  </si>
  <si>
    <t>NO COST CENTER/PROTREND ON EXCEL SHEET 2008/09/30</t>
  </si>
  <si>
    <t>SARAB04GE</t>
  </si>
  <si>
    <t>A851527:L86640-01</t>
  </si>
  <si>
    <t>2008 10 09</t>
  </si>
  <si>
    <t>PENN WEST WEST BUICK C-002-E/94-A-14</t>
  </si>
  <si>
    <t>A851527:L86641-01</t>
  </si>
  <si>
    <t>00/C-002-E/094-A-14/00</t>
  </si>
  <si>
    <t>SARAB05GE</t>
  </si>
  <si>
    <t>c- 002-E/94-A-14</t>
  </si>
  <si>
    <t>CANETIC BUICK CREEK D-093-K/94-A-11</t>
  </si>
  <si>
    <t>A851527:L86642-01</t>
  </si>
  <si>
    <t>NO COST CENTER/PROTREND ON EXCEL SHEET 2008/10/10</t>
  </si>
  <si>
    <t>PEAFB08GE</t>
  </si>
  <si>
    <t>A858084:M35534-01</t>
  </si>
  <si>
    <t>2008 10 27</t>
  </si>
  <si>
    <t>2008 10 21</t>
  </si>
  <si>
    <t>2008 11 04</t>
  </si>
  <si>
    <t>The sample varies from historical results indicating strong non-normal statistical behavior._x000D_
However a comparison of the current data and recent sample data indicates a stronger correlation.</t>
  </si>
  <si>
    <t>A858084:M35535-01</t>
  </si>
  <si>
    <t>The C7+ concentration varies from the historical results indicating strong non-normal statistical behavior._x000D_
The historical dataset for this sample point is statistically very tight.  Therefore, even a modest variation in data creates what appears to be a statistical variation.</t>
  </si>
  <si>
    <t>A858686:M40179-01</t>
  </si>
  <si>
    <t>2008 10 29</t>
  </si>
  <si>
    <t>JF5-JS2-KS4</t>
  </si>
  <si>
    <t>PENN WEST WILDBOY D-075-A/094-P-11</t>
  </si>
  <si>
    <t>A864564:M84736-01</t>
  </si>
  <si>
    <t>2008 11 24</t>
  </si>
  <si>
    <t>2008 11 18</t>
  </si>
  <si>
    <t>2008 11 26</t>
  </si>
  <si>
    <t>SALES #2</t>
  </si>
  <si>
    <t>NO COST CODE PROVIDED 2008/11/24</t>
  </si>
  <si>
    <t>GM1-KS4-MB4-MW</t>
  </si>
  <si>
    <t>A864564:M84737-01</t>
  </si>
  <si>
    <t>SALES #1</t>
  </si>
  <si>
    <t>A864564:M85557-01</t>
  </si>
  <si>
    <t>2008 11 28</t>
  </si>
  <si>
    <t xml:space="preserve">TCPL GROSS </t>
  </si>
  <si>
    <t>NO SAMPLE</t>
  </si>
  <si>
    <t>SPSJC39GE</t>
  </si>
  <si>
    <t>A866178:M96482-01</t>
  </si>
  <si>
    <t>2008 12 02</t>
  </si>
  <si>
    <t>2008 11 30</t>
  </si>
  <si>
    <t>2008 12 05</t>
  </si>
  <si>
    <t>RP_0002_SQ</t>
  </si>
  <si>
    <t>GM1-KS4-KS9</t>
  </si>
  <si>
    <t>A866191:M96573-01</t>
  </si>
  <si>
    <t>2008 12 07</t>
  </si>
  <si>
    <t>RP_0788_SQ</t>
  </si>
  <si>
    <t>FIREWEED A-57-A NO PROTREND OR COST CODE PROVIDED</t>
  </si>
  <si>
    <t>SPSJB12GE</t>
  </si>
  <si>
    <t>GM1-JS2-KS9</t>
  </si>
  <si>
    <t>A868112:N11567-01</t>
  </si>
  <si>
    <t>2008 12 11</t>
  </si>
  <si>
    <t>2008 12 09</t>
  </si>
  <si>
    <t>2009 01 16</t>
  </si>
  <si>
    <t>FIREWEED A-57-A NO PROTREND OR COST CODE PROVIDED_x000D_
The opening pressure varies significantly from the reported source pressure.</t>
  </si>
  <si>
    <t>AS8-GM1-KS4-NK</t>
  </si>
  <si>
    <t>PENN WEST BUICK CREEK D-093-K/94-A-11</t>
  </si>
  <si>
    <t>A868479:N13619-01</t>
  </si>
  <si>
    <t>2008 12 12</t>
  </si>
  <si>
    <t>2008 12 10</t>
  </si>
  <si>
    <t>2008 12 17</t>
  </si>
  <si>
    <t>NO PROTREND OR COST CODE PROVIDED 2008/12/17</t>
  </si>
  <si>
    <t>AS8-JS2-KS4-MW-YZ</t>
  </si>
  <si>
    <t>A869761:N22958-01</t>
  </si>
  <si>
    <t>2008 12 22</t>
  </si>
  <si>
    <t>2008 12 16</t>
  </si>
  <si>
    <t>2008 12 29</t>
  </si>
  <si>
    <t>GM1-MMD-RP4</t>
  </si>
  <si>
    <t>A869761:N22959-01</t>
  </si>
  <si>
    <t>A901845:N37723-01</t>
  </si>
  <si>
    <t>2009 01 13</t>
  </si>
  <si>
    <t>2009 01 19</t>
  </si>
  <si>
    <t>A901845:N37724-01</t>
  </si>
  <si>
    <t>2009 01 20</t>
  </si>
  <si>
    <t>A901901:N37897-01</t>
  </si>
  <si>
    <t>DM52006</t>
  </si>
  <si>
    <t>INLET AMINE</t>
  </si>
  <si>
    <t>NO PROTREND OR COST CODE PROVIDED 2009/01/16</t>
  </si>
  <si>
    <t>PWWBA16GE</t>
  </si>
  <si>
    <t>JB7-MW</t>
  </si>
  <si>
    <t>PENN WEST FIREWEED GAS FRAC A-057-A/94-A-13</t>
  </si>
  <si>
    <t>MAXXAM ANALYTICS</t>
  </si>
  <si>
    <t>A904225:N52482-01</t>
  </si>
  <si>
    <t>2009 02 02</t>
  </si>
  <si>
    <t>2009 01 28</t>
  </si>
  <si>
    <t>2009 02 05</t>
  </si>
  <si>
    <t>FIREWEED A-57-A</t>
  </si>
  <si>
    <t>AS8-CP3-JS2-KS4-MW-YZ</t>
  </si>
  <si>
    <t>PENN WEST RIGEL 0004-31-088-18-W6M</t>
  </si>
  <si>
    <t>A904600:N54905-01</t>
  </si>
  <si>
    <t>2009 02 03</t>
  </si>
  <si>
    <t>2009 01 30</t>
  </si>
  <si>
    <t>2009 02 06</t>
  </si>
  <si>
    <t>PEBUA19G</t>
  </si>
  <si>
    <t>MB4-MW-NG</t>
  </si>
  <si>
    <t>PENN WEST BUICK 0013-19-088-19-W6M/02</t>
  </si>
  <si>
    <t>A904600:N54906-01</t>
  </si>
  <si>
    <t>00/13-19-088-19W6/02</t>
  </si>
  <si>
    <t xml:space="preserve">NOTIKEWIN </t>
  </si>
  <si>
    <t>PEBUA18G</t>
  </si>
  <si>
    <t>PENN WEST ROSELND CRK 11-23-088-19-W6M</t>
  </si>
  <si>
    <t>A904600:N54908-01</t>
  </si>
  <si>
    <t>ROSELAND</t>
  </si>
  <si>
    <t>SALE GAS METER</t>
  </si>
  <si>
    <t>PEAFB62GE</t>
  </si>
  <si>
    <t>PENN WEST BUICK COMP 11-23-088-19-W6M</t>
  </si>
  <si>
    <t>A904600:N54909-01</t>
  </si>
  <si>
    <t>A904605:N54983-01</t>
  </si>
  <si>
    <t>2009 02 07</t>
  </si>
  <si>
    <t>AS8-JS2-KS4-SG5-YZ</t>
  </si>
  <si>
    <t>A904605:N54984-01</t>
  </si>
  <si>
    <t>A908674:N87558-01</t>
  </si>
  <si>
    <t>2009 02 26</t>
  </si>
  <si>
    <t>2009 02 24</t>
  </si>
  <si>
    <t>2009 03 03</t>
  </si>
  <si>
    <t>AS8-JS2-MW-NG</t>
  </si>
  <si>
    <t>PENN WEST BUICK CREEK PLANT D-093-K/94-A-11</t>
  </si>
  <si>
    <t>A908674:N87559-01</t>
  </si>
  <si>
    <t>A909371:N92517-01</t>
  </si>
  <si>
    <t>2009 02 27</t>
  </si>
  <si>
    <t>2009 03 09</t>
  </si>
  <si>
    <t>KS4-SG5-YZ</t>
  </si>
  <si>
    <t>A909399:N92653-01</t>
  </si>
  <si>
    <t>2009 03 06</t>
  </si>
  <si>
    <t>The sample varies from historical results indicating strong non-normal statistical behavior._x000D_
The C6 concentration is significantly higher than expected.</t>
  </si>
  <si>
    <t>DS8-MW</t>
  </si>
  <si>
    <t>A909399:N92654-01</t>
  </si>
  <si>
    <t>The sample varies from historical results indicating moderate non-normal statistical behavior._x000D_
The C6 concentration is significantly higher than expected._x000D_
The duplicate sample was analyzed for confirmation of results.</t>
  </si>
  <si>
    <t>PENN WEST BUICK 11-26-088-19-W6M</t>
  </si>
  <si>
    <t>A909584:N93801-01</t>
  </si>
  <si>
    <t>00/11-26-088-19W6/00</t>
  </si>
  <si>
    <t>2009 03 04</t>
  </si>
  <si>
    <t>2009 02 25</t>
  </si>
  <si>
    <t>RP_0527_SQ</t>
  </si>
  <si>
    <t>NO COST CODE PROVIDED 2009/03/09</t>
  </si>
  <si>
    <t>A910232:N98346-01</t>
  </si>
  <si>
    <t>2009 03 01</t>
  </si>
  <si>
    <t>2009 03 11</t>
  </si>
  <si>
    <t>DS8-GM1-YZ</t>
  </si>
  <si>
    <t>A910232:N98347-01</t>
  </si>
  <si>
    <t>2009 03 12</t>
  </si>
  <si>
    <t>The C6 concentration is significantly higher than expected._x000D_
The iC5 and nC5 concentrations are significantly higher than expected._x000D_
The iC4/nC4 ratio is atypical._x000D_
Based on the historical data, this sample is representative of the sample point.</t>
  </si>
  <si>
    <t>A910245:N98441-01</t>
  </si>
  <si>
    <t>The sample varies from historical results indicating moderate non-normal statistical behavior._x000D_
The C6 concentration is significantly higher than expected.</t>
  </si>
  <si>
    <t>AS8-GM1-KS4-MW-NG-SG5-YZ</t>
  </si>
  <si>
    <t>A910245:N98444-01</t>
  </si>
  <si>
    <t>The C6 concentration is significantly higher than expected._x000D_
Based on the historical data, this sample is representative of the sample point.</t>
  </si>
  <si>
    <t>A910245:N98445-01</t>
  </si>
  <si>
    <t>2009 03 13</t>
  </si>
  <si>
    <t>The sample varies from historical results indicating strong non-normal statistical behavior._x000D_
The C6 concentration is significantly higher than expected._x000D_
The iC5 and nC5 concentrations are significantly higher than expected._x000D_
The iC4/nC4 ratio is atypical._x000D_
The duplicate sample was analyzed for confirmation of results._x000D_
A comparison of the current data and recent sample data indicates a strong correlation.</t>
  </si>
  <si>
    <t>PENN WEST WILDBOY D-051-K/94-P-06</t>
  </si>
  <si>
    <t>A910245:N98446-01</t>
  </si>
  <si>
    <t>00/D-051-K/094-P-06/00</t>
  </si>
  <si>
    <t>The C6 concentration is significantly higher than expected._x000D_
The iC4/nC4 ratio is atypical._x000D_
The duplicate sample was analyzed for confirmation of results.</t>
  </si>
  <si>
    <t>PWWBB57GE</t>
  </si>
  <si>
    <t>d- 051-K/94-P-06</t>
  </si>
  <si>
    <t>A910245:N98448-01</t>
  </si>
  <si>
    <t>00/C-063-K/094-P-06/00</t>
  </si>
  <si>
    <t>The C6 concentration is significantly higher than expected._x000D_
The iC5 and nC5 concentrations are significantly higher than expected._x000D_
Based on the historical data, this sample is representative of the sample point.</t>
  </si>
  <si>
    <t>A910245:N98452-01</t>
  </si>
  <si>
    <t>A910245:O23760-01</t>
  </si>
  <si>
    <t>NOSAMP</t>
  </si>
  <si>
    <t>00/D-047-H/094-P-06/00</t>
  </si>
  <si>
    <t>2009 03 27</t>
  </si>
  <si>
    <t>NO COST CODE PROVIDED 2009/03/27_x000D_
TOO WET</t>
  </si>
  <si>
    <t>A910258:N98567-01</t>
  </si>
  <si>
    <t>2009 02 28</t>
  </si>
  <si>
    <t>JF5-MW-NG-SG5-YZ</t>
  </si>
  <si>
    <t>A910258:N98569-01</t>
  </si>
  <si>
    <t>The sample varies from historical results indicating strong non-normal statistical behavior._x000D_
The C6 concentration is significantly higher than expected._x000D_
The iC4/nC4 ratio is atypical._x000D_
The duplicate sample was analyzed for confirmation of results.</t>
  </si>
  <si>
    <t>A910258:N98570-01</t>
  </si>
  <si>
    <t>The CO2, iC4 concentrations vary from the historical results indicating strong non-normal statistical behavior._x000D_
The C6 concentration is significantly higher than expected._x000D_
The iC4/nC4 ratio is atypical._x000D_
The duplicate sample was analyzed for confirmation of results._x000D_
The historical dataset for this sample point is statistically very tight.  Therefore, even a modest variation in data creates what appears to be a statistical variation (T-Score &gt; 2). _x000D_
A comparison of the current data and recent sample data indicates a strong correlation.</t>
  </si>
  <si>
    <t>A910258:N98573-01</t>
  </si>
  <si>
    <t>A910258:N98574-01</t>
  </si>
  <si>
    <t>The C7+ concentration varies from the historical results indicating strong non-normal statistical behavior._x000D_
The C6 concentration is significantly higher than expected._x000D_
The iC5 and nC5 concentrations are significantly higher than expected._x000D_
The iC4/nC4 ratio is atypical.</t>
  </si>
  <si>
    <t>PENN WEST 202 WILDBOY A-A49-H/94-P-11</t>
  </si>
  <si>
    <t>A910258:N98575-01</t>
  </si>
  <si>
    <t>02/A-049-H/094-P-11/00</t>
  </si>
  <si>
    <t>PWWBB54GE</t>
  </si>
  <si>
    <t>A910258:N98576-01</t>
  </si>
  <si>
    <t>The iC4 concentration varies from the historical results indicating moderate non-normal statistical behavior._x000D_
The iC4/nC4 ratio is atypical.</t>
  </si>
  <si>
    <t>A910258:N98577-01</t>
  </si>
  <si>
    <t>The sample varies from historical results indicating strong non-normal statistical behavior._x000D_
The iC4/nC4 ratio is atypical._x000D_
The duplicate sample was analyzed for confirmation of results.</t>
  </si>
  <si>
    <t>PENN WEST  WILDBOY C-088-H/94-P-11</t>
  </si>
  <si>
    <t>A910258:N98579-01</t>
  </si>
  <si>
    <t>00/C-088-H/094-P-11/00</t>
  </si>
  <si>
    <t>PWWBB55GE</t>
  </si>
  <si>
    <t>c- 088-H/94-P-11</t>
  </si>
  <si>
    <t>PENN WEST WILDBOY D-070-H/94-P-11</t>
  </si>
  <si>
    <t>A910258:N98580-01</t>
  </si>
  <si>
    <t>00/D-070-H/094-P-11/00</t>
  </si>
  <si>
    <t>PWWBB56GE</t>
  </si>
  <si>
    <t>A910258:N98581-01</t>
  </si>
  <si>
    <t>PENN WEST HZ HELMET B-061-G/94-P-11</t>
  </si>
  <si>
    <t>A910258:N98582-01</t>
  </si>
  <si>
    <t>A910258:N98583-01</t>
  </si>
  <si>
    <t>The iC4, iC5 concentrations vary from the historical results indicating moderate non-normal statistical behavior._x000D_
The C6 concentration is significantly higher than expected._x000D_
The iC4/nC4 ratio is atypical.</t>
  </si>
  <si>
    <t>PENN WEST WILDBOY A-093-A/94-P-11</t>
  </si>
  <si>
    <t>A910258:N98584-01</t>
  </si>
  <si>
    <t>00/A-093-A/094-P-11/00</t>
  </si>
  <si>
    <t>PENWI04GE</t>
  </si>
  <si>
    <t>a- 093-A/94-P-11</t>
  </si>
  <si>
    <t>A910258:N98586-01</t>
  </si>
  <si>
    <t>The N2 concentration varies from the historical results indicating moderate non-normal statistical behavior._x000D_
The iC4/nC4 ratio is atypical.</t>
  </si>
  <si>
    <t>PENN WEST THETLAANDOA C-048-D/94-P-11</t>
  </si>
  <si>
    <t>A910276:N98664-01</t>
  </si>
  <si>
    <t>GM1-NG-SG5-YZ</t>
  </si>
  <si>
    <t>A910276:N98666-01</t>
  </si>
  <si>
    <t>A910276:N98668-01</t>
  </si>
  <si>
    <t>A910276:N98670-01</t>
  </si>
  <si>
    <t>A910276:N98671-01</t>
  </si>
  <si>
    <t>The C1 concentration varies from the historical results indicating moderate non-normal statistical behavior.</t>
  </si>
  <si>
    <t>A910276:N98672-01</t>
  </si>
  <si>
    <t>The sample varies from historical results indicating moderate non-normal statistical behavior._x000D_
The C6 concentration is significantly higher than expected._x000D_
The iC4/nC4 ratio is atypical.</t>
  </si>
  <si>
    <t>PENN WEST THETLAANDOA D-065-I/94-P-05/02</t>
  </si>
  <si>
    <t>A910276:N98674-01</t>
  </si>
  <si>
    <t>The C2 concentration varies from the historical results indicating strong non-normal statistical behavior._x000D_
The C6 concentration is significantly higher than expected._x000D_
A comparison of the current data and recent sample data indicates a strong correlation.</t>
  </si>
  <si>
    <t>PENN WEST HZ THETLAANDOA D-052-K/94-P-06/02</t>
  </si>
  <si>
    <t>A910276:N98675-01</t>
  </si>
  <si>
    <t>The sample varies from historical results indicating strong non-normal statistical behavior._x000D_
The C6 concentration is significantly higher than expected._x000D_
The iC5 and nC5 concentrations are significantly higher than expected._x000D_
The duplicate sample was analyzed for confirmation of results.</t>
  </si>
  <si>
    <t>A910276:N98676-01</t>
  </si>
  <si>
    <t>A910276:N98677-01</t>
  </si>
  <si>
    <t>NO COST CODE PROVIDED 2009/03/09_x000D_
The C6 concentration is significantly higher than expected._x000D_
The C3 concentration is significantly higher than expected.</t>
  </si>
  <si>
    <t>A910276:N98678-01</t>
  </si>
  <si>
    <t>A910276:N98679-01</t>
  </si>
  <si>
    <t>NO COST CODE PROVIDED 2009/03/09_x000D_
The sample varies from historical results indicating moderate non-normal statistical behavior.</t>
  </si>
  <si>
    <t>A910276:N98680-01</t>
  </si>
  <si>
    <t>A910285:N98711-01</t>
  </si>
  <si>
    <t>PENN WEST HZ HELMET C-057-A/94-P-11/03</t>
  </si>
  <si>
    <t>A910285:N98712-01</t>
  </si>
  <si>
    <t>PENN WEST HZ HELMET B-040-G/94-P-11</t>
  </si>
  <si>
    <t>A910285:N98713-01</t>
  </si>
  <si>
    <t>00/B-040-G/094-P-11/00</t>
  </si>
  <si>
    <t>PENN WEST HZ HELMET C-005-G/94-P-11/02</t>
  </si>
  <si>
    <t>A910285:N98714-01</t>
  </si>
  <si>
    <t>A910285:N98715-01</t>
  </si>
  <si>
    <t>The N2 concentration varies from the historical results indicating moderate non-normal statistical behavior._x000D_
The C6 concentration is significantly higher than expected._x000D_
The duplicate sample was analyzed for confirmation of results.</t>
  </si>
  <si>
    <t>PENN WEST N THETLAANDOA C-025-C/94-P-11</t>
  </si>
  <si>
    <t>A910285:N98716-01</t>
  </si>
  <si>
    <t>A910285:N98717-01</t>
  </si>
  <si>
    <t>The C6 concentration varies from the historical results indicating strong non-normal statistical behavior.</t>
  </si>
  <si>
    <t>A910285:N98718-01</t>
  </si>
  <si>
    <t>The CO2, C6 concentrations vary from the historical results indicating moderate non-normal statistical behavior._x000D_
The C6 concentration is significantly higher than expected.</t>
  </si>
  <si>
    <t>PENN WEST HELMET D-041-A/94-P-11/03</t>
  </si>
  <si>
    <t>A910285:N98719-01</t>
  </si>
  <si>
    <t>A910285:N98720-01</t>
  </si>
  <si>
    <t>The sample varies from historical results indicating strong non-normal statistical behavior._x000D_
The C6 concentration is significantly higher than expected._x000D_
The iC4/nC4 ratio is atypical._x000D_
The duplicate sample was analyzed for confirmation of results._x000D_
The historical dataset for this sample point is statistically very tight.  Therefore, even a modest variation in data creates what appears to be a statistical variation (T-Score &gt; 2).</t>
  </si>
  <si>
    <t>PENN WEST HZ HELMET C-015-G/94-P-11/02</t>
  </si>
  <si>
    <t>A910285:N98721-01</t>
  </si>
  <si>
    <t>PENN WEST HZ HELMET B-018-G/94-P-11/02</t>
  </si>
  <si>
    <t>A910285:N98722-01</t>
  </si>
  <si>
    <t>A910285:N98723-01</t>
  </si>
  <si>
    <t>PENN WEST HELMET B-052-A/94-P-11/03</t>
  </si>
  <si>
    <t>A910285:N98724-01</t>
  </si>
  <si>
    <t>The CO2 concentration varies from the historical results indicating strong non-normal statistical behavior._x000D_
The iC4/nC4 ratio is atypical.</t>
  </si>
  <si>
    <t>A910465:O00166-01</t>
  </si>
  <si>
    <t>AS8-MW-SG5</t>
  </si>
  <si>
    <t>A910465:O00169-01</t>
  </si>
  <si>
    <t>SAMSON ET AL FORT ST. JOHN B3-29-83-18-W6M</t>
  </si>
  <si>
    <t>A911826:O09556-01</t>
  </si>
  <si>
    <t>PINGEL</t>
  </si>
  <si>
    <t>2009 03 17</t>
  </si>
  <si>
    <t>2009 03 20</t>
  </si>
  <si>
    <t>SFSJA03GE</t>
  </si>
  <si>
    <t>AS8-GM1-JL7-MW-SK1</t>
  </si>
  <si>
    <t>SAMSON ET AL FT ST JOHN C3-29-83-18-W6M</t>
  </si>
  <si>
    <t>A911826:O09557-01</t>
  </si>
  <si>
    <t>04/03-29-083-18W6/00</t>
  </si>
  <si>
    <t>BALDONNEL</t>
  </si>
  <si>
    <t>SFSJA20GE</t>
  </si>
  <si>
    <t>A912212:O11998-01</t>
  </si>
  <si>
    <t>2009 03 19</t>
  </si>
  <si>
    <t>2009 03 24</t>
  </si>
  <si>
    <t>The C3 concentration is significantly higher than expected._x000D_
The CO2 concentration is atypically high._x000D_
Based on the historical data, this sample is representative of the sample point.</t>
  </si>
  <si>
    <t>JF5-MW-YZ</t>
  </si>
  <si>
    <t>PENN WEST WILDBOY B-085-K/94-P-11</t>
  </si>
  <si>
    <t>A912212:O11999-01</t>
  </si>
  <si>
    <t>00/B-085-K/094-P-11/00</t>
  </si>
  <si>
    <t>PWWBB34GE</t>
  </si>
  <si>
    <t>b- 085-K/94-P-11</t>
  </si>
  <si>
    <t>A912212:O12000-01</t>
  </si>
  <si>
    <t>00/A-039-G/094-P-14/00</t>
  </si>
  <si>
    <t>PENN WEST HZ HELMET C-004-K/94-P-11/02</t>
  </si>
  <si>
    <t>A912212:O12001-01</t>
  </si>
  <si>
    <t>The C6 concentration is significantly higher than expected._x000D_
The iC5 and nC5 concentrations are significantly higher than expected._x000D_
Based on the historical data, this sample is representative of the sample point._x000D_
The duplicate sample was analyzed for confirmation of result.</t>
  </si>
  <si>
    <t>PENN WEST 202 HZ HELMET A-065-A/94-P-11</t>
  </si>
  <si>
    <t>A912212:O12002-01</t>
  </si>
  <si>
    <t>02/D-065-A/094-P-11/00</t>
  </si>
  <si>
    <t>PWWBA82GE</t>
  </si>
  <si>
    <t>a- 065-A/94-P-11</t>
  </si>
  <si>
    <t>A912212:O12003-01</t>
  </si>
  <si>
    <t>The iC4/nC4 ratio is atypical._x000D_
A comparison of the current data and recent sample data indicates a strong correlation.</t>
  </si>
  <si>
    <t>PENN WEST HZ HOSSITL B-077-B/94-P-14</t>
  </si>
  <si>
    <t>A912212:O12004-01</t>
  </si>
  <si>
    <t>PENN WEST JULY LAKE B-062-G/94-P-10</t>
  </si>
  <si>
    <t>A912341:O12639-01</t>
  </si>
  <si>
    <t>NO COST CODE PROVIDED 2009/03/19_x000D_
The iC4/nC4 ratio is atypical.</t>
  </si>
  <si>
    <t>PWWBB60GE</t>
  </si>
  <si>
    <t>GM1-SG5-SS6-YZ</t>
  </si>
  <si>
    <t>A912341:O12640-01</t>
  </si>
  <si>
    <t>PENN WEST  HELMET A-045-G/94-P-10</t>
  </si>
  <si>
    <t>A912341:O12641-01</t>
  </si>
  <si>
    <t>00/A-045-G/094-P-10/00</t>
  </si>
  <si>
    <t>PENN WEST HZ N HELMET C-033-F/94-P-10</t>
  </si>
  <si>
    <t>A912341:O12642-01</t>
  </si>
  <si>
    <t>00/B-043-F/094-P-10/00</t>
  </si>
  <si>
    <t>PENNB20GE</t>
  </si>
  <si>
    <t>b- 043-F/94-P-10</t>
  </si>
  <si>
    <t>A912341:O12643-01</t>
  </si>
  <si>
    <t>NO COST CODE PROVIDED 2009/03/19_x000D_
The C6 concentration varies from the historical results indicating strong non-normal statistical behavior._x000D_
The C6 concentration is significantly higher than expected._x000D_
The iC4/nC4 ratio is atypical._x000D_
However, a comparison of the current data and recent sample data indicates a strong correlation.</t>
  </si>
  <si>
    <t>PENN WEST JULY LAKE B-076-G/94-P-10</t>
  </si>
  <si>
    <t>A912341:O12644-01</t>
  </si>
  <si>
    <t>00/B-076-G/094-P-10/00</t>
  </si>
  <si>
    <t>PWWBB62GE</t>
  </si>
  <si>
    <t>PENN WEST JULY LAKE B-A76-G/94-P-10</t>
  </si>
  <si>
    <t>A912341:O12645-01</t>
  </si>
  <si>
    <t>NO PROTREND OR COST CODE PROVIDED 2009/03/19_x000D_
The iC4/nC4 ratio is atypical.</t>
  </si>
  <si>
    <t>A912341:O12646-01</t>
  </si>
  <si>
    <t>00/A-056-G/094-P-10/00</t>
  </si>
  <si>
    <t>A912341:O12647-01</t>
  </si>
  <si>
    <t>00/A-047-G/094-P-10/00</t>
  </si>
  <si>
    <t>PENN WEST JULY LAKE B-064-G/94-P-10</t>
  </si>
  <si>
    <t>A912341:O12648-01</t>
  </si>
  <si>
    <t>PWWBB61GE</t>
  </si>
  <si>
    <t>A912345:O12663-01</t>
  </si>
  <si>
    <t>2009 03 10</t>
  </si>
  <si>
    <t>NO COST CODE PROVIDED 2009/03/19_x000D_
ONSITE H2S MARKED AS "TRACES"</t>
  </si>
  <si>
    <t>GM1-NK-SG5-SS6-YZ</t>
  </si>
  <si>
    <t>A912345:O12664-01</t>
  </si>
  <si>
    <t>NO COST CODE PROVIDED 2009/03/19</t>
  </si>
  <si>
    <t>PEJUA09GE</t>
  </si>
  <si>
    <t>PENN WEST JULY LAKE D-075-J/94-P-10</t>
  </si>
  <si>
    <t>A912345:O12666-01</t>
  </si>
  <si>
    <t>PWHEA20GE</t>
  </si>
  <si>
    <t>PENN WEST JULY LAKE B-007-A/94-P-15</t>
  </si>
  <si>
    <t>A912345:O12667-01</t>
  </si>
  <si>
    <t>PEJUA11GE</t>
  </si>
  <si>
    <t>PENN WEST JULY LAKE A-090-I/94-P-10</t>
  </si>
  <si>
    <t>A912345:O12668-01</t>
  </si>
  <si>
    <t>00/A-090-I/094-P-10/00</t>
  </si>
  <si>
    <t>PEAFC46GE</t>
  </si>
  <si>
    <t>a- 090-I/94-P-10</t>
  </si>
  <si>
    <t>PENN WEST JULY LAKE D-096-G/94-P-10</t>
  </si>
  <si>
    <t>A912345:O12669-01</t>
  </si>
  <si>
    <t>NO COST CODE PROVIDED 2009/03/19_x000D_
The iC4/nC4 ratio is slightly atypical.</t>
  </si>
  <si>
    <t>PEAFC47GE</t>
  </si>
  <si>
    <t>A912345:O12671-01</t>
  </si>
  <si>
    <t>A912345:O12675-01</t>
  </si>
  <si>
    <t>PENN WEST  HELMET B-016-J/94-P-10</t>
  </si>
  <si>
    <t>A912345:O12677-01</t>
  </si>
  <si>
    <t>00/B-016-J/094-P-10/00</t>
  </si>
  <si>
    <t>PENN WEST HELMET B-036-J/94-P-10</t>
  </si>
  <si>
    <t>A912345:O12678-01</t>
  </si>
  <si>
    <t>00/B-036-J/094-P-10/00</t>
  </si>
  <si>
    <t>PENN WEST JULY LAKE C-A89-G/94-P-10</t>
  </si>
  <si>
    <t>A912345:O12679-01</t>
  </si>
  <si>
    <t>NO PROTREND OR COST CODE PROVIDED 2009/03/19_x000D_
The iC4/nC4 ratio is slightly atypical._x000D_
The opening pressure varies significantly from the reported source pressure._x000D_
The duplicate cylinder had a received pressure of 749 KPa.</t>
  </si>
  <si>
    <t>PEAFC49GE</t>
  </si>
  <si>
    <t>A912345:O12680-01</t>
  </si>
  <si>
    <t>A912361:O12747-01</t>
  </si>
  <si>
    <t>2009 03 07</t>
  </si>
  <si>
    <t>The C7+ concentration varies from the historical results indicating moderate non-normal statistical behavior.</t>
  </si>
  <si>
    <t>GM1-JF5-NG-NK-SG5</t>
  </si>
  <si>
    <t>PENN WEST HZ HELMET B-056-J/94-P-11/02</t>
  </si>
  <si>
    <t>A912361:O12748-01</t>
  </si>
  <si>
    <t>A912361:O12749-01</t>
  </si>
  <si>
    <t>The iC5 and nC5 concentrations are significantly higher than expected._x000D_
The iC4/nC4 ratio is atypical._x000D_
Based on the historical data, this sample is representative of the sample point.</t>
  </si>
  <si>
    <t>PENN WEST WILDBOY A-085-G/94-P-11</t>
  </si>
  <si>
    <t>A912361:O12750-01</t>
  </si>
  <si>
    <t>00/A-085-G/094-P-11/00</t>
  </si>
  <si>
    <t>The iC4/nC4 ratio is atypical._x000D_
The H2 concentration is atypically high._x000D_
The duplicate sample was analyzed for confirmation of results.</t>
  </si>
  <si>
    <t>PEWIB65GE</t>
  </si>
  <si>
    <t>PENN WEST HZ HELMET C-011-K/94-P-11/02</t>
  </si>
  <si>
    <t>A912361:O12751-01</t>
  </si>
  <si>
    <t>A912361:O12752-01</t>
  </si>
  <si>
    <t>2009 03 25</t>
  </si>
  <si>
    <t>The C7+ concentration varies from the historical results indicating moderate non-normal statistical behavior._x000D_
The iC4/nC4 ratio is atypical._x000D_
The duplicate sample was analyzed for confirmation of results.</t>
  </si>
  <si>
    <t>PENN WEST HZ HELMET A-097-G/94-P-11/02</t>
  </si>
  <si>
    <t>A912361:O12753-01</t>
  </si>
  <si>
    <t>A912361:O12754-01</t>
  </si>
  <si>
    <t>2009 03 26</t>
  </si>
  <si>
    <t>A912361:O12755-01</t>
  </si>
  <si>
    <t>The sample varies from historical results indicating moderate non-normal statistical behavior._x000D_
The C6 concentration is significantly higher than expected._x000D_
The iC5 and nC5 concentrations are significantly higher than expected._x000D_
The iC4/nC4 ratio is atypical._x000D_
The duplicate sample was analyzed for confirmation of results.</t>
  </si>
  <si>
    <t>PENN WEST HZ HELMET C-091-F/94-P-11/02</t>
  </si>
  <si>
    <t>A912361:O12757-01</t>
  </si>
  <si>
    <t>The C6 concentration is significantly higher than expected._x000D_
The iC5 and nC5 concentrations are significantly higher than expected._x000D_
The iC4/nC4 ratio is atypical._x000D_
The duplicate sample was analyzed for confirmation of results.</t>
  </si>
  <si>
    <t>PENN WEST WILDBOY D-083-G/94-P-11</t>
  </si>
  <si>
    <t>A912361:O12759-01</t>
  </si>
  <si>
    <t>00/D-083-G/094-P-11/00</t>
  </si>
  <si>
    <t>PWWBB63GE</t>
  </si>
  <si>
    <t>A912361:O12760-01</t>
  </si>
  <si>
    <t>The iC4/nC4 ratio is slightly atypical._x000D_
Based on the historical data, this sample is representative of the sample point.</t>
  </si>
  <si>
    <t>A912361:O12761-01</t>
  </si>
  <si>
    <t>PENN WEST HZ HELMET B-063-F/94-P-11/02</t>
  </si>
  <si>
    <t>A912361:O12762-01</t>
  </si>
  <si>
    <t>The sample varies from historical results indicating strong non-normal statistical behavior._x000D_
The C6 concentration is significantly higher than expected._x000D_
The iC5 and nC5 concentrations are significantly higher than expected._x000D_
The iC4/nC4 ratio is atypical._x000D_
The duplicate sample was analyzed for confirmation of results.</t>
  </si>
  <si>
    <t>PENN WEST HZ HELMET A-044-G/94-P-11/02</t>
  </si>
  <si>
    <t>A912361:O12763-01</t>
  </si>
  <si>
    <t>The sample varies from historical results indicating strong non-normal statistical behavior._x000D_
The C6 concentration is significantly higher than expected._x000D_
The duplicate sample was analyzed for confirmation of results.</t>
  </si>
  <si>
    <t>A912361:O12765-01</t>
  </si>
  <si>
    <t>NO PROTREND CODE PROVIDED 2009/03/19_x000D_
The iC4/nC4 ratio is atypical._x000D_
Based on the historical data, this sample is representative of the sample point.</t>
  </si>
  <si>
    <t>A912361:O12766-01</t>
  </si>
  <si>
    <t>PENN WEST WILDBOY A-A18-J/94-P-11</t>
  </si>
  <si>
    <t>A912361:O12767-01</t>
  </si>
  <si>
    <t>The C3 concentration is significantly higher than expected._x000D_
The iC4/nC4 ratio is atypical.</t>
  </si>
  <si>
    <t>PWWBB64GE</t>
  </si>
  <si>
    <t>A912361:O12768-01</t>
  </si>
  <si>
    <t>PENN WEST WILDBOY D-029-J/94-P-11</t>
  </si>
  <si>
    <t>A912382:O12874-01</t>
  </si>
  <si>
    <t>00/D-029-J/094-P-11/00</t>
  </si>
  <si>
    <t>2009 03 08</t>
  </si>
  <si>
    <t>PWWBB65GE</t>
  </si>
  <si>
    <t>GM1-JS2-MW-SG5-SS6-YZ</t>
  </si>
  <si>
    <t>A912382:O12875-01</t>
  </si>
  <si>
    <t>A912382:O12876-01</t>
  </si>
  <si>
    <t>00/B-058-I/094-P-11/00</t>
  </si>
  <si>
    <t>NO COST CODE PROVIDED 2009/03/20_x000D_
The iC4/nC4 ratio is atypical.</t>
  </si>
  <si>
    <t>A912382:O12877-01</t>
  </si>
  <si>
    <t>00/A-014-B/094-P-14/00</t>
  </si>
  <si>
    <t>NO COST CODE PROVIDED 2009/03/20_x000D_
The iC5/nC5 ratio is atypical.</t>
  </si>
  <si>
    <t>A912382:O12878-01</t>
  </si>
  <si>
    <t>00/A-092-J/094-P-11/00</t>
  </si>
  <si>
    <t>NO COST CODE PROVIDED 2009/03/20_x000D_
The iC5/nC5 ratio is atypical._x000D_
The iC4/nC4 ratio is atypical.</t>
  </si>
  <si>
    <t>A912382:O12880-01</t>
  </si>
  <si>
    <t>00/C-083-J/094-P-11/00</t>
  </si>
  <si>
    <t>NO PROTREND OR COST CODE PROVIDED 2009/03/20_x000D_
The iC5/nC5 ratio is atypical._x000D_
The iC4/nC4 ratio is atypical.</t>
  </si>
  <si>
    <t>A912382:O12881-01</t>
  </si>
  <si>
    <t>A912382:O12882-01</t>
  </si>
  <si>
    <t>NO COST CODE PROVIDED 2009/03/20_x000D_
The C6 concentration is significantly higher than expected._x000D_
The iC4/nC4 ratio is atypical.</t>
  </si>
  <si>
    <t>A912382:O12883-01</t>
  </si>
  <si>
    <t>A912382:O12885-01</t>
  </si>
  <si>
    <t>NO COST CODE PROVIDED 2009/03/20</t>
  </si>
  <si>
    <t>A912382:O12886-01</t>
  </si>
  <si>
    <t>00/A-100-I/094-P-11/00</t>
  </si>
  <si>
    <t>A913497:O20954-01</t>
  </si>
  <si>
    <t>2009 03 31</t>
  </si>
  <si>
    <t>The C6 concentration is significantly higher than expected._x000D_
The CO2 concentration is atypically high.</t>
  </si>
  <si>
    <t>GM1-MW-NK-SG5</t>
  </si>
  <si>
    <t>A913497:O20955-01</t>
  </si>
  <si>
    <t>A913722:O23020-01</t>
  </si>
  <si>
    <t>JF5-JS2-YZ</t>
  </si>
  <si>
    <t>A913722:O23021-01</t>
  </si>
  <si>
    <t>A913722:O23022-01</t>
  </si>
  <si>
    <t>A914274:O26376-01</t>
  </si>
  <si>
    <t>2009 04 03</t>
  </si>
  <si>
    <t>MW-YZ</t>
  </si>
  <si>
    <t>A915438:O34214-01</t>
  </si>
  <si>
    <t>2009 04 06</t>
  </si>
  <si>
    <t>2009 04 01</t>
  </si>
  <si>
    <t>2009 04 08</t>
  </si>
  <si>
    <t>The N2 concentration varies from the historical results indicating moderate non-normal statistical behavior.</t>
  </si>
  <si>
    <t>GM1-SS6</t>
  </si>
  <si>
    <t>A915438:O34215-01</t>
  </si>
  <si>
    <t>DM52001</t>
  </si>
  <si>
    <t>The C6 concentration varies from the historical results indicating strong non-normal statistical behavior. The C7+ concentration varies from the historical results indicating moderate non-normal statistical behavior._x000D_
The C6 concentration is significantly higher than expected.</t>
  </si>
  <si>
    <t>A916765:O43287-01</t>
  </si>
  <si>
    <t>2009 04 14</t>
  </si>
  <si>
    <t>2009 04 10</t>
  </si>
  <si>
    <t>2009 04 18</t>
  </si>
  <si>
    <t>Analysis of duplicate sample confirms TCD GC H2S concentration.</t>
  </si>
  <si>
    <t>GM1-MMD</t>
  </si>
  <si>
    <t>PENN WEST THETLAANDOA B-037-K/94-P-06/02</t>
  </si>
  <si>
    <t>A916785:O43502-01</t>
  </si>
  <si>
    <t>The N2 concentration varies from the historical results indicating moderate non-normal statistical behavior._x000D_
The duplicate sample was analyzed for confirmation of results.</t>
  </si>
  <si>
    <t>GM1-KB8</t>
  </si>
  <si>
    <t>A916785:O43503-01</t>
  </si>
  <si>
    <t>The CO2 concentration varies from the historical results indicating moderate non-normal statistical behavior.</t>
  </si>
  <si>
    <t>A916919:O44239-01</t>
  </si>
  <si>
    <t>2009 04 15</t>
  </si>
  <si>
    <t>2009 04 13</t>
  </si>
  <si>
    <t>2009 04 20</t>
  </si>
  <si>
    <t>GM1-MB4-YZ</t>
  </si>
  <si>
    <t>PENN WEST WEST BUICK PLANT D-093-K/94-A-11</t>
  </si>
  <si>
    <t>A920214:O64293-01</t>
  </si>
  <si>
    <t>2009 05 04</t>
  </si>
  <si>
    <t>2009 04 30</t>
  </si>
  <si>
    <t>GROUP INLET (D-033-K/94-A11 &amp; A-064-K/94-A-11)</t>
  </si>
  <si>
    <t>NO PROTREND OR COST CODE PROVIDED 2009/05/04</t>
  </si>
  <si>
    <t>SARAB29GE</t>
  </si>
  <si>
    <t>MMD-MW</t>
  </si>
  <si>
    <t>SAMSON DUNLEVY B-088-C/94-A-14</t>
  </si>
  <si>
    <t>A920365:O65148-01</t>
  </si>
  <si>
    <t>00/B-088-C/094-A-14/00</t>
  </si>
  <si>
    <t>2009 05 07</t>
  </si>
  <si>
    <t>NO PROTREND OR COST CODE PROVIDED 2009/05/07</t>
  </si>
  <si>
    <t>SAMDU01GE</t>
  </si>
  <si>
    <t>b- 088-C/94-A-14</t>
  </si>
  <si>
    <t>EK-NG-SS6</t>
  </si>
  <si>
    <t>A921395:O70825-01</t>
  </si>
  <si>
    <t>2009 05 08</t>
  </si>
  <si>
    <t>2009 05 06</t>
  </si>
  <si>
    <t>2009 05 13</t>
  </si>
  <si>
    <t>GM1-JF5-MW</t>
  </si>
  <si>
    <t>A921395:O70826-01</t>
  </si>
  <si>
    <t>A921805:O73790-01</t>
  </si>
  <si>
    <t>2009 05 11</t>
  </si>
  <si>
    <t>2009 05 15</t>
  </si>
  <si>
    <t>BONAVISTA FIREWEED A-007-H/94-A-13</t>
  </si>
  <si>
    <t>A922815:O80137-01</t>
  </si>
  <si>
    <t>00/A-007-H/094-A-13/00</t>
  </si>
  <si>
    <t>2009 05 21</t>
  </si>
  <si>
    <t>PEAFD14GE</t>
  </si>
  <si>
    <t>a- 007-H/94-A-13</t>
  </si>
  <si>
    <t>MW-SS6</t>
  </si>
  <si>
    <t>A926817:P08974-01</t>
  </si>
  <si>
    <t>2009 06 04</t>
  </si>
  <si>
    <t>2009 05 25</t>
  </si>
  <si>
    <t>2009 06 08</t>
  </si>
  <si>
    <t>GM1-NK-SS6</t>
  </si>
  <si>
    <t>A926817:P08975-01</t>
  </si>
  <si>
    <t>2009 06 09</t>
  </si>
  <si>
    <t>MaxxALERT: The C6 concentration is significantly higher than expected._x000D_
 Based on the historical data, this sample is representative of the sample point.</t>
  </si>
  <si>
    <t>A927564:P15013-01</t>
  </si>
  <si>
    <t>2009 06 11</t>
  </si>
  <si>
    <t>GM1-KS4-MB4</t>
  </si>
  <si>
    <t>A928273:P19712-01</t>
  </si>
  <si>
    <t>2009 06 10</t>
  </si>
  <si>
    <t>2009 06 05</t>
  </si>
  <si>
    <t>2009 06 15</t>
  </si>
  <si>
    <t>MaxxALERT: The sample varies from historical results indicating strong non-normal statistical behavior._x000D_
The duplicate sample was contaminated with air.</t>
  </si>
  <si>
    <t>GM1-JF5-KS4-MW</t>
  </si>
  <si>
    <t>A928273:P19715-01</t>
  </si>
  <si>
    <t>2009 06 14</t>
  </si>
  <si>
    <t>MaxxALERT: The H2S concentration varies from the historical results indicating moderate non-normal statistical behavior.</t>
  </si>
  <si>
    <t>PENN WEST LAPRISE B-099-F/94-H-05</t>
  </si>
  <si>
    <t>A932650:P53464-01</t>
  </si>
  <si>
    <t>00/B-099-F/094-H-05/00</t>
  </si>
  <si>
    <t>LAPRISE</t>
  </si>
  <si>
    <t>2009 06 29</t>
  </si>
  <si>
    <t>2009 06 25</t>
  </si>
  <si>
    <t>2009 07 03</t>
  </si>
  <si>
    <t>NO COST CODE PROVIDED 2009/06/29</t>
  </si>
  <si>
    <t>PELAA05GE</t>
  </si>
  <si>
    <t>b- 099-F/94-H-05</t>
  </si>
  <si>
    <t>ALB-NK-YZ</t>
  </si>
  <si>
    <t>PENN WEST LAPRISE B-011-L/94-H-05</t>
  </si>
  <si>
    <t>A932650:P53465-01</t>
  </si>
  <si>
    <t>00/B-011-L/094-H-05/00</t>
  </si>
  <si>
    <t>PELAA06GE</t>
  </si>
  <si>
    <t>b- 011-L/94-H-05</t>
  </si>
  <si>
    <t>A934304:P65252-01</t>
  </si>
  <si>
    <t>2009 07 07</t>
  </si>
  <si>
    <t>2009 07 10</t>
  </si>
  <si>
    <t>A934304:P65253-01</t>
  </si>
  <si>
    <t>MaxxALERT: The nC5 concentration varies from the historical results indicating moderate non-normal statistical behavior.</t>
  </si>
  <si>
    <t>A935574:P73832-01</t>
  </si>
  <si>
    <t>2009 07 13</t>
  </si>
  <si>
    <t>COMPRESSOR DISCHARGE</t>
  </si>
  <si>
    <t>NO PROTREND OR COST CODE PROVIDED 2009/07/13_x000D_
NO ONSITE H2S RECORDED_x000D_
MaxxALERT: The iC4/nC4 ratio is slightly atypical.</t>
  </si>
  <si>
    <t>PEJUA13GE</t>
  </si>
  <si>
    <t>PENN WEST B-024-G/94-P-10</t>
  </si>
  <si>
    <t>WEATHERFORD</t>
  </si>
  <si>
    <t>A941011:Q10660-01</t>
  </si>
  <si>
    <t>00/B-024-G/094-P-10/00</t>
  </si>
  <si>
    <t>2009 08 06</t>
  </si>
  <si>
    <t>2009 08 03</t>
  </si>
  <si>
    <t>2009 08 11</t>
  </si>
  <si>
    <t>b- 024-G/94-P-10</t>
  </si>
  <si>
    <t>AH9-GM1-MC3</t>
  </si>
  <si>
    <t>SAMSON WEST BUICK D-093-K/94-A-11</t>
  </si>
  <si>
    <t>A944123:Q30996-01</t>
  </si>
  <si>
    <t>2009 08 19</t>
  </si>
  <si>
    <t>2009 08 17</t>
  </si>
  <si>
    <t>2009 08 21</t>
  </si>
  <si>
    <t>RAW INLET</t>
  </si>
  <si>
    <t>ALB-MW-YZ</t>
  </si>
  <si>
    <t>A944123:Q30997-01</t>
  </si>
  <si>
    <t>2009 08 24</t>
  </si>
  <si>
    <t>MaxxALERT: The duplicate sample was analyzed for confirmation of results._x000D_
MaxxALERT: The H2S, C1 concentrations vary from the historical results indicating strong non-normal statistical behavior.</t>
  </si>
  <si>
    <t>A946912:Q51473-01</t>
  </si>
  <si>
    <t>2009 08 16</t>
  </si>
  <si>
    <t>2009 09 03</t>
  </si>
  <si>
    <t>GA-KS9-MW-YZ</t>
  </si>
  <si>
    <t>A946912:Q51474-01</t>
  </si>
  <si>
    <t>MaxxALERT: The C6 concentration is significantly higher than expected._x000D_
MaxxALERT: The C7+ concentration varies from the historical results indicating moderate non-normal statistical behavior._x000D_
A comparison of the current data and recent sample data indicates a strong correlation.</t>
  </si>
  <si>
    <t>A946912:Q51475-01</t>
  </si>
  <si>
    <t>2009 09 04</t>
  </si>
  <si>
    <t>MaxxALERT: The iC4/nC4 ratio is atypical._x000D_
MaxxALERT: The C6 concentration is significantly higher than expected._x000D_
MaxxALERT: The C6, C7+ concentrations vary from the historical results indicating strong non-normal statistical behavior.</t>
  </si>
  <si>
    <t>SAMSON ET AL 202 FIREWEED C-A1-H/94-A-13/03</t>
  </si>
  <si>
    <t>A946937:Q51564-01</t>
  </si>
  <si>
    <t>02/C-001-H/094-A-13/03</t>
  </si>
  <si>
    <t>2009 08 27</t>
  </si>
  <si>
    <t>SFSJB03GE</t>
  </si>
  <si>
    <t>c- 001-H/94-A-13</t>
  </si>
  <si>
    <t>GM1-JF5-JL7</t>
  </si>
  <si>
    <t>SAMSON ET AL 202 FIREWEED A-A57-A/94-A-13</t>
  </si>
  <si>
    <t>A946937:Q51565-01</t>
  </si>
  <si>
    <t>02/A-057-A/094-A-13/00</t>
  </si>
  <si>
    <t>PEBUA53GE</t>
  </si>
  <si>
    <t>A946937:Q51566-01</t>
  </si>
  <si>
    <t>PENN WEST FIREWEED A-033-A/94-A-13</t>
  </si>
  <si>
    <t>A946937:Q51568-01</t>
  </si>
  <si>
    <t>00/A-033-A/094-A-13/00</t>
  </si>
  <si>
    <t>SAMSO01GE</t>
  </si>
  <si>
    <t>a- 033-A/94-A-13</t>
  </si>
  <si>
    <t>CANETIC ABC FIREWEED C-B001-H/94-A-13/02</t>
  </si>
  <si>
    <t>A946937:Q51569-01</t>
  </si>
  <si>
    <t>00/C-001-H/094-A-13/02</t>
  </si>
  <si>
    <t>LOWER HALFWAY</t>
  </si>
  <si>
    <t>NO COST CODE PROVIDED</t>
  </si>
  <si>
    <t>PEFIA90GE</t>
  </si>
  <si>
    <t>PENN WEST 02 FIREWEED C-024-A/94-A-13/02</t>
  </si>
  <si>
    <t>A947195:Q53389-01</t>
  </si>
  <si>
    <t>02/C-024-A/094-A-13/02</t>
  </si>
  <si>
    <t>2009 09 01</t>
  </si>
  <si>
    <t>2009 08 28</t>
  </si>
  <si>
    <t>2009 09 06</t>
  </si>
  <si>
    <t>SFSJB01GE</t>
  </si>
  <si>
    <t>c- 024-A/94-A-13</t>
  </si>
  <si>
    <t>JF5-YZ</t>
  </si>
  <si>
    <t>PENN WEST RIGEL 10-24-088-19-W6M</t>
  </si>
  <si>
    <t>A947641:Q55924-01</t>
  </si>
  <si>
    <t>2009 09 02</t>
  </si>
  <si>
    <t>2009 09 07</t>
  </si>
  <si>
    <t>NO COST CODE PROVIDED 2009/07/07</t>
  </si>
  <si>
    <t>PEWBA06G</t>
  </si>
  <si>
    <t>GM1-JL7-KS9-MW-SK1</t>
  </si>
  <si>
    <t>PENN WEST BUICK 04-28-088-19-W6M/02</t>
  </si>
  <si>
    <t>A947641:Q55925-01</t>
  </si>
  <si>
    <t>00/04-28-088-19W6/02</t>
  </si>
  <si>
    <t>NORTH PINE C</t>
  </si>
  <si>
    <t>PEBUA26G</t>
  </si>
  <si>
    <t>A947641:Q55926-01</t>
  </si>
  <si>
    <t>PENN WEST BUICK 16-30-088-19-W6M/03</t>
  </si>
  <si>
    <t>A947641:Q55927-01</t>
  </si>
  <si>
    <t>00/16-30-088-19W6/03</t>
  </si>
  <si>
    <t>NO COST CODE PROVIDED 2009/07/06</t>
  </si>
  <si>
    <t>PEBUA33G</t>
  </si>
  <si>
    <t>PENN WEST 102 BUICK A10-22-088-19-W6M/03</t>
  </si>
  <si>
    <t>A947641:Q55929-01</t>
  </si>
  <si>
    <t>DUNLEVY M</t>
  </si>
  <si>
    <t>2009 09 08</t>
  </si>
  <si>
    <t>PENN WEST BUICK 05-30-088-19-W6M</t>
  </si>
  <si>
    <t>A947641:Q55935-01</t>
  </si>
  <si>
    <t>NOTIKEWIN B</t>
  </si>
  <si>
    <t>PEBUA25G</t>
  </si>
  <si>
    <t>PENN WEST 102 BUICK A7-24-088-20-W6M</t>
  </si>
  <si>
    <t>A947641:Q55937-01</t>
  </si>
  <si>
    <t>02/07-24-088-20W6/00</t>
  </si>
  <si>
    <t>DUNLEVY O</t>
  </si>
  <si>
    <t>PEBUA34G</t>
  </si>
  <si>
    <t xml:space="preserve"> 07-24-088-20-W6M</t>
  </si>
  <si>
    <t>PENN WEST BUICK 14-14-088-19-W6M/02</t>
  </si>
  <si>
    <t>A947641:Q55939-01</t>
  </si>
  <si>
    <t>BLUESKY C</t>
  </si>
  <si>
    <t>PENN WEST BUICK 0011-26-088-19-W6M/02</t>
  </si>
  <si>
    <t>A947641:Q55941-01</t>
  </si>
  <si>
    <t>PENN WEST BUICK 07-25-088-19-W6M</t>
  </si>
  <si>
    <t>A947641:Q55943-01</t>
  </si>
  <si>
    <t>A948851:Q63573-01</t>
  </si>
  <si>
    <t>2009 09 11</t>
  </si>
  <si>
    <t>CB-GM1-KS4-KS9</t>
  </si>
  <si>
    <t>A948851:Q63574-01</t>
  </si>
  <si>
    <t>A948909:Q63958-01</t>
  </si>
  <si>
    <t>GM1-GS1-MB4-NK-SK1</t>
  </si>
  <si>
    <t>A948909:Q63963-01</t>
  </si>
  <si>
    <t>PENN WEST ROSELAND 11-23-088-19-W6M</t>
  </si>
  <si>
    <t>A948926:Q63959-01</t>
  </si>
  <si>
    <t>GM1-KS9</t>
  </si>
  <si>
    <t>A948926:Q63960-01</t>
  </si>
  <si>
    <t>GAS INTO DEHY</t>
  </si>
  <si>
    <t>PEBUA56GE</t>
  </si>
  <si>
    <t>A949495:Q67314-01</t>
  </si>
  <si>
    <t>2009 09 10</t>
  </si>
  <si>
    <t>2009 09 15</t>
  </si>
  <si>
    <t>DEHY INLET</t>
  </si>
  <si>
    <t>PEROA07GE</t>
  </si>
  <si>
    <t>MB4-MW</t>
  </si>
  <si>
    <t>PENN WEST 102 FT ST JOHN 0004-10-083-17-W6M</t>
  </si>
  <si>
    <t>A950204:Q71705-01</t>
  </si>
  <si>
    <t>02/04-10-083-17W6/00</t>
  </si>
  <si>
    <t xml:space="preserve">BALDONNEL </t>
  </si>
  <si>
    <t>2009 09 14</t>
  </si>
  <si>
    <t>2009 09 17</t>
  </si>
  <si>
    <t>PEAFB32GE</t>
  </si>
  <si>
    <t xml:space="preserve"> 04-10-083-17-W6M</t>
  </si>
  <si>
    <t>CB-GS1-KS9-SK1</t>
  </si>
  <si>
    <t>PENN WEST 102 FORT ST JOHN 0004-09-083-17-W6M</t>
  </si>
  <si>
    <t>A950213:Q71740-01</t>
  </si>
  <si>
    <t>02/04-09-083-17W6/00</t>
  </si>
  <si>
    <t>HALFWAY</t>
  </si>
  <si>
    <t>2009 09 09</t>
  </si>
  <si>
    <t>2009 09 16</t>
  </si>
  <si>
    <t>PEAFB30GE</t>
  </si>
  <si>
    <t xml:space="preserve"> 04-09-083-17-W6M</t>
  </si>
  <si>
    <t>CB-GM1-GS1-KS4-MMD-YZ</t>
  </si>
  <si>
    <t>PENN WEST FORT ST. JOHN 08-20-083-18-W6M</t>
  </si>
  <si>
    <t>A950213:Q71743-01</t>
  </si>
  <si>
    <t>00/08-20-083-18W6/00</t>
  </si>
  <si>
    <t>SFSJB07GE</t>
  </si>
  <si>
    <t xml:space="preserve"> 08-20-083-18-W6M</t>
  </si>
  <si>
    <t>SAMSON ET AL FORT ST. JOHN 10-20-083-18-W6M</t>
  </si>
  <si>
    <t>A950213:Q71744-01</t>
  </si>
  <si>
    <t>00/10-20-083-18W6/00</t>
  </si>
  <si>
    <t>SFSJB09GE</t>
  </si>
  <si>
    <t xml:space="preserve"> 10-20-083-18-W6M</t>
  </si>
  <si>
    <t>PENN WEST FSJ 14-22-083-18-W6M</t>
  </si>
  <si>
    <t>A950213:Q71745-01</t>
  </si>
  <si>
    <t>00/14-22-083-18W6/00</t>
  </si>
  <si>
    <t>PEAFB66GE</t>
  </si>
  <si>
    <t xml:space="preserve"> 14-22-083-18-W6M</t>
  </si>
  <si>
    <t>PENN WEST FSJ 0013-23-083-18-W6M</t>
  </si>
  <si>
    <t>A950213:Q71746-01</t>
  </si>
  <si>
    <t>00/13-23-083-18W6/00</t>
  </si>
  <si>
    <t>SFSJA99GE</t>
  </si>
  <si>
    <t xml:space="preserve"> 13-23-083-18-W6M</t>
  </si>
  <si>
    <t>CANETIC FORT ST. JOHN 13-14-83-18-W6M</t>
  </si>
  <si>
    <t>A950213:Q71747-01</t>
  </si>
  <si>
    <t>00/13-14-083-18W6/00</t>
  </si>
  <si>
    <t>NORTH PINE</t>
  </si>
  <si>
    <t>Analysis varies from 2005 results.</t>
  </si>
  <si>
    <t>SFSJA01GE</t>
  </si>
  <si>
    <t xml:space="preserve"> 13-14-083-18-W6M</t>
  </si>
  <si>
    <t>A950467:Q73517-01</t>
  </si>
  <si>
    <t>2009 09 18</t>
  </si>
  <si>
    <t>NO PROTREND OR COST CODE PROVIDED 2009/09/16</t>
  </si>
  <si>
    <t>PWFIA43GE</t>
  </si>
  <si>
    <t>GM1-GS1-KS4-KS9-MC3-MW-YZ</t>
  </si>
  <si>
    <t>A950467:Q73521-01</t>
  </si>
  <si>
    <t>INLET FLOWLINE</t>
  </si>
  <si>
    <t>PWFIA44GE</t>
  </si>
  <si>
    <t>A950510:Q73513-01</t>
  </si>
  <si>
    <t>NO COST CODE PROVIDED 2009/09/02</t>
  </si>
  <si>
    <t>PEAFB09GE</t>
  </si>
  <si>
    <t>GS1-KS9-MW-NK</t>
  </si>
  <si>
    <t>PENN WEST STODDART 10-30-086-18-W6M</t>
  </si>
  <si>
    <t>A950661:Q75514-01</t>
  </si>
  <si>
    <t>00/10-30-086-18W6/00</t>
  </si>
  <si>
    <t>OAK</t>
  </si>
  <si>
    <t>BALDONNEL C</t>
  </si>
  <si>
    <t>2009 09 22</t>
  </si>
  <si>
    <t>SAMSA02GE</t>
  </si>
  <si>
    <t xml:space="preserve"> 10-30-086-18-W6M</t>
  </si>
  <si>
    <t>BP-CB-GM1-GS1-MB4-MW-YZ</t>
  </si>
  <si>
    <t>PENN WEST OAK 04-04-087-18-W6M/02</t>
  </si>
  <si>
    <t>A950661:Q75515-01</t>
  </si>
  <si>
    <t>00/04-04-087-18W6/02</t>
  </si>
  <si>
    <t>GETHING</t>
  </si>
  <si>
    <t>METER RUN @ 13-32</t>
  </si>
  <si>
    <t>SAMSA21GE</t>
  </si>
  <si>
    <t xml:space="preserve"> 13-32-086-18-W6M</t>
  </si>
  <si>
    <t>CALAHOO MONTNEY 14-25-086-19-W6M</t>
  </si>
  <si>
    <t>A950661:Q75516-01</t>
  </si>
  <si>
    <t>00/14-25-086-19W6/00</t>
  </si>
  <si>
    <t>MONTNEY</t>
  </si>
  <si>
    <t>UNDEFINED POOL</t>
  </si>
  <si>
    <t>SAMST01GE</t>
  </si>
  <si>
    <t xml:space="preserve"> 14-25-086-19-W6M</t>
  </si>
  <si>
    <t>PENN WEST OAK 04-04-087-18-W6M</t>
  </si>
  <si>
    <t>A950661:Q75520-01</t>
  </si>
  <si>
    <t>00/04-04-087-18W6/00</t>
  </si>
  <si>
    <t>SAMSO54GE</t>
  </si>
  <si>
    <t>A950661:Q75521-01</t>
  </si>
  <si>
    <t>PENN WEST STODDART 06-12-086-19-W6M</t>
  </si>
  <si>
    <t>A950661:Q75525-01</t>
  </si>
  <si>
    <t>00/06-12-086-19W6/00</t>
  </si>
  <si>
    <t>STODDART</t>
  </si>
  <si>
    <t>NORTH PINE F</t>
  </si>
  <si>
    <t>SAMSA12GE</t>
  </si>
  <si>
    <t xml:space="preserve"> 06-12-086-19-W6M</t>
  </si>
  <si>
    <t>PENN WEST STODDART 11-19-086-18-W6M</t>
  </si>
  <si>
    <t>A950661:Q75527-01</t>
  </si>
  <si>
    <t>00/11-19-086-18W6/00</t>
  </si>
  <si>
    <t>CECIL K</t>
  </si>
  <si>
    <t>SAMSA03GE</t>
  </si>
  <si>
    <t xml:space="preserve"> 11-19-086-18-W6M</t>
  </si>
  <si>
    <t>PENN WEST STODDART 05-13-086-19-W6M</t>
  </si>
  <si>
    <t>A950661:Q75531-01</t>
  </si>
  <si>
    <t>00/05-13-086-19W6/00</t>
  </si>
  <si>
    <t>SASTO01GE</t>
  </si>
  <si>
    <t xml:space="preserve"> 05-13-086-19-W6M</t>
  </si>
  <si>
    <t>CANETIC MONTNEY 11-31-086-18-W6M</t>
  </si>
  <si>
    <t>A950661:Q75535-01</t>
  </si>
  <si>
    <t>00/11-31-086-18W6/00</t>
  </si>
  <si>
    <t>NO COST CODE PROVIDED 2009/07/03</t>
  </si>
  <si>
    <t>PEMOA02GE</t>
  </si>
  <si>
    <t xml:space="preserve"> 11-31-086-18-W6M</t>
  </si>
  <si>
    <t>SC MONTNEY 1A-31-086-18-W6M</t>
  </si>
  <si>
    <t>A950661:Q75537-01</t>
  </si>
  <si>
    <t>00/01-31-086-18W6/00</t>
  </si>
  <si>
    <t>METER RUN @ 16-30</t>
  </si>
  <si>
    <t>SAMSA07GE</t>
  </si>
  <si>
    <t xml:space="preserve"> 16-30-086-18-W6M</t>
  </si>
  <si>
    <t>PENN WEST STODDART 16-26-086-19-W6M</t>
  </si>
  <si>
    <t>A950786:Q76345-01</t>
  </si>
  <si>
    <t>00/16-26-086-19W6/00</t>
  </si>
  <si>
    <t>SAMSA05GE</t>
  </si>
  <si>
    <t xml:space="preserve"> 16-26-086-19-W6M</t>
  </si>
  <si>
    <t>GM1-MW-NM0</t>
  </si>
  <si>
    <t>A951955:Q84936-01</t>
  </si>
  <si>
    <t>00/A-028-K/094-A-10/00</t>
  </si>
  <si>
    <t>DUNLEVY F</t>
  </si>
  <si>
    <t>2009 09 21</t>
  </si>
  <si>
    <t>2009 09 24</t>
  </si>
  <si>
    <t>PERIA04GE</t>
  </si>
  <si>
    <t>GM1-KS4-KS9-SK1</t>
  </si>
  <si>
    <t>PENN WEST BUICK A-025-E/94-A-14</t>
  </si>
  <si>
    <t>A951961:Q84953-01</t>
  </si>
  <si>
    <t>00/A-025-E/094-A-14/00</t>
  </si>
  <si>
    <t>2009 09 25</t>
  </si>
  <si>
    <t>SABUA09GE</t>
  </si>
  <si>
    <t>a- 025-E/94-A-14</t>
  </si>
  <si>
    <t>GM1-GS1-JS2-KS4-MMD-MW</t>
  </si>
  <si>
    <t>SAMSON HZ WEST BUICK CREEK A-034-E/94-A-14</t>
  </si>
  <si>
    <t>A951961:Q84954-01</t>
  </si>
  <si>
    <t>00/A-034-E/094-A-14/00</t>
  </si>
  <si>
    <t>BALDONNEL F</t>
  </si>
  <si>
    <t>SABUA02GE</t>
  </si>
  <si>
    <t>a- 034-E/94-A-14</t>
  </si>
  <si>
    <t>PENN WEST BUICK B-078-C/94-A-14</t>
  </si>
  <si>
    <t>A951961:Q84956-01</t>
  </si>
  <si>
    <t>00/B-078-C/094-A-14/00</t>
  </si>
  <si>
    <t>DUNLEVY B</t>
  </si>
  <si>
    <t>SABUA08GE</t>
  </si>
  <si>
    <t>b- 078-C/94-A-14</t>
  </si>
  <si>
    <t>PENN WEST BUICK D-017-C/94-A-14</t>
  </si>
  <si>
    <t>A951961:Q84958-01</t>
  </si>
  <si>
    <t>00/D-017-C/094-A-14/00</t>
  </si>
  <si>
    <t>DUNLEVY A</t>
  </si>
  <si>
    <t>SABUA10GE</t>
  </si>
  <si>
    <t>d- 017-C/94-A-14</t>
  </si>
  <si>
    <t>PENN WEST BUICK C-002-E/94-A-14</t>
  </si>
  <si>
    <t>A951961:Q84962-01</t>
  </si>
  <si>
    <t>PENN WEST BUICK D-004-E/94-A-14</t>
  </si>
  <si>
    <t>A951961:Q84963-01</t>
  </si>
  <si>
    <t>00/D-004-E/094-A-14/00</t>
  </si>
  <si>
    <t>SABUA03GE</t>
  </si>
  <si>
    <t>d- 004-E/94-A-14</t>
  </si>
  <si>
    <t>PENN WEST BUICK D-089-C/94-A-14</t>
  </si>
  <si>
    <t>A951961:Q84964-01</t>
  </si>
  <si>
    <t>00/D-089-C/094-A-14/00</t>
  </si>
  <si>
    <t>PEBUA23GE</t>
  </si>
  <si>
    <t>d- 089-C/94-A-14</t>
  </si>
  <si>
    <t>PENN WEST BUICK B-088-C/94-A-14</t>
  </si>
  <si>
    <t>A951961:Q84965-01</t>
  </si>
  <si>
    <t>SAFIA17GE</t>
  </si>
  <si>
    <t>PENN WEST BUICK B-091-D/94-A-14</t>
  </si>
  <si>
    <t>A951961:Q84966-01</t>
  </si>
  <si>
    <t>00/B-091-D/094-A-14/00</t>
  </si>
  <si>
    <t>SABUA06GE</t>
  </si>
  <si>
    <t>b- 091-D/94-A-14</t>
  </si>
  <si>
    <t>A952100:Q86046-01</t>
  </si>
  <si>
    <t>MaxxALERT: The iC5/nC5 ratio is atypical._x000D_
MaxxALERT: The C6 concentration varies from the historical results indicating strong non-normal statistical behavior.</t>
  </si>
  <si>
    <t>A952100:Q86047-01</t>
  </si>
  <si>
    <t>MaxxALERT: The C6 concentration is significantly higher than expected._x000D_
MaxxALERT: The C7+ concentration varies from the historical results indicating moderate non-normal statistical behavior.</t>
  </si>
  <si>
    <t>CNRL JULY LAKE D-010-A/94-P-15</t>
  </si>
  <si>
    <t>A953751:Q96458-01</t>
  </si>
  <si>
    <t>2009 09 29</t>
  </si>
  <si>
    <t>2009 10 02</t>
  </si>
  <si>
    <t>GM1-MMD-MW</t>
  </si>
  <si>
    <t>A953751:Q96461-01</t>
  </si>
  <si>
    <t>NO PROTREND OR COST CODE PROVIDED 2009/10/01_x000D_
MaxxALERT: The iC4/nC4 ratio is atypical._x000D_
A comparison of the current data and recent sample data indicates a strong correlation.</t>
  </si>
  <si>
    <t>PENN WEST BUICK CREEK PLANT D-93-K/94-A-11</t>
  </si>
  <si>
    <t>A956661:R17513-01</t>
  </si>
  <si>
    <t>2009 10 09</t>
  </si>
  <si>
    <t>2009 10 07</t>
  </si>
  <si>
    <t>2009 10 15</t>
  </si>
  <si>
    <t>NM0-YZ</t>
  </si>
  <si>
    <t>SAMSON CNRL NORTH BUICK CREEK C-022-F/94-A-14</t>
  </si>
  <si>
    <t>A956694:R17647-01</t>
  </si>
  <si>
    <t>00/C-022-F/094-A-14/00</t>
  </si>
  <si>
    <t>DUNLEVY P</t>
  </si>
  <si>
    <t>SABUA14GE</t>
  </si>
  <si>
    <t>c- 022-F/94-A-14</t>
  </si>
  <si>
    <t>CHAMAELO BUICK B-002-F/94-A-14</t>
  </si>
  <si>
    <t>A956694:R17648-01</t>
  </si>
  <si>
    <t>A958067:R26722-01</t>
  </si>
  <si>
    <t>2009 10 16</t>
  </si>
  <si>
    <t>2009 10 13</t>
  </si>
  <si>
    <t>2009 10 21</t>
  </si>
  <si>
    <t>MaxxALERT: The C2 concentration varies from the historical results indicating moderate non-normal statistical behavior.</t>
  </si>
  <si>
    <t>AS8-KS4-MW</t>
  </si>
  <si>
    <t>A958067:R26723-01</t>
  </si>
  <si>
    <t>MaxxALERT: The N2 concentration varies from the historical results indicating strong non-normal statistical behavior. The C2 concentration varies from the historical results indicating moderate non-normal statistical behavior.</t>
  </si>
  <si>
    <t>SAMSON ET AL HZ FORT ST. JOHN SE 14-04-083-17-W6M</t>
  </si>
  <si>
    <t>A963243:R62733-01</t>
  </si>
  <si>
    <t>00/08-04-083-17W6/00</t>
  </si>
  <si>
    <t>2009 11 06</t>
  </si>
  <si>
    <t>2009 11 04</t>
  </si>
  <si>
    <t>2009 11 17</t>
  </si>
  <si>
    <t>SFSJB16GE</t>
  </si>
  <si>
    <t xml:space="preserve"> 08-04-083-17-W6M</t>
  </si>
  <si>
    <t>AS8-KS4-MW-YZ</t>
  </si>
  <si>
    <t>PENN WEST FORT ST. JOHN 13-23-083-18-W6M</t>
  </si>
  <si>
    <t>A963243:R62735-01</t>
  </si>
  <si>
    <t>BALDONNEL A</t>
  </si>
  <si>
    <t>SAMSON BERKLEY HZ FORT ST. JOHN SE A8-05-083-17-W6M</t>
  </si>
  <si>
    <t>A963243:R62738-01</t>
  </si>
  <si>
    <t>00/09-05-083-17W6/00</t>
  </si>
  <si>
    <t>SFSJB17GE</t>
  </si>
  <si>
    <t xml:space="preserve"> 08-05-083-17-W6M</t>
  </si>
  <si>
    <t>A963339:R63242-01</t>
  </si>
  <si>
    <t>2009 11 11</t>
  </si>
  <si>
    <t>AS8-GS1</t>
  </si>
  <si>
    <t>A965619:R79081-01</t>
  </si>
  <si>
    <t>2009 11 10</t>
  </si>
  <si>
    <t>2009 11 19</t>
  </si>
  <si>
    <t>SALES GAS #2</t>
  </si>
  <si>
    <t>GS1-NSA</t>
  </si>
  <si>
    <t>PENN WEST FORT ST.JOHN 08-20-083-18-W6M</t>
  </si>
  <si>
    <t>A967941:R93518-01</t>
  </si>
  <si>
    <t>N031934</t>
  </si>
  <si>
    <t>2009 11 27</t>
  </si>
  <si>
    <t>2009 11 25</t>
  </si>
  <si>
    <t>2009 12 02</t>
  </si>
  <si>
    <t>MaxxALERT: The duplicate sample was analyzed for confirmation of results._x000D_
MaxxALERT: Nitrogen concentration is atypically high.</t>
  </si>
  <si>
    <t>MW-SF</t>
  </si>
  <si>
    <t>CALAHOO ET AL OAK 16-31-086-18-W6M</t>
  </si>
  <si>
    <t>A971825:S20184-01</t>
  </si>
  <si>
    <t>00/16-31-086-18W6/00</t>
  </si>
  <si>
    <t>2009 12 17</t>
  </si>
  <si>
    <t>2009 12 15</t>
  </si>
  <si>
    <t>2009 12 21</t>
  </si>
  <si>
    <t>METER RUN @02/13-32</t>
  </si>
  <si>
    <t>SAMSO55GE</t>
  </si>
  <si>
    <t>GM1-GS1-KS4-MW-PW1</t>
  </si>
  <si>
    <t>PENN WEST NFA RIGEL A-028-K/94-A-10/02</t>
  </si>
  <si>
    <t>A971828:S20194-01</t>
  </si>
  <si>
    <t>NO COST CODE PROVIDED 2009/07/08_x000D_
MaxxALERT: The CO2, C2 concentrations vary from the historical results indicating moderate non-normal statistical behavior.</t>
  </si>
  <si>
    <t>GM1-SF</t>
  </si>
  <si>
    <t>A972054:S21436-01</t>
  </si>
  <si>
    <t>2009 12 18</t>
  </si>
  <si>
    <t>2009 12 09</t>
  </si>
  <si>
    <t>2009 12 22</t>
  </si>
  <si>
    <t>MaxxALERT: Based on the historical data, this sample is representative of the sample point._x000D_
MaxxALERT: The iC4/nC4 ratio is atypical._x000D_
MaxxALERT: The C6 concentration is significantly higher than expected.</t>
  </si>
  <si>
    <t>GM1-MB4</t>
  </si>
  <si>
    <t>A972054:S21437-01</t>
  </si>
  <si>
    <t>SALES GAS #1</t>
  </si>
  <si>
    <t>A972694:S25976-01</t>
  </si>
  <si>
    <t>2009 12 29</t>
  </si>
  <si>
    <t>TOTAL ACID GAS</t>
  </si>
  <si>
    <t>NO COST CODE PROVIDED 2009/11/27</t>
  </si>
  <si>
    <t>PENNX19GE</t>
  </si>
  <si>
    <t>GS1-JL7-KS9-MW-SK1</t>
  </si>
  <si>
    <t>PENN WEST THET WEST C-051-L/94-P-06</t>
  </si>
  <si>
    <t>A972694:S25977-01</t>
  </si>
  <si>
    <t>THET</t>
  </si>
  <si>
    <t>FUEL GAS (BEFORE SWEETENING)</t>
  </si>
  <si>
    <t>NO PROTREND OR COST CODE PROVIDED 2009/12/23_x000D_
The CO2 concentration is atypically high.</t>
  </si>
  <si>
    <t>PEWIA82GE</t>
  </si>
  <si>
    <t>A972694:S25978-01</t>
  </si>
  <si>
    <t>FUEL GAS (AFTER SWEETENING)</t>
  </si>
  <si>
    <t>NO PROTREND OR COST CODE PROVIDED 2009/12/23</t>
  </si>
  <si>
    <t>PEWIB07GE</t>
  </si>
  <si>
    <t>A972694:S25979-01</t>
  </si>
  <si>
    <t>FUEL GAS #3</t>
  </si>
  <si>
    <t>PENNX21GE</t>
  </si>
  <si>
    <t>PENN WEST EXP ETSET C-094-D/94-P-11</t>
  </si>
  <si>
    <t>A972694:S25980-01</t>
  </si>
  <si>
    <t>00/C-094-D/094-P-11/00</t>
  </si>
  <si>
    <t>NO COST CODE PROVIDED 2009/11/30_x000D_
The CO2 concentration is atypically high.</t>
  </si>
  <si>
    <t>A972694:S25981-01</t>
  </si>
  <si>
    <t>MaxxALERT: The duplicate sample was analyzed for confirmation of results._x000D_
MaxxALERT: The sample varies from historical results indicating strong non-normal statistical behavior.</t>
  </si>
  <si>
    <t>A972694:S25982-01</t>
  </si>
  <si>
    <t>MaxxALERT: The duplicate sample was analyzed for confirmation of results._x000D_
MaxxALERT: The iC4/nC4 ratio is atypical._x000D_
MaxxALERT: The sample varies from historical results indicating strong non-normal statistical behavior.</t>
  </si>
  <si>
    <t>A972694:S25983-01</t>
  </si>
  <si>
    <t>MaxxALERT: Based on the historical data, this sample is representative of the sample point._x000D_
MaxxALERT: The C6 concentration is significantly higher than expected.</t>
  </si>
  <si>
    <t>A972694:S25984-01</t>
  </si>
  <si>
    <t>PLANT SILICA 2 GAS SCRUBBER</t>
  </si>
  <si>
    <t>A972694:S25985-01</t>
  </si>
  <si>
    <t>MaxxALERT: The iC4/nC4 ratio is atypical._x000D_
MaxxALERT: The iC5 concentration varies from the historical results indicating moderate non-normal statistical behavior._x000D_
A comparison of the current data and recent sample data indicates a strong correlation.</t>
  </si>
  <si>
    <t>A972694:S25986-01</t>
  </si>
  <si>
    <t>NO COST CODE PROVIDED 2009/11/27_x000D_
The CO2 concentration is atypically high.</t>
  </si>
  <si>
    <t>A972694:S25987-01</t>
  </si>
  <si>
    <t>NO COST CODE PROVIDED 2009/03/27_x000D_
MaxxALERT: The C6 concentration is significantly higher than expected._x000D_
MaxxALERT: The C7+ concentration varies from the historical results indicating moderate non-normal statistical behavior.</t>
  </si>
  <si>
    <t>A972694:S25988-01</t>
  </si>
  <si>
    <t>MaxxALERT: The C7+ concentration varies from the historical results indicating moderate non-normal statistical behavior._x000D_
A comparison of the current data and recent sample data indicates a strong correlation.</t>
  </si>
  <si>
    <t>A972694:S25989-01</t>
  </si>
  <si>
    <t>NO COST CODE PROVIDED 2009/12/23_x000D_
MaxxALERT: The iC4/nC4 ratio is atypical._x000D_
MaxxALERT: The iC5 and nC5 concentrations are significantly higher than expected._x000D_
MaxxALERT: The C6 concentration is significantly higher than expected._x000D_
A comparison of the current data and recent sample data indicates a strong correlation.</t>
  </si>
  <si>
    <t>A972694:S25990-01</t>
  </si>
  <si>
    <t>NO COST CODE PROVIDED 2009/11/27_x000D_
MaxxALERT: The iC4/nC4 ratio is atypical.</t>
  </si>
  <si>
    <t>PENN WEST BUICK CREEK GAS PLANT D-093-K/94-A-11</t>
  </si>
  <si>
    <t>A972833:S27111-01</t>
  </si>
  <si>
    <t>2009 12 23</t>
  </si>
  <si>
    <t>RP_0002_SQ (SALES GAS)</t>
  </si>
  <si>
    <t>A972836:S27119-01</t>
  </si>
  <si>
    <t>AS8-EK-GM1-GS1-MW</t>
  </si>
  <si>
    <t>A972836:S27121-01</t>
  </si>
  <si>
    <t>NO COST CODE PROVIDED 2009/11/25</t>
  </si>
  <si>
    <t>PEBUA49GE</t>
  </si>
  <si>
    <t>A972836:S27122-01</t>
  </si>
  <si>
    <t>PENN WEST BUICK B-044-F/94-A-14</t>
  </si>
  <si>
    <t>A972836:S27123-01</t>
  </si>
  <si>
    <t>BLUESKY A</t>
  </si>
  <si>
    <t>A972836:S27124-01</t>
  </si>
  <si>
    <t>DEHY GAS</t>
  </si>
  <si>
    <t>PENN WEST 203 FIREWEED C-001-H/94-A-13/00</t>
  </si>
  <si>
    <t>A972939:S27540-01</t>
  </si>
  <si>
    <t>03/C-001-H/094-A-13/00</t>
  </si>
  <si>
    <t>DOIG</t>
  </si>
  <si>
    <t>2009 12 30</t>
  </si>
  <si>
    <t>PEBUA44GE</t>
  </si>
  <si>
    <t>MW-NM0-SK1</t>
  </si>
  <si>
    <t>PENN WEST FIREWEED A-057-A/94-A-13/02</t>
  </si>
  <si>
    <t>A972939:S27541-01</t>
  </si>
  <si>
    <t>00/A-057-A/094-A-13/02</t>
  </si>
  <si>
    <t>HALFWAY A</t>
  </si>
  <si>
    <t>PEBUA52GE</t>
  </si>
  <si>
    <t>PENN WEST RIGEL 10-24-088-19-W6M/03</t>
  </si>
  <si>
    <t>A973281:S29921-01</t>
  </si>
  <si>
    <t>00/10-24-088-19W6/03</t>
  </si>
  <si>
    <t>2010 01 04</t>
  </si>
  <si>
    <t>PEBUA41GE</t>
  </si>
  <si>
    <t>GM1-GS1-JS2-KS9</t>
  </si>
  <si>
    <t>PENN WEST 102 BUICK A7-24-088-20-W6M/02</t>
  </si>
  <si>
    <t>A973281:S29922-01</t>
  </si>
  <si>
    <t>02/07-24-088-20W6/02</t>
  </si>
  <si>
    <t>BLUESKY F</t>
  </si>
  <si>
    <t>PEWBA14GE</t>
  </si>
  <si>
    <t>PENN WEST BUICK 16-30-088-19-W6M/02</t>
  </si>
  <si>
    <t>A973281:S29923-01</t>
  </si>
  <si>
    <t>00/16-30-088-19W6/02</t>
  </si>
  <si>
    <t>PEBUA32GE</t>
  </si>
  <si>
    <t>PENN WEST 102 BUICK 10A-22-088-19-W6M/04</t>
  </si>
  <si>
    <t>A973281:S29924-01</t>
  </si>
  <si>
    <t>02/10-22-088-19W6/04</t>
  </si>
  <si>
    <t>PEBUA28GE</t>
  </si>
  <si>
    <t>A973281:S29925-01</t>
  </si>
  <si>
    <t>MaxxALERT: The C6, C7+ concentrations vary from the historical results indicating strong non-normal statistical behavior.</t>
  </si>
  <si>
    <t>A973281:S29926-01</t>
  </si>
  <si>
    <t>CANETIC ABC STODDART 05-13-086-19-W6M/02</t>
  </si>
  <si>
    <t>A973285:S29936-01</t>
  </si>
  <si>
    <t>00/05-13-086-19W6/02</t>
  </si>
  <si>
    <t>PEMOA05GE</t>
  </si>
  <si>
    <t>EK-GS1-KS9-MW</t>
  </si>
  <si>
    <t>PENN WEST FORT ST. JOHN 08-20-083-18-W6M/03</t>
  </si>
  <si>
    <t>A973299:S30003-01</t>
  </si>
  <si>
    <t>00/08-20-083-18W6/03</t>
  </si>
  <si>
    <t>NO PROTREND OR COST CODE PROVIDED 2009/12/29</t>
  </si>
  <si>
    <t>PEFOA05GE</t>
  </si>
  <si>
    <t>B002420:S45512-01</t>
  </si>
  <si>
    <t>2010 01 18</t>
  </si>
  <si>
    <t>2010 01 14</t>
  </si>
  <si>
    <t>2010 01 21</t>
  </si>
  <si>
    <t>PENN WEST FIREWEED A-025-A/94-A-13/02</t>
  </si>
  <si>
    <t>B004616:S59154-01</t>
  </si>
  <si>
    <t>00/A-025-A/094-A-13/02</t>
  </si>
  <si>
    <t>2010 01 29</t>
  </si>
  <si>
    <t>2010 01 27</t>
  </si>
  <si>
    <t>2010 02 03</t>
  </si>
  <si>
    <t>PEBUA51GE</t>
  </si>
  <si>
    <t>B004618:S59180-01</t>
  </si>
  <si>
    <t>2010 02 02</t>
  </si>
  <si>
    <t>JS2-KS9-MW-YZ</t>
  </si>
  <si>
    <t>B006169:S68242-01</t>
  </si>
  <si>
    <t>2010 02 04</t>
  </si>
  <si>
    <t>2010 02 09</t>
  </si>
  <si>
    <t>MaxxALERT: Based on the historical data, this sample is representative of the sample point._x000D_
MaxxALERT: The iC5/nC5 ratio is atypical.</t>
  </si>
  <si>
    <t>B006169:S68243-01</t>
  </si>
  <si>
    <t>B008891:S84967-01</t>
  </si>
  <si>
    <t>2010 02 18</t>
  </si>
  <si>
    <t>2010 02 16</t>
  </si>
  <si>
    <t>2010 02 23</t>
  </si>
  <si>
    <t>MaxxALERT: The duplicate sample was analyzed for confirmation of results._x000D_
MaxxALERT: The CO2 concentration varies from the historical results indicating moderate non-normal statistical behavior.</t>
  </si>
  <si>
    <t>POS</t>
  </si>
  <si>
    <t>B009755:S90628-01</t>
  </si>
  <si>
    <t>2010 02 22</t>
  </si>
  <si>
    <t>2010 02 11</t>
  </si>
  <si>
    <t>2010 02 25</t>
  </si>
  <si>
    <t>MaxxALERT: The C6 concentration is significantly higher than expected.</t>
  </si>
  <si>
    <t>CB-GM1-SF</t>
  </si>
  <si>
    <t>B009755:S90629-01</t>
  </si>
  <si>
    <t>2010 02 13</t>
  </si>
  <si>
    <t>MaxxALERT: The C3 concentration is significantly higher than expected._x000D_
MaxxALERT: The N2, C2 concentrations vary from the historical results indicating moderate non-normal statistical behavior.</t>
  </si>
  <si>
    <t>B009755:S90630-01</t>
  </si>
  <si>
    <t>B009755:S90631-01</t>
  </si>
  <si>
    <t>2010 02 01</t>
  </si>
  <si>
    <t>B009755:S90632-01</t>
  </si>
  <si>
    <t>00/C-068-L/094-P-06/00</t>
  </si>
  <si>
    <t>2010 02 15</t>
  </si>
  <si>
    <t>MaxxALERT: The duplicate sample was analyzed for confirmation of results._x000D_
MaxxALERT: The sample is contaminated with air, a resample is recommended._x000D_
MaxxALERT: The CO2, C1 concentrations vary from the historical results indicating moderate non-normal statistical behavior.</t>
  </si>
  <si>
    <t>B009755:S90633-01</t>
  </si>
  <si>
    <t>PENN WEST THETLAANDOA D-061-I/94-P-05</t>
  </si>
  <si>
    <t>B009755:S90635-01</t>
  </si>
  <si>
    <t>2010 02 14</t>
  </si>
  <si>
    <t>B009755:S90636-01</t>
  </si>
  <si>
    <t>2010 02 07</t>
  </si>
  <si>
    <t>MaxxALERT: The CO2, C1 concentrations vary from the historical results indicating moderate non-normal statistical behavior.</t>
  </si>
  <si>
    <t>B009755:S90637-01</t>
  </si>
  <si>
    <t>2010 02 08</t>
  </si>
  <si>
    <t>MaxxALERT: The duplicate sample was analyzed for confirmation of results._x000D_
MaxxALERT: The C1 concentration varies from the historical results indicating moderate non-normal statistical behavior.</t>
  </si>
  <si>
    <t>B009755:S90638-01</t>
  </si>
  <si>
    <t>PENN WEST THETLAANDOA A-001-K/94-P-06/02</t>
  </si>
  <si>
    <t>B009755:S90639-01</t>
  </si>
  <si>
    <t>MaxxALERT: The C7+ concentration varies from the historical results indicating moderate non-normal statistical behavior.</t>
  </si>
  <si>
    <t>PENN WEST HELMET A-090-I/94-P-10</t>
  </si>
  <si>
    <t>B010443:S94320-01</t>
  </si>
  <si>
    <t>JEAN MARIE A</t>
  </si>
  <si>
    <t>2010 02 24</t>
  </si>
  <si>
    <t>2010 02 20</t>
  </si>
  <si>
    <t>2010 03 02</t>
  </si>
  <si>
    <t>ABD-EK-GM1-NK</t>
  </si>
  <si>
    <t>PENN WEST HELMET D-010-A/94-P-15</t>
  </si>
  <si>
    <t>B010443:S94321-01</t>
  </si>
  <si>
    <t>PENN WEST HELMET D-075-J/94-P-10</t>
  </si>
  <si>
    <t>B010443:S94322-01</t>
  </si>
  <si>
    <t>MaxxALERT: The iC4/nC4 ratio is atypical.</t>
  </si>
  <si>
    <t>PENN WEST HELMET C-074-I/94-P-10/02</t>
  </si>
  <si>
    <t>B010443:S94323-01</t>
  </si>
  <si>
    <t>00/C-074-I/094-P-10/02</t>
  </si>
  <si>
    <t>PWHEA17GE</t>
  </si>
  <si>
    <t>c- 074-I/94-P-10</t>
  </si>
  <si>
    <t>B010443:S94324-01</t>
  </si>
  <si>
    <t xml:space="preserve">JEAN MARIE </t>
  </si>
  <si>
    <t>MaxxALERT: The iC4/nC4 ratio is slightly atypical.</t>
  </si>
  <si>
    <t>c- 078-G/94-P-10</t>
  </si>
  <si>
    <t>PENN WEST HELMET C-026-J/94-P-10</t>
  </si>
  <si>
    <t>B010443:S94325-01</t>
  </si>
  <si>
    <t>00/C-026-J/094-P-10/00</t>
  </si>
  <si>
    <t>PENHE22GE</t>
  </si>
  <si>
    <t>PENN WEST HELMET C-089-G/94-P-10</t>
  </si>
  <si>
    <t>B010443:S94326-01</t>
  </si>
  <si>
    <t>B010443:S94327-01</t>
  </si>
  <si>
    <t>NO COST CODE PROVIDED 2010/02/01</t>
  </si>
  <si>
    <t>PEJUA16GE</t>
  </si>
  <si>
    <t>PENN WEST HELMET B-007-A/94-P-15/02</t>
  </si>
  <si>
    <t>B010443:S94328-01</t>
  </si>
  <si>
    <t>00/B-007-A/094-P-15/02</t>
  </si>
  <si>
    <t>PWHEA21GE</t>
  </si>
  <si>
    <t>PENN WEST HELMET A-012-B/94-P-15</t>
  </si>
  <si>
    <t>B010443:S94329-01</t>
  </si>
  <si>
    <t>PENN WEST HELMET A-041-K/94-P-10</t>
  </si>
  <si>
    <t>B010443:S97075-01</t>
  </si>
  <si>
    <t>00/A-041-K/094-P-10/00</t>
  </si>
  <si>
    <t>2010 03 03</t>
  </si>
  <si>
    <t>UNABLE TO BE SAMPLED BECAUSE OF PIPELINE REPAIRS,MAYBE ABLE TO GET AT A LATER DATE(TOLD THIS BY TYLER IN CONTROL ROOM)</t>
  </si>
  <si>
    <t>PEWIB51GE</t>
  </si>
  <si>
    <t>a- 031-K/94-P-10</t>
  </si>
  <si>
    <t>PENN WEST HZ HELMET D-018-H/94-P-11</t>
  </si>
  <si>
    <t>B010445:S94350-01</t>
  </si>
  <si>
    <t>2010 02 19</t>
  </si>
  <si>
    <t>MaxxALERT: The iC4/nC4 ratio is atypical._x000D_
MaxxALERT: The sample varies from historical results indicating strong non-normal statistical behavior._x000D_
A comparison of the current data and recent sample data indicates a strong correlation.</t>
  </si>
  <si>
    <t>ABD-EK-GM1-MW-NK-YZ</t>
  </si>
  <si>
    <t>B010445:S94351-01</t>
  </si>
  <si>
    <t>MaxxALERT: The duplicate sample was analyzed for confirmation of results._x000D_
MaxxALERT: The iC4/nC4 ratio is atypical._x000D_
MaxxALERT: The iC5 and nC5 concentrations are significantly higher than expected._x000D_
MaxxALERT: The C6 concentration is significantly higher than expected._x000D_
MaxxALERT: The C2 concentration varies from the historical results indicating strong non-normal statistical behavior.</t>
  </si>
  <si>
    <t>PENN WEST HELMET C-071-H/94-P-11/03</t>
  </si>
  <si>
    <t>B010445:S94352-01</t>
  </si>
  <si>
    <t>00/C-071-H/094-P-11/03</t>
  </si>
  <si>
    <t>2010 03 01</t>
  </si>
  <si>
    <t>NO COST CODE PROVIDED 2009/11/30_x000D_
MaxxALERT: The C3 concentration is significantly higher than expected.</t>
  </si>
  <si>
    <t>PENHE31GE</t>
  </si>
  <si>
    <t>PENN WEST HZ HELMET B-008-A/94-P-11/02</t>
  </si>
  <si>
    <t>B010445:S94353-01</t>
  </si>
  <si>
    <t>MaxxALERT: Based on the historical data, this sample is representative of the sample point._x000D_
MaxxALERT: The iC5 and nC5 concentrations are significantly higher than expected._x000D_
MaxxALERT: The C6 concentration is significantly higher than expected.</t>
  </si>
  <si>
    <t>PENN WEST HZ HELMET C-051-G/94-P-11/02</t>
  </si>
  <si>
    <t>B010445:S94354-01</t>
  </si>
  <si>
    <t>PENN WEST HELMET C-032-G/94-P-11/02</t>
  </si>
  <si>
    <t>B010445:S94356-01</t>
  </si>
  <si>
    <t>NO COST CODE PROVIDED 2009/11/30_x000D_
MaxxALERT: The duplicate sample was analyzed for confirmation of results._x000D_
MaxxALERT: The iC4/nC4 ratio is slightly atypical._x000D_
MaxxALERT: The iC5 and nC5 concentrations are significantly higher than expected._x000D_
MaxxALERT: The C6 concentration is significantly higher than expected._x000D_
MaxxALERT: The sample varies from historical results indicating strong non-normal statistical behavior.</t>
  </si>
  <si>
    <t>PENN WEST HZ HELMET D-040-H/94-P-11</t>
  </si>
  <si>
    <t>B010445:S94357-01</t>
  </si>
  <si>
    <t>MaxxALERT: The duplicate sample was analyzed for confirmation of results._x000D_
MaxxALERT: The iC4/nC4 ratio is atypical._x000D_
MaxxALERT: The iC5 and nC5 concentrations are significantly higher than expected._x000D_
MaxxALERT: The C6 concentration is significantly higher than expected._x000D_
MaxxALERT: The C1, C6 concentrations vary from the historical results indicating moderate non-normal statistical behavior.</t>
  </si>
  <si>
    <t>PENN WEST HELMET C-078-H/94-P-11/02</t>
  </si>
  <si>
    <t>B010445:S94358-01</t>
  </si>
  <si>
    <t>00/C-078-H/094-P-11/02</t>
  </si>
  <si>
    <t>PEWIB31GE</t>
  </si>
  <si>
    <t>PENN WEST HZ HELMET A-064-H/94-P-11</t>
  </si>
  <si>
    <t>B010445:S94359-01</t>
  </si>
  <si>
    <t>MaxxALERT: Based on the historical data, this sample is representative of the sample point._x000D_
MaxxALERT: The iC4/nC4 ratio is slightly atypical.</t>
  </si>
  <si>
    <t>PENN WEST HELMET D-080-H/94-P-11/02</t>
  </si>
  <si>
    <t>B010445:S94361-01</t>
  </si>
  <si>
    <t>PENN WEST HZ HELMET B-048-H/94-P-11</t>
  </si>
  <si>
    <t>B010445:S94362-01</t>
  </si>
  <si>
    <t>MaxxALERT: The iC4/nC4 ratio is atypical._x000D_
MaxxALERT: The iC5 concentration varies from the historical results indicating moderate non-normal statistical behavior.</t>
  </si>
  <si>
    <t>B010445:S94363-01</t>
  </si>
  <si>
    <t>MaxxALERT: Based on the historical data, this sample is representative of the sample point._x000D_
MaxxALERT: The iC4/nC4 ratio is atypical.</t>
  </si>
  <si>
    <t>PENN WEST HZ HELMET D-032-H/94-P-11</t>
  </si>
  <si>
    <t>B010445:S94364-01</t>
  </si>
  <si>
    <t>MaxxALERT: The duplicate sample was analyzed for confirmation of results._x000D_
MaxxALERT: The iC4/nC4 ratio is atypical._x000D_
MaxxALERT: The CO2 concentration varies from the historical results indicating moderate non-normal statistical behavior.</t>
  </si>
  <si>
    <t>PENN WEST HELMET D-A042-H/94-P-11</t>
  </si>
  <si>
    <t>B010445:S94365-01</t>
  </si>
  <si>
    <t>00/D-042-H/094-P-11/00</t>
  </si>
  <si>
    <t>BANFF</t>
  </si>
  <si>
    <t>PWTTA30GE</t>
  </si>
  <si>
    <t>PENN WEST HZ HELMET D-007-H/94-P-11</t>
  </si>
  <si>
    <t>B010445:S94366-01</t>
  </si>
  <si>
    <t>MaxxALERT: The iC4/nC4 ratio is atypical._x000D_
MaxxALERT: The C2, iC5 concentrations vary from the historical results indicating moderate non-normal statistical behavior.</t>
  </si>
  <si>
    <t>B010445:S94367-01</t>
  </si>
  <si>
    <t>PENN WEST HELMET D-092-J/94-P-11</t>
  </si>
  <si>
    <t>B010462:S94464-01</t>
  </si>
  <si>
    <t>00/D-092-J/094-P-11/00</t>
  </si>
  <si>
    <t>2010 02 17</t>
  </si>
  <si>
    <t>2010 03 07</t>
  </si>
  <si>
    <t>WELL WAS ONLY FLOWING FOR 5 MINUTES WHEN SAMPLE WAS TAKEN</t>
  </si>
  <si>
    <t>GM1-GS1-KS4-SF-YZ</t>
  </si>
  <si>
    <t>PENN WEST HELMET B-022-J/94-P-11</t>
  </si>
  <si>
    <t>B010462:S94465-01</t>
  </si>
  <si>
    <t>PENN WEST HELMET B-068-I/94-P-11/02</t>
  </si>
  <si>
    <t>B010462:S94466-01</t>
  </si>
  <si>
    <t>00/B-068-I/094-P-11/02</t>
  </si>
  <si>
    <t>METER RUN @ B-058-I</t>
  </si>
  <si>
    <t>NO COST CODE PROVIDED 2009/11/30</t>
  </si>
  <si>
    <t>PENHE34GE</t>
  </si>
  <si>
    <t>PENN WEST HELMET C-067-I/94-P-11/02</t>
  </si>
  <si>
    <t>B010462:S94467-01</t>
  </si>
  <si>
    <t>00/C-067-I/094-P-11/02</t>
  </si>
  <si>
    <t>METER RUN @ A-067-I</t>
  </si>
  <si>
    <t>NO COST CODE PROVIDED 2009/11/30_x000D_
MaxxALERT: The C6 concentration is significantly higher than expected.</t>
  </si>
  <si>
    <t>PENHE32GE</t>
  </si>
  <si>
    <t>B010462:S94468-01</t>
  </si>
  <si>
    <t>MaxxALERT: Based on the historical data, this sample is representative of the sample point._x000D_
MaxxALERT: The C3 concentration is significantly higher than expected.</t>
  </si>
  <si>
    <t>PENN WEST HZ HELMET D-097-J/94-P-11/02</t>
  </si>
  <si>
    <t>B010462:S94469-01</t>
  </si>
  <si>
    <t>00/D-097-J/094-P-11/02</t>
  </si>
  <si>
    <t>MaxxALERT: The C6 concentration is significantly higher than expected._x000D_
MaxxALERT: The N2 concentration varies from the historical results indicating moderate non-normal statistical behavior.</t>
  </si>
  <si>
    <t>PWEST11GE</t>
  </si>
  <si>
    <t>a- 097-J/94-P-11</t>
  </si>
  <si>
    <t>PENN WEST HZ HELMET B-024-B/94-P-14</t>
  </si>
  <si>
    <t>B010462:S94470-01</t>
  </si>
  <si>
    <t>00/B-024-B/094-P-14/00</t>
  </si>
  <si>
    <t>PENN WEST 202 HZ HELMET C-073-J/94-P-11</t>
  </si>
  <si>
    <t>B010462:S94471-01</t>
  </si>
  <si>
    <t>02/C-073-J/094-P-11/00</t>
  </si>
  <si>
    <t>MaxxALERT: The iC5/nC5 ratio is atypical.</t>
  </si>
  <si>
    <t>PENN WEST HOSSITL D-081-C/94-P-14</t>
  </si>
  <si>
    <t>B010462:S94472-01</t>
  </si>
  <si>
    <t>00/A-081-C/094-P-14/00</t>
  </si>
  <si>
    <t>PENNX25GE</t>
  </si>
  <si>
    <t>B010462:S94474-01</t>
  </si>
  <si>
    <t>c- 094-F/94-P-11</t>
  </si>
  <si>
    <t>PENN WEST HELMET A-032-J/94-P-11</t>
  </si>
  <si>
    <t>B010462:S94475-01</t>
  </si>
  <si>
    <t>00/A-032-J/094-P-11/00</t>
  </si>
  <si>
    <t>PWWHM10GE</t>
  </si>
  <si>
    <t>b- 042-J/94-P-11</t>
  </si>
  <si>
    <t>PENN WEST HZ HOSSITL A-021-B/94-P-14</t>
  </si>
  <si>
    <t>B010462:S94476-01</t>
  </si>
  <si>
    <t>00/A-021-B/094-P-14/00</t>
  </si>
  <si>
    <t>MaxxALERT: The CO2, C7+ concentrations vary from the historical results indicating moderate non-normal statistical behavior.</t>
  </si>
  <si>
    <t>PENN WEST HELMET A-100-I/94-P-14/02</t>
  </si>
  <si>
    <t>B010462:S94477-01</t>
  </si>
  <si>
    <t>00/B-010-A/094-P-14/02</t>
  </si>
  <si>
    <t>PENNX27GE</t>
  </si>
  <si>
    <t>b- 010-A/94-P-14</t>
  </si>
  <si>
    <t>B010462:S94478-01</t>
  </si>
  <si>
    <t>00/B-008-G/094-P-14/00</t>
  </si>
  <si>
    <t>b- 008-G/94-P-14</t>
  </si>
  <si>
    <t>PENN WEST HZ HOSSITL A-029-G/94-P-14</t>
  </si>
  <si>
    <t>B010462:S94479-01</t>
  </si>
  <si>
    <t>00/A-029-G/094-P-14/00</t>
  </si>
  <si>
    <t>PWHOS04GE</t>
  </si>
  <si>
    <t>d- 029-G/94-P-14</t>
  </si>
  <si>
    <t>PENN WEST  HELMET A-081-J/94-P-11/02</t>
  </si>
  <si>
    <t>B010462:S94480-01</t>
  </si>
  <si>
    <t>00/A-081-J/094-P-11/02</t>
  </si>
  <si>
    <t>NO COST CODE PROVIDED 2010/02/02_x000D_
MaxxALERT: The iC4/nC4 ratio is atypical._x000D_
MaxxALERT: The iC5/nC5 ratio is atypical.</t>
  </si>
  <si>
    <t>PENN WEST HZ NORTH HELMET D-079-I/94-P-11/02</t>
  </si>
  <si>
    <t>B010462:S94481-01</t>
  </si>
  <si>
    <t>00/D-079-I/094-P-11/02</t>
  </si>
  <si>
    <t>PEHEA58GE</t>
  </si>
  <si>
    <t>d- 079-I/94-P-11</t>
  </si>
  <si>
    <t>PENN WEST HZ HELMET A-051-K/94-P-11</t>
  </si>
  <si>
    <t>B010462:S94482-01</t>
  </si>
  <si>
    <t>a- 051-K/94-P-11</t>
  </si>
  <si>
    <t>B010462:S94483-01</t>
  </si>
  <si>
    <t>2010 03 08</t>
  </si>
  <si>
    <t>MaxxALERT: The C3 concentration is significantly higher than expected._x000D_
MaxxALERT: The H2 concentration varies from the historical results indicating moderate non-normal statistical behavior.</t>
  </si>
  <si>
    <t>PENN WEST HOSSITL C-039-G/94-P-14/03</t>
  </si>
  <si>
    <t>B010462:S94484-01</t>
  </si>
  <si>
    <t>00/C-039-G/094-P-14/03</t>
  </si>
  <si>
    <t>PENNX23GE</t>
  </si>
  <si>
    <t>B010473:S94540-01</t>
  </si>
  <si>
    <t>MaxxALERT: The duplicate sample was analyzed for confirmation of results._x000D_
MaxxALERT: The C6 concentration is significantly higher than expected._x000D_
MaxxALERT: The sample varies from historical results indicating strong non-normal statistical behavior.</t>
  </si>
  <si>
    <t>ABD-EK-GM1-MW-NK</t>
  </si>
  <si>
    <t>PENN WEST 202 THETLAANDOA C-054-L/94-P-06</t>
  </si>
  <si>
    <t>B010473:S94541-01</t>
  </si>
  <si>
    <t>PENN WEST THETLAANDOA C-051-L/94-P-06</t>
  </si>
  <si>
    <t>B010473:S94542-01</t>
  </si>
  <si>
    <t>INLET GAS</t>
  </si>
  <si>
    <t>NO PROTREND OR COST CODE PROVIDED 2010/02/25_x000D_
INLET GAS REQUESTED BY LONNIE FORTH</t>
  </si>
  <si>
    <t>PENSL04GE</t>
  </si>
  <si>
    <t>B010473:S94543-01</t>
  </si>
  <si>
    <t>B010473:S94544-01</t>
  </si>
  <si>
    <t>B010473:S94545-01</t>
  </si>
  <si>
    <t>NO COST CODE PROVIDED 2009/03/09_x000D_
MaxxALERT: The sample varies from historical results indicating strong non-normal statistical behavior.</t>
  </si>
  <si>
    <t>B010473:S94546-01</t>
  </si>
  <si>
    <t>B010473:S94547-01</t>
  </si>
  <si>
    <t>DEBOLT A</t>
  </si>
  <si>
    <t>PETHA19GE</t>
  </si>
  <si>
    <t>B010473:S94548-01</t>
  </si>
  <si>
    <t>MaxxALERT: The C6 concentration is significantly higher than expected._x000D_
MaxxALERT: The H2S concentration varies from the historical results indicating strong non-normal statistical behavior.</t>
  </si>
  <si>
    <t>B010473:S94549-01</t>
  </si>
  <si>
    <t>B010473:S94551-01</t>
  </si>
  <si>
    <t>B010473:S94552-01</t>
  </si>
  <si>
    <t>B010473:S94553-01</t>
  </si>
  <si>
    <t>B010473:S94554-01</t>
  </si>
  <si>
    <t>B010486:S94578-01</t>
  </si>
  <si>
    <t>MaxxALERT: The iC5 and nC5 concentrations are significantly higher than expected._x000D_
MaxxALERT: The C6 concentration is significantly higher than expected._x000D_
MaxxALERT: The C2, iC5 concentrations vary from the historical results indicating moderate non-normal statistical behavior.</t>
  </si>
  <si>
    <t>EK-GM1-MMD-MW-YZ</t>
  </si>
  <si>
    <t>B010486:S94579-01</t>
  </si>
  <si>
    <t>The duplicate sample was contaminated with air._x000D_
MaxxALERT: The iC5 and nC5 concentrations are significantly higher than expected._x000D_
MaxxALERT: The C6 concentration is significantly higher than expected._x000D_
MaxxALERT: The sample varies from historical results indicating strong non-normal statistical behavior.</t>
  </si>
  <si>
    <t>c- 055-A/94-P-11</t>
  </si>
  <si>
    <t>PENN WEST HELMET C-025-C/94-P-11</t>
  </si>
  <si>
    <t>B010486:S94580-01</t>
  </si>
  <si>
    <t>MaxxALERT: The duplicate sample was analyzed for confirmation of results._x000D_
MaxxALERT: The C6 concentration is significantly higher than expected._x000D_
MaxxALERT: The sample varies from historical results indicating moderate non-normal statistical behavior.</t>
  </si>
  <si>
    <t>B010486:S94581-01</t>
  </si>
  <si>
    <t>MaxxALERT: The duplicate sample was analyzed for confirmation of results._x000D_
MaxxALERT: The iC4/nC4 ratio is atypical._x000D_
MaxxALERT: The C6 concentration is significantly higher than expected._x000D_
MaxxALERT: The H2S concentration varies from the historical results indicating strong non-normal statistical behavior. The N2 concentration varies from the historical results indicating moderate non-normal statistical behavior._x000D_
The CO2 concentration is atypically high._x000D_
A comparison of the current data and recent sample data indicates a strong correlation.</t>
  </si>
  <si>
    <t>B010486:S94582-01</t>
  </si>
  <si>
    <t>B010486:S94583-01</t>
  </si>
  <si>
    <t>MaxxALERT: The iC5 and nC5 concentrations are significantly higher than expected._x000D_
MaxxALERT: The CO2, iC5 concentrations vary from the historical results indicating moderate non-normal statistical behavior._x000D_
A comparison of the current data and recent sample data indicates a strong correlation.</t>
  </si>
  <si>
    <t>b- 028-G/94-P-11</t>
  </si>
  <si>
    <t>B010486:S94584-01</t>
  </si>
  <si>
    <t>MaxxALERT: The iC5 and nC5 concentrations are significantly higher than expected._x000D_
MaxxALERT: The C6 concentration is significantly higher than expected._x000D_
MaxxALERT: The CO2 concentration varies from the historical results indicating moderate non-normal statistical behavior._x000D_
A comparison of the current data and recent sample data indicates a strong correlation.</t>
  </si>
  <si>
    <t>c- 025-G/94-P-11</t>
  </si>
  <si>
    <t>B010486:S94585-01</t>
  </si>
  <si>
    <t>MaxxALERT: Based on the historical data, this sample is representative of the sample point._x000D_
MaxxALERT: The iC4/nC4 ratio is atypical._x000D_
MaxxALERT: The iC5 and nC5 concentrations are significantly higher than expected._x000D_
MaxxALERT: The C6 concentration is significantly higher than expected.</t>
  </si>
  <si>
    <t>b- 005-G/94-P-11</t>
  </si>
  <si>
    <t>PENN WEST 02 HELMET C-A057-A/94-P-11</t>
  </si>
  <si>
    <t>B010486:S94586-01</t>
  </si>
  <si>
    <t>02/C-057-A/094-P-11/00</t>
  </si>
  <si>
    <t>PWWBB72GE</t>
  </si>
  <si>
    <t>B010486:S94587-01</t>
  </si>
  <si>
    <t>MaxxALERT: The iC5 and nC5 concentrations are significantly higher than expected._x000D_
MaxxALERT: The C6 concentration is significantly higher than expected._x000D_
MaxxALERT: The C1 concentration varies from the historical results indicating moderate non-normal statistical behavior._x000D_
A comparison of the current data and recent sample data indicates a strong correlation.</t>
  </si>
  <si>
    <t>B010486:S94588-01</t>
  </si>
  <si>
    <t>d- 031-A/94-P-11</t>
  </si>
  <si>
    <t>B010486:S94589-01</t>
  </si>
  <si>
    <t>MaxxALERT: Based on the historical data, this sample is representative of the sample point._x000D_
MaxxALERT: The iC4/nC4 ratio is atypical._x000D_
MaxxALERT: The iC5/nC5 ratio is atypical._x000D_
MaxxALERT: The C6 concentration is significantly higher than expected.</t>
  </si>
  <si>
    <t>B010486:S94590-01</t>
  </si>
  <si>
    <t>MaxxALERT: Based on the historical data, this sample is representative of the sample point._x000D_
MaxxALERT: The iC4/nC4 ratio is atypical._x000D_
The CO2 concentration is atypically high.</t>
  </si>
  <si>
    <t>PENN WEST HELMET B-065-B/94-P-11</t>
  </si>
  <si>
    <t>B010486:S94591-01</t>
  </si>
  <si>
    <t>MaxxALERT: The duplicate sample was analyzed for confirmation of results._x000D_
MaxxALERT: The iC5 and nC5 concentrations are significantly higher than expected._x000D_
MaxxALERT: The C1, iC5 concentrations vary from the historical results indicating moderate non-normal statistical behavior.</t>
  </si>
  <si>
    <t>c- 065-B/94-P-11</t>
  </si>
  <si>
    <t>B010486:S94592-01</t>
  </si>
  <si>
    <t>MaxxALERT: The iC5 and nC5 concentrations are significantly higher than expected._x000D_
MaxxALERT: The sample varies from historical results indicating moderate non-normal statistical behavior.</t>
  </si>
  <si>
    <t>b- 007-C/94-P-11</t>
  </si>
  <si>
    <t>PENN WEST THETLAANDOA D-087-K/94-P-06</t>
  </si>
  <si>
    <t>B010486:S94593-01</t>
  </si>
  <si>
    <t>MaxxALERT: The iC5 and nC5 concentrations are significantly higher than expected._x000D_
MaxxALERT: The C6 concentration is significantly higher than expected.</t>
  </si>
  <si>
    <t>PEWIB59GE</t>
  </si>
  <si>
    <t>B010486:S94594-01</t>
  </si>
  <si>
    <t>MaxxALERT: The iC5 and nC5 concentrations are significantly higher than expected._x000D_
MaxxALERT: The C6 concentration is significantly higher than expected._x000D_
MaxxALERT: The iC5 concentration varies from the historical results indicating moderate non-normal statistical behavior.</t>
  </si>
  <si>
    <t>c- 098-K/94-P-06</t>
  </si>
  <si>
    <t>PENN WEST EXP N THETLAANDOA D-031-D/94-P-11</t>
  </si>
  <si>
    <t>B010486:S94595-01</t>
  </si>
  <si>
    <t>MaxxALERT: Based on the historical data, this sample is representative of the sample point._x000D_
MaxxALERT: The C6 concentration is significantly higher than expected._x000D_
The CO2 concentration is atypically high.</t>
  </si>
  <si>
    <t>PENN WEST 202 HELMET D-A15-C/94-P-11</t>
  </si>
  <si>
    <t>B010486:S94596-01</t>
  </si>
  <si>
    <t>PWWBB70GE</t>
  </si>
  <si>
    <t>PENN WEST HELMET D-038-C/94-P-11</t>
  </si>
  <si>
    <t>B010486:S94597-01</t>
  </si>
  <si>
    <t>00/D-038-C/094-P-11/00</t>
  </si>
  <si>
    <t>MaxxALERT: The iC5 and nC5 concentrations are significantly higher than expected.</t>
  </si>
  <si>
    <t>PWWBB71GE</t>
  </si>
  <si>
    <t>a- 038-C/94-P-11</t>
  </si>
  <si>
    <t>B010492:S94646-01</t>
  </si>
  <si>
    <t>MaxxALERT: The C6 concentration is significantly higher than expected._x000D_
MaxxALERT: The sample varies from historical results indicating strong non-normal statistical behavior._x000D_
The CO2 concentration is atypically high._x000D_
A comparison of the current data and recent sample data indicates a strong correlation.</t>
  </si>
  <si>
    <t>GM1-GS1-MW-SF-YZ</t>
  </si>
  <si>
    <t>B010492:S94647-01</t>
  </si>
  <si>
    <t>MaxxALERT: The CO2, C1 concentrations vary from the historical results indicating strong non-normal statistical behavior.</t>
  </si>
  <si>
    <t>B010492:S94648-01</t>
  </si>
  <si>
    <t>The CO2 concentration is atypically high._x000D_
A comparison of the current data and recent sample data indicates a strong correlation.</t>
  </si>
  <si>
    <t>B010492:S94649-01</t>
  </si>
  <si>
    <t>B010492:S94650-01</t>
  </si>
  <si>
    <t>PENN WEST THETLAANDOA D-051-K/94-P-06</t>
  </si>
  <si>
    <t>B010492:S94651-01</t>
  </si>
  <si>
    <t>B010492:S94653-01</t>
  </si>
  <si>
    <t>MaxxALERT: The iC5 and nC5 concentrations are significantly higher than expected._x000D_
MaxxALERT: The C6 concentration is significantly higher than expected._x000D_
MaxxALERT: The CO2 concentration varies from the historical results indicating moderate non-normal statistical behavior.</t>
  </si>
  <si>
    <t>B010492:S94655-01</t>
  </si>
  <si>
    <t>B010492:S94658-01</t>
  </si>
  <si>
    <t>DEBOLT G</t>
  </si>
  <si>
    <t>B010492:S94660-01</t>
  </si>
  <si>
    <t>B010492:S94662-01</t>
  </si>
  <si>
    <t>MaxxALERT: The CO2 concentration varies from the historical results indicating moderate non-normal statistical behavior.</t>
  </si>
  <si>
    <t>B010492:S94665-01</t>
  </si>
  <si>
    <t>B010492:S94667-01</t>
  </si>
  <si>
    <t>MaxxALERT: The C6 concentration is significantly higher than expected._x000D_
MaxxALERT: The CO2, C1 concentrations vary from the historical results indicating moderate non-normal statistical behavior._x000D_
The CO2 concentration is atypically high._x000D_
A comparison of the current data and recent sample data indicates a strong correlation.</t>
  </si>
  <si>
    <t>B010492:S94668-01</t>
  </si>
  <si>
    <t>MaxxALERT: The C6 concentration is significantly higher than expected._x000D_
The CO2 concentration is atypically high._x000D_
A comparison of the current data and recent sample data indicates a strong correlation.</t>
  </si>
  <si>
    <t>B010492:S94669-01</t>
  </si>
  <si>
    <t>B010492:S94670-01</t>
  </si>
  <si>
    <t>B010492:S94671-01</t>
  </si>
  <si>
    <t>PENN WEST THETLAANDOA C-073-K/94-P-06/02</t>
  </si>
  <si>
    <t>B010492:S94672-01</t>
  </si>
  <si>
    <t>NO COST CODE PROVIDED 2009/11/30_x000D_
MaxxALERT: The iC5 and nC5 concentrations are significantly higher than expected._x000D_
MaxxALERT: The C6 concentration is significantly higher than expected.</t>
  </si>
  <si>
    <t>PWWBB66GE</t>
  </si>
  <si>
    <t>PENN WEST THETLAANDOA C-061-K/94-P-06</t>
  </si>
  <si>
    <t>B010492:S94673-01</t>
  </si>
  <si>
    <t>PETHA23GE</t>
  </si>
  <si>
    <t>B010512:S94778-01</t>
  </si>
  <si>
    <t>WAS NOT ON LIST BUT WAS FLOWING AND REQUESTED TO BE SAMPLED_x000D_
MaxxALERT: The iC4/nC4 ratio is atypical._x000D_
MaxxALERT: The iC5 and nC5 concentrations are significantly higher than expected._x000D_
MaxxALERT: The C6 concentration is significantly higher than expected._x000D_
MaxxALERT: The N2 concentration varies from the historical results indicating strong non-normal statistical behavior._x000D_
A comparison of the current data and recent sample data indicates a strong correlation.</t>
  </si>
  <si>
    <t>GM1-JS2-MW-PP4-YZ</t>
  </si>
  <si>
    <t>PENN WEST HZ HELMET D-068-G/94-P-11</t>
  </si>
  <si>
    <t>B010512:S94780-01</t>
  </si>
  <si>
    <t>PENN WEST HZ HELMET B-065-G/94-P-11/02</t>
  </si>
  <si>
    <t>B010512:S94781-01</t>
  </si>
  <si>
    <t>MaxxALERT: The duplicate sample was analyzed for confirmation of results._x000D_
MaxxALERT: The iC4/nC4 ratio is atypical._x000D_
MaxxALERT: The C6 concentration is significantly higher than expected._x000D_
MaxxALERT: The C2 concentration varies from the historical results indicating strong non-normal statistical behavior.</t>
  </si>
  <si>
    <t>PENN WEST HZ HELMET A-020-J/94-P-11</t>
  </si>
  <si>
    <t>B010512:S94782-01</t>
  </si>
  <si>
    <t>PENN WEST HELMET B-031-K/94-P-11/02</t>
  </si>
  <si>
    <t>B010512:S94783-01</t>
  </si>
  <si>
    <t>MaxxALERT: The iC5 and nC5 concentrations are significantly higher than expected._x000D_
MaxxALERT: The CO2, C6 concentrations vary from the historical results indicating moderate non-normal statistical behavior._x000D_
A comparison of the current data and recent sample data indicates a strong correlation.</t>
  </si>
  <si>
    <t>PENN WEST HELMET C-039-G/94-P-11/02</t>
  </si>
  <si>
    <t>B010512:S94784-01</t>
  </si>
  <si>
    <t>METER RUN @ B-040-G</t>
  </si>
  <si>
    <t>PENHE27GE</t>
  </si>
  <si>
    <t>PENN WEST HZ HELMET D-045-G/94-P-11/02</t>
  </si>
  <si>
    <t>B010512:S94785-01</t>
  </si>
  <si>
    <t>MaxxALERT: The iC5 and nC5 concentrations are significantly higher than expected._x000D_
MaxxALERT: The C6 concentration is significantly higher than expected._x000D_
MaxxALERT: The C6 concentration varies from the historical results indicating moderate non-normal statistical behavior._x000D_
A comparison of the current data and recent sample data indicates a strong correlation.</t>
  </si>
  <si>
    <t>B010512:S94786-01</t>
  </si>
  <si>
    <t>MaxxALERT: The iC4/nC4 ratio is atypical._x000D_
MaxxALERT: The N2 concentration varies from the historical results indicating strong non-normal statistical behavior._x000D_
A comparison of the current data and recent sample data indicates a strong correlation.</t>
  </si>
  <si>
    <t>PENN WEST HZ HELMET C-056-J/94-P-11/02</t>
  </si>
  <si>
    <t>B010512:S94787-01</t>
  </si>
  <si>
    <t>B010512:S94788-01</t>
  </si>
  <si>
    <t>PENN WEST HELMET A-038-J/94-P-11</t>
  </si>
  <si>
    <t>B010512:S94789-01</t>
  </si>
  <si>
    <t>SALES METER RUN</t>
  </si>
  <si>
    <t>MaxxALERT: The duplicate sample was analyzed for confirmation of results._x000D_
MaxxALERT: The N2 concentration varies from the historical results indicating strong non-normal statistical behavior.</t>
  </si>
  <si>
    <t>PENN WEST HZ HELMET C-087-G/94-P-11/02</t>
  </si>
  <si>
    <t>B010512:S94790-01</t>
  </si>
  <si>
    <t>B010512:S94791-01</t>
  </si>
  <si>
    <t>d- 071-G/94-P-11</t>
  </si>
  <si>
    <t>B010512:S94792-01</t>
  </si>
  <si>
    <t>MaxxALERT: The iC4/nC4 ratio is atypical._x000D_
MaxxALERT: The iC5 and nC5 concentrations are significantly higher than expected._x000D_
MaxxALERT: The C6 concentration is significantly higher than expected._x000D_
MaxxALERT: The iC5 concentration varies from the historical results indicating moderate non-normal statistical behavior._x000D_
A comparison of the current data and recent sample data indicates a strong correlation.</t>
  </si>
  <si>
    <t>B010512:S94793-01</t>
  </si>
  <si>
    <t>MaxxALERT: Based on the historical data, this sample is representative of the sample point._x000D_
MaxxALERT: The iC5 and nC5 concentrations are significantly higher than expected.</t>
  </si>
  <si>
    <t>b- 073-F/94-P-11</t>
  </si>
  <si>
    <t>PENN WEST HELMET A-A18-J/94-P-11</t>
  </si>
  <si>
    <t>B010512:S94794-01</t>
  </si>
  <si>
    <t>PENN WEST HZ HELMET A-006-J/94-P-11</t>
  </si>
  <si>
    <t>B010512:S94795-01</t>
  </si>
  <si>
    <t>PENN WEST HZ HELMET D-039-J/94-P-11/02</t>
  </si>
  <si>
    <t>B010512:S94797-01</t>
  </si>
  <si>
    <t>MaxxALERT: The iC5/nC5 ratio is atypical._x000D_
MaxxALERT: The CO2, C6 concentrations vary from the historical results indicating moderate non-normal statistical behavior._x000D_
A comparison of the current data and recent sample data indicates a strong correlation.</t>
  </si>
  <si>
    <t>PENN WEST HZ HELMET D-083-G/94-P-11/02</t>
  </si>
  <si>
    <t>B010512:S94798-01</t>
  </si>
  <si>
    <t>c- 072-G/94-P-11</t>
  </si>
  <si>
    <t>PENN WEST HELMET B-099-G/94-P-11</t>
  </si>
  <si>
    <t>B010512:S94799-01</t>
  </si>
  <si>
    <t>B010512:S94800-01</t>
  </si>
  <si>
    <t>PENN WEST HELMET C-061-F/94-P-11</t>
  </si>
  <si>
    <t>B010512:S94801-01</t>
  </si>
  <si>
    <t>00/C-061-F/094-P-11/00</t>
  </si>
  <si>
    <t>MaxxALERT: The iC4/nC4 ratio is atypical._x000D_
MaxxALERT: The iC5 and nC5 concentrations are significantly higher than expected._x000D_
MaxxALERT: The C6 concentration is significantly higher than expected.</t>
  </si>
  <si>
    <t>PENHE25GE</t>
  </si>
  <si>
    <t>c- 071-F/94-P-11</t>
  </si>
  <si>
    <t>PENN WEST HELMET B-001-K/94-P-11/02</t>
  </si>
  <si>
    <t>B010512:S94802-01</t>
  </si>
  <si>
    <t>PENNX32GE</t>
  </si>
  <si>
    <t>B010602:S95155-01</t>
  </si>
  <si>
    <t>2010 02 21</t>
  </si>
  <si>
    <t>2010 03 04</t>
  </si>
  <si>
    <t>MaxxALERT: The duplicate sample was analyzed for confirmation of results._x000D_
MaxxALERT: The C3 concentration is significantly higher than expected._x000D_
MaxxALERT: The CO2, C1 concentrations vary from the historical results indicating moderate non-normal statistical behavior.</t>
  </si>
  <si>
    <t>EK-GS1-MMD-MW-YZ</t>
  </si>
  <si>
    <t>B010602:S95156-01</t>
  </si>
  <si>
    <t>MaxxALERT: The iC5/nC5 ratio is atypical._x000D_
MaxxALERT: The CO2, C1 concentrations vary from the historical results indicating moderate non-normal statistical behavior.</t>
  </si>
  <si>
    <t>B010602:S95157-01</t>
  </si>
  <si>
    <t>MaxxALERT: The sample varies from historical results indicating strong non-normal statistical behavior._x000D_
A comparison of the current data from the region indicates a strong correlation.</t>
  </si>
  <si>
    <t>PENN WEST HELMET B-A064-G/94-P-10</t>
  </si>
  <si>
    <t>B010602:S95158-01</t>
  </si>
  <si>
    <t>00/A-054-G/094-P-10/00</t>
  </si>
  <si>
    <t>PENHE20GE</t>
  </si>
  <si>
    <t>a- 054-G/94-P-10</t>
  </si>
  <si>
    <t>PENN WEST JULY LAKE B-053-G/94-P-10</t>
  </si>
  <si>
    <t>B010602:S95159-01</t>
  </si>
  <si>
    <t>00/B-053-G/094-P-10/00</t>
  </si>
  <si>
    <t>MUSKWA FM</t>
  </si>
  <si>
    <t>PEJUA15GE</t>
  </si>
  <si>
    <t>B010602:S95160-01</t>
  </si>
  <si>
    <t>B010602:S95161-01</t>
  </si>
  <si>
    <t>PENN WEST HELMET A-047-G/94-P-10</t>
  </si>
  <si>
    <t>B010602:S95162-01</t>
  </si>
  <si>
    <t>00/C-036-G/094-P-10/00</t>
  </si>
  <si>
    <t>PENHE19GE</t>
  </si>
  <si>
    <t>c- 036-G/94-P-10</t>
  </si>
  <si>
    <t>PENN WEST HELMET A-056-G/94-P-10</t>
  </si>
  <si>
    <t>B010602:S95163-01</t>
  </si>
  <si>
    <t>00/A-067-G/094-P-10/00</t>
  </si>
  <si>
    <t>PENHE21GE</t>
  </si>
  <si>
    <t>a- 067-G/94-P-10</t>
  </si>
  <si>
    <t>B010602:S95164-01</t>
  </si>
  <si>
    <t>B010602:S95165-01</t>
  </si>
  <si>
    <t>PENN WEST HELMET B-004-J/94-P-10</t>
  </si>
  <si>
    <t>B010602:S95166-01</t>
  </si>
  <si>
    <t>00/B-004-J/094-P-10/00</t>
  </si>
  <si>
    <t>PEAFC48GE</t>
  </si>
  <si>
    <t>d- 094-G/94-P-10</t>
  </si>
  <si>
    <t>B010602:S95167-01</t>
  </si>
  <si>
    <t>B010602:S95168-01</t>
  </si>
  <si>
    <t>B010602:S95169-01</t>
  </si>
  <si>
    <t>MaxxALERT: The sample varies from historical results indicating moderate non-normal statistical behavior._x000D_
A comparison of the current data and recent sample data indicates a strong correlation.</t>
  </si>
  <si>
    <t>B010602:S95170-01</t>
  </si>
  <si>
    <t>00/C-009-I/094-P-06/00</t>
  </si>
  <si>
    <t>NO PROTREND OR COST CODE PROVIDED 2010/02/26_x000D_
TYLER IN THE CONTROL ROOM REQUESTED MAXXAM TO OBTAIN THIS SAMPLE WHILE ON SITE_x000D_
MaxxALERT: The C6 concentration is significantly higher than expected.</t>
  </si>
  <si>
    <t>PENN WEST HELMET C-052-A/94-P-11/03</t>
  </si>
  <si>
    <t>B010602:S95171-01</t>
  </si>
  <si>
    <t>PENN WEST HELMET B-076-G/94-P-10</t>
  </si>
  <si>
    <t>B010602:S95172-01</t>
  </si>
  <si>
    <t>PENN WEST HELMET A-087-G/94-P-10</t>
  </si>
  <si>
    <t>B010602:S95173-01</t>
  </si>
  <si>
    <t>00/A-087-G/094-P-10/00</t>
  </si>
  <si>
    <t>METER RUN @B-A76-G</t>
  </si>
  <si>
    <t>B010602:S95174-01</t>
  </si>
  <si>
    <t>THET LEASE FUEL GAS</t>
  </si>
  <si>
    <t>PENNX20GE</t>
  </si>
  <si>
    <t>PENN WEST 202 HZ HELMET D-065-A/94-P-11</t>
  </si>
  <si>
    <t>B010602:S95175-01</t>
  </si>
  <si>
    <t>B010602:S95176-01</t>
  </si>
  <si>
    <t>B010602:S95177-01</t>
  </si>
  <si>
    <t>NO COST CODE PROVIDED 2010/02/01_x000D_
MaxxALERT: The iC4/nC4 ratio is slightly atypical.</t>
  </si>
  <si>
    <t>PENN WEST HELMET C-032-G/94-P-10</t>
  </si>
  <si>
    <t>B010602:S95178-01</t>
  </si>
  <si>
    <t>PENN WEST  HELMET C-034-G/94-P-10</t>
  </si>
  <si>
    <t>B010602:S95179-01</t>
  </si>
  <si>
    <t>00/C-034-G/094-P-10/00</t>
  </si>
  <si>
    <t>B015005:T21793-01</t>
  </si>
  <si>
    <t>2010 03 16</t>
  </si>
  <si>
    <t>2010 03 12</t>
  </si>
  <si>
    <t>2010 03 19</t>
  </si>
  <si>
    <t>MaxxALERT: The C1, nC4 concentrations vary from the historical results indicating moderate non-normal statistical behavior.</t>
  </si>
  <si>
    <t>AS8-EK-YZ</t>
  </si>
  <si>
    <t>PENN WEST HELMET B-062-G/94-P-11</t>
  </si>
  <si>
    <t>B016665:T31238-01</t>
  </si>
  <si>
    <t>2010 03 23</t>
  </si>
  <si>
    <t>MaxxALERT: The duplicate sample was analyzed for confirmation of results._x000D_
MaxxALERT: The sample varies from historical results indicating moderate non-normal statistical behavior.</t>
  </si>
  <si>
    <t>NK</t>
  </si>
  <si>
    <t>PENN WEST HELMET B-045-G/94-P-11</t>
  </si>
  <si>
    <t>B016669:T31260-01</t>
  </si>
  <si>
    <t>00/B-045-G/094-P-11/00</t>
  </si>
  <si>
    <t>MaxxALERT: The duplicate sample was analyzed for confirmation of results._x000D_
MaxxALERT: The iC4/nC4 ratio is atypical._x000D_
MaxxALERT: The iC5 and nC5 concentrations are significantly higher than expected._x000D_
MaxxALERT: The C6 concentration is significantly higher than expected.</t>
  </si>
  <si>
    <t>PENHE28GE</t>
  </si>
  <si>
    <t>a- 035-G/94-P-11</t>
  </si>
  <si>
    <t>GS1-NK</t>
  </si>
  <si>
    <t>B016817:T31890-01</t>
  </si>
  <si>
    <t>2010 03 28</t>
  </si>
  <si>
    <t>B016817:T31891-01</t>
  </si>
  <si>
    <t>B016817:T31892-01</t>
  </si>
  <si>
    <t>2010 03 26</t>
  </si>
  <si>
    <t>TOWER 310B UPSTREAM</t>
  </si>
  <si>
    <t>NO PROTREND OR COST CODE PROVIDED 2010/03/23_x000D_
SAMPLE WAS REQUESTED BY TYLER IN THE CONTROL ROOM._x000D_
MaxxALERT: The iC4/nC4 ratio is atypical.</t>
  </si>
  <si>
    <t>PEWIC86GE</t>
  </si>
  <si>
    <t>B016817:T31893-01</t>
  </si>
  <si>
    <t>TOWER 310B DOWNSTREAM</t>
  </si>
  <si>
    <t>NO PROTREND OR COST CODE PROVIDED 2010/03/23_x000D_
SAMPLE WAS REQUESTED BY TYLER IN THE CONTROL ROOM.</t>
  </si>
  <si>
    <t>PEWIC87GE</t>
  </si>
  <si>
    <t>B016817:T31894-01</t>
  </si>
  <si>
    <t>TOWER 320B DOWNSTREAM</t>
  </si>
  <si>
    <t>PEWIC88GE</t>
  </si>
  <si>
    <t>B016817:T31895-01</t>
  </si>
  <si>
    <t>TOWER 320B UPSTREAM</t>
  </si>
  <si>
    <t>PEWIC89GE</t>
  </si>
  <si>
    <t>B017601:T36156-01</t>
  </si>
  <si>
    <t>2010 03 22</t>
  </si>
  <si>
    <t>2010 03 31</t>
  </si>
  <si>
    <t>AS8-YZ</t>
  </si>
  <si>
    <t>B018672:T41754-01</t>
  </si>
  <si>
    <t>2010 03 27</t>
  </si>
  <si>
    <t>2010 04 06</t>
  </si>
  <si>
    <t>NO PRESSURE RECORDED ON SAMPLING TAG _x000D_
MaxxALERT: Based on the historical data, this sample is representative of the sample point._x000D_
MaxxALERT: Source pressure data was not supplied._x000D_
MaxxALERT: The iC5 and nC5 concentrations are significantly higher than expected.</t>
  </si>
  <si>
    <t>GM1-KS4-MC3-MMD</t>
  </si>
  <si>
    <t>B018672:T41755-01</t>
  </si>
  <si>
    <t>NO PRESSURE RECORDED ON SAMPLING TAG _x000D_
MaxxALERT: Based on the historical data, this sample is representative of the sample point._x000D_
MaxxALERT: Source pressure data was not supplied._x000D_
MaxxALERT: The iC5 and nC5 concentrations are higher than expected.</t>
  </si>
  <si>
    <t>PENN WEST JULY LAKE B-024-G/94-P-10</t>
  </si>
  <si>
    <t>B018672:T41756-01</t>
  </si>
  <si>
    <t>2010 03 25</t>
  </si>
  <si>
    <t>NO PROTREND OR COST CODE PROVIDED 2010/03/31_x000D_
NO ONSITE H2S RECORDED ON SAMPLING TAG</t>
  </si>
  <si>
    <t>PEJUA18GE</t>
  </si>
  <si>
    <t>B019749:T47103-01</t>
  </si>
  <si>
    <t>2010 04 12</t>
  </si>
  <si>
    <t>AS8-GM1-JS2-YZ</t>
  </si>
  <si>
    <t>B019749:T47104-01</t>
  </si>
  <si>
    <t>NO PROTREND CODE PROVIDED 2010/04/13</t>
  </si>
  <si>
    <t>PENN WEST HZ N HELMET D-013-F/94-P-10</t>
  </si>
  <si>
    <t>B019749:T47106-01</t>
  </si>
  <si>
    <t>PENN WEST HELMET A-093-A/94-P-11</t>
  </si>
  <si>
    <t>B019749:T47107-01</t>
  </si>
  <si>
    <t>PENN WEST HZ N HELMET B-034-J/94-P-10</t>
  </si>
  <si>
    <t>B019749:T47108-01</t>
  </si>
  <si>
    <t>00/B-044-J/094-P-10/00</t>
  </si>
  <si>
    <t>PENNW07GE</t>
  </si>
  <si>
    <t>b- 044-J/94-P-10</t>
  </si>
  <si>
    <t>PENN WEST THETLAANDOA B-041-K/94-P-06/02</t>
  </si>
  <si>
    <t>B019749:T47109-01</t>
  </si>
  <si>
    <t>00/B-041-K/094-P-06/02</t>
  </si>
  <si>
    <t>B019749:T47110-01</t>
  </si>
  <si>
    <t>PENN WEST HELMET C-033-F/94-P-10/02</t>
  </si>
  <si>
    <t>B019749:T47111-01</t>
  </si>
  <si>
    <t>00/C-043-F/094-P-10/02</t>
  </si>
  <si>
    <t>NO COST CODE PROVIDED 2009/11/30_x000D_
MaxxALERT: The iC4/nC4 ratio is atypical.</t>
  </si>
  <si>
    <t>PENHE24GE</t>
  </si>
  <si>
    <t>c- 043-F/94-P-10</t>
  </si>
  <si>
    <t>B019749:T47112-01</t>
  </si>
  <si>
    <t>NO PROTREND OR COST CODE PROVIDED 2010/03/31</t>
  </si>
  <si>
    <t>B019749:T47113-01</t>
  </si>
  <si>
    <t>00/A-046-J/094-P-10/00</t>
  </si>
  <si>
    <t>a- 046-J/94-P-10</t>
  </si>
  <si>
    <t>PENN WEST HELMET B-027-J/94-P-10/02</t>
  </si>
  <si>
    <t>B019749:T47114-01</t>
  </si>
  <si>
    <t>00/B-027-J/094-P-10/02</t>
  </si>
  <si>
    <t>2010 04 11</t>
  </si>
  <si>
    <t>NO COST CODE PROVIDED 2009/03/19_x000D_
MaxxALERT: The iC4/nC4 ratio is atypical.</t>
  </si>
  <si>
    <t>B019749:T47115-01</t>
  </si>
  <si>
    <t>PENN WEST HZ HELMET B-021-K/94-P-10</t>
  </si>
  <si>
    <t>B019749:T47116-01</t>
  </si>
  <si>
    <t>00/A-011-K/094-P-10/00</t>
  </si>
  <si>
    <t>MaxxALERT: The iC4/nC4 ratio is slightly atypical._x000D_
MaxxALERT: The N2 concentration varies from the historical results indicating moderate non-normal statistical behavior.</t>
  </si>
  <si>
    <t>PWEST12GE</t>
  </si>
  <si>
    <t>a- 011-K/94-P-10</t>
  </si>
  <si>
    <t>B022055:T58662-01</t>
  </si>
  <si>
    <t>2010 04 14</t>
  </si>
  <si>
    <t>2010 04 18</t>
  </si>
  <si>
    <t xml:space="preserve">   </t>
  </si>
  <si>
    <t>PP4-YZ</t>
  </si>
  <si>
    <t>B022989:T62782-01</t>
  </si>
  <si>
    <t>2010 04 16</t>
  </si>
  <si>
    <t>2010 04 21</t>
  </si>
  <si>
    <t xml:space="preserve">  </t>
  </si>
  <si>
    <t>ABD-MW-SG5-YZ</t>
  </si>
  <si>
    <t>B026150:T80160-01</t>
  </si>
  <si>
    <t>2010 04 27</t>
  </si>
  <si>
    <t>2010 05 03</t>
  </si>
  <si>
    <t>NO PROTREND OR COST CODE PROVIDED 2010/04/27_x000D_
MaxxALERT: The iC4/nC4 ratio is atypical.</t>
  </si>
  <si>
    <t>JF5-MW</t>
  </si>
  <si>
    <t>B026167:T80212-01</t>
  </si>
  <si>
    <t>2010 04 22</t>
  </si>
  <si>
    <t>2010 05 02</t>
  </si>
  <si>
    <t>B026167:T80213-01</t>
  </si>
  <si>
    <t>B029586:T96572-01</t>
  </si>
  <si>
    <t>2010 05 06</t>
  </si>
  <si>
    <t>2010 05 04</t>
  </si>
  <si>
    <t>2010 05 11</t>
  </si>
  <si>
    <t>ALB-GS1</t>
  </si>
  <si>
    <t>B033369:U16287-01</t>
  </si>
  <si>
    <t>2010 05 17</t>
  </si>
  <si>
    <t>2010 05 13</t>
  </si>
  <si>
    <t>2010 05 24</t>
  </si>
  <si>
    <t>RAW GAS INLET (D-33-K/A-064-H)</t>
  </si>
  <si>
    <t>CB-GM1-JF5</t>
  </si>
  <si>
    <t>B039076:U47563-01</t>
  </si>
  <si>
    <t>2010 06 01</t>
  </si>
  <si>
    <t>2010 05 18</t>
  </si>
  <si>
    <t>2010 06 07</t>
  </si>
  <si>
    <t>JF5-JS2</t>
  </si>
  <si>
    <t>B039076:U47564-01</t>
  </si>
  <si>
    <t>B045635:U81755-01</t>
  </si>
  <si>
    <t>2010 06 16</t>
  </si>
  <si>
    <t>2010 06 14</t>
  </si>
  <si>
    <t>2010 06 22</t>
  </si>
  <si>
    <t>AS8-NK</t>
  </si>
  <si>
    <t>PENN WEST WILDBOY B-B64-G/94-P-10</t>
  </si>
  <si>
    <t>B061159:V63249-01</t>
  </si>
  <si>
    <t>2010 07 23</t>
  </si>
  <si>
    <t>2010 07 12</t>
  </si>
  <si>
    <t>2010 07 26</t>
  </si>
  <si>
    <t>NO PROTREND OR COST CODE PROVIDED 2010/07/27</t>
  </si>
  <si>
    <t xml:space="preserve">PEWJL00G </t>
  </si>
  <si>
    <t>ALB-GM1</t>
  </si>
  <si>
    <t>B065212:V88412-01</t>
  </si>
  <si>
    <t>2010 08 03</t>
  </si>
  <si>
    <t>2010 07 29</t>
  </si>
  <si>
    <t>2010 08 06</t>
  </si>
  <si>
    <t>MMD-YZ</t>
  </si>
  <si>
    <t>B065212:V88413-01</t>
  </si>
  <si>
    <t>B065212:V88414-01</t>
  </si>
  <si>
    <t>2010 08 07</t>
  </si>
  <si>
    <t>PEBUA18GE</t>
  </si>
  <si>
    <t>B065212:V88415-01</t>
  </si>
  <si>
    <t>B065212:V88416-01</t>
  </si>
  <si>
    <t>PEBUA26GE</t>
  </si>
  <si>
    <t>B065212:V88417-01</t>
  </si>
  <si>
    <t>B065212:V88418-01</t>
  </si>
  <si>
    <t>PENN WEST BUICK 11-26-088-19-W6M/02</t>
  </si>
  <si>
    <t>B065212:V88420-01</t>
  </si>
  <si>
    <t>B065212:V88421-01</t>
  </si>
  <si>
    <t>B065212:V88422-01</t>
  </si>
  <si>
    <t>PENN WEST BUICK CREEK  D-093-K/94-A-11</t>
  </si>
  <si>
    <t>B065244:V88532-01</t>
  </si>
  <si>
    <t>RK2-YZ</t>
  </si>
  <si>
    <t>B067131:V98504-01</t>
  </si>
  <si>
    <t>BALDONNEL/UPR CHARLIE LAK</t>
  </si>
  <si>
    <t>2010 08 04</t>
  </si>
  <si>
    <t>2010 08 11</t>
  </si>
  <si>
    <t>B067131:V98505-01</t>
  </si>
  <si>
    <t>PENN WEST 202 FIREWEED A-A57-A/94-A-13</t>
  </si>
  <si>
    <t>B067276:V99094-01</t>
  </si>
  <si>
    <t>ALB-GM1-JS2-KS4-MB4-SK1-YZ</t>
  </si>
  <si>
    <t>PENN WEST 202 FIREWEED C-A24-A/94-A-13/02</t>
  </si>
  <si>
    <t>B067276:V99095-01</t>
  </si>
  <si>
    <t>B067276:V99096-01</t>
  </si>
  <si>
    <t>B067276:V99103-01</t>
  </si>
  <si>
    <t>NO COST CODE PROVIDED 2010/01/29</t>
  </si>
  <si>
    <t>CANETIC ABC 202 FIREWEED C-A001-H/94-A-13/03</t>
  </si>
  <si>
    <t>B067276:V99104-01</t>
  </si>
  <si>
    <t>PEFIA93GE</t>
  </si>
  <si>
    <t>PENN WEST 202 FIREWEED C-001-H/94-A-13/03</t>
  </si>
  <si>
    <t>B067276:V99105-01</t>
  </si>
  <si>
    <t>B067276:V99107-01</t>
  </si>
  <si>
    <t>B070117:W14268-01</t>
  </si>
  <si>
    <t>2010 08 12</t>
  </si>
  <si>
    <t>2010 08 10</t>
  </si>
  <si>
    <t>2010 08 17</t>
  </si>
  <si>
    <t>AS8-CB-KS4</t>
  </si>
  <si>
    <t>B070117:W14269-01</t>
  </si>
  <si>
    <t>MaxxALERT: The C6 concentration varies from the historical results indicating moderate non-normal statistical behavior.</t>
  </si>
  <si>
    <t>B070139:V99097-01</t>
  </si>
  <si>
    <t>ALB-GM1-MB4</t>
  </si>
  <si>
    <t>B072638:W29095-01</t>
  </si>
  <si>
    <t>2010 08 18</t>
  </si>
  <si>
    <t>2010 08 16</t>
  </si>
  <si>
    <t>2010 08 23</t>
  </si>
  <si>
    <t>MaxxALERT: The N2 concentration varies from the historical results indicating moderate non-normal statistical behavior.</t>
  </si>
  <si>
    <t>GM1-JF5</t>
  </si>
  <si>
    <t>B079393:W65582-01</t>
  </si>
  <si>
    <t>2010 09 02</t>
  </si>
  <si>
    <t>2010 08 31</t>
  </si>
  <si>
    <t>2010 09 04</t>
  </si>
  <si>
    <t>NO COST CODE PROVIDED 2009/07/08</t>
  </si>
  <si>
    <t>AS8-GM1-NK-YZ</t>
  </si>
  <si>
    <t>B079393:W65583-01</t>
  </si>
  <si>
    <t>PEBUA19GE</t>
  </si>
  <si>
    <t>B079393:W65584-01</t>
  </si>
  <si>
    <t>2010 09 07</t>
  </si>
  <si>
    <t>B079393:W65585-01</t>
  </si>
  <si>
    <t>B081844:W79349-01</t>
  </si>
  <si>
    <t>2010 09 08</t>
  </si>
  <si>
    <t>2010 09 03</t>
  </si>
  <si>
    <t>2010 09 12</t>
  </si>
  <si>
    <t>MaxxALERT: The C3 concentration varies from the historical results indicating moderate non-normal statistical behavior.</t>
  </si>
  <si>
    <t>PENN WEST 102 FORT ST. JOHN 04-09-083-17-W6M</t>
  </si>
  <si>
    <t>B081858:W79397-01</t>
  </si>
  <si>
    <t>PENN WEST FORT ST. JOHN 16-31-082-17-W6M/02</t>
  </si>
  <si>
    <t>B081858:W79399-01</t>
  </si>
  <si>
    <t>00/16-31-082-17W6/02</t>
  </si>
  <si>
    <t>METER RUN @15-32</t>
  </si>
  <si>
    <t>SARAB00GE</t>
  </si>
  <si>
    <t xml:space="preserve"> 15-32-082-17-W6M</t>
  </si>
  <si>
    <t>B084764:W92511-01</t>
  </si>
  <si>
    <t>2010 09 14</t>
  </si>
  <si>
    <t>2010 09 10</t>
  </si>
  <si>
    <t>2010 09 19</t>
  </si>
  <si>
    <t>GM1-KS4-MB4-MW-YZ</t>
  </si>
  <si>
    <t>PENN WEST FORT ST. JOHN 14-22-083-18-W6M</t>
  </si>
  <si>
    <t>B084952:W93312-01</t>
  </si>
  <si>
    <t>2010 09 11</t>
  </si>
  <si>
    <t>2010 09 17</t>
  </si>
  <si>
    <t>AS8-DJ2-GM1-MW-SK1-YZ</t>
  </si>
  <si>
    <t>PENN WEST FORT ST. JOHN 09-05-083-17-W6M</t>
  </si>
  <si>
    <t>B084952:W93313-01</t>
  </si>
  <si>
    <t xml:space="preserve">FORT ST. JOHN </t>
  </si>
  <si>
    <t>SEPARATOR @02/08-05</t>
  </si>
  <si>
    <t>SARAA28GE</t>
  </si>
  <si>
    <t xml:space="preserve"> 09-05-083-17-W6M</t>
  </si>
  <si>
    <t>PENN WEST 102 FORT ST. JOHN A4-10-083-17-W6M</t>
  </si>
  <si>
    <t>B084952:W93319-01</t>
  </si>
  <si>
    <t>B085526:W95547-01</t>
  </si>
  <si>
    <t>2010 09 15</t>
  </si>
  <si>
    <t>2010 09 13</t>
  </si>
  <si>
    <t>2010 09 20</t>
  </si>
  <si>
    <t>SC MONTNEY A16-30/01-31-86-18W6</t>
  </si>
  <si>
    <t>B091082:X18246-01</t>
  </si>
  <si>
    <t>2010 09 24</t>
  </si>
  <si>
    <t>2010 09 22</t>
  </si>
  <si>
    <t>2010 09 29</t>
  </si>
  <si>
    <t>METER RUN @ 16A-30</t>
  </si>
  <si>
    <t>ABD-GM1-JD9-YZ</t>
  </si>
  <si>
    <t>PENN WEST MONTNEY 11-31-086-18-W6M/02</t>
  </si>
  <si>
    <t>B091082:X18247-01</t>
  </si>
  <si>
    <t>00/11-31-086-18W6/02</t>
  </si>
  <si>
    <t>SAMSA01GE</t>
  </si>
  <si>
    <t>B091082:X18248-01</t>
  </si>
  <si>
    <t>B091082:X18249-01</t>
  </si>
  <si>
    <t>B091082:X18250-01</t>
  </si>
  <si>
    <t>B091082:X18252-01</t>
  </si>
  <si>
    <t>B091082:X18253-01</t>
  </si>
  <si>
    <t>B091117:X18251-01</t>
  </si>
  <si>
    <t>AKC-GM1-JD9</t>
  </si>
  <si>
    <t>B095624:X46560-01</t>
  </si>
  <si>
    <t>2010 10 06</t>
  </si>
  <si>
    <t>2010 10 04</t>
  </si>
  <si>
    <t>2010 10 11</t>
  </si>
  <si>
    <t>B098100:X62032-01</t>
  </si>
  <si>
    <t>2010 10 13</t>
  </si>
  <si>
    <t>2010 10 08</t>
  </si>
  <si>
    <t>2010 10 18</t>
  </si>
  <si>
    <t>PEBUA34GE</t>
  </si>
  <si>
    <t>AS8-MW-NG-SG5</t>
  </si>
  <si>
    <t>B0A6191:Y12328-01</t>
  </si>
  <si>
    <t>2010 11 02</t>
  </si>
  <si>
    <t>2010 10 30</t>
  </si>
  <si>
    <t>B0A6191:Y12329-01</t>
  </si>
  <si>
    <t>NO PROTREND OR COST CODE PROVIDED 2010/11/02_x000D_
MaxxALERT: The iC4/nC4 ratio is slightly atypical.</t>
  </si>
  <si>
    <t>PEJUA19GE</t>
  </si>
  <si>
    <t>B0A6191:Y12330-01</t>
  </si>
  <si>
    <t>NO COST CODE PROVIDED 2010/11/12</t>
  </si>
  <si>
    <t>B0A8789:Y27839-01</t>
  </si>
  <si>
    <t>2010 11 08</t>
  </si>
  <si>
    <t>2010 11 04</t>
  </si>
  <si>
    <t>2010 11 11</t>
  </si>
  <si>
    <t>MaxxALERT: The duplicate sample was analyzed for confirmation of results._x000D_
MaxxALERT: The C2 concentration varies from the historical results indicating moderate non-normal statistical behavior.</t>
  </si>
  <si>
    <t>KS9-YZ</t>
  </si>
  <si>
    <t>B0A9215:Y30482-01</t>
  </si>
  <si>
    <t>2010 11 09</t>
  </si>
  <si>
    <t>2010 11 05</t>
  </si>
  <si>
    <t>2010 11 15</t>
  </si>
  <si>
    <t>B0B6122:Y71483-01</t>
  </si>
  <si>
    <t>2010 11 30</t>
  </si>
  <si>
    <t>2010 11 26</t>
  </si>
  <si>
    <t>NO COST CODE PROVIDED 2009/10/01_x000D_
MaxxALERT: The iC4/nC4 ratio is atypical._x000D_
A comparison of the current data and recent sample data indicates a strong correlation.</t>
  </si>
  <si>
    <t>B0C4722:Z23777-01</t>
  </si>
  <si>
    <t>2010 12 29</t>
  </si>
  <si>
    <t>2010 12 23</t>
  </si>
  <si>
    <t>2011 01 04</t>
  </si>
  <si>
    <t>MB4-YZ</t>
  </si>
  <si>
    <t>B102642:Z38864-01</t>
  </si>
  <si>
    <t>2011 01 13</t>
  </si>
  <si>
    <t>2011 01 11</t>
  </si>
  <si>
    <t>2011 01 14</t>
  </si>
  <si>
    <t>IS2-NG</t>
  </si>
  <si>
    <t>B111410:Z87294-01</t>
  </si>
  <si>
    <t>2011 02 14</t>
  </si>
  <si>
    <t>2011 02 10</t>
  </si>
  <si>
    <t>2011 02 17</t>
  </si>
  <si>
    <t>MaxxALERT: The duplicate sample was analyzed for confirmation of results._x000D_
MaxxALERT: The C3 concentration varies from the historical results indicating moderate non-normal statistical behavior.</t>
  </si>
  <si>
    <t>AA9-YZ</t>
  </si>
  <si>
    <t>PENN WEST HELMET c-054-G/94-P-10</t>
  </si>
  <si>
    <t xml:space="preserve">PURE ENERGY </t>
  </si>
  <si>
    <t>B120092:AD3068-01</t>
  </si>
  <si>
    <t>00/C-054-G/094-P-10/00</t>
  </si>
  <si>
    <t>EVIE</t>
  </si>
  <si>
    <t>2011 03 15</t>
  </si>
  <si>
    <t>2011 03 11</t>
  </si>
  <si>
    <t>2011 03 21</t>
  </si>
  <si>
    <t>c- 054-G/94-P-10</t>
  </si>
  <si>
    <t>GS1-MB4-MC3</t>
  </si>
  <si>
    <t>B123342:AF1049-01</t>
  </si>
  <si>
    <t>2011 03 24</t>
  </si>
  <si>
    <t>2011 03 13</t>
  </si>
  <si>
    <t>2011 03 30</t>
  </si>
  <si>
    <t>AS8-GM1-KS9-MW-NG-SG5</t>
  </si>
  <si>
    <t>B123342:AF1050-01</t>
  </si>
  <si>
    <t>MaxxALERT: The duplicate sample was analyzed for confirmation of results._x000D_
MaxxALERT: The C6, C7+ concentrations vary from the historical results indicating moderate non-normal statistical behavior.</t>
  </si>
  <si>
    <t>B123342:AF1051-01</t>
  </si>
  <si>
    <t>2011 03 29</t>
  </si>
  <si>
    <t>B123342:AF1052-01</t>
  </si>
  <si>
    <t>B123342:AF1053-01</t>
  </si>
  <si>
    <t>MaxxALERT: The iC4/nC4 ratio is slightly atypical._x000D_
MaxxALERT: The C6 concentration is significantly higher than expected.</t>
  </si>
  <si>
    <t>B123342:AF1054-01</t>
  </si>
  <si>
    <t>MaxxALERT: The duplicate sample was analyzed for confirmation of results._x000D_
MaxxALERT: The iC5/nC5 ratio is atypical.</t>
  </si>
  <si>
    <t>B123342:AF1055-01</t>
  </si>
  <si>
    <t>B123342:AF1056-01</t>
  </si>
  <si>
    <t>NO PROTREND OR COST CODE PROVIDED 2011/03/25_x000D_
THIS SAMPLE WAS REQUESTED BY DAVE HARRISON._x000D_
MaxxALERT: The duplicate sample was analyzed for confirmation of results._x000D_
MaxxALERT: The H2S, C3 concentrations vary from the historical results indicating strong non-normal statistical behavior.</t>
  </si>
  <si>
    <t>B123342:AF1057-01</t>
  </si>
  <si>
    <t>B123342:AF1058-01</t>
  </si>
  <si>
    <t>B123342:AF1059-01</t>
  </si>
  <si>
    <t>MaxxALERT: The C6 concentration is significantly higher than expected._x000D_
MaxxALERT: The H2S concentration varies from the historical results indicating strong non-normal statistical behavior._x000D_
The duplicate sample was contaminated with air.</t>
  </si>
  <si>
    <t>B123342:AF1060-01</t>
  </si>
  <si>
    <t>V185 HP INLET</t>
  </si>
  <si>
    <t>MaxxALERT: Based on the historical data, this sample is representative of the sample point._x000D_
MaxxALERT: The iC4/nC4 ratio is atypical._x000D_
MaxxALERT: The iC5 and nC5 concentrations are significantly higher than expected.</t>
  </si>
  <si>
    <t>B123342:AF1061-01</t>
  </si>
  <si>
    <t>B123342:AF1062-01</t>
  </si>
  <si>
    <t>MaxxALERT: Based on the historical data, this sample is representative of the sample point._x000D_
MaxxALERT: The iC5/nC5 ratio is atypical._x000D_
MaxxALERT: The iC5 and nC5 concentrations are significantly higher than expected.</t>
  </si>
  <si>
    <t>PENN WEST HELMET A-068-H/94-P-11</t>
  </si>
  <si>
    <t>B123373:AF1451-01</t>
  </si>
  <si>
    <t>00/C-068-H/094-P-11/00</t>
  </si>
  <si>
    <t>PWWBA37GE</t>
  </si>
  <si>
    <t>c- 068-H/94-P-11</t>
  </si>
  <si>
    <t>AA9-GM1-KS9</t>
  </si>
  <si>
    <t>PENN WEST HELMET C-073-A/94-P-11</t>
  </si>
  <si>
    <t>B123373:AF1453-01</t>
  </si>
  <si>
    <t>b- 073-A/94-P-11</t>
  </si>
  <si>
    <t>B123373:AF1454-01</t>
  </si>
  <si>
    <t>PEJUA17GE</t>
  </si>
  <si>
    <t xml:space="preserve">    </t>
  </si>
  <si>
    <t>B123403:AF1581-01</t>
  </si>
  <si>
    <t>KS9-MB4-MW-YZ</t>
  </si>
  <si>
    <t>B123403:AF1582-01</t>
  </si>
  <si>
    <t>B123403:AF1583-01</t>
  </si>
  <si>
    <t>B123403:AF1584-01</t>
  </si>
  <si>
    <t>B123403:AF1585-01</t>
  </si>
  <si>
    <t>B123403:AF1586-01</t>
  </si>
  <si>
    <t>b- 021-K/94-P-10</t>
  </si>
  <si>
    <t>B123403:AF1587-01</t>
  </si>
  <si>
    <t>NO COST CODE PROVIDED 2009/11/12_x000D_
MaxxALERT: The iC4/nC4 ratio is slightly atypical.</t>
  </si>
  <si>
    <t>B123403:AF1588-01</t>
  </si>
  <si>
    <t>B123403:AF1589-01</t>
  </si>
  <si>
    <t>PENN WEST HELMET B-016-J/94-P-10</t>
  </si>
  <si>
    <t>B123403:AF1590-01</t>
  </si>
  <si>
    <t>B123403:AF1591-01</t>
  </si>
  <si>
    <t>PENN WEST HZ N HELMET B-038-J/94-P-10</t>
  </si>
  <si>
    <t>B123403:AF1592-01</t>
  </si>
  <si>
    <t>00/A-049-J/094-P-10/00</t>
  </si>
  <si>
    <t>PENNW06GE</t>
  </si>
  <si>
    <t>b- 038-J/94-P-10</t>
  </si>
  <si>
    <t>PENN WEST HELMET A-031-K/94-P-10</t>
  </si>
  <si>
    <t>B123403:AF1593-01</t>
  </si>
  <si>
    <t>MaxxALERT: The duplicate sample was analyzed for confirmation of results._x000D_
MaxxALERT: The iC4/nC4 ratio is atypical.</t>
  </si>
  <si>
    <t>B123405:AF1599-01</t>
  </si>
  <si>
    <t>2011 03 12</t>
  </si>
  <si>
    <t>2011 04 04</t>
  </si>
  <si>
    <t>AS8-KS9-MW-YZ</t>
  </si>
  <si>
    <t>B123405:AF1600-01</t>
  </si>
  <si>
    <t>2011 03 31</t>
  </si>
  <si>
    <t>MaxxALERT: The C6 concentration is significantly higher than expected._x000D_
A comparison of the current data and recent sample data indicates a strong correlation.</t>
  </si>
  <si>
    <t>PENN WEST HZ HELMET B-024-G/94-P-10</t>
  </si>
  <si>
    <t>B123405:AF1601-01</t>
  </si>
  <si>
    <t>00/D-035-G/094-P-10/00</t>
  </si>
  <si>
    <t>MUSKWA</t>
  </si>
  <si>
    <t>2011 04 01</t>
  </si>
  <si>
    <t>NO COST CODE PROVIDED 2011/02/22</t>
  </si>
  <si>
    <t>B123405:AF1602-01</t>
  </si>
  <si>
    <t>PENN WEST HELMET D-025-J/94-P-10</t>
  </si>
  <si>
    <t>B123405:AF1603-01</t>
  </si>
  <si>
    <t>PENN WEST HELMET B-A64-G/94-P-10</t>
  </si>
  <si>
    <t>B123405:AF1604-01</t>
  </si>
  <si>
    <t>a- 064-G/94-P-10</t>
  </si>
  <si>
    <t>PENN WEST HELMET B-A76-G/94-P-10</t>
  </si>
  <si>
    <t>B123405:AF1605-01</t>
  </si>
  <si>
    <t>MaxxALERT: The iC4/nC4 ratio is slightly atypical._x000D_
MaxxALERT: The H2S concentration varies from the historical results indicating strong non-normal statistical behavior._x000D_
H2S T score of 10 due to historical average being trace.</t>
  </si>
  <si>
    <t>B123405:AF1606-01</t>
  </si>
  <si>
    <t>B123405:AF1607-01</t>
  </si>
  <si>
    <t>B123405:AF1608-01</t>
  </si>
  <si>
    <t>B123405:AF1609-01</t>
  </si>
  <si>
    <t>PENN WEST JULY LAKE C-A089-G/94-P-10</t>
  </si>
  <si>
    <t>B123405:AF1610-01</t>
  </si>
  <si>
    <t>00/C-078-G/094-P-10/00</t>
  </si>
  <si>
    <t>PENN WEST HELMET D-094-G/94-P-10</t>
  </si>
  <si>
    <t>B123405:AF1611-01</t>
  </si>
  <si>
    <t>B123405:AF1612-01</t>
  </si>
  <si>
    <t>PENN WEST JULY LAKE B-B64-G/94-P-10</t>
  </si>
  <si>
    <t>B123405:AF1613-01</t>
  </si>
  <si>
    <t>B124720:AF8710-01</t>
  </si>
  <si>
    <t>2011 03 28</t>
  </si>
  <si>
    <t>GM1-YC2</t>
  </si>
  <si>
    <t>B128255:AH6452-01</t>
  </si>
  <si>
    <t>2011 04 11</t>
  </si>
  <si>
    <t>2011 04 07</t>
  </si>
  <si>
    <t>2011 04 14</t>
  </si>
  <si>
    <t>RL0-SF-YZ</t>
  </si>
  <si>
    <t>B128259:AH6455-01</t>
  </si>
  <si>
    <t>RL0-YZ</t>
  </si>
  <si>
    <t>B132223:AJ7290-01</t>
  </si>
  <si>
    <t>2011 04 25</t>
  </si>
  <si>
    <t>2011 05 06</t>
  </si>
  <si>
    <t>NO SAMPLE DATE PROVIDED._x000D_
MaxxALERT: The H2 concentration is atypically high._x000D_
MaxxALERT: Nitrogen concentration is atypically high._x000D_
The sample was re-analyzed for confirmation of results.</t>
  </si>
  <si>
    <t>B132249:AJ7361-01</t>
  </si>
  <si>
    <t>2011 04 18</t>
  </si>
  <si>
    <t>2011 04 29</t>
  </si>
  <si>
    <t>AS8-MW-YZ</t>
  </si>
  <si>
    <t>B132249:AJ7362-01</t>
  </si>
  <si>
    <t>MaxxALERT: The iC5 and nC5 concentrations are significantly higher than expected._x000D_
MaxxALERT: The C6 concentration varies from the historical results indicating strong non-normal statistical behavior._x000D_
The historical dataset for this sample point is statistically very tight.  Therefore, even a modest variation in data creates what appears to be a statistical variation (T-Score &gt; 2).</t>
  </si>
  <si>
    <t>B137186:AM1937-01</t>
  </si>
  <si>
    <t>2011 05 09</t>
  </si>
  <si>
    <t>2011 05 05</t>
  </si>
  <si>
    <t>2011 05 12</t>
  </si>
  <si>
    <t>AS8-CB</t>
  </si>
  <si>
    <t>B143164:AP2738-01</t>
  </si>
  <si>
    <t>2011 05 26</t>
  </si>
  <si>
    <t>2011 05 22</t>
  </si>
  <si>
    <t>2011 05 31</t>
  </si>
  <si>
    <t>B143164:AP2739-01</t>
  </si>
  <si>
    <t>B148259:AR9117-01</t>
  </si>
  <si>
    <t>2011 06 08</t>
  </si>
  <si>
    <t>2011 06 06</t>
  </si>
  <si>
    <t>2011 06 14</t>
  </si>
  <si>
    <t>JF5-KS9-YZ</t>
  </si>
  <si>
    <t>B150053:AS9442-01</t>
  </si>
  <si>
    <t>2011 06 13</t>
  </si>
  <si>
    <t>2011 06 17</t>
  </si>
  <si>
    <t>MaxxALERT: The sample varies from historical results indicating moderate non-normal statistical behavior.</t>
  </si>
  <si>
    <t>GS1-KS9-PW1-YZ</t>
  </si>
  <si>
    <t>B150053:AS9443-01</t>
  </si>
  <si>
    <t>B152281:AU0192-01</t>
  </si>
  <si>
    <t>2011 06 10</t>
  </si>
  <si>
    <t>2011 06 23</t>
  </si>
  <si>
    <t>B152281:AU0193-01</t>
  </si>
  <si>
    <t>B161536:AY9190-01</t>
  </si>
  <si>
    <t>2011 07 12</t>
  </si>
  <si>
    <t>2011 07 08</t>
  </si>
  <si>
    <t>2011 07 17</t>
  </si>
  <si>
    <t>MaxxALERT: The C2, nC4 concentrations vary from the historical results indicating moderate non-normal statistical behavior.</t>
  </si>
  <si>
    <t>ABD-GS1-KS9</t>
  </si>
  <si>
    <t>B163309:AZ8289-01</t>
  </si>
  <si>
    <t>2011 07 15</t>
  </si>
  <si>
    <t>2011 07 10</t>
  </si>
  <si>
    <t>2011 07 21</t>
  </si>
  <si>
    <t>ABD-GS1</t>
  </si>
  <si>
    <t>B163309:AZ8290-01</t>
  </si>
  <si>
    <t>B163316:AZ8317-01</t>
  </si>
  <si>
    <t>2011 07 13</t>
  </si>
  <si>
    <t>2011 07 20</t>
  </si>
  <si>
    <t>DJ2-GM1-GS1-KS9-NG-SK1-YS2</t>
  </si>
  <si>
    <t>B163316:AZ8321-01</t>
  </si>
  <si>
    <t>B167166:BC0340-01</t>
  </si>
  <si>
    <t>2011 07 26</t>
  </si>
  <si>
    <t>2011 07 19</t>
  </si>
  <si>
    <t>2011 07 29</t>
  </si>
  <si>
    <t>GM1-KS9-YC2</t>
  </si>
  <si>
    <t>PENN WEST ROSELAND 11-23-088-19-W6</t>
  </si>
  <si>
    <t>B171189:BE2358-01</t>
  </si>
  <si>
    <t>2011 08 05</t>
  </si>
  <si>
    <t>2011 08 03</t>
  </si>
  <si>
    <t>2011 08 11</t>
  </si>
  <si>
    <t>DEHY INLET GAS</t>
  </si>
  <si>
    <t xml:space="preserve"> </t>
  </si>
  <si>
    <t>B172086:BE8318-01</t>
  </si>
  <si>
    <t>2011 08 08</t>
  </si>
  <si>
    <t>2011 08 13</t>
  </si>
  <si>
    <t>ABD-GM1-KS9-YZ</t>
  </si>
  <si>
    <t>B172086:BE8320-01</t>
  </si>
  <si>
    <t>2011 08 12</t>
  </si>
  <si>
    <t>NO COST CODE PROVIDED 2009/07/08_x000D_
MaxxALERT: The C1, C3 concentrations vary from the historical results indicating moderate non-normal statistical behavior.</t>
  </si>
  <si>
    <t>PENN WEST OAK 16-31-086-18W6</t>
  </si>
  <si>
    <t>B172799:BF2264-01</t>
  </si>
  <si>
    <t>2011 08 10</t>
  </si>
  <si>
    <t>2011 08 04</t>
  </si>
  <si>
    <t>2011 08 22</t>
  </si>
  <si>
    <t>METER RUN @ 102/13-32</t>
  </si>
  <si>
    <t>JF5-KS9-NG-YZ</t>
  </si>
  <si>
    <t>PENN WEST MONTNEY A16-30/1-31-086-18-W6</t>
  </si>
  <si>
    <t>B172799:BF2265-01</t>
  </si>
  <si>
    <t>PENN WEST MONTNEY 10-30-086-18-W6</t>
  </si>
  <si>
    <t>B172799:BF2266-01</t>
  </si>
  <si>
    <t>PENN WEST OAK 13-32/04-04-087-18-W6/02</t>
  </si>
  <si>
    <t>B172799:BF2268-01</t>
  </si>
  <si>
    <t>GETHING D</t>
  </si>
  <si>
    <t>PENN WEST MONTNEY 14-25-086-19-W6</t>
  </si>
  <si>
    <t>B172799:BF2270-01</t>
  </si>
  <si>
    <t>PENN WEST OAK 13-32/04-04-087-18-W6M</t>
  </si>
  <si>
    <t>B172799:BF2272-01</t>
  </si>
  <si>
    <t>PENN WEST MONTNEY 11-31-086-18-W6/02</t>
  </si>
  <si>
    <t>B172799:BF2273-01</t>
  </si>
  <si>
    <t>PENN WEST STODDART 11-19-086-18-W6</t>
  </si>
  <si>
    <t>B172799:BF2274-01</t>
  </si>
  <si>
    <t>PENN WEST ET AL MONTNEY 16-26-086-19-W6</t>
  </si>
  <si>
    <t>B172799:BF2276-01</t>
  </si>
  <si>
    <t>PENN WEST STODDART 05-13-086-19-W6</t>
  </si>
  <si>
    <t>B172821:BF2333-01</t>
  </si>
  <si>
    <t>2011 08 17</t>
  </si>
  <si>
    <t>JF5-KS4-KS9-NG</t>
  </si>
  <si>
    <t>B172991:BF2961-01</t>
  </si>
  <si>
    <t>2011 08 16</t>
  </si>
  <si>
    <t>ABD-GM1-KS9-NG-YZ</t>
  </si>
  <si>
    <t>B172991:BF2962-01</t>
  </si>
  <si>
    <t>B172991:BF2963-01</t>
  </si>
  <si>
    <t>B172991:BF2964-01</t>
  </si>
  <si>
    <t>B172991:BF2967-01</t>
  </si>
  <si>
    <t>B172991:BF2968-01</t>
  </si>
  <si>
    <t>B172991:BF2969-01</t>
  </si>
  <si>
    <t>B172991:BF2970-01</t>
  </si>
  <si>
    <t>PENN WEST 102 ROSELAND 10-22-088-19-W6M/04</t>
  </si>
  <si>
    <t>B172991:BF2971-01</t>
  </si>
  <si>
    <t>B172991:BF2972-01</t>
  </si>
  <si>
    <t>B172991:BF2973-01</t>
  </si>
  <si>
    <t>B172991:BF2974-01</t>
  </si>
  <si>
    <t>MaxxALERT: Based on the historical data, this sample is representative of the sample point._x000D_
MaxxALERT: The opening pressure varies significantly from the reported source pressure.</t>
  </si>
  <si>
    <t>B174041:BF8510-01</t>
  </si>
  <si>
    <t>2011 08 25</t>
  </si>
  <si>
    <t>MaxxALERT: The iC4 concentration varies from the historical results indicating moderate non-normal statistical behavior.</t>
  </si>
  <si>
    <t>CB-JF5-KS9-SE1</t>
  </si>
  <si>
    <t>B174050:BF8535-01</t>
  </si>
  <si>
    <t>2011 08 19</t>
  </si>
  <si>
    <t>JF5-KS9-NG</t>
  </si>
  <si>
    <t>B175062:BG5198-01</t>
  </si>
  <si>
    <t>2011 08 21</t>
  </si>
  <si>
    <t>PENN WEST 202 FIREWEED A-057-A/94-A-13</t>
  </si>
  <si>
    <t>B175172:BG5706-01</t>
  </si>
  <si>
    <t>BALDONNEL E</t>
  </si>
  <si>
    <t>AA9-DJ2-GA-GM1-KS9-SK1</t>
  </si>
  <si>
    <t>B175172:BG5707-01</t>
  </si>
  <si>
    <t>B175172:BG5709-01</t>
  </si>
  <si>
    <t>B175172:BG5711-01</t>
  </si>
  <si>
    <t>B175172:BG5712-01</t>
  </si>
  <si>
    <t>PENN WEST 203 FIREWEED C-B01-H/94-A-13/02</t>
  </si>
  <si>
    <t>B175172:BG5713-01</t>
  </si>
  <si>
    <t>03/C-001-H/094-A-13/02</t>
  </si>
  <si>
    <t>B175172:BG5714-01</t>
  </si>
  <si>
    <t>B179744:BJ1208-01</t>
  </si>
  <si>
    <t>2011 08 26</t>
  </si>
  <si>
    <t>2011 08 24</t>
  </si>
  <si>
    <t>2011 08 29</t>
  </si>
  <si>
    <t>BC4-GM1-KS9</t>
  </si>
  <si>
    <t>B181476:BK2163-01</t>
  </si>
  <si>
    <t>2011 08 31</t>
  </si>
  <si>
    <t>2011 09 07</t>
  </si>
  <si>
    <t>AS8-GS1-KS9-NG</t>
  </si>
  <si>
    <t>B181476:BK2164-01</t>
  </si>
  <si>
    <t>2011 09 06</t>
  </si>
  <si>
    <t>B184588:BM0612-01</t>
  </si>
  <si>
    <t>2011 09 09</t>
  </si>
  <si>
    <t>2011 09 14</t>
  </si>
  <si>
    <t>NG-SF-YC2</t>
  </si>
  <si>
    <t>PENN WEST WILDBOY D-75-A/94-P-11</t>
  </si>
  <si>
    <t>PENN WEST PETROLEUM</t>
  </si>
  <si>
    <t>B190185:BP4288-01</t>
  </si>
  <si>
    <t>2011 09 23</t>
  </si>
  <si>
    <t>2011 09 18</t>
  </si>
  <si>
    <t>2011 09 29</t>
  </si>
  <si>
    <t>MaxxALERT: The C6 concentration varies from the historical results indicating strong non-normal statistical behavior.</t>
  </si>
  <si>
    <t>B190185:BP4289-01</t>
  </si>
  <si>
    <t>MaxxALERT: The iC5 and nC5 concentrations are significantly higher than expected._x000D_
MaxxALERT: The iC5 concentration varies from the historical results indicating moderate non-normal statistical behavior.</t>
  </si>
  <si>
    <t>B195517:BS9494-01</t>
  </si>
  <si>
    <t>2011 10 06</t>
  </si>
  <si>
    <t>2011 10 04</t>
  </si>
  <si>
    <t>2011 10 13</t>
  </si>
  <si>
    <t>SF-YZ</t>
  </si>
  <si>
    <t>B1A1519:BW8063-01</t>
  </si>
  <si>
    <t>2011 10 21</t>
  </si>
  <si>
    <t>2011 10 18</t>
  </si>
  <si>
    <t>2011 10 26</t>
  </si>
  <si>
    <t>MaxxALERT: The sample varies from historical results indicating strong non-normal statistical behavior._x000D_
The historical dataset for this sample point is statistically very tight.  Therefore, even a modest variation in data creates what appears to be a statistical variation (T-Score &gt; 2).</t>
  </si>
  <si>
    <t>ML9-NG</t>
  </si>
  <si>
    <t>B1A1519:BW8064-01</t>
  </si>
  <si>
    <t>MaxxALERT: The iC5 and nC5 concentrations are significantly higher than expected._x000D_
MaxxALERT: The N2 concentration varies from the historical results indicating strong non-normal statistical behavior. The C1 concentration varies from the historical results indicating moderate non-normal statistical behavior.</t>
  </si>
  <si>
    <t>B1B3140:CE4343-01</t>
  </si>
  <si>
    <t>2011 11 22</t>
  </si>
  <si>
    <t>2011 11 18</t>
  </si>
  <si>
    <t>2011 11 28</t>
  </si>
  <si>
    <t>GM1-ML9-SF</t>
  </si>
  <si>
    <t>B1B8094:CH4006-01</t>
  </si>
  <si>
    <t>2011 12 06</t>
  </si>
  <si>
    <t>2011 12 01</t>
  </si>
  <si>
    <t>2011 12 09</t>
  </si>
  <si>
    <t>KS9-PW1-YZ</t>
  </si>
  <si>
    <t>B1B8094:CH4007-01</t>
  </si>
  <si>
    <t>SALES GAS AFTER DEHY</t>
  </si>
  <si>
    <t>NO PROTREND OR COST CODE PROVIDED 2010/04/27_x000D_
MaxxALERT: The iC4/nC4 ratio is slightly atypical.</t>
  </si>
  <si>
    <t>B1B8095:CH4008-01</t>
  </si>
  <si>
    <t>2011 12 02</t>
  </si>
  <si>
    <t>NO TEMPERATURE RECORDED ON SAMPLE TAG._x000D_
MaxxALERT: The C1 concentration varies from the historical results indicating moderate non-normal statistical behavior.</t>
  </si>
  <si>
    <t>GS1-KS9-PW1</t>
  </si>
  <si>
    <t>B1B8095:CH4009-01</t>
  </si>
  <si>
    <t>PC HZ  FIREWEED B-077-A/94-A-13</t>
  </si>
  <si>
    <t>B1C0243:CI7347-01</t>
  </si>
  <si>
    <t>00/B-077-A/094-A-13/00</t>
  </si>
  <si>
    <t>2011 12 13</t>
  </si>
  <si>
    <t>2011 12 08</t>
  </si>
  <si>
    <t>2011 12 19</t>
  </si>
  <si>
    <t>SAFIA10GE</t>
  </si>
  <si>
    <t>d- 067-A/94-A-13</t>
  </si>
  <si>
    <t>KS9-KW9-NK</t>
  </si>
  <si>
    <t>B1C1436:CJ3134-01</t>
  </si>
  <si>
    <t>2011 12 15</t>
  </si>
  <si>
    <t>2011 12 21</t>
  </si>
  <si>
    <t>GM1-KS9-ML9-SF</t>
  </si>
  <si>
    <t>B1C4085:CK8973-01</t>
  </si>
  <si>
    <t>2011 12 23</t>
  </si>
  <si>
    <t>2011 11 29</t>
  </si>
  <si>
    <t>2012 01 04</t>
  </si>
  <si>
    <t xml:space="preserve">SALES GAS </t>
  </si>
  <si>
    <t>NO PROTREND OR COST CODE PROVIDED 2010/04/27_x000D_
ONSITE H2S RECORDED ON SAMPLING TAG AS: &lt;5 PPM</t>
  </si>
  <si>
    <t>B203544:CN2154-01</t>
  </si>
  <si>
    <t>2012 01 16</t>
  </si>
  <si>
    <t>2012 01 12</t>
  </si>
  <si>
    <t>2012 01 22</t>
  </si>
  <si>
    <t>GS1-KW9-SG5</t>
  </si>
  <si>
    <t>B209279:CQ4000-01</t>
  </si>
  <si>
    <t>2012 02 03</t>
  </si>
  <si>
    <t>2012 01 31</t>
  </si>
  <si>
    <t>2012 02 09</t>
  </si>
  <si>
    <t>GS1-KS9-KW9-YZ</t>
  </si>
  <si>
    <t>B209279:CQ4001-01</t>
  </si>
  <si>
    <t>2012 02 08</t>
  </si>
  <si>
    <t>MaxxALERT: The sample varies from historical results indicating strong non-normal statistical behavior._x000D_
However, a comparison of the current data and recent sample data indicates a strong correlation.</t>
  </si>
  <si>
    <t>B209279:CQ4002-01</t>
  </si>
  <si>
    <t>B209279:CQ4003-01</t>
  </si>
  <si>
    <t>MaxxALERT: The C1, C3 concentrations vary from the historical results indicating moderate non-normal statistical behavior.</t>
  </si>
  <si>
    <t>B209279:CQ4004-01</t>
  </si>
  <si>
    <t>B209279:CQ4005-01</t>
  </si>
  <si>
    <t>UNABLE TO SELECT THE CORRECT PROTREND CODE DUE TO INCOMPLETE SAMPLE POINT INFORMATION PROVIDED_x000D_
MaxxALERT: The iC4/nC4 ratio is atypical._x000D_
MaxxALERT: The iC5 and nC5 concentrations are significantly higher than expected.</t>
  </si>
  <si>
    <t>B209279:CQ4006-01</t>
  </si>
  <si>
    <t>NO TEMPERATURE OR ONSITE H2S RECORDED ON THE SAMPLING TAG_x000D_
MaxxALERT: Based on the historical data, this sample is representative of the sample point._x000D_
MaxxALERT: Nitrogen concentration is atypically low.</t>
  </si>
  <si>
    <t>B214656:CT9026-01</t>
  </si>
  <si>
    <t>2012 02 22</t>
  </si>
  <si>
    <t>2012 02 17</t>
  </si>
  <si>
    <t>2012 02 27</t>
  </si>
  <si>
    <t>MaxxALERT: The N2, H2S concentrations vary from the historical results indicating moderate non-normal statistical behavior.</t>
  </si>
  <si>
    <t>KS9-NG-SF</t>
  </si>
  <si>
    <t>B216941:CV3373-01</t>
  </si>
  <si>
    <t>2012 02 29</t>
  </si>
  <si>
    <t>2012 02 25</t>
  </si>
  <si>
    <t>2012 03 06</t>
  </si>
  <si>
    <t>MaxxALERT: The duplicate sample was analyzed for confirmation of results._x000D_
MaxxALERT: The iC4/nC4 ratio is slightly atypical._x000D_
MaxxALERT: The N2, CO2 concentrations vary from the historical results indicating moderate non-normal statistical behavior.</t>
  </si>
  <si>
    <t>GM1-GS1-KW9-NG-SJ6</t>
  </si>
  <si>
    <t>B216941:CV3374-01</t>
  </si>
  <si>
    <t>2012 03 05</t>
  </si>
  <si>
    <t>MaxxALERT: The iC4/nC4 ratio is atypical._x000D_
MaxxALERT: The C6 concentration varies from the historical results indicating moderate non-normal statistical behavior.</t>
  </si>
  <si>
    <t>B216941:CV3375-01</t>
  </si>
  <si>
    <t>PENN WEST ENCO C-A89-G/94-P-10</t>
  </si>
  <si>
    <t>B216941:CV3376-01</t>
  </si>
  <si>
    <t>BC005718</t>
  </si>
  <si>
    <t>NO PROTREND OR COST CODE PROVIDED 2012/02/08_x000D_
MaxxALERT: The iC4/nC4 ratio is slightly atypical.</t>
  </si>
  <si>
    <t>B217030:CV3795-01</t>
  </si>
  <si>
    <t>2012 02 26</t>
  </si>
  <si>
    <t>MaxxALERT: Based on the historical data, this sample is representative of the sample point._x000D_
MaxxALERT: The opening pressure varies from the reported source pressure._x000D_
MaxxALERT: The iC4/nC4 ratio is slightly atypical.</t>
  </si>
  <si>
    <t>AS8-FA1-GS1-JS2-KW9-NG-YZ</t>
  </si>
  <si>
    <t>B217030:CV3796-01</t>
  </si>
  <si>
    <t>NO COST CODE PROVIDED 2009/03/19_x000D_
MaxxALERT: The iC4/nC4 ratio is slightly atypical.</t>
  </si>
  <si>
    <t>B217030:CV3797-01</t>
  </si>
  <si>
    <t>B217030:CV3799-01</t>
  </si>
  <si>
    <t>B217030:CV3801-01</t>
  </si>
  <si>
    <t>B217030:CV3802-01</t>
  </si>
  <si>
    <t>NO COST CODE PROVIDED 2009/03/19_x000D_
MaxxALERT: Based on the historical data, this sample is representative of the sample point._x000D_
MaxxALERT: The iC4/nC4 ratio is slightly atypical.</t>
  </si>
  <si>
    <t>B217030:CV3803-01</t>
  </si>
  <si>
    <t>B217030:CV3804-01</t>
  </si>
  <si>
    <t>B217030:CV3805-01</t>
  </si>
  <si>
    <t>B217030:CV3806-01</t>
  </si>
  <si>
    <t>B217030:CV3807-01</t>
  </si>
  <si>
    <t>b- 034-J/94-P-10</t>
  </si>
  <si>
    <t>B217030:CV3809-01</t>
  </si>
  <si>
    <t>B217030:CV3810-01</t>
  </si>
  <si>
    <t>MaxxALERT: The iC5 concentration varies from the historical results indicating moderate non-normal statistical behavior.</t>
  </si>
  <si>
    <t>B217030:CV3811-01</t>
  </si>
  <si>
    <t>NO COST CODE PROVIDED 2009/09/02_x000D_
MaxxALERT: The iC4/nC4 ratio is atypical.</t>
  </si>
  <si>
    <t>PEAFB21GE</t>
  </si>
  <si>
    <t>B217030:CV3812-01</t>
  </si>
  <si>
    <t>B217030:CV3813-01</t>
  </si>
  <si>
    <t>B217030:CV3814-01</t>
  </si>
  <si>
    <t>NO PROTREND CODE PROVIDED 2010/04/27_x000D_
MaxxALERT: The iC4/nC4 ratio is slightly atypical.</t>
  </si>
  <si>
    <t>B217030:CV3815-01</t>
  </si>
  <si>
    <t>B217030:CV3816-01</t>
  </si>
  <si>
    <t>PENN WEST JULY LAKE B-A64-G/94-P-10</t>
  </si>
  <si>
    <t>B217030:CV3817-01</t>
  </si>
  <si>
    <t>B217030:CV3818-01</t>
  </si>
  <si>
    <t>B217030:CV3819-01</t>
  </si>
  <si>
    <t>B217030:CV3820-01</t>
  </si>
  <si>
    <t>B219275:CW8194-01</t>
  </si>
  <si>
    <t>2012 03 07</t>
  </si>
  <si>
    <t>2012 03 09</t>
  </si>
  <si>
    <t>PWFSJ36GE</t>
  </si>
  <si>
    <t>CB-GS1-KW9-MB4-SK1-YZ</t>
  </si>
  <si>
    <t>B219275:CW8195-01</t>
  </si>
  <si>
    <t>2012 03 12</t>
  </si>
  <si>
    <t>NO PROTREND OR COST CODE PROVIDED 2010/02/26_x000D_
MaxxALERT: The C6 concentration is significantly higher than expected.</t>
  </si>
  <si>
    <t>B219275:CW8196-01</t>
  </si>
  <si>
    <t>B219275:CW8197-01</t>
  </si>
  <si>
    <t>MaxxALERT: The C1 concentration varies from the historical results indicating moderate non-normal statistical behavior.</t>
  </si>
  <si>
    <t>B219275:CW8198-01</t>
  </si>
  <si>
    <t>MaxxALERT: The duplicate sample was analyzed for confirmation of results._x000D_
MaxxALERT: The iC5 and nC5 concentrations are significantly higher than expected.</t>
  </si>
  <si>
    <t>B219275:CW8199-01</t>
  </si>
  <si>
    <t>B219275:CW8200-01</t>
  </si>
  <si>
    <t>SOURCE PRESSURE RECORDED ON THE SAMPLING TAG AS: ASPIRATE_x000D_
MaxxALERT: Source pressure data was not supplied.</t>
  </si>
  <si>
    <t>B219275:CW8201-01</t>
  </si>
  <si>
    <t>NO PROTREND CODE PROVIDED 2011/03/25</t>
  </si>
  <si>
    <t>B219275:CW8202-01</t>
  </si>
  <si>
    <t>B219275:CW8203-01</t>
  </si>
  <si>
    <t>B219275:CW8204-01</t>
  </si>
  <si>
    <t>B219275:CW8205-01</t>
  </si>
  <si>
    <t>MaxxALERT: The iC5 and nC5 concentrations are significantly higher than expected._x000D_
MaxxALERT: The CO2 concentration varies from the historical results indicating moderate non-normal statistical behavior.</t>
  </si>
  <si>
    <t>B225302:DA6699-01</t>
  </si>
  <si>
    <t>2012 03 27</t>
  </si>
  <si>
    <t>2012 03 23</t>
  </si>
  <si>
    <t>2012 04 02</t>
  </si>
  <si>
    <t>AA9-SF-YZ</t>
  </si>
  <si>
    <t>B230871:DE5651-01</t>
  </si>
  <si>
    <t>2012 04 16</t>
  </si>
  <si>
    <t>2012 04 12</t>
  </si>
  <si>
    <t>2012 04 19</t>
  </si>
  <si>
    <t>MaxxALERT: The duplicate sample was analyzed for confirmation of results._x000D_
MaxxALERT: The H2S concentration varies from the historical results indicating moderate non-normal statistical behavior.</t>
  </si>
  <si>
    <t>B233857:DG5837-01</t>
  </si>
  <si>
    <t>2012 04 26</t>
  </si>
  <si>
    <t>2012 04 21</t>
  </si>
  <si>
    <t>2012 05 02</t>
  </si>
  <si>
    <t>JS2-MC3-MCT-ML9-NG</t>
  </si>
  <si>
    <t>B235984:DI0916-01</t>
  </si>
  <si>
    <t>2012 05 03</t>
  </si>
  <si>
    <t>2012 05 01</t>
  </si>
  <si>
    <t>2012 05 07</t>
  </si>
  <si>
    <t>MaxxALERT: The C6, C7+ concentrations vary from the historical results indicating moderate non-normal statistical behavior.</t>
  </si>
  <si>
    <t>BC4-JF5-YZ</t>
  </si>
  <si>
    <t>B237005:DI8215-01</t>
  </si>
  <si>
    <t>2012 04 28</t>
  </si>
  <si>
    <t>2012 05 09</t>
  </si>
  <si>
    <t>MaxxALERT: The iC5 and nC5 concentrations are significantly higher than expected._x000D_
MaxxALERT: The C1 concentration varies from the historical results indicating moderate non-normal statistical behavior.</t>
  </si>
  <si>
    <t>B237005:DI8216-01</t>
  </si>
  <si>
    <t>B248714:DQ2917-01</t>
  </si>
  <si>
    <t>2012 06 11</t>
  </si>
  <si>
    <t>2012 06 07</t>
  </si>
  <si>
    <t>2012 06 13</t>
  </si>
  <si>
    <t>RP_0002_SQ (PLANT INLET SALES)</t>
  </si>
  <si>
    <t>BC4-JS2-LB5</t>
  </si>
  <si>
    <t>B248715:DQ2918-01</t>
  </si>
  <si>
    <t>MaxxALERT: The opening pressure varies significantly from the reported source pressure.</t>
  </si>
  <si>
    <t>PEAFB08G</t>
  </si>
  <si>
    <t>JS2-KS9-MB4-MCT</t>
  </si>
  <si>
    <t>SAMSON FORT ST. JOHN 10-20-083-18-W6M</t>
  </si>
  <si>
    <t>B251494:DS0034-01</t>
  </si>
  <si>
    <t>2012 06 18</t>
  </si>
  <si>
    <t>2012 06 14</t>
  </si>
  <si>
    <t>2012 06 20</t>
  </si>
  <si>
    <t>THIS SAMPLE WAS REQUESTED BY BRENT BUREAU.</t>
  </si>
  <si>
    <t>GS1-JS2-MB4-MCT-NG</t>
  </si>
  <si>
    <t>B251494:DS0035-01</t>
  </si>
  <si>
    <t>B251494:DS0036-01</t>
  </si>
  <si>
    <t>2012 06 21</t>
  </si>
  <si>
    <t>B251494:DS0037-01</t>
  </si>
  <si>
    <t>B251494:DS0039-01</t>
  </si>
  <si>
    <t>B252221:DS5021-01</t>
  </si>
  <si>
    <t>2012 06 19</t>
  </si>
  <si>
    <t>2012 06 10</t>
  </si>
  <si>
    <t>2012 06 28</t>
  </si>
  <si>
    <t>PWWBA06G</t>
  </si>
  <si>
    <t>AS8-GM1-KS9-MC3-MCT-RN-SM4</t>
  </si>
  <si>
    <t>B252221:DS5022-01</t>
  </si>
  <si>
    <t>PWWBA18G</t>
  </si>
  <si>
    <t>B258659:DW5440-01</t>
  </si>
  <si>
    <t>2012 07 09</t>
  </si>
  <si>
    <t>2012 07 05</t>
  </si>
  <si>
    <t>2012 07 13</t>
  </si>
  <si>
    <t>SABUA10G</t>
  </si>
  <si>
    <t>AA9-GS1-JL7-MCT-NG-SM4-YZ</t>
  </si>
  <si>
    <t>B258760:DW5975-01</t>
  </si>
  <si>
    <t>BC4-GM1-SJ6</t>
  </si>
  <si>
    <t>B261568:DY4210-01</t>
  </si>
  <si>
    <t>2012 07 17</t>
  </si>
  <si>
    <t>2012 07 11</t>
  </si>
  <si>
    <t>2012 07 23</t>
  </si>
  <si>
    <t>MaxxALERT: The iC4/nC4 ratio is slightly atypical._x000D_
MaxxALERT: The C2 concentration varies from the historical results indicating moderate non-normal statistical behavior.</t>
  </si>
  <si>
    <t>GM1-MCT-PW1</t>
  </si>
  <si>
    <t>B262651:DY9166-01</t>
  </si>
  <si>
    <t>2012 07 19</t>
  </si>
  <si>
    <t>2012 06 25</t>
  </si>
  <si>
    <t>2012 07 25</t>
  </si>
  <si>
    <t>B262651:DY9167-01</t>
  </si>
  <si>
    <t>NO SAMPLE DATE PROVIDED._x000D_
MaxxALERT: Based on the historical data, this sample is representative of the sample point._x000D_
MaxxALERT: The opening pressure varies significantly from the reported source pressure.</t>
  </si>
  <si>
    <t>B266548:EB3246-01</t>
  </si>
  <si>
    <t>2012 07 30</t>
  </si>
  <si>
    <t>2012 07 26</t>
  </si>
  <si>
    <t>2012 08 03</t>
  </si>
  <si>
    <t>GS1-MCT-PW1</t>
  </si>
  <si>
    <t>B266619:EB3789-01</t>
  </si>
  <si>
    <t>SARAB03G</t>
  </si>
  <si>
    <t>FA1-GM1-GS1-MCT-NG-PW1</t>
  </si>
  <si>
    <t>B266619:EB3790-01</t>
  </si>
  <si>
    <t>SABUA09G</t>
  </si>
  <si>
    <t>B266619:EB3791-01</t>
  </si>
  <si>
    <t>SARAB02G</t>
  </si>
  <si>
    <t>B266619:EB3796-01</t>
  </si>
  <si>
    <t>00/D-034-E/094-A-14/00</t>
  </si>
  <si>
    <t>2012 08 02</t>
  </si>
  <si>
    <t>SABUA02G</t>
  </si>
  <si>
    <t>SAMSON ET AL HZ WEST BUICK CREEK A-23-E/94-A-14</t>
  </si>
  <si>
    <t>B266619:EB3797-01</t>
  </si>
  <si>
    <t>00/A-013-E/094-A-14/00</t>
  </si>
  <si>
    <t>SABUA13G</t>
  </si>
  <si>
    <t>a- 023-E/94-A-14</t>
  </si>
  <si>
    <t>B266619:EB3798-01</t>
  </si>
  <si>
    <t>SARAB05G</t>
  </si>
  <si>
    <t>B266619:EB3799-01</t>
  </si>
  <si>
    <t>SABUA14G</t>
  </si>
  <si>
    <t>B266619:EB3800-01</t>
  </si>
  <si>
    <t>SABUA08G</t>
  </si>
  <si>
    <t>B266619:EB3801-01</t>
  </si>
  <si>
    <t>PEBUA23G</t>
  </si>
  <si>
    <t>B266619:EB3802-01</t>
  </si>
  <si>
    <t>SABUA06G</t>
  </si>
  <si>
    <t>B266619:EB3803-01</t>
  </si>
  <si>
    <t>SABUA03G</t>
  </si>
  <si>
    <t>B269484:ED1564-01</t>
  </si>
  <si>
    <t>2012 08 08</t>
  </si>
  <si>
    <t>2012 08 13</t>
  </si>
  <si>
    <t>AS8-GM1-MCT</t>
  </si>
  <si>
    <t>PENN WEST OAK 11-31-086-18-W6/02</t>
  </si>
  <si>
    <t>B269674:ED2812-01</t>
  </si>
  <si>
    <t>EK-GM1-GS1-ML9-MW-YZ</t>
  </si>
  <si>
    <t>B269674:ED2813-01</t>
  </si>
  <si>
    <t>2012 08 14</t>
  </si>
  <si>
    <t>PENN WEST OAK 10-30-086-18-W6</t>
  </si>
  <si>
    <t>B269674:ED2817-01</t>
  </si>
  <si>
    <t>B269674:ED2819-01</t>
  </si>
  <si>
    <t>METER RUN @13-32</t>
  </si>
  <si>
    <t>B269674:ED2820-01</t>
  </si>
  <si>
    <t>B269674:ED2823-01</t>
  </si>
  <si>
    <t>MaxxALERT: The duplicate sample was analyzed for confirmation of results._x000D_
MaxxALERT: The C6 concentration varies from the historical results indicating strong non-normal statistical behavior. The nC5 concentration varies from the historical results indicating moderate non-normal statistical behavior.</t>
  </si>
  <si>
    <t>B269700:ED3077-01</t>
  </si>
  <si>
    <t>EK-GM1-MB4-MW-YZ</t>
  </si>
  <si>
    <t>B269700:ED3078-01</t>
  </si>
  <si>
    <t>B269700:ED3079-01</t>
  </si>
  <si>
    <t>B269700:ED3080-01</t>
  </si>
  <si>
    <t>B269700:ED3083-01</t>
  </si>
  <si>
    <t>B269700:ED3084-01</t>
  </si>
  <si>
    <t>B269700:ED3085-01</t>
  </si>
  <si>
    <t>B269700:ED3086-01</t>
  </si>
  <si>
    <t>B269700:ED3087-01</t>
  </si>
  <si>
    <t>B269700:ED3089-01</t>
  </si>
  <si>
    <t>B269700:ED3090-01</t>
  </si>
  <si>
    <t>B269700:ED3091-01</t>
  </si>
  <si>
    <t>MaxxALERT: The iC4 concentration varies from the historical results indicating strong non-normal statistical behavior.</t>
  </si>
  <si>
    <t>SAMSON ET AL 103 FORT ST. JOHN B3-29-83-18-W6M/02</t>
  </si>
  <si>
    <t>B269728:ED3338-01</t>
  </si>
  <si>
    <t>03/03-29-083-18W6/02</t>
  </si>
  <si>
    <t>EK-GM1-GS1-MB4-SK1</t>
  </si>
  <si>
    <t>PENN WEST FORT ST. JOHN AIRPORT 13-14-83-18-W6M/04</t>
  </si>
  <si>
    <t>B269728:ED3340-01</t>
  </si>
  <si>
    <t>00/13-14-083-18W6/04</t>
  </si>
  <si>
    <t>NORTH PINE A</t>
  </si>
  <si>
    <t>MaxxALERT: The duplicate sample was analyzed for confirmation of results._x000D_
MaxxALERT: The opening pressure varies significantly from the reported source pressure.</t>
  </si>
  <si>
    <t>SAMSON ET AL 104 FT ST JOHN C3-29-83-18-W6M/02</t>
  </si>
  <si>
    <t>B269728:ED3344-01</t>
  </si>
  <si>
    <t>PENN WEST 102 FT ST JOHN 14-21-83-18-W6M</t>
  </si>
  <si>
    <t>B269728:ED3346-01</t>
  </si>
  <si>
    <t>02/14-21-083-18W6/00</t>
  </si>
  <si>
    <t>SFSJA26GE</t>
  </si>
  <si>
    <t xml:space="preserve"> 14-21-083-18-W6M</t>
  </si>
  <si>
    <t>B269728:ED3347-01</t>
  </si>
  <si>
    <t>B273598:EF9308-01</t>
  </si>
  <si>
    <t>2012 08 20</t>
  </si>
  <si>
    <t>2012 08 16</t>
  </si>
  <si>
    <t>2012 08 23</t>
  </si>
  <si>
    <t>MaxxALERT: The duplicate sample was analyzed for confirmation of results._x000D_
MaxxALERT: The iC5 concentration varies from the historical results indicating strong non-normal statistical behavior.</t>
  </si>
  <si>
    <t>AA9-GM1-JL7-MCT-SK1</t>
  </si>
  <si>
    <t>B273598:EF9309-01</t>
  </si>
  <si>
    <t>B273651:EF9663-01</t>
  </si>
  <si>
    <t>AA9-GM1-KS9-MCT</t>
  </si>
  <si>
    <t>B273659:EF9701-01</t>
  </si>
  <si>
    <t>GM1-KS9-MCT-MW-YC2</t>
  </si>
  <si>
    <t>B273659:EF9702-01</t>
  </si>
  <si>
    <t>B273659:EF9706-01</t>
  </si>
  <si>
    <t>B273659:EF9708-01</t>
  </si>
  <si>
    <t>B273986:EG1860-01</t>
  </si>
  <si>
    <t>2012 08 21</t>
  </si>
  <si>
    <t>2012 08 17</t>
  </si>
  <si>
    <t>2012 08 25</t>
  </si>
  <si>
    <t>AS8-BC4-GM1</t>
  </si>
  <si>
    <t>B274218:EG3393-01</t>
  </si>
  <si>
    <t>2012 08 27</t>
  </si>
  <si>
    <t>CB-GS1-MB4-MCT</t>
  </si>
  <si>
    <t>B276977:EI1177-01</t>
  </si>
  <si>
    <t>2012 08 29</t>
  </si>
  <si>
    <t>2012 09 05</t>
  </si>
  <si>
    <t>The sample was re-analyzed for confirmation ofTCD GC H2S  results._x000D_
The duplicate sample was contaminated with air.</t>
  </si>
  <si>
    <t>GS1-JN7-MCT-MW-PS9-SJ6-SK1</t>
  </si>
  <si>
    <t>B277342:EI4043-01</t>
  </si>
  <si>
    <t>HALFWAY B</t>
  </si>
  <si>
    <t>2012 08 30</t>
  </si>
  <si>
    <t>2012 08 28</t>
  </si>
  <si>
    <t>AA9-MCT-NG-NK</t>
  </si>
  <si>
    <t>B277342:EI4044-01</t>
  </si>
  <si>
    <t>B277468:EI4732-01</t>
  </si>
  <si>
    <t>AS8-GM1-MCT-NG-NK-YZ</t>
  </si>
  <si>
    <t>PENN WEST ET AL OAK 16-26-086-19-W6</t>
  </si>
  <si>
    <t>B277468:EI4733-01</t>
  </si>
  <si>
    <t>B277468:EI4735-01</t>
  </si>
  <si>
    <t>B277468:EI4738-01</t>
  </si>
  <si>
    <t>B277468:EI4741-01</t>
  </si>
  <si>
    <t>MaxxALERT: The H2S concentration varies from the historical results indicating strong non-normal statistical behavior.</t>
  </si>
  <si>
    <t>B283021:EM1430-01</t>
  </si>
  <si>
    <t>2012 09 17</t>
  </si>
  <si>
    <t>2012 09 13</t>
  </si>
  <si>
    <t>2012 09 24</t>
  </si>
  <si>
    <t>BV1-DCC-MCT-NK</t>
  </si>
  <si>
    <t>PENN WEST CORDOVA d-051-G/94-P-10</t>
  </si>
  <si>
    <t>B283624:EM5863-01</t>
  </si>
  <si>
    <t>00/D-051-G/094-P-10/00</t>
  </si>
  <si>
    <t>CORDOVA</t>
  </si>
  <si>
    <t>2012 09 18</t>
  </si>
  <si>
    <t>2012 09 19</t>
  </si>
  <si>
    <t>B WELL</t>
  </si>
  <si>
    <t>TESTER.</t>
  </si>
  <si>
    <t>d- 051-G/94-P-10</t>
  </si>
  <si>
    <t>GM1-KS9-MCT-PW1-YZ</t>
  </si>
  <si>
    <t>B283624:EM5864-01</t>
  </si>
  <si>
    <t>C WELL</t>
  </si>
  <si>
    <t>B283624:EM5865-01</t>
  </si>
  <si>
    <t>D WELL</t>
  </si>
  <si>
    <t>B283624:EM5866-01</t>
  </si>
  <si>
    <t>METER RUN (O WELL)</t>
  </si>
  <si>
    <t>ONSITE H2S RECORDED AS "N/A" ON SAMPLE TAG_x000D_
TESTER.</t>
  </si>
  <si>
    <t>B284956:EN4344-01</t>
  </si>
  <si>
    <t>2012 09 21</t>
  </si>
  <si>
    <t>2012 09 26</t>
  </si>
  <si>
    <t>B284956:EN4345-01</t>
  </si>
  <si>
    <t>B287338:EO9860-01</t>
  </si>
  <si>
    <t>2012 09 28</t>
  </si>
  <si>
    <t>2012 10 03</t>
  </si>
  <si>
    <t>B287376:EP0044-01</t>
  </si>
  <si>
    <t>GM1-PW1</t>
  </si>
  <si>
    <t>PENN WEST BUIC PLANT D-093-K/94-A-11</t>
  </si>
  <si>
    <t>B289435:EQ4176-01</t>
  </si>
  <si>
    <t>2012 10 04</t>
  </si>
  <si>
    <t>2012 10 02</t>
  </si>
  <si>
    <t>2012 10 11</t>
  </si>
  <si>
    <t>MaxxALERT: The duplicate sample was analyzed for confirmation of results._x000D_
MaxxALERT: The nC5 concentration varies from the historical results indicating moderate non-normal statistical behavior.</t>
  </si>
  <si>
    <t>GM1-JLH</t>
  </si>
  <si>
    <t>B290637:ER2985-01</t>
  </si>
  <si>
    <t>2012 10 09</t>
  </si>
  <si>
    <t>2012 10 01</t>
  </si>
  <si>
    <t>2012 10 16</t>
  </si>
  <si>
    <t>NO PROTREND OR COST CODE PROVIDED 2012/10/09</t>
  </si>
  <si>
    <t>PWWBB40G</t>
  </si>
  <si>
    <t>CBF-GS1</t>
  </si>
  <si>
    <t>B2A2123:EY9273-01</t>
  </si>
  <si>
    <t>2012 11 09</t>
  </si>
  <si>
    <t>2012 11 07</t>
  </si>
  <si>
    <t>2012 11 14</t>
  </si>
  <si>
    <t>BV1-GM1-MCT</t>
  </si>
  <si>
    <t>B2A2666:EZ3447-01</t>
  </si>
  <si>
    <t>2012 11 12</t>
  </si>
  <si>
    <t>2012 11 08</t>
  </si>
  <si>
    <t>2012 11 16</t>
  </si>
  <si>
    <t>BC4-GM1</t>
  </si>
  <si>
    <t>B2A5948:FB3590-01</t>
  </si>
  <si>
    <t>2012 11 21</t>
  </si>
  <si>
    <t>2012 11 19</t>
  </si>
  <si>
    <t>2012 11 27</t>
  </si>
  <si>
    <t>MaxxALERT: The duplicate sample was analyzed for confirmation of results._x000D_
MaxxALERT: The C6 concentration varies from the historical results indicating moderate non-normal statistical behavior.</t>
  </si>
  <si>
    <t>CS7-GM1</t>
  </si>
  <si>
    <t>B2A7415:FC3199-01</t>
  </si>
  <si>
    <t>2012 11 22</t>
  </si>
  <si>
    <t>2012 11 29</t>
  </si>
  <si>
    <t>SILICA 1 TOWER #320</t>
  </si>
  <si>
    <t>NO PROTREND OR COST CODE PROVIDED 2012/11/27_x000D_
NO ONSITE H2S RECORDED ON SAMPLE TAG_x000D_
MaxxALERT: The iC5 and nC5 concentrations are significantly higher than expected.</t>
  </si>
  <si>
    <t>PEWBA00GE</t>
  </si>
  <si>
    <t>MB4-MCT-MW</t>
  </si>
  <si>
    <t>B2A7415:FC3200-01</t>
  </si>
  <si>
    <t>SILICA 1 TOWER #310</t>
  </si>
  <si>
    <t>PEWBA01GE</t>
  </si>
  <si>
    <t>B2A7415:FC3201-01</t>
  </si>
  <si>
    <t>SILICA 2 TOWER #310B</t>
  </si>
  <si>
    <t>NO PROTREND OR COST CODE PROVIDED 2012/11/27_x000D_
NO ONSITE H2S RECORDED ON THE SAMPLE TAG_x000D_
MaxxALERT: The opening pressure varies significantly from the reported source pressure._x000D_
MaxxALERT: The iC5 and nC5 concentrations are significantly higher than expected.</t>
  </si>
  <si>
    <t>PEWBA15GE</t>
  </si>
  <si>
    <t>B2A7415:FC3202-01</t>
  </si>
  <si>
    <t>SILICA 2 TOWER #320B</t>
  </si>
  <si>
    <t>NO PROTREND OR COST CODE PROVIDED 2012/11/27_x000D_
NO ONSITE H2S RECORDED ON SAMPLE TAG_x000D_
MAIN SAMPLE - END OF ABSORTION_x000D_
MaxxALERT: The iC5 and nC5 concentrations are significantly higher than expected.</t>
  </si>
  <si>
    <t>PEWBA16GE</t>
  </si>
  <si>
    <t>B2A7415:FC3203-01</t>
  </si>
  <si>
    <t>NO PROTREND OR COST CODE PROVIDED 2012/11/27_x000D_
NO ONSITE H2S RECORDED ON SAMPLE TAG_x000D_
SECONDARY SAMPLE - END OF COOLING PHASE</t>
  </si>
  <si>
    <t>B2B1119:FE6128-01</t>
  </si>
  <si>
    <t>2012 12 07</t>
  </si>
  <si>
    <t>2012 12 05</t>
  </si>
  <si>
    <t>2012 12 12</t>
  </si>
  <si>
    <t>MaxxALERT: Based on the historical data, this sample is representative of the sample point.</t>
  </si>
  <si>
    <t>AS8-MCT-NG</t>
  </si>
  <si>
    <t>B301149:FI3324-01</t>
  </si>
  <si>
    <t>2013 01 07</t>
  </si>
  <si>
    <t>2013 01 03</t>
  </si>
  <si>
    <t>2013 01 09</t>
  </si>
  <si>
    <t>BV1-MCT-NG</t>
  </si>
  <si>
    <t>B305741:FL3764-01</t>
  </si>
  <si>
    <t>2013 01 24</t>
  </si>
  <si>
    <t>2013 01 20</t>
  </si>
  <si>
    <t>2013 01 25</t>
  </si>
  <si>
    <t>PEJUA18G</t>
  </si>
  <si>
    <t>AS8-GS1-MCT-MW-YZ</t>
  </si>
  <si>
    <t>PENN WEST JULY LAKE D-C51-G/94-P-10</t>
  </si>
  <si>
    <t>B305741:FL3765-01</t>
  </si>
  <si>
    <t>NO PROTREND CODE PROVIDED 2013/01/24</t>
  </si>
  <si>
    <t>PWJUA06G</t>
  </si>
  <si>
    <t>PENN WEST JULY LAKE D-D51-G/94-P-10</t>
  </si>
  <si>
    <t>B305741:FL3766-01</t>
  </si>
  <si>
    <t>2013 01 29</t>
  </si>
  <si>
    <t>NO PROTREND CODE PROVIDED 2013/01/24_x000D_
MaxxALERT: The iC5 and nC5 concentrations are higher than expected.</t>
  </si>
  <si>
    <t>PWJUA07G</t>
  </si>
  <si>
    <t>PENN WEST JULY LAKE B-F24-G/94-P-10</t>
  </si>
  <si>
    <t>B305741:FL3768-01</t>
  </si>
  <si>
    <t>PWJUA15G</t>
  </si>
  <si>
    <t>PENN WEST JULY LAKE B-H24-G/94-P-10</t>
  </si>
  <si>
    <t>B305741:FL3769-01</t>
  </si>
  <si>
    <t>PWJUA17G</t>
  </si>
  <si>
    <t>PENN WEST JULY LAKE D-051-G/94-P-10</t>
  </si>
  <si>
    <t>B305741:FL3770-01</t>
  </si>
  <si>
    <t>PWJUA04G</t>
  </si>
  <si>
    <t>PENN WEST JULY LAKE D-B51-G/94-P-10</t>
  </si>
  <si>
    <t>B305741:FL3771-01</t>
  </si>
  <si>
    <t>PWJUA05G</t>
  </si>
  <si>
    <t>PENN WEST JULY LAKE D-E64-G/94-P-10</t>
  </si>
  <si>
    <t>B305741:FL3772-01</t>
  </si>
  <si>
    <t>00/D-064-G/094-P-10/00</t>
  </si>
  <si>
    <t>PWJUA03G</t>
  </si>
  <si>
    <t>d- 064-G/94-P-10</t>
  </si>
  <si>
    <t>PENN WEST JULY LAKE D-H51-G/94-P-10</t>
  </si>
  <si>
    <t>B305741:FL3773-01</t>
  </si>
  <si>
    <t>PWJUA11G</t>
  </si>
  <si>
    <t>PENN WEST JULY LAKE B-E24-G/94-P-10</t>
  </si>
  <si>
    <t>B305741:FL3774-01</t>
  </si>
  <si>
    <t>PWJUA14G</t>
  </si>
  <si>
    <t>PENN WEST JULY LAKE B-G24-G/94-P-10</t>
  </si>
  <si>
    <t>B305741:FL3775-01</t>
  </si>
  <si>
    <t>PWJUA16G</t>
  </si>
  <si>
    <t>PENN WEST JULY LAKE D-D64-G/94-P-10</t>
  </si>
  <si>
    <t>B305741:FL3776-01</t>
  </si>
  <si>
    <t>PWJUA02G</t>
  </si>
  <si>
    <t>PENN WEST JULY LAKE D-C64-G/94-P-10</t>
  </si>
  <si>
    <t>B305741:FL3777-01</t>
  </si>
  <si>
    <t>PWJUA01G</t>
  </si>
  <si>
    <t>PENN WEST JULY LAKE D-G51-G/94-P-10</t>
  </si>
  <si>
    <t>B305741:FL3778-01</t>
  </si>
  <si>
    <t>PWJUA10G</t>
  </si>
  <si>
    <t>PENN WEST JULY LAKE D-A64-G/94-P-10</t>
  </si>
  <si>
    <t>B305741:FL3779-01</t>
  </si>
  <si>
    <t>PWJUA00G</t>
  </si>
  <si>
    <t>PENN WEST JULY LAKE D-E51-G/94-P-10</t>
  </si>
  <si>
    <t>B305741:FL3781-01</t>
  </si>
  <si>
    <t>PWJUA08G</t>
  </si>
  <si>
    <t>PENN WEST JULY LAKE D-F51-G/94-P-10</t>
  </si>
  <si>
    <t>B305741:FL3783-01</t>
  </si>
  <si>
    <t>PWJUA09G</t>
  </si>
  <si>
    <t>PENN WEST JULY LAKE B-A24-G/94-P-10</t>
  </si>
  <si>
    <t>B305741:FL3784-01</t>
  </si>
  <si>
    <t>PWJUA12G</t>
  </si>
  <si>
    <t>PENN WEST JULY LAKE B-D24-G/94-P-10</t>
  </si>
  <si>
    <t>B305741:FL3785-01</t>
  </si>
  <si>
    <t>PWJUA13G</t>
  </si>
  <si>
    <t>B305776:FL3931-01</t>
  </si>
  <si>
    <t>2013 01 21</t>
  </si>
  <si>
    <t>UPSTREAM OF AMINE #2 PROCESS</t>
  </si>
  <si>
    <t>NO PROTREND CODE PROVIDED 2013/01/18_x000D_
MaxxALERT: The iC5 and nC5 concentrations are significantly higher than expected._x000D_
MaxxALERT: The C6 concentration is significantly higher than expected.</t>
  </si>
  <si>
    <t>PWWBA00GE</t>
  </si>
  <si>
    <t>AS8-MCT-MW-NG-YZ</t>
  </si>
  <si>
    <t>B305776:FL3933-01</t>
  </si>
  <si>
    <t>MaxxALERT: The duplicate sample was analyzed for confirmation of results._x000D_
MaxxALERT: The iC5 and nC5 concentrations are significantly higher than expected._x000D_
MaxxALERT: The C6 concentration varies from the historical results._x000D_
However, the historical dataset for this sample point is statistically very tight.  Therefore, even a modest variation in data creates what appears to be a statistical variation.</t>
  </si>
  <si>
    <t>B305776:FL3934-01</t>
  </si>
  <si>
    <t>DOWNSTREAM OF AMINE #2 PROCESS</t>
  </si>
  <si>
    <t>NO PROTREND CODE PROVIDED 2013/01/18</t>
  </si>
  <si>
    <t>PWWBA17GE</t>
  </si>
  <si>
    <t>B305776:FL3935-01</t>
  </si>
  <si>
    <t>B305776:FL3936-01</t>
  </si>
  <si>
    <t>B305776:FL3937-01</t>
  </si>
  <si>
    <t>MaxxALERT: The iC5 and nC5 concentrations are significantly higher than expected._x000D_
MaxxALERT: The C2 concentration varies from the historical results indicating strong non-normal statistical behavior.</t>
  </si>
  <si>
    <t>B305776:FL3938-01</t>
  </si>
  <si>
    <t>MaxxALERT: The duplicate sample was analyzed for confirmation of results._x000D_
MaxxALERT: The H2 concentration varies from the historical results indicating strong non-normal statistical behavior.</t>
  </si>
  <si>
    <t>B305776:FL3939-01</t>
  </si>
  <si>
    <t>PEWIB24G</t>
  </si>
  <si>
    <t>B305776:FL3940-01</t>
  </si>
  <si>
    <t xml:space="preserve">SHUNDA </t>
  </si>
  <si>
    <t>B305776:FL3941-01</t>
  </si>
  <si>
    <t>DOWNSTREAM OF SILICA 1 PROCESS</t>
  </si>
  <si>
    <t>NO PROTREND CODE PROVIDED 2013/01/18_x000D_
MaxxALERT: The iC5 and nC5 concentrations are significantly higher than expected.</t>
  </si>
  <si>
    <t>PEWID00GE</t>
  </si>
  <si>
    <t>B305776:FL3942-01</t>
  </si>
  <si>
    <t>B313483:FR2506-01</t>
  </si>
  <si>
    <t>2013 02 21</t>
  </si>
  <si>
    <t>2013 02 15</t>
  </si>
  <si>
    <t>2013 02 26</t>
  </si>
  <si>
    <t>B317082:FT8161-01</t>
  </si>
  <si>
    <t>2013 03 05</t>
  </si>
  <si>
    <t>2013 03 01</t>
  </si>
  <si>
    <t>2013 03 09</t>
  </si>
  <si>
    <t>MaxxALERT: The duplicate sample was analyzed for confirmation of results._x000D_
MaxxALERT: The H2S, C1 concentrations vary from the historical results indicating strong non-normal statistical behavior._x000D_
Analysis of duplicate sample confirms TCD GC H2S concentration.</t>
  </si>
  <si>
    <t>AS8-MCT-YZ</t>
  </si>
  <si>
    <t>B321859:FX8967-01</t>
  </si>
  <si>
    <t>2013 03 20</t>
  </si>
  <si>
    <t>2013 03 17</t>
  </si>
  <si>
    <t>2013 03 25</t>
  </si>
  <si>
    <t>PWWBA83G</t>
  </si>
  <si>
    <t>CBF-NG</t>
  </si>
  <si>
    <t>B328258:GC9347-01</t>
  </si>
  <si>
    <t>2013 04 11</t>
  </si>
  <si>
    <t>2013 04 09</t>
  </si>
  <si>
    <t>2013 04 16</t>
  </si>
  <si>
    <t>AA9-CBF-CS7-GS1-MCT</t>
  </si>
  <si>
    <t>B329342:GD7243-01</t>
  </si>
  <si>
    <t>2013 04 12</t>
  </si>
  <si>
    <t>2013 04 21</t>
  </si>
  <si>
    <t>AA9-BC4-GS1-MCT</t>
  </si>
  <si>
    <t>B334816:GH4649-01</t>
  </si>
  <si>
    <t>2013 05 03</t>
  </si>
  <si>
    <t>2013 05 01</t>
  </si>
  <si>
    <t>2013 05 07</t>
  </si>
  <si>
    <t>AA9-BV1-GS1</t>
  </si>
  <si>
    <t>B343880:GN3043-01</t>
  </si>
  <si>
    <t>2013 05 31</t>
  </si>
  <si>
    <t>2013 05 21</t>
  </si>
  <si>
    <t>2013 06 05</t>
  </si>
  <si>
    <t>METER RUN  (CASING)</t>
  </si>
  <si>
    <t>NO PROTREND CODE PROVIDED 2013/01/24_x000D_
MaxxALERT: The duplicate sample was analyzed for confirmation of results._x000D_
MaxxALERT: The H2 concentration is atypically high.</t>
  </si>
  <si>
    <t>AT3-GM1-GS1-RL0</t>
  </si>
  <si>
    <t>PENN WEST WILDBOY GAS PLANT d- 075-A/94-P-11</t>
  </si>
  <si>
    <t>B347257:GP5383-01</t>
  </si>
  <si>
    <t>2013 06 10</t>
  </si>
  <si>
    <t>2013 05 28</t>
  </si>
  <si>
    <t>2013 06 13</t>
  </si>
  <si>
    <t>NO PROTREND OR COST CODE PROVIDED.</t>
  </si>
  <si>
    <t>B352425:GS7263-01</t>
  </si>
  <si>
    <t>2013 06 24</t>
  </si>
  <si>
    <t>2013 06 20</t>
  </si>
  <si>
    <t>2013 06 28</t>
  </si>
  <si>
    <t>AA9-CBF-MW</t>
  </si>
  <si>
    <t>B352465:GS7491-01</t>
  </si>
  <si>
    <t>2013 06 27</t>
  </si>
  <si>
    <t>MaxxALERT: Nitrogen concentration is atypically high.</t>
  </si>
  <si>
    <t>SARAB04G</t>
  </si>
  <si>
    <t>AA9-CBF-GM1-MW-NG-SK1</t>
  </si>
  <si>
    <t>B352465:GS7492-01</t>
  </si>
  <si>
    <t>B352465:GS7493-01</t>
  </si>
  <si>
    <t>B352465:GS7494-01</t>
  </si>
  <si>
    <t>B352465:GS7499-01</t>
  </si>
  <si>
    <t>B353404:GT2292-01</t>
  </si>
  <si>
    <t>2013 06 26</t>
  </si>
  <si>
    <t>2013 07 02</t>
  </si>
  <si>
    <t>AA9-GS1-MB4-MCT-NG</t>
  </si>
  <si>
    <t>SAMSON ET AL HZ WEST BUICK CREEK B-A23-E/94-A-14</t>
  </si>
  <si>
    <t>B353404:GT2293-01</t>
  </si>
  <si>
    <t>b-A023-E/94-A-14</t>
  </si>
  <si>
    <t>B353404:GT2295-01</t>
  </si>
  <si>
    <t>B353404:GT2296-01</t>
  </si>
  <si>
    <t>B353404:GT2297-01</t>
  </si>
  <si>
    <t>B353404:GT2298-01</t>
  </si>
  <si>
    <t>B353404:GT2299-01</t>
  </si>
  <si>
    <t>B359623:GX1627-01</t>
  </si>
  <si>
    <t>2013 07 15</t>
  </si>
  <si>
    <t>2013 07 11</t>
  </si>
  <si>
    <t>2013 07 20</t>
  </si>
  <si>
    <t>AA9-ML9-YZ</t>
  </si>
  <si>
    <t>B359697:GX1866-01</t>
  </si>
  <si>
    <t>2013 07 19</t>
  </si>
  <si>
    <t>PEBUA32G</t>
  </si>
  <si>
    <t>AA9-AS8-NG-YZ</t>
  </si>
  <si>
    <t>B359697:GX1867-01</t>
  </si>
  <si>
    <t>B359697:GX1868-01</t>
  </si>
  <si>
    <t>PERIA01G</t>
  </si>
  <si>
    <t>B359697:GX1869-01</t>
  </si>
  <si>
    <t>PEBUA28G</t>
  </si>
  <si>
    <t>B359697:GX1870-01</t>
  </si>
  <si>
    <t>B359697:GX1871-01</t>
  </si>
  <si>
    <t>PEBUA05G</t>
  </si>
  <si>
    <t>B359697:GX1873-01</t>
  </si>
  <si>
    <t>PEBUA15G</t>
  </si>
  <si>
    <t>B359697:GX1874-01</t>
  </si>
  <si>
    <t>PEBUA09G</t>
  </si>
  <si>
    <t>B359697:GX1875-01</t>
  </si>
  <si>
    <t>PEBUA10G</t>
  </si>
  <si>
    <t>B359697:GX1876-01</t>
  </si>
  <si>
    <t>PEBUA41G</t>
  </si>
  <si>
    <t>B361783:GY5759-01</t>
  </si>
  <si>
    <t>2013 07 17</t>
  </si>
  <si>
    <t>2013 07 26</t>
  </si>
  <si>
    <t>PELAA05G</t>
  </si>
  <si>
    <t>AA9-CBF-YZ</t>
  </si>
  <si>
    <t>B361783:GY5760-01</t>
  </si>
  <si>
    <t>PELAA06G</t>
  </si>
  <si>
    <t>B363087:GZ5044-01</t>
  </si>
  <si>
    <t>2013 07 23</t>
  </si>
  <si>
    <t>2013 07 30</t>
  </si>
  <si>
    <t>ONSITE H2S NOT RECORDED ON SAMPLE TAG_x000D_
MaxxALERT: The C6 concentration is significantly higher than expected._x000D_
MaxxALERT: The C3 concentration varies from the historical results indicating moderate non-normal statistical behavior.</t>
  </si>
  <si>
    <t>CBF-GM1-YZ</t>
  </si>
  <si>
    <t>B363087:GZ5045-01</t>
  </si>
  <si>
    <t>ONSITE H2S NOT RECORDED ON SAMPLE TAG_x000D_
MaxxALERT: Based on the historical data, this sample is representative of the sample point._x000D_
MaxxALERT: The iC5 and nC5 concentrations are significantly higher than expected.</t>
  </si>
  <si>
    <t>PENN WEST FIREWEED A- 053-A/94-A-13</t>
  </si>
  <si>
    <t>B366292:HB5363-01</t>
  </si>
  <si>
    <t>00/A-053-A/094-A-13/00</t>
  </si>
  <si>
    <t>2013 07 31</t>
  </si>
  <si>
    <t>2013 07 25</t>
  </si>
  <si>
    <t>2013 08 07</t>
  </si>
  <si>
    <t>PEINA33G</t>
  </si>
  <si>
    <t>a- 053-A/94-A-13</t>
  </si>
  <si>
    <t>AA9-GS1-MB4-NG</t>
  </si>
  <si>
    <t>PENN WEST FIREWEED B- 044-A/94-A-13</t>
  </si>
  <si>
    <t>B366292:HB5364-01</t>
  </si>
  <si>
    <t>00/B-044-A/094-A-13/00</t>
  </si>
  <si>
    <t>PEINA35G</t>
  </si>
  <si>
    <t>b- 044-A/94-A-13</t>
  </si>
  <si>
    <t>PENN WEST FIREWEED B- 042-A/94-A-13</t>
  </si>
  <si>
    <t>B366292:HB5368-01</t>
  </si>
  <si>
    <t>00/B-042-A/094-A-13/00</t>
  </si>
  <si>
    <t>PEINA34G</t>
  </si>
  <si>
    <t>b- 042-A/94-A-13</t>
  </si>
  <si>
    <t>B368958:HD1702-01</t>
  </si>
  <si>
    <t>2013 08 08</t>
  </si>
  <si>
    <t>2013 08 06</t>
  </si>
  <si>
    <t>2013 08 15</t>
  </si>
  <si>
    <t>SAMSA03G</t>
  </si>
  <si>
    <t>AA9-CB-GM1-GS1-MB4-NG-SK1</t>
  </si>
  <si>
    <t>B368958:HD1703-01</t>
  </si>
  <si>
    <t>2013 08 14</t>
  </si>
  <si>
    <t>SASTO01G</t>
  </si>
  <si>
    <t>B368958:HD1705-01</t>
  </si>
  <si>
    <t>SAMSA21G</t>
  </si>
  <si>
    <t>B368958:HD1706-01</t>
  </si>
  <si>
    <t>SAMSO54G</t>
  </si>
  <si>
    <t>B368958:HD1708-01</t>
  </si>
  <si>
    <t>SAMSA12G</t>
  </si>
  <si>
    <t>B368958:HD1710-01</t>
  </si>
  <si>
    <t>SAMSO55G</t>
  </si>
  <si>
    <t>B368958:HD1711-01</t>
  </si>
  <si>
    <t>SAMSA01G</t>
  </si>
  <si>
    <t>B368958:HD1712-01</t>
  </si>
  <si>
    <t>SAMST01G</t>
  </si>
  <si>
    <t>B368958:HD1713-01</t>
  </si>
  <si>
    <t>SAMSA05G</t>
  </si>
  <si>
    <t>B368958:HD1714-01</t>
  </si>
  <si>
    <t>SAMSA02G</t>
  </si>
  <si>
    <t>B368958:HD1715-01</t>
  </si>
  <si>
    <t>SAMSA07G</t>
  </si>
  <si>
    <t>A16-30-086-18-W6M</t>
  </si>
  <si>
    <t>B373400:HG3108-01</t>
  </si>
  <si>
    <t>2013 08 20</t>
  </si>
  <si>
    <t>2013 08 16</t>
  </si>
  <si>
    <t>2013 08 23</t>
  </si>
  <si>
    <t>AA9-GM1-PW1</t>
  </si>
  <si>
    <t>B376790:HI5501-01</t>
  </si>
  <si>
    <t>2013 08 28</t>
  </si>
  <si>
    <t>2013 08 26</t>
  </si>
  <si>
    <t>2013 09 04</t>
  </si>
  <si>
    <t>GS1-MCT-SJ6-SK1</t>
  </si>
  <si>
    <t>B377070:HI7296-01</t>
  </si>
  <si>
    <t>SAMSO01G</t>
  </si>
  <si>
    <t>AA9-AS8-GM1-NG-SK1-YZ</t>
  </si>
  <si>
    <t>B377070:HI7298-01</t>
  </si>
  <si>
    <t>SFSJB03G</t>
  </si>
  <si>
    <t>B377194:HI8009-01</t>
  </si>
  <si>
    <t>2013 08 29</t>
  </si>
  <si>
    <t>2013 08 27</t>
  </si>
  <si>
    <t>2013 09 12</t>
  </si>
  <si>
    <t>SFSJB01G</t>
  </si>
  <si>
    <t>AA9-AS8-CB-GS1-MP2-NG-SK1</t>
  </si>
  <si>
    <t>B377194:HI8012-01</t>
  </si>
  <si>
    <t>2013 09 05</t>
  </si>
  <si>
    <t>B377194:HI8015-01</t>
  </si>
  <si>
    <t>PEAFD14G</t>
  </si>
  <si>
    <t>PENN WEST FIREWEED C- 024-A/94-A-13</t>
  </si>
  <si>
    <t>B377194:HI8021-01</t>
  </si>
  <si>
    <t>PEBUA51G</t>
  </si>
  <si>
    <t>B377194:HI8026-01</t>
  </si>
  <si>
    <t>PEBUA53G</t>
  </si>
  <si>
    <t>B383500:HN3047-01</t>
  </si>
  <si>
    <t>2013 09 16</t>
  </si>
  <si>
    <t>2013 09 24</t>
  </si>
  <si>
    <t>PEAFB32G</t>
  </si>
  <si>
    <t>A04-10-083-17-W6M</t>
  </si>
  <si>
    <t>AA9-CBF-GM1-GS1-SJ6-YZ</t>
  </si>
  <si>
    <t>PENN WEST FORT ST. JOHN 08-05-083-17-W6M</t>
  </si>
  <si>
    <t>B383500:HN3050-01</t>
  </si>
  <si>
    <t>2013 09 23</t>
  </si>
  <si>
    <t>SEPARATOR @ 02/08-05</t>
  </si>
  <si>
    <t>SARAA28G</t>
  </si>
  <si>
    <t>B383500:HN3052-01</t>
  </si>
  <si>
    <t>PEAFB30G</t>
  </si>
  <si>
    <t>B383500:HN3053-01</t>
  </si>
  <si>
    <t>SFSJA26G</t>
  </si>
  <si>
    <t>B385057:HO2739-01</t>
  </si>
  <si>
    <t>2013 09 19</t>
  </si>
  <si>
    <t>2013 09 17</t>
  </si>
  <si>
    <t>2013 09 25</t>
  </si>
  <si>
    <t>B386716:HP4744-01</t>
  </si>
  <si>
    <t>2013 09 30</t>
  </si>
  <si>
    <t>GS1-YC2</t>
  </si>
  <si>
    <t>B386716:HP4745-01</t>
  </si>
  <si>
    <t>B386720:HP4755-01</t>
  </si>
  <si>
    <t>2013 09 20</t>
  </si>
  <si>
    <t>2013 09 27</t>
  </si>
  <si>
    <t>PEAFB66G</t>
  </si>
  <si>
    <t>AA9-NG-YC2</t>
  </si>
  <si>
    <t>B387178:HP7853-01</t>
  </si>
  <si>
    <t>METER RUN @ 15-32</t>
  </si>
  <si>
    <t>SARAB00G</t>
  </si>
  <si>
    <t>AA9-AS8-CB-MS7-NG</t>
  </si>
  <si>
    <t>B388586:HQ6861-01</t>
  </si>
  <si>
    <t>2013 09 26</t>
  </si>
  <si>
    <t>2013 10 01</t>
  </si>
  <si>
    <t>SFSJA99G</t>
  </si>
  <si>
    <t>AA9-GM1-GS1-MCT-MS7-SJ6</t>
  </si>
  <si>
    <t>B388586:HQ6863-01</t>
  </si>
  <si>
    <t>PEFOA05G</t>
  </si>
  <si>
    <t>B388586:HQ6864-01</t>
  </si>
  <si>
    <t>SFSJB09G</t>
  </si>
  <si>
    <t>B389984:HR6617-01</t>
  </si>
  <si>
    <t>2013 10 02</t>
  </si>
  <si>
    <t>2013 10 07</t>
  </si>
  <si>
    <t>AA9-AS8-GM1</t>
  </si>
  <si>
    <t>B389986:HR6624-01</t>
  </si>
  <si>
    <t>2013 10 08</t>
  </si>
  <si>
    <t>MaxxALERT: Based on the historical data this sample is representative of the sample point.</t>
  </si>
  <si>
    <t>AA9-CBF-FA1</t>
  </si>
  <si>
    <t>PENN WEST 104 FORT ST JOHN 03-29-083-18-W6M/2</t>
  </si>
  <si>
    <t>B390069:HR7117-01</t>
  </si>
  <si>
    <t>SARAA93G</t>
  </si>
  <si>
    <t>AA9-FA1-GM1-GS1-KS9-MB4-MCT-ML9</t>
  </si>
  <si>
    <t>PENN WEST 103 FORT ST JOHN 03-29-083-18-W6M/2</t>
  </si>
  <si>
    <t>B390069:HR7118-01</t>
  </si>
  <si>
    <t>SARAA92G</t>
  </si>
  <si>
    <t>B399348:HY1470-01</t>
  </si>
  <si>
    <t>2013 10 28</t>
  </si>
  <si>
    <t>2013 10 15</t>
  </si>
  <si>
    <t>2013 11 01</t>
  </si>
  <si>
    <t>NO H2S VALUE WAS RECORDED ON SAMPLE TAG.</t>
  </si>
  <si>
    <t>GM1-GS1-YC2</t>
  </si>
  <si>
    <t>B399348:HY1471-01</t>
  </si>
  <si>
    <t>2013 10 31</t>
  </si>
  <si>
    <t>NO SOURCE PRESSURE WAS RECORDED ON SAMPLE TAG._x000D_
NO H2S VALUE WAS RECORDED ON SAMPLE TAG._x000D_
MaxxALERT: Based on the historical data this sample is representative of the sample point._x000D_
MaxxALERT: The iC5 and nC5 concentrations are significantly higher than expected.</t>
  </si>
  <si>
    <t>B3A9161:IE2064-01</t>
  </si>
  <si>
    <t>2013 11 25</t>
  </si>
  <si>
    <t>2013 11 21</t>
  </si>
  <si>
    <t>2013 11 29</t>
  </si>
  <si>
    <t>MaxxALERT: The C7+ concentration varies from the historical results indicating strong non-normal statistical behavior. The C6 concentration varies from the historical results indicating moderate non-normal statistical behavior.</t>
  </si>
  <si>
    <t>AA9-CV3-GS1-SRA</t>
  </si>
  <si>
    <t>B3B4272:IH1016-01</t>
  </si>
  <si>
    <t>2013 12 11</t>
  </si>
  <si>
    <t>2013 12 06</t>
  </si>
  <si>
    <t>2013 12 17</t>
  </si>
  <si>
    <t>AA9-AT9-GS1-NG</t>
  </si>
  <si>
    <t>B3B4285:IH1063-01</t>
  </si>
  <si>
    <t>2013 12 16</t>
  </si>
  <si>
    <t>THIS SAMPLE WAS REQUESTED BY MIKE TAYLOR.</t>
  </si>
  <si>
    <t>SFSJA01G</t>
  </si>
  <si>
    <t>AA9-GM1-PW1-YZ</t>
  </si>
  <si>
    <t>PENN WEST FORT ST. JOHN 08-04-083-17W6M</t>
  </si>
  <si>
    <t>B3B4285:IH1066-01</t>
  </si>
  <si>
    <t>METER RUN @ 14-04</t>
  </si>
  <si>
    <t>PEAFB40G</t>
  </si>
  <si>
    <t xml:space="preserve"> 14-04-083-17-W6M</t>
  </si>
  <si>
    <t>B3B4727:IH3241-01</t>
  </si>
  <si>
    <t>2013 12 12</t>
  </si>
  <si>
    <t>2013 12 18</t>
  </si>
  <si>
    <t>ONSITE H2S NOT RECORDED_x000D_
MaxxALERT: The iC5 and nC5 concentrations are significantly higher than expected._x000D_
MaxxALERT: The C3, C6 concentrations vary from the historical results indicating moderate non-normal statistical behavior.</t>
  </si>
  <si>
    <t>CBF-GM1-MCT</t>
  </si>
  <si>
    <t>B3B4727:IH3242-01</t>
  </si>
  <si>
    <t>ONSITE H2S NOT RECORDED_x000D_
MaxxALERT: The iC5 and nC5 concentrations are significantly higher than expected._x000D_
MaxxALERT: The C6 concentration varies from the historical results indicating moderate non-normal statistical behavior.</t>
  </si>
  <si>
    <t>B404369:IM0602-01</t>
  </si>
  <si>
    <t>2014 01 20</t>
  </si>
  <si>
    <t>2014 01 16</t>
  </si>
  <si>
    <t>2014 01 22</t>
  </si>
  <si>
    <t>AA9-CBF-GS1</t>
  </si>
  <si>
    <t>PENN WEST RIGEL 04-31-088-18-W6M</t>
  </si>
  <si>
    <t>B407024:IO0171-01</t>
  </si>
  <si>
    <t>2014 01 29</t>
  </si>
  <si>
    <t>2014 01 27</t>
  </si>
  <si>
    <t>2014 02 03</t>
  </si>
  <si>
    <t>AA9-AT9-GM1</t>
  </si>
  <si>
    <t>PENN WEST BUICK C- 078-C/94-A-14</t>
  </si>
  <si>
    <t>B407242:IO1398-01</t>
  </si>
  <si>
    <t>00/C-078-C/094-A-14/02</t>
  </si>
  <si>
    <t>PEBUA48G</t>
  </si>
  <si>
    <t>c- 078-C/94-A-14</t>
  </si>
  <si>
    <t>B407242:IO1399-01</t>
  </si>
  <si>
    <t>00/D-035-E/094-A-14/00</t>
  </si>
  <si>
    <t>PENN WEST FIREWEED C-B01-H/94-A-13</t>
  </si>
  <si>
    <t>B407407:IO2627-01</t>
  </si>
  <si>
    <t>2014 01 30</t>
  </si>
  <si>
    <t>2014 01 28</t>
  </si>
  <si>
    <t>2014 02 05</t>
  </si>
  <si>
    <t>MaxxALERT: The duplicate sample was analyzed for confirmation of results.</t>
  </si>
  <si>
    <t>PEBUA44G</t>
  </si>
  <si>
    <t>c-B001-H/94-A-13</t>
  </si>
  <si>
    <t>AA9-CB-GS1-NG-SRA</t>
  </si>
  <si>
    <t>PC HZ  FIREWEED D-067-A/94-A-13</t>
  </si>
  <si>
    <t>B407407:IO2628-01</t>
  </si>
  <si>
    <t>SAFIA10G</t>
  </si>
  <si>
    <t>CANETIC ET AL FIREWEED D-067-A/94-A-13</t>
  </si>
  <si>
    <t>B407407:IO2629-01</t>
  </si>
  <si>
    <t>00/B-077-A/094-A-13/02</t>
  </si>
  <si>
    <t>FIREWEED DUNLEVY A</t>
  </si>
  <si>
    <t>2014 02 06</t>
  </si>
  <si>
    <t>SAFIA09G</t>
  </si>
  <si>
    <t>B409538:IQ2049-01</t>
  </si>
  <si>
    <t>2014 02 04</t>
  </si>
  <si>
    <t>2014 02 11</t>
  </si>
  <si>
    <t>AA9-YC2-YZ</t>
  </si>
  <si>
    <t>B409553:IQ2085-01</t>
  </si>
  <si>
    <t>AA9-SJ6-YZ</t>
  </si>
  <si>
    <t>B417724:IX8365-01</t>
  </si>
  <si>
    <t>2014 03 06</t>
  </si>
  <si>
    <t>2014 03 04</t>
  </si>
  <si>
    <t>2014 03 12</t>
  </si>
  <si>
    <t>AA9-MB4-YZ</t>
  </si>
  <si>
    <t>B421148:JB2990-01</t>
  </si>
  <si>
    <t>2014 03 18</t>
  </si>
  <si>
    <t>2014 03 14</t>
  </si>
  <si>
    <t>2014 03 20</t>
  </si>
  <si>
    <t xml:space="preserve">SAMSO54G </t>
  </si>
  <si>
    <t>CBF-MCT-NG-YZ</t>
  </si>
  <si>
    <t>PENN WEST OAK 13-32-086-18-W6M</t>
  </si>
  <si>
    <t>B421148:JB2991-01</t>
  </si>
  <si>
    <t>OAK GETHING</t>
  </si>
  <si>
    <t>2014 03 19</t>
  </si>
  <si>
    <t>B427103:JG7610-01</t>
  </si>
  <si>
    <t>2014 04 07</t>
  </si>
  <si>
    <t>2014 03 31</t>
  </si>
  <si>
    <t>2014 04 11</t>
  </si>
  <si>
    <t>NO PROTREND CODE PROVIDED_x000D_
MaxxALERT: The iC5 and nC5 concentrations are significantly higher than expected.</t>
  </si>
  <si>
    <t>PENN WEST WILDBOY B- 024-G/94-P-10</t>
  </si>
  <si>
    <t>B427103:JG7611-01</t>
  </si>
  <si>
    <t>2014 03 29</t>
  </si>
  <si>
    <t>GROUP SEPARATOR</t>
  </si>
  <si>
    <t>NO PROTREND CODE PROVIDED 2014/04/08_x000D_
MaxxALERT: The duplicate sample was analyzed for confirmation of results.</t>
  </si>
  <si>
    <t>PWJUA21GE</t>
  </si>
  <si>
    <t>B427103:JG7612-01</t>
  </si>
  <si>
    <t>MaxxALERT: Based on the historical data this sample is representative of the sample point._x000D_
MaxxALERT: The iC5 and nC5 concentrations are significantly higher than expected.</t>
  </si>
  <si>
    <t>B430895:JK2245-01</t>
  </si>
  <si>
    <t>2014 04 21</t>
  </si>
  <si>
    <t>2014 04 08</t>
  </si>
  <si>
    <t>2014 04 24</t>
  </si>
  <si>
    <t>PWJUA16GE</t>
  </si>
  <si>
    <t>b-G024-G/94-P-10</t>
  </si>
  <si>
    <t>CMD-GS1-RB9</t>
  </si>
  <si>
    <t>B430895:JK2246-01</t>
  </si>
  <si>
    <t>PWJUA15GE</t>
  </si>
  <si>
    <t>b-F024-G/94-P-10</t>
  </si>
  <si>
    <t>B430895:JK2247-01</t>
  </si>
  <si>
    <t>PWJUA17GE</t>
  </si>
  <si>
    <t>b-H024-G/94-P-10</t>
  </si>
  <si>
    <t>B430895:JK2248-01</t>
  </si>
  <si>
    <t>B430895:JK2249-01</t>
  </si>
  <si>
    <t>PWJUA12GE</t>
  </si>
  <si>
    <t>b-A024-G/94-P-10</t>
  </si>
  <si>
    <t>B430895:JK2250-01</t>
  </si>
  <si>
    <t>PWJUA13GE</t>
  </si>
  <si>
    <t>b-D024-G/94-P-10</t>
  </si>
  <si>
    <t>B430895:JK2251-01</t>
  </si>
  <si>
    <t>PWJUA14GE</t>
  </si>
  <si>
    <t>b-E024-G/94-P-10</t>
  </si>
  <si>
    <t>B430895:JK2252-01</t>
  </si>
  <si>
    <t>NO PROTREND CODE PROVIDED 2014/04/08</t>
  </si>
  <si>
    <t>B431412:JK5676-01</t>
  </si>
  <si>
    <t>2014 04 22</t>
  </si>
  <si>
    <t>2014 04 17</t>
  </si>
  <si>
    <t>2014 04 25</t>
  </si>
  <si>
    <t>GS1-MCT-SRA</t>
  </si>
  <si>
    <t>B438003:JP2556-01</t>
  </si>
  <si>
    <t>2014 05 13</t>
  </si>
  <si>
    <t>2014 05 09</t>
  </si>
  <si>
    <t>2014 05 16</t>
  </si>
  <si>
    <t>GS1-MCT-SJ6</t>
  </si>
  <si>
    <t>B440002:JQ3230-01</t>
  </si>
  <si>
    <t>2014 05 20</t>
  </si>
  <si>
    <t>2014 05 23</t>
  </si>
  <si>
    <t>B440002:JQ3231-01</t>
  </si>
  <si>
    <t>B450191:JW1696-01</t>
  </si>
  <si>
    <t>2014 06 17</t>
  </si>
  <si>
    <t>2014 06 13</t>
  </si>
  <si>
    <t>2014 06 20</t>
  </si>
  <si>
    <t>AA9-NG-RB9</t>
  </si>
  <si>
    <t>B450206:JW1733-01</t>
  </si>
  <si>
    <t>B450206:JW1734-01</t>
  </si>
  <si>
    <t>B450206:JW1735-01</t>
  </si>
  <si>
    <t>A comparison of the current data from the region indicates a strong correlation.</t>
  </si>
  <si>
    <t>B450238:JW1870-01</t>
  </si>
  <si>
    <t>2014 06 12</t>
  </si>
  <si>
    <t>2014 06 23</t>
  </si>
  <si>
    <t>AA9-AT9-GS1-PW1-YZ</t>
  </si>
  <si>
    <t>B450238:JW1871-01</t>
  </si>
  <si>
    <t>2014 06 22</t>
  </si>
  <si>
    <t>B450238:JW1872-01</t>
  </si>
  <si>
    <t>B450325:JW2493-01</t>
  </si>
  <si>
    <t>BUICK CREEK DUNLEVY M</t>
  </si>
  <si>
    <t>AA9-MB4-NG-YZ</t>
  </si>
  <si>
    <t>B450378:JW2881-01</t>
  </si>
  <si>
    <t>MaxxALERT: The duplicate sample was analyzed for confirmation of results._x000D_
MaxxALERT: The C7+ concentration varies from the historical results indicating strong non-normal statistical behavior. The C6 concentration varies from the historical results indicating moderate non-normal statistical behavior.</t>
  </si>
  <si>
    <t>AA9-JOB-YZ</t>
  </si>
  <si>
    <t>B459751:KC2200-01</t>
  </si>
  <si>
    <t>2014 07 15</t>
  </si>
  <si>
    <t>2014 07 11</t>
  </si>
  <si>
    <t>2014 07 21</t>
  </si>
  <si>
    <t>CBF-GS1-HGU</t>
  </si>
  <si>
    <t>B459751:KC2201-01</t>
  </si>
  <si>
    <t>B459751:KC2202-01</t>
  </si>
  <si>
    <t>B459751:KC2203-01</t>
  </si>
  <si>
    <t>B459751:KC2204-01</t>
  </si>
  <si>
    <t>b- 023-E/94-A-14</t>
  </si>
  <si>
    <t>B459802:KC2615-01</t>
  </si>
  <si>
    <t>MaxxALERT: The iC5, nC5 concentrations vary from the historical results indicating moderate non-normal statistical behavior.</t>
  </si>
  <si>
    <t>GS1-HGU-MB4</t>
  </si>
  <si>
    <t>B463661:KE5659-01</t>
  </si>
  <si>
    <t>2014 07 25</t>
  </si>
  <si>
    <t>2014 07 23</t>
  </si>
  <si>
    <t>2014 07 30</t>
  </si>
  <si>
    <t>GS1-MCT-RB9</t>
  </si>
  <si>
    <t>B464158:KE9558-01</t>
  </si>
  <si>
    <t>BUICK CREEK BLUESKY C</t>
  </si>
  <si>
    <t>2014 07 28</t>
  </si>
  <si>
    <t>2014 07 24</t>
  </si>
  <si>
    <t>2014 07 31</t>
  </si>
  <si>
    <t>CBF-GM1-HGU</t>
  </si>
  <si>
    <t>B464158:KE9559-01</t>
  </si>
  <si>
    <t>B464158:KE9561-01</t>
  </si>
  <si>
    <t>B464158:KE9562-01</t>
  </si>
  <si>
    <t>B464158:KE9563-01</t>
  </si>
  <si>
    <t>B465471:KF7283-01</t>
  </si>
  <si>
    <t>2014 07 29</t>
  </si>
  <si>
    <t>2014 08 06</t>
  </si>
  <si>
    <t>GM1-HGU-KKO-NG</t>
  </si>
  <si>
    <t>B465481:KF7429-01</t>
  </si>
  <si>
    <t>PEAFB62G</t>
  </si>
  <si>
    <t>KKO-MCT-NG</t>
  </si>
  <si>
    <t>B465521:KF7492-01</t>
  </si>
  <si>
    <t>B465572:KF7683-01</t>
  </si>
  <si>
    <t>CBF-MCT-NG-SK1</t>
  </si>
  <si>
    <t>B465572:KF7684-01</t>
  </si>
  <si>
    <t>PEWBA14G</t>
  </si>
  <si>
    <t>A07-24-088-20-W6M</t>
  </si>
  <si>
    <t>B465572:KF7685-01</t>
  </si>
  <si>
    <t>PENN WEST BUICK 13-19-088-19-W6M/02</t>
  </si>
  <si>
    <t>B465572:KF7686-01</t>
  </si>
  <si>
    <t>B465572:KF7687-01</t>
  </si>
  <si>
    <t>BUICK CREEK NOTIKEWIN B</t>
  </si>
  <si>
    <t>B465572:KF7689-01</t>
  </si>
  <si>
    <t>BUICK CREEK NORTH PINE C</t>
  </si>
  <si>
    <t>B466055:KG0424-01</t>
  </si>
  <si>
    <t>2014 08 01</t>
  </si>
  <si>
    <t>2014 08 07</t>
  </si>
  <si>
    <t>PEBUA03G</t>
  </si>
  <si>
    <t>AA9-KKO-NG</t>
  </si>
  <si>
    <t>B466629:KG4158-01</t>
  </si>
  <si>
    <t>MaxxALERT: The duplicate sample was analyzed for confirmation of results._x000D_
MaxxALERT: The H2 concentration is atypically high.</t>
  </si>
  <si>
    <t>AA9-KKO-MCT-NG</t>
  </si>
  <si>
    <t>B466629:KG4159-01</t>
  </si>
  <si>
    <t>B466629:KG4160-01</t>
  </si>
  <si>
    <t>B470730:KI7280-01</t>
  </si>
  <si>
    <t>2014 08 15</t>
  </si>
  <si>
    <t>2014 08 13</t>
  </si>
  <si>
    <t>2014 08 21</t>
  </si>
  <si>
    <t>KKO-MCT-YZ</t>
  </si>
  <si>
    <t>B473335:KK1949-01</t>
  </si>
  <si>
    <t>2014 08 19</t>
  </si>
  <si>
    <t>2014 08 26</t>
  </si>
  <si>
    <t>AA9-GM1-KKO-SK1-YZ</t>
  </si>
  <si>
    <t>B473335:KK1950-01</t>
  </si>
  <si>
    <t>B473335:KK1951-01</t>
  </si>
  <si>
    <t>00/B-042-A/094-A-13/03</t>
  </si>
  <si>
    <t>B473335:KK1953-01</t>
  </si>
  <si>
    <t>B473335:KK1954-01</t>
  </si>
  <si>
    <t>B473335:KK1955-01</t>
  </si>
  <si>
    <t>FIREWEED BLUESKY B</t>
  </si>
  <si>
    <t>B473335:KK1956-01</t>
  </si>
  <si>
    <t>B473335:KK1957-01</t>
  </si>
  <si>
    <t>B473335:KK1958-01</t>
  </si>
  <si>
    <t>B473335:KK1959-01</t>
  </si>
  <si>
    <t>FIREWEED BALDONNEL E</t>
  </si>
  <si>
    <t>B473543:KK3279-01</t>
  </si>
  <si>
    <t>2014 08 22</t>
  </si>
  <si>
    <t>2014 08 20</t>
  </si>
  <si>
    <t>2014 08 27</t>
  </si>
  <si>
    <t>MCT-NG-RB9</t>
  </si>
  <si>
    <t>B479447:KN9338-01</t>
  </si>
  <si>
    <t>BALDONNEL/U CHARLIE LK B</t>
  </si>
  <si>
    <t>2014 09 09</t>
  </si>
  <si>
    <t>2014 09 02</t>
  </si>
  <si>
    <t>2014 09 12</t>
  </si>
  <si>
    <t>AA9-GM1-MCT</t>
  </si>
  <si>
    <t>B479447:KN9339-01</t>
  </si>
  <si>
    <t>B479777:KO1776-01</t>
  </si>
  <si>
    <t>2014 09 10</t>
  </si>
  <si>
    <t>2014 09 08</t>
  </si>
  <si>
    <t>2014 09 15</t>
  </si>
  <si>
    <t>B479879:KO2060-01</t>
  </si>
  <si>
    <t>FORT ST JOHN SOUTH EAST</t>
  </si>
  <si>
    <t>GS1-KKO-MCT-SK1</t>
  </si>
  <si>
    <t>B479879:KO2064-01</t>
  </si>
  <si>
    <t>B484326:KQ8927-01</t>
  </si>
  <si>
    <t>FORT ST JOHN CENTRAL</t>
  </si>
  <si>
    <t>2014 09 22</t>
  </si>
  <si>
    <t>2014 09 18</t>
  </si>
  <si>
    <t>2014 09 25</t>
  </si>
  <si>
    <t>AA9-GM1-GS1-MB4-NG-SK1-YZ</t>
  </si>
  <si>
    <t>B484326:KQ8928-01</t>
  </si>
  <si>
    <t>B484326:KQ8929-01</t>
  </si>
  <si>
    <t>FORT ST JOHN BALDONNEL A</t>
  </si>
  <si>
    <t>B484326:KQ8932-01</t>
  </si>
  <si>
    <t>2014 09 26</t>
  </si>
  <si>
    <t>B484326:KQ8933-01</t>
  </si>
  <si>
    <t>FORT ST JOHN BALDONNEL</t>
  </si>
  <si>
    <t>B484326:KQ8937-01</t>
  </si>
  <si>
    <t>B484326:KQ8939-01</t>
  </si>
  <si>
    <t>B484586:KR0620-01</t>
  </si>
  <si>
    <t>2014 09 23</t>
  </si>
  <si>
    <t>2014 09 19</t>
  </si>
  <si>
    <t>2014 09 29</t>
  </si>
  <si>
    <t>METER RUN @ 02/08-05</t>
  </si>
  <si>
    <t>GM1-MB4-MCT-PM7-SK1-YZ</t>
  </si>
  <si>
    <t>B484586:KR0623-01</t>
  </si>
  <si>
    <t>B484649:KR0914-01</t>
  </si>
  <si>
    <t>AA9-GM1-SK1-YZ</t>
  </si>
  <si>
    <t>B490663:KU9268-01</t>
  </si>
  <si>
    <t>2014 10 08</t>
  </si>
  <si>
    <t>2014 10 06</t>
  </si>
  <si>
    <t>2014 10 15</t>
  </si>
  <si>
    <t>AA9-GM1-GS1-KKO-YZ</t>
  </si>
  <si>
    <t>B490663:KU9270-01</t>
  </si>
  <si>
    <t>B490663:KU9271-01</t>
  </si>
  <si>
    <t>B490663:KU9272-01</t>
  </si>
  <si>
    <t>B490663:KU9273-01</t>
  </si>
  <si>
    <t>OAK BALDONNEL</t>
  </si>
  <si>
    <t>B490663:KU9274-01</t>
  </si>
  <si>
    <t>OAK CECIL K</t>
  </si>
  <si>
    <t>B490663:KU9275-01</t>
  </si>
  <si>
    <t>STODDART NORTH PINE F</t>
  </si>
  <si>
    <t>B490663:KU9276-01</t>
  </si>
  <si>
    <t>B490663:KU9277-01</t>
  </si>
  <si>
    <t>B491337:KV3039-01</t>
  </si>
  <si>
    <t>2014 10 09</t>
  </si>
  <si>
    <t>2014 10 07</t>
  </si>
  <si>
    <t>AA9-KKO-YZ</t>
  </si>
  <si>
    <t>B495993:KY1196-01</t>
  </si>
  <si>
    <t>2014 10 23</t>
  </si>
  <si>
    <t>2014 10 21</t>
  </si>
  <si>
    <t>2014 10 28</t>
  </si>
  <si>
    <t>MB4-MCT-NG</t>
  </si>
  <si>
    <t>B4A0694:LB3842-01</t>
  </si>
  <si>
    <t>2014 11 05</t>
  </si>
  <si>
    <t>2014 11 03</t>
  </si>
  <si>
    <t>2014 11 10</t>
  </si>
  <si>
    <t>AML-GM1-KKO</t>
  </si>
  <si>
    <t>B4A4710:LE0357-01</t>
  </si>
  <si>
    <t>2014 11 18</t>
  </si>
  <si>
    <t>2014 11 14</t>
  </si>
  <si>
    <t>2014 11 21</t>
  </si>
  <si>
    <t>ET1-GS1-SDD</t>
  </si>
  <si>
    <t>PENN WEST HZ HELMET D-A051-G/094-P-10</t>
  </si>
  <si>
    <t>B4A9421:LH0917-01</t>
  </si>
  <si>
    <t>02/D-071-G/094-P-10/00</t>
  </si>
  <si>
    <t>2014 12 02</t>
  </si>
  <si>
    <t>2014 11 23</t>
  </si>
  <si>
    <t>2014 12 09</t>
  </si>
  <si>
    <t>MaxxALERT: The opening pressure varies significantly from the reported source pressure._x000D_
MaxxALERT: The C6 concentration is significantly higher than expected.</t>
  </si>
  <si>
    <t>PWJUA20G</t>
  </si>
  <si>
    <t>d-A051-G/94-P-10</t>
  </si>
  <si>
    <t>HGU-KKO-YZ</t>
  </si>
  <si>
    <t>B4A9421:LH0918-01</t>
  </si>
  <si>
    <t>2014 11 24</t>
  </si>
  <si>
    <t>B4B4558:LK0398-01</t>
  </si>
  <si>
    <t>2014 12 18</t>
  </si>
  <si>
    <t>2014 12 16</t>
  </si>
  <si>
    <t>2014 12 23</t>
  </si>
  <si>
    <t>AT9-GM1-SDD</t>
  </si>
  <si>
    <t>B4B4644:LK0801-01</t>
  </si>
  <si>
    <t>2014 12 29</t>
  </si>
  <si>
    <t>AT9-GS1-HGU-SDD</t>
  </si>
  <si>
    <t>B504302:LN5530-01</t>
  </si>
  <si>
    <t>2015 01 20</t>
  </si>
  <si>
    <t>2015 01 16</t>
  </si>
  <si>
    <t>2015 01 22</t>
  </si>
  <si>
    <t>CNE-SDD-YZ</t>
  </si>
  <si>
    <t>B509813:LQ4817-01</t>
  </si>
  <si>
    <t>2015 02 06</t>
  </si>
  <si>
    <t>2015 02 04</t>
  </si>
  <si>
    <t>2015 02 11</t>
  </si>
  <si>
    <t>GM1-PM7-SDD</t>
  </si>
  <si>
    <t>B509876:LQ5218-01</t>
  </si>
  <si>
    <t>FORT ST JOHN PINGEL B</t>
  </si>
  <si>
    <t>GM1-SDD-YC2</t>
  </si>
  <si>
    <t>B509876:LQ5221-01</t>
  </si>
  <si>
    <t>B515706:LT6175-01</t>
  </si>
  <si>
    <t>2015 02 26</t>
  </si>
  <si>
    <t>2015 02 24</t>
  </si>
  <si>
    <t>2015 03 04</t>
  </si>
  <si>
    <t>GM1-KBI-KE4-MCT-RT1-YC2</t>
  </si>
  <si>
    <t>B517532:LU6394-01</t>
  </si>
  <si>
    <t>2015 03 10</t>
  </si>
  <si>
    <t>PWHEA21G</t>
  </si>
  <si>
    <t>EDO-GM1-M12-SDD</t>
  </si>
  <si>
    <t>PENN WEST HOSSITL B-077-B/94-A-14</t>
  </si>
  <si>
    <t>B517566:LU6502-01</t>
  </si>
  <si>
    <t>00/C-077-B/094-P-14/02</t>
  </si>
  <si>
    <t>2015 03 09</t>
  </si>
  <si>
    <t>PENNX24G</t>
  </si>
  <si>
    <t>AA9-EDO-GM1-GS1-M12-SDD-YZ</t>
  </si>
  <si>
    <t>PENN WEST WILDBOY A-039-G/94-P-14</t>
  </si>
  <si>
    <t>B517566:LU6503-01</t>
  </si>
  <si>
    <t>00/C-039-G/094-P-14/00</t>
  </si>
  <si>
    <t>PENHE03G</t>
  </si>
  <si>
    <t>c- 039-G/94-P-14</t>
  </si>
  <si>
    <t>B517566:LU6504-01</t>
  </si>
  <si>
    <t>MaxxALERT: The duplicate sample was analyzed for confirmation of results._x000D_
MaxxALERT: The H2 concentration is atypically high._x000D_
MaxxALERT: The iC4/nC4 ratio is atypical.</t>
  </si>
  <si>
    <t>PENNX25G</t>
  </si>
  <si>
    <t>B517566:LU6505-01</t>
  </si>
  <si>
    <t>HELMET JEAN MARIE A</t>
  </si>
  <si>
    <t>PWHOS05G</t>
  </si>
  <si>
    <t>B517658:LU6884-01</t>
  </si>
  <si>
    <t>THETLAANDOA DEBOLT I</t>
  </si>
  <si>
    <t>PWEST14G</t>
  </si>
  <si>
    <t>GS1-HGU-M12-MM1-YZ</t>
  </si>
  <si>
    <t>B517658:LU6886-01</t>
  </si>
  <si>
    <t>DESAN BLUESKY A</t>
  </si>
  <si>
    <t>PENNW14G</t>
  </si>
  <si>
    <t>B517658:LU6887-01</t>
  </si>
  <si>
    <t>PWEST15G</t>
  </si>
  <si>
    <t>B517658:LU6888-01</t>
  </si>
  <si>
    <t>PWWBB57G</t>
  </si>
  <si>
    <t>PENN WEST THETLAANDOA C-063-F/94-P-06</t>
  </si>
  <si>
    <t>B517658:LU6889-01</t>
  </si>
  <si>
    <t>THETLAANDOA DEBOLT D</t>
  </si>
  <si>
    <t>PWTTA32G</t>
  </si>
  <si>
    <t>PENN WEST HZ NORTH HELMET A- 079-I/94-P-11</t>
  </si>
  <si>
    <t>B517661:LU6899-01</t>
  </si>
  <si>
    <t>METER RUN @ A-079-I</t>
  </si>
  <si>
    <t>PEHEA58G</t>
  </si>
  <si>
    <t>GM1-GS1-HGU-M12-YZ</t>
  </si>
  <si>
    <t>PENN WEST  HELMET A- 071-J/94-P-11</t>
  </si>
  <si>
    <t>B517661:LU6900-01</t>
  </si>
  <si>
    <t>HELMET JEAN MARIE</t>
  </si>
  <si>
    <t>PENHE06G</t>
  </si>
  <si>
    <t>PENN WEST HZ HELMET C- 083-J/94-P-11</t>
  </si>
  <si>
    <t>B517661:LU6901-01</t>
  </si>
  <si>
    <t>PENHE10G</t>
  </si>
  <si>
    <t>PENN WEST WILDBOY C-100-I/94-P-11</t>
  </si>
  <si>
    <t>B517661:LU6903-01</t>
  </si>
  <si>
    <t>00/C-100-I/094-P-11/00</t>
  </si>
  <si>
    <t>PENHE05G</t>
  </si>
  <si>
    <t>c- 100-I/94-P-11</t>
  </si>
  <si>
    <t>B517676:LU6965-01</t>
  </si>
  <si>
    <t>MaxxALERT: The iC5 and nC5 concentrations are significantly higher than expected._x000D_
MaxxALERT: The CO2, C1 concentrations vary from the historical results indicating moderate non-normal statistical behavior.</t>
  </si>
  <si>
    <t>BDO-GM1-GS1-M12-SDD</t>
  </si>
  <si>
    <t>B517676:LU6966-01</t>
  </si>
  <si>
    <t>MaxxALERT: Based on the historical data this sample is representative of the sample point._x000D_
MaxxALERT: The iC5 and nC5 concentrations are significantly higher than expected._x000D_
MaxxALERT: The C6 concentration is significantly higher than expected.</t>
  </si>
  <si>
    <t>B517676:LU6967-01</t>
  </si>
  <si>
    <t>B517676:LU6968-01</t>
  </si>
  <si>
    <t>B517676:LU6969-01</t>
  </si>
  <si>
    <t>MaxxALERT: The opening pressure varies significantly from the reported source pressure._x000D_
MaxxALERT: The CO2, C2 concentrations vary from the historical results indicating moderate non-normal statistical behavior.</t>
  </si>
  <si>
    <t>B517676:LU6970-01</t>
  </si>
  <si>
    <t>B517676:LU6971-01</t>
  </si>
  <si>
    <t>MaxxALERT: Based on the historical data this sample is representative of the sample point._x000D_
MaxxALERT: The sample has been ran using a high CO2 standard.</t>
  </si>
  <si>
    <t>B517676:LU6972-01</t>
  </si>
  <si>
    <t>MaxxALERT: Based on the historical data this sample is representative of the sample point._x000D_
MaxxALERT: The C6 concentration is significantly higher than expected.</t>
  </si>
  <si>
    <t>B517676:LU6973-01</t>
  </si>
  <si>
    <t>PENN WEST THETLAANDOA B-041-L/94-P-06</t>
  </si>
  <si>
    <t>B517702:LU7051-01</t>
  </si>
  <si>
    <t>THETLAANDOA DEBOLT A</t>
  </si>
  <si>
    <t>2015 02 27</t>
  </si>
  <si>
    <t>PWTTA36G</t>
  </si>
  <si>
    <t>AA9-GM1-M12-MM1-SDD-YZ</t>
  </si>
  <si>
    <t>B517702:LU7052-01</t>
  </si>
  <si>
    <t>MaxxALERT: The duplicate sample was analyzed for confirmation of results._x000D_
MaxxALERT: The sample has been ran using a high CO2 standard.</t>
  </si>
  <si>
    <t>PEHEA38G</t>
  </si>
  <si>
    <t>B517702:LU7053-01</t>
  </si>
  <si>
    <t>THETLAANDOA DEBOLT C</t>
  </si>
  <si>
    <t>PWTTA38G</t>
  </si>
  <si>
    <t>B517702:LU7054-01</t>
  </si>
  <si>
    <t>PWTTA39G</t>
  </si>
  <si>
    <t>B517702:LU7055-01</t>
  </si>
  <si>
    <t>PWWBB16G</t>
  </si>
  <si>
    <t>B517702:LU7056-01</t>
  </si>
  <si>
    <t>MaxxALERT: The sample has been ran using a high CO2 standard.</t>
  </si>
  <si>
    <t>PETHA19G</t>
  </si>
  <si>
    <t>B517702:LU7057-01</t>
  </si>
  <si>
    <t>MaxxALERT: The duplicate sample was analyzed for confirmation of results._x000D_
MaxxALERT: The C6 concentration is significantly higher than expected.</t>
  </si>
  <si>
    <t>PWWBA48G</t>
  </si>
  <si>
    <t>B517702:LU7058-01</t>
  </si>
  <si>
    <t>PWTTA41G</t>
  </si>
  <si>
    <t>B517702:LU7059-01</t>
  </si>
  <si>
    <t>PWTTA15G</t>
  </si>
  <si>
    <t>PENN WEST WILDBOY C- 051-L/94-P-06</t>
  </si>
  <si>
    <t>B517702:LU7060-01</t>
  </si>
  <si>
    <t>PENNX20G</t>
  </si>
  <si>
    <t>B517708:LU7086-01</t>
  </si>
  <si>
    <t>02/D-035-G/094-P-10/02</t>
  </si>
  <si>
    <t>SEPARATOR INLET</t>
  </si>
  <si>
    <t>PWJUA19G</t>
  </si>
  <si>
    <t>AA9-M12-MM1-SDD-YZ</t>
  </si>
  <si>
    <t>PENN WEST HELMET B-024-G/94-P-10</t>
  </si>
  <si>
    <t>B517708:LU7087-01</t>
  </si>
  <si>
    <t>SALES TO D-075-A</t>
  </si>
  <si>
    <t>PEJUA20G</t>
  </si>
  <si>
    <t>PENN WEST HZ HELMET D-D064-G/094-P-10</t>
  </si>
  <si>
    <t>B517708:LU7089-01</t>
  </si>
  <si>
    <t>00/D-084-G/094-P-10/00</t>
  </si>
  <si>
    <t>d-D064-G/94-P-10</t>
  </si>
  <si>
    <t>B517708:LU7090-01</t>
  </si>
  <si>
    <t>d-C064-G/94-P-10</t>
  </si>
  <si>
    <t>B517708:LU7091-01</t>
  </si>
  <si>
    <t>PWWBB62G</t>
  </si>
  <si>
    <t>B517708:LU7092-01</t>
  </si>
  <si>
    <t>PWHEA20G</t>
  </si>
  <si>
    <t>B517708:LU7093-01</t>
  </si>
  <si>
    <t>THETLAANDOA DEBOLT F</t>
  </si>
  <si>
    <t>PWWBA55G</t>
  </si>
  <si>
    <t>B517708:LU7094-01</t>
  </si>
  <si>
    <t>PENHE20G</t>
  </si>
  <si>
    <t>b-A064-G/94-P-10</t>
  </si>
  <si>
    <t>B517755:LU7317-01</t>
  </si>
  <si>
    <t>2015 02 25</t>
  </si>
  <si>
    <t>2015 03 11</t>
  </si>
  <si>
    <t>PWWBA87G</t>
  </si>
  <si>
    <t>AA9-AT9-GM1-GS1-SDD-YZ</t>
  </si>
  <si>
    <t>PENN WEST HELMET C- 071-F/94-P-11</t>
  </si>
  <si>
    <t>B517755:LU7318-01</t>
  </si>
  <si>
    <t>MaxxALERT: The iC4/nC4 ratio is atypical._x000D_
MaxxALERT: The iC5 and nC5 concentrations are significantly higher than expected.</t>
  </si>
  <si>
    <t>PENHE25G</t>
  </si>
  <si>
    <t>PENN WEST HELMET D- 070-H/94-P-11</t>
  </si>
  <si>
    <t>B517755:LU7319-01</t>
  </si>
  <si>
    <t>MaxxALERT: The iC4/nC4 ratio is atypical._x000D_
MaxxALERT: The C6 concentration is significantly higher than expected.</t>
  </si>
  <si>
    <t>PWWBA36G</t>
  </si>
  <si>
    <t>PENN WEST HZ HELMET D- 037-G/94-P-11</t>
  </si>
  <si>
    <t>B517755:LU7320-01</t>
  </si>
  <si>
    <t xml:space="preserve">WELLHEAD </t>
  </si>
  <si>
    <t>PWWBB05G</t>
  </si>
  <si>
    <t>B517755:LU7321-01</t>
  </si>
  <si>
    <t>PWWBB72G</t>
  </si>
  <si>
    <t>c-A057-A/94-P-11</t>
  </si>
  <si>
    <t>PENN WEST HZ HELMET D- 028-H/94-P-11</t>
  </si>
  <si>
    <t>B517755:LU7322-01</t>
  </si>
  <si>
    <t>MaxxALERT: The duplicate sample was analyzed for confirmation of results._x000D_
MaxxALERT: The iC4/nC4 ratio is slightly atypical._x000D_
MaxxALERT: The C6 concentration is significantly higher than expected.</t>
  </si>
  <si>
    <t>PWWBA81G</t>
  </si>
  <si>
    <t>B517755:LU7323-01</t>
  </si>
  <si>
    <t>THETLAANDOA DEBOLT K</t>
  </si>
  <si>
    <t>PWTTA07G</t>
  </si>
  <si>
    <t>B517755:LU7324-01</t>
  </si>
  <si>
    <t>PWTTA12G</t>
  </si>
  <si>
    <t>PENN WEST HELMET B- 052-A/94-P-11</t>
  </si>
  <si>
    <t>B517755:LU7325-01</t>
  </si>
  <si>
    <t>B517755:LU7326-01</t>
  </si>
  <si>
    <t>MaxxALERT: The duplicate sample was analyzed for confirmation of results._x000D_
MaxxALERT: The iC5 and nC5 concentrations are significantly higher than expected._x000D_
MaxxALERT: The C6 concentration is significantly higher than expected.</t>
  </si>
  <si>
    <t>PWTTA16G</t>
  </si>
  <si>
    <t>PENN WEST HELMET C- 091-F/94-P-11</t>
  </si>
  <si>
    <t>B517755:LU7327-01</t>
  </si>
  <si>
    <t>PENNX32G</t>
  </si>
  <si>
    <t>PENN WEST HELMET C- 088-H/94-P-11</t>
  </si>
  <si>
    <t>B517755:LU7328-01</t>
  </si>
  <si>
    <t>PEWIB31G</t>
  </si>
  <si>
    <t>B520415:LW2668-01</t>
  </si>
  <si>
    <t>2015 03 13</t>
  </si>
  <si>
    <t>2015 03 18</t>
  </si>
  <si>
    <t>GS1-KBI-M12</t>
  </si>
  <si>
    <t>PENN WEST HELMET A- 092-J/94-P-11</t>
  </si>
  <si>
    <t>B521397:LW7911-01</t>
  </si>
  <si>
    <t>2015 03 17</t>
  </si>
  <si>
    <t>2015 03 12</t>
  </si>
  <si>
    <t>2015 03 23</t>
  </si>
  <si>
    <t>PENHE07G</t>
  </si>
  <si>
    <t>AT9-GS1-HGU</t>
  </si>
  <si>
    <t>B521397:LW7912-01</t>
  </si>
  <si>
    <t>PEHEA40G</t>
  </si>
  <si>
    <t>PENN WEST HZ HELMET D-B051-G/094-P-10</t>
  </si>
  <si>
    <t>B521618:LW8985-01</t>
  </si>
  <si>
    <t>00/D-082-G/094-P-10/00</t>
  </si>
  <si>
    <t>d-B051-G/94-P-10</t>
  </si>
  <si>
    <t>AT9-GS1-HGU-MCT-NG-YZ</t>
  </si>
  <si>
    <t>PENN WEST HZ HELMET D-D051-G/094-P-10</t>
  </si>
  <si>
    <t>B521618:LW8986-01</t>
  </si>
  <si>
    <t>00/A-083-G/094-P-10/00</t>
  </si>
  <si>
    <t>d-D051-G/94-P-10</t>
  </si>
  <si>
    <t>PENN WEST HZ HELMET D-E051-G/094-P-10</t>
  </si>
  <si>
    <t>B521618:LW8987-01</t>
  </si>
  <si>
    <t>00/B-031-G/094-P-10/00</t>
  </si>
  <si>
    <t>d-E051-G/94-P-10</t>
  </si>
  <si>
    <t>PENN WEST HZ HELMET D-H051-G/094-P-10</t>
  </si>
  <si>
    <t>B521618:LW8989-01</t>
  </si>
  <si>
    <t>00/B-039-H/094-P-10/00</t>
  </si>
  <si>
    <t>d-H051-G/94-P-10</t>
  </si>
  <si>
    <t>B527800:MA0348-01</t>
  </si>
  <si>
    <t>2015 04 08</t>
  </si>
  <si>
    <t>2015 04 06</t>
  </si>
  <si>
    <t>2015 04 14</t>
  </si>
  <si>
    <t>AT9-GS1-MCT</t>
  </si>
  <si>
    <t>B531460:MB8527-01</t>
  </si>
  <si>
    <t>2015 04 20</t>
  </si>
  <si>
    <t>2015 04 16</t>
  </si>
  <si>
    <t>2015 04 23</t>
  </si>
  <si>
    <t>GS1-MCT-YC2</t>
  </si>
  <si>
    <t>B531460:MB8528-01</t>
  </si>
  <si>
    <t>B531467:MB8538-01</t>
  </si>
  <si>
    <t>AT9-CNE-GM1-MCT</t>
  </si>
  <si>
    <t>B531895:MC0462-01</t>
  </si>
  <si>
    <t>2015 04 21</t>
  </si>
  <si>
    <t>2015 04 26</t>
  </si>
  <si>
    <t>GM1-GS1-MB4-MCT-YZ</t>
  </si>
  <si>
    <t>B531895:MC0463-01</t>
  </si>
  <si>
    <t>2015 04 28</t>
  </si>
  <si>
    <t>PEJUA15G</t>
  </si>
  <si>
    <t>b-B064-G/94-P-10</t>
  </si>
  <si>
    <t>B531895:MC0464-01</t>
  </si>
  <si>
    <t>2015 04 27</t>
  </si>
  <si>
    <t>CNJUA03G</t>
  </si>
  <si>
    <t>B531895:MC0465-01</t>
  </si>
  <si>
    <t>00/B-082-G/094-P-10/00</t>
  </si>
  <si>
    <t>d-C051-G/94-P-10</t>
  </si>
  <si>
    <t>B531895:MC0466-01</t>
  </si>
  <si>
    <t>B531895:MC0467-01</t>
  </si>
  <si>
    <t>B531895:MC0468-01</t>
  </si>
  <si>
    <t>00/A-031-G/094-P-10/00</t>
  </si>
  <si>
    <t>d-F051-G/94-P-10</t>
  </si>
  <si>
    <t>B531895:MC0470-01</t>
  </si>
  <si>
    <t>B531895:MC0471-01</t>
  </si>
  <si>
    <t>B531895:MC0472-01</t>
  </si>
  <si>
    <t>PENNW07G</t>
  </si>
  <si>
    <t>B540454:MG3238-01</t>
  </si>
  <si>
    <t>2015 05 15</t>
  </si>
  <si>
    <t>2015 05 12</t>
  </si>
  <si>
    <t>2015 05 25</t>
  </si>
  <si>
    <t>AT9-GM1-GS1-HGU</t>
  </si>
  <si>
    <t>B540454:MG3239-01</t>
  </si>
  <si>
    <t>2015 05 26</t>
  </si>
  <si>
    <t>MaxxALERT: The duplicate sample was analyzed for confirmation of results._x000D_
MaxxALERT: The CO2, C2 concentrations vary from the historical results indicating moderate non-normal statistical behavior.</t>
  </si>
  <si>
    <t>B541337:MG8048-01</t>
  </si>
  <si>
    <t>2015 05 20</t>
  </si>
  <si>
    <t>2015 05 27</t>
  </si>
  <si>
    <t>MaxxALERT: The duplicate sample was analyzed for confirmation of results._x000D_
MaxxALERT: The iC4 concentration varies from the historical results indicating moderate non-normal statistical behavior.</t>
  </si>
  <si>
    <t>CNE-GM1-HGU</t>
  </si>
  <si>
    <t>B546636:MJ5289-01</t>
  </si>
  <si>
    <t>2015 06 04</t>
  </si>
  <si>
    <t>2015 06 02</t>
  </si>
  <si>
    <t>2015 06 09</t>
  </si>
  <si>
    <t>CNE-KR6-NG</t>
  </si>
  <si>
    <t>PENN WEST HZ HELMET D- 051-G/094-P-10</t>
  </si>
  <si>
    <t>B550559:ML7241-01</t>
  </si>
  <si>
    <t>00/A-070-H/094-P-10/00</t>
  </si>
  <si>
    <t>2015 06 16</t>
  </si>
  <si>
    <t>2015 06 22</t>
  </si>
  <si>
    <t>MaxxALERT: The H2 concentration is atypically high.</t>
  </si>
  <si>
    <t>GM1-GS1-KR6-PW1</t>
  </si>
  <si>
    <t>B550559:ML8045-01</t>
  </si>
  <si>
    <t>2015 06 23</t>
  </si>
  <si>
    <t>B554413:MN7520-01</t>
  </si>
  <si>
    <t>2015 06 26</t>
  </si>
  <si>
    <t>2015 06 24</t>
  </si>
  <si>
    <t>2015 07 03</t>
  </si>
  <si>
    <t>GS1-KJ3-KR6-MM1</t>
  </si>
  <si>
    <t>B554413:MN7521-01</t>
  </si>
  <si>
    <t>2015 07 02</t>
  </si>
  <si>
    <t>B554413:MN7522-01</t>
  </si>
  <si>
    <t>B554413:MN7523-01</t>
  </si>
  <si>
    <t>B554413:MN7524-01</t>
  </si>
  <si>
    <t>B555270:MO3915-01</t>
  </si>
  <si>
    <t>2015 06 30</t>
  </si>
  <si>
    <t>2015 06 25</t>
  </si>
  <si>
    <t>2015 07 06</t>
  </si>
  <si>
    <t>GS1-HB2-HGU-KR6-MCT-MM1-MS7-YZ</t>
  </si>
  <si>
    <t>B555270:MO3916-01</t>
  </si>
  <si>
    <t>B555270:MO3917-01</t>
  </si>
  <si>
    <t>B555270:MO3919-01</t>
  </si>
  <si>
    <t>2015 07 07</t>
  </si>
  <si>
    <t>B555270:MO3922-01</t>
  </si>
  <si>
    <t>B563570:MT0883-01</t>
  </si>
  <si>
    <t>2015 07 27</t>
  </si>
  <si>
    <t>2015 07 23</t>
  </si>
  <si>
    <t>2015 07 31</t>
  </si>
  <si>
    <t>MaxxALERT: The duplicate sample was analyzed for confirmation of results._x000D_
MaxxALERT: The opening pressure varies significantly from the reported source pressure._x000D_
MaxxALERT: The C3 concentration varies from the historical results indicating strong non-normal statistical behavior. The C7+ concentration varies from the historical results indicating moderate non-normal statistical behavior.</t>
  </si>
  <si>
    <t>AT9-GM1-KR6</t>
  </si>
  <si>
    <t>B563594:MT0949-01</t>
  </si>
  <si>
    <t>2015 08 04</t>
  </si>
  <si>
    <t>GM1-HB2-KJ3-KR6-YZ</t>
  </si>
  <si>
    <t>B563594:MT0950-01</t>
  </si>
  <si>
    <t>B563594:MT0951-01</t>
  </si>
  <si>
    <t>B563594:MT0953-01</t>
  </si>
  <si>
    <t>B563594:MT0954-01</t>
  </si>
  <si>
    <t>B563594:MT0955-01</t>
  </si>
  <si>
    <t>B563594:MT0956-01</t>
  </si>
  <si>
    <t>B563594:MT0957-01</t>
  </si>
  <si>
    <t>B563594:MT0958-01</t>
  </si>
  <si>
    <t>B563594:MT0960-01</t>
  </si>
  <si>
    <t>B564538:MT7003-01</t>
  </si>
  <si>
    <t>2015 07 29</t>
  </si>
  <si>
    <t>2015 08 06</t>
  </si>
  <si>
    <t>GM1-GS1-KKO-KR6-MM1-MS7-YZ</t>
  </si>
  <si>
    <t>B564538:MT7004-01</t>
  </si>
  <si>
    <t>B564538:MT7005-01</t>
  </si>
  <si>
    <t>B564538:MT7006-01</t>
  </si>
  <si>
    <t>B564538:MT7007-01</t>
  </si>
  <si>
    <t>B564538:MT7008-01</t>
  </si>
  <si>
    <t>B564538:MT7009-01</t>
  </si>
  <si>
    <t>B564538:MT7010-01</t>
  </si>
  <si>
    <t>B564538:MT7011-01</t>
  </si>
  <si>
    <t>MaxxALERT: The duplicate sample was analyzed for confirmation of results._x000D_
MaxxALERT: The sample is contaminated with air, a resample is recommended.</t>
  </si>
  <si>
    <t>B564538:MT7012-01</t>
  </si>
  <si>
    <t>B564538:MT7015-01</t>
  </si>
  <si>
    <t>B564538:MT7017-01</t>
  </si>
  <si>
    <t>B564896:MT8653-01</t>
  </si>
  <si>
    <t>2015 07 30</t>
  </si>
  <si>
    <t>GS1-KR6-MM1-PW1</t>
  </si>
  <si>
    <t>B564896:MT8654-01</t>
  </si>
  <si>
    <t>2015 08 05</t>
  </si>
  <si>
    <t>B565026:MT9395-01</t>
  </si>
  <si>
    <t>2015 07 28</t>
  </si>
  <si>
    <t>GS1-KR6-PW1-YZ</t>
  </si>
  <si>
    <t>B565032:MT9422-01</t>
  </si>
  <si>
    <t>GM1-GS1-KR6-LCR-MB4-MM1-YZ</t>
  </si>
  <si>
    <t>B565032:MT9423-01</t>
  </si>
  <si>
    <t>B565032:MT9428-01</t>
  </si>
  <si>
    <t>B565032:MT9429-01</t>
  </si>
  <si>
    <t>B565032:MT9430-01</t>
  </si>
  <si>
    <t>B565032:MT9431-01</t>
  </si>
  <si>
    <t>B565032:MT9432-01</t>
  </si>
  <si>
    <t>B565032:MT9433-01</t>
  </si>
  <si>
    <t>B565032:MT9434-01</t>
  </si>
  <si>
    <t>B565379:MU2357-01</t>
  </si>
  <si>
    <t>KR6-LCR-MM1-PW1</t>
  </si>
  <si>
    <t>B572079:MY1066-01</t>
  </si>
  <si>
    <t>2015 08 21</t>
  </si>
  <si>
    <t>2015 08 20</t>
  </si>
  <si>
    <t>2015 08 26</t>
  </si>
  <si>
    <t>MaxxALERT: The C2 concentration varies from the historical results indicating moderate non-normal statistical behavior._x000D_
A comparison of the current data and recent sample data indicates a strong correlation.</t>
  </si>
  <si>
    <t>KJ3-MCT-NG</t>
  </si>
  <si>
    <t>B579082:NC4194-01</t>
  </si>
  <si>
    <t>2015 09 11</t>
  </si>
  <si>
    <t>2015 09 09</t>
  </si>
  <si>
    <t>2015 09 15</t>
  </si>
  <si>
    <t>MCT-NHR-YZ</t>
  </si>
  <si>
    <t>B586436:NG8995-01</t>
  </si>
  <si>
    <t>2015 10 02</t>
  </si>
  <si>
    <t>2015 10 01</t>
  </si>
  <si>
    <t>2015 10 06</t>
  </si>
  <si>
    <t>GS1-JHR-MCT</t>
  </si>
  <si>
    <t>B589232:NI6268-01</t>
  </si>
  <si>
    <t>2015 10 09</t>
  </si>
  <si>
    <t>2015 10 08</t>
  </si>
  <si>
    <t>2015 10 14</t>
  </si>
  <si>
    <t>JHR-MCT-MM1</t>
  </si>
  <si>
    <t>B589233:NI6274-01</t>
  </si>
  <si>
    <t>2015 10 15</t>
  </si>
  <si>
    <t>MaxxALERT: The C2, C3 concentrations vary from the historical results indicating moderate non-normal statistical behavior.</t>
  </si>
  <si>
    <t>GS1-JHR-MCT-MM1</t>
  </si>
  <si>
    <t>B591421:NJ9289-01</t>
  </si>
  <si>
    <t>2015 10 16</t>
  </si>
  <si>
    <t>2015 10 23</t>
  </si>
  <si>
    <t>B5A5369:NS4550-01</t>
  </si>
  <si>
    <t>2015 11 26</t>
  </si>
  <si>
    <t>2015 11 24</t>
  </si>
  <si>
    <t>2015 12 01</t>
  </si>
  <si>
    <t>B5A7526:NT6203-01</t>
  </si>
  <si>
    <t>2015 12 03</t>
  </si>
  <si>
    <t>2015 12 02</t>
  </si>
  <si>
    <t>2015 12 07</t>
  </si>
  <si>
    <t>SARAA27G</t>
  </si>
  <si>
    <t>B601346:NX9697-01</t>
  </si>
  <si>
    <t>2016 01 08</t>
  </si>
  <si>
    <t>2016 01 07</t>
  </si>
  <si>
    <t>2016 01 13</t>
  </si>
  <si>
    <t>KJ3-MCT-YZ</t>
  </si>
  <si>
    <t>B628956:OM0126-01</t>
  </si>
  <si>
    <t>2016 04 19</t>
  </si>
  <si>
    <t>2016 04 15</t>
  </si>
  <si>
    <t>2016 04 25</t>
  </si>
  <si>
    <t>COMPRESSOR DISCHARGE (RP_0788_SQ)</t>
  </si>
  <si>
    <t>GM1-GS1-JHR-RG8</t>
  </si>
  <si>
    <t>PENN WEST CORDOVA C-025-C/94-P-11</t>
  </si>
  <si>
    <t>B630695:OM8485-01</t>
  </si>
  <si>
    <t>2016 04 10</t>
  </si>
  <si>
    <t>2016 04 28</t>
  </si>
  <si>
    <t>WELLHEAD (TUBING)</t>
  </si>
  <si>
    <t>JHR-YZ</t>
  </si>
  <si>
    <t>PENN WEST CORDOVA C-094-D/94-P-11</t>
  </si>
  <si>
    <t>B630695:OM8486-01</t>
  </si>
  <si>
    <t>PENN WEST CORDOVA A-057-L/94-P-06</t>
  </si>
  <si>
    <t>B630695:OM8487-01</t>
  </si>
  <si>
    <t>MaxxALERT: The opening pressure varies significantly from the reported source pressure._x000D_
MaxxALERT: A high CO2 standard was used to calibrate the instrument for this sample.</t>
  </si>
  <si>
    <t>PENN WEST CORDOVA / JULY LAKE B-024-G/94-P-10</t>
  </si>
  <si>
    <t>B630695:OM8488-01</t>
  </si>
  <si>
    <t>CORDOVA / JULY LAKE</t>
  </si>
  <si>
    <t>2016 04 16</t>
  </si>
  <si>
    <t>PENN WEST WILDBOX B-024-G/94-P-10</t>
  </si>
  <si>
    <t>B630695:OM8489-01</t>
  </si>
  <si>
    <t>WILDBOX</t>
  </si>
  <si>
    <t>2016 04 18</t>
  </si>
  <si>
    <t>SALES PIPELINE</t>
  </si>
  <si>
    <t>B682348:PO4064-01</t>
  </si>
  <si>
    <t>2016 09 22</t>
  </si>
  <si>
    <t>2016 09 16</t>
  </si>
  <si>
    <t>2016 09 28</t>
  </si>
  <si>
    <t>GS1-JHR</t>
  </si>
  <si>
    <t>B694938:PW2546-01</t>
  </si>
  <si>
    <t>2016 10 26</t>
  </si>
  <si>
    <t>2016 10 24</t>
  </si>
  <si>
    <t>2016 11 02</t>
  </si>
  <si>
    <t>MaxxALERT:  The duplicate sample was analyzed for confirmation of results._x000D_
MaxxALERT:  The sample varies from historical results indicating strong non-normal statistical behavior.</t>
  </si>
  <si>
    <t>GS1-JJE-KJ3-RG8</t>
  </si>
  <si>
    <t>B695880:PW7988-01</t>
  </si>
  <si>
    <t>2016 10 28</t>
  </si>
  <si>
    <t>2016 10 25</t>
  </si>
  <si>
    <t>2016 11 03</t>
  </si>
  <si>
    <t>MaxxALERT:  The C2 concentration varies from the historical results indicating moderate non-normal statistical behavior.</t>
  </si>
  <si>
    <t>GS1-JHR-YZ</t>
  </si>
  <si>
    <t>B695880:PW7989-01</t>
  </si>
  <si>
    <t>MaxxALERT:  Based on the historical data this sample is representative of the sample point.</t>
  </si>
  <si>
    <t>B6A0615:PZ7571-01</t>
  </si>
  <si>
    <t>2016 11 10</t>
  </si>
  <si>
    <t>2016 11 09</t>
  </si>
  <si>
    <t>2016 11 17</t>
  </si>
  <si>
    <t>AT9-GS1-JJE-RG8</t>
  </si>
  <si>
    <t>B6A8240:QE3347-01</t>
  </si>
  <si>
    <t>2016 12 02</t>
  </si>
  <si>
    <t>2016 11 30</t>
  </si>
  <si>
    <t>2016 12 06</t>
  </si>
  <si>
    <t>AT9-GS1-RG8</t>
  </si>
  <si>
    <t>B6B5183:QI4688-01</t>
  </si>
  <si>
    <t>2016 12 30</t>
  </si>
  <si>
    <t>2016 12 29</t>
  </si>
  <si>
    <t>2017 01 05</t>
  </si>
  <si>
    <t>MM1-RG8-RL0</t>
  </si>
  <si>
    <t>B701252:QJ1537-01</t>
  </si>
  <si>
    <t>2017 01 09</t>
  </si>
  <si>
    <t>2017 01 06</t>
  </si>
  <si>
    <t>2017 01 10</t>
  </si>
  <si>
    <t>MM1-PW1-RG8</t>
  </si>
  <si>
    <t>RANCH ENERGY CORPORATION</t>
  </si>
  <si>
    <t>B709731:QN4359-01</t>
  </si>
  <si>
    <t>2017 02 10</t>
  </si>
  <si>
    <t>2017 02 09</t>
  </si>
  <si>
    <t>2017 02 16</t>
  </si>
  <si>
    <t>MaxxALERT:  The iC5 concentration varies from the historical results indicating moderate non-normal statistical behavior.</t>
  </si>
  <si>
    <t>GM1-NHR-RG8</t>
  </si>
  <si>
    <t>PREDATOR OIL FORT ST. JOHN 08-20-083-18-W6M/03</t>
  </si>
  <si>
    <t>B717161:QR4241-01</t>
  </si>
  <si>
    <t>2017 03 09</t>
  </si>
  <si>
    <t>2017 03 07</t>
  </si>
  <si>
    <t>2017 03 21</t>
  </si>
  <si>
    <t>GS1-KJ3-NG-RG8-YZ</t>
  </si>
  <si>
    <t>2 - Revision</t>
  </si>
  <si>
    <t>PREDATOR OIL FORT ST. JOHN 13-14-083-18-W6M/04</t>
  </si>
  <si>
    <t>B717161:QR4243-01</t>
  </si>
  <si>
    <t>2017 03 19</t>
  </si>
  <si>
    <t>PREDATOR BUICK PLANT D-093-K/94-A-11</t>
  </si>
  <si>
    <t>B724154:QV0920-01</t>
  </si>
  <si>
    <t>2017 04 03</t>
  </si>
  <si>
    <t>2017 03 30</t>
  </si>
  <si>
    <t>2017 04 07</t>
  </si>
  <si>
    <t>MaxxALERT:  The H2S concentration varies from the historical results indicating moderate non-normal statistical behavior.</t>
  </si>
  <si>
    <t>JJE-KDO-NG-RG8</t>
  </si>
  <si>
    <t>B726576:QW1293-01</t>
  </si>
  <si>
    <t>2017 04 11</t>
  </si>
  <si>
    <t>2017 04 17</t>
  </si>
  <si>
    <t>GAM-MM1-RG8</t>
  </si>
  <si>
    <t>B734423:RA0190-01</t>
  </si>
  <si>
    <t>2017 05 08</t>
  </si>
  <si>
    <t>2017 05 04</t>
  </si>
  <si>
    <t>2017 05 12</t>
  </si>
  <si>
    <t>MaxxALERT:  The nC5, C6 concentrations vary from the historical results indicating moderate non-normal statistical behavior.</t>
  </si>
  <si>
    <t>NG-RG8-RL0</t>
  </si>
  <si>
    <t>B759853:RO0093-01</t>
  </si>
  <si>
    <t>2017 07 20</t>
  </si>
  <si>
    <t>2017 07 18</t>
  </si>
  <si>
    <t>2017 07 26</t>
  </si>
  <si>
    <t>CBF-NG-RG8</t>
  </si>
  <si>
    <t>B769562:RT3102-01</t>
  </si>
  <si>
    <t>2017 08 17</t>
  </si>
  <si>
    <t>2017 08 15</t>
  </si>
  <si>
    <t>2017 08 23</t>
  </si>
  <si>
    <t>MaxxALERT:  The H2S, C6 concentrations vary from the historical results indicating moderate non-normal statistical behavior.</t>
  </si>
  <si>
    <t>MM1-RG8-TMX</t>
  </si>
  <si>
    <t>B781771:SA2796-01</t>
  </si>
  <si>
    <t>2017 09 21</t>
  </si>
  <si>
    <t>2017 09 20</t>
  </si>
  <si>
    <t>2017 09 26</t>
  </si>
  <si>
    <t>EGR-GS1-RG8</t>
  </si>
  <si>
    <t>PREDATOR FIREWEED GAS FRAC A-057-A/94-A-13</t>
  </si>
  <si>
    <t>B785261:SC1138-01</t>
  </si>
  <si>
    <t>2017 09 29</t>
  </si>
  <si>
    <t>2017 09 27</t>
  </si>
  <si>
    <t>2017 10 05</t>
  </si>
  <si>
    <t>DZ4-GS1-RG8</t>
  </si>
  <si>
    <t>B790631:SF4592-01</t>
  </si>
  <si>
    <t>2017 10 16</t>
  </si>
  <si>
    <t>2017 10 12</t>
  </si>
  <si>
    <t>2017 10 20</t>
  </si>
  <si>
    <t>B7A2854:SM9602-01</t>
  </si>
  <si>
    <t>2017 11 20</t>
  </si>
  <si>
    <t>2017 11 16</t>
  </si>
  <si>
    <t>2017 11 23</t>
  </si>
  <si>
    <t>DZ4-NG-RG8</t>
  </si>
  <si>
    <t>B7A5059:SO1911-01</t>
  </si>
  <si>
    <t>2017 11 27</t>
  </si>
  <si>
    <t>2017 11 24</t>
  </si>
  <si>
    <t>2017 11 30</t>
  </si>
  <si>
    <t>MaxxALERT:  The duplicate sample was analyzed for confirmation of results._x000D_
MaxxALERT:  The CO2 concentration varies from the historical results indicating moderate non-normal statistical behavior.</t>
  </si>
  <si>
    <t>RG8-YC2-YZ</t>
  </si>
  <si>
    <t>B7A9414:SQ5728-01</t>
  </si>
  <si>
    <t>2017 12 11</t>
  </si>
  <si>
    <t>2017 12 08</t>
  </si>
  <si>
    <t>2017 12 15</t>
  </si>
  <si>
    <t>MaxxALERT:  The sample varies from historical results indicating moderate non-normal statistical behavior.</t>
  </si>
  <si>
    <t>B7B1934:SR9482-01</t>
  </si>
  <si>
    <t>2017 12 19</t>
  </si>
  <si>
    <t>2017 12 26</t>
  </si>
  <si>
    <t>CBF-GM1-RG8</t>
  </si>
  <si>
    <t>B808165:SX1679-01</t>
  </si>
  <si>
    <t>2018 02 02</t>
  </si>
  <si>
    <t>2018 01 31</t>
  </si>
  <si>
    <t>2018 04 05</t>
  </si>
  <si>
    <t>GS1-TH9-YC2</t>
  </si>
  <si>
    <t>RANCH FIREWEED A-057-A/94-A-13</t>
  </si>
  <si>
    <t>B808211:SX1811-01</t>
  </si>
  <si>
    <t xml:space="preserve"> N/A</t>
  </si>
  <si>
    <t>KKO-RG8-YZ</t>
  </si>
  <si>
    <t>B839036:TM0811-01</t>
  </si>
  <si>
    <t>2018 05 23</t>
  </si>
  <si>
    <t>2018 05 18</t>
  </si>
  <si>
    <t>2018 05 29</t>
  </si>
  <si>
    <t>RANCH ROSELAND 11-23-088-19-W6</t>
  </si>
  <si>
    <t>B840422:TM8154-01</t>
  </si>
  <si>
    <t>2018 05 28</t>
  </si>
  <si>
    <t>2018 05 24</t>
  </si>
  <si>
    <t>2018 10 04</t>
  </si>
  <si>
    <t>MaxxALERT:  The duplicate sample was analyzed for confirmation of results._x000D_
MaxxALERT:  The N2 concentration varies from the historical results indicating strong non-normal statistical behavior. The CO2 concentration varies from the historical results indicating moderate non-normal statistical behavior.</t>
  </si>
  <si>
    <t>EMU-MM1-TH9</t>
  </si>
  <si>
    <t>B840819:TN0082-01</t>
  </si>
  <si>
    <t>2018 06 01</t>
  </si>
  <si>
    <t>SALES GAS # 2</t>
  </si>
  <si>
    <t>MaxxALERT:  The iC5 and nC5 concentrations are significantly higher than expected.</t>
  </si>
  <si>
    <t>MM1-YC2</t>
  </si>
  <si>
    <t>RANCH WEST BUICK D-093-K/94-A-11</t>
  </si>
  <si>
    <t>B841853:TN6308-01</t>
  </si>
  <si>
    <t>2018 05 31</t>
  </si>
  <si>
    <t>2018 06 05</t>
  </si>
  <si>
    <t>B841857:TN6346-01</t>
  </si>
  <si>
    <t>MFA-MM1-TH9</t>
  </si>
  <si>
    <t xml:space="preserve">Client ID </t>
  </si>
  <si>
    <t>Notes</t>
  </si>
  <si>
    <t>Total Dissolved Solids Evpr110</t>
  </si>
  <si>
    <t>Total Dissolved Solids Evpr180</t>
  </si>
  <si>
    <t>Totals Dissolved Solids Calcd</t>
  </si>
  <si>
    <t>Total Dissolved Solids at Ignition</t>
  </si>
  <si>
    <t>Total Dissolved Solids Measured</t>
  </si>
  <si>
    <t>Organic Matter YN</t>
  </si>
  <si>
    <t>Observed PH</t>
  </si>
  <si>
    <t>PH Temp</t>
  </si>
  <si>
    <t>Relative Density</t>
  </si>
  <si>
    <t>Relative Density Temp</t>
  </si>
  <si>
    <t>Refractive Index</t>
  </si>
  <si>
    <t>Refractive Index Temp</t>
  </si>
  <si>
    <t>Resistivity</t>
  </si>
  <si>
    <t>Resistivity Temp</t>
  </si>
  <si>
    <t>Salinity</t>
  </si>
  <si>
    <t>Conductivity</t>
  </si>
  <si>
    <t>Total Hardness</t>
  </si>
  <si>
    <t>Total Alkalinity</t>
  </si>
  <si>
    <t>Na mg/L</t>
  </si>
  <si>
    <t>Na Mass Fraction</t>
  </si>
  <si>
    <t>Na meq/L</t>
  </si>
  <si>
    <t>K mg/L</t>
  </si>
  <si>
    <t>K Mass fraction</t>
  </si>
  <si>
    <t>K meq/L</t>
  </si>
  <si>
    <t>Ca mg/L</t>
  </si>
  <si>
    <t>Ca Mass Fraction</t>
  </si>
  <si>
    <t>Ca meq/L</t>
  </si>
  <si>
    <t>Mg mg/L</t>
  </si>
  <si>
    <t>Mg Mass Fraction</t>
  </si>
  <si>
    <t>Mg meq/L</t>
  </si>
  <si>
    <t>Ba mg/L</t>
  </si>
  <si>
    <t>Ba Mass Fractions</t>
  </si>
  <si>
    <t>Ba meq/L</t>
  </si>
  <si>
    <t>Sr mg/L</t>
  </si>
  <si>
    <t>Sr Mass Fractions</t>
  </si>
  <si>
    <t>Sr meq/L</t>
  </si>
  <si>
    <t>Fe mg/L</t>
  </si>
  <si>
    <t>Fe Mass Fraction</t>
  </si>
  <si>
    <t>Fe meq/L</t>
  </si>
  <si>
    <t>B mg/L</t>
  </si>
  <si>
    <t>B Mass Fraction</t>
  </si>
  <si>
    <t>B meq/L</t>
  </si>
  <si>
    <t>Mn mg/L</t>
  </si>
  <si>
    <t>Mn Mass Fraction</t>
  </si>
  <si>
    <t>Mn meq/L</t>
  </si>
  <si>
    <t>Cl mg/L</t>
  </si>
  <si>
    <t>Cl Mass Fraction</t>
  </si>
  <si>
    <t>Cl meq/L</t>
  </si>
  <si>
    <t>Br mg/L</t>
  </si>
  <si>
    <t>Br Mass Fraction</t>
  </si>
  <si>
    <t>Br meq/L</t>
  </si>
  <si>
    <t>I mg/L</t>
  </si>
  <si>
    <t>I Mass Fraction</t>
  </si>
  <si>
    <t>I meq/L</t>
  </si>
  <si>
    <t>HCO3 mg/L</t>
  </si>
  <si>
    <t>HCO3 Mass Fraction</t>
  </si>
  <si>
    <t>HCO3 meq/L</t>
  </si>
  <si>
    <t>SO4 mg/L</t>
  </si>
  <si>
    <t>SO4 Mass Fraction</t>
  </si>
  <si>
    <t>SO4 meq/L</t>
  </si>
  <si>
    <t>CO3 mg/L</t>
  </si>
  <si>
    <t>CO3 Mass Fraction</t>
  </si>
  <si>
    <t>CO3 meq/L</t>
  </si>
  <si>
    <t>OH mg/L</t>
  </si>
  <si>
    <t>OH Mass Fraction</t>
  </si>
  <si>
    <t>OH meq/L</t>
  </si>
  <si>
    <t>H2S mg/L</t>
  </si>
  <si>
    <t>H2S Mass Fraction</t>
  </si>
  <si>
    <t>H2S meq/L</t>
  </si>
  <si>
    <t>Total Iron</t>
  </si>
  <si>
    <t>Total Mn Mg/L</t>
  </si>
  <si>
    <t>Polymer Concentration</t>
  </si>
  <si>
    <t>Viscosity</t>
  </si>
  <si>
    <t>PLASTIC BOTTLE</t>
  </si>
  <si>
    <t>A823027:J87324-01</t>
  </si>
  <si>
    <t>WATER</t>
  </si>
  <si>
    <t xml:space="preserve">2008 05 22 </t>
  </si>
  <si>
    <t>&lt;0.1</t>
  </si>
  <si>
    <t>&lt;0.50</t>
  </si>
  <si>
    <t>PRESENT</t>
  </si>
  <si>
    <t>SARAA27W</t>
  </si>
  <si>
    <t>Plastic</t>
  </si>
  <si>
    <t>A406187:573580-01</t>
  </si>
  <si>
    <t>00/D-086-H/094-P-06/00</t>
  </si>
  <si>
    <t xml:space="preserve">2004 04 01 </t>
  </si>
  <si>
    <t>PENN WEST DESAN d-086-H/94-P-06</t>
  </si>
  <si>
    <t>&lt;1</t>
  </si>
  <si>
    <t>ABSENT</t>
  </si>
  <si>
    <t>PENNW22W</t>
  </si>
  <si>
    <t>d- 086-H/94-P-06</t>
  </si>
  <si>
    <t>IJ</t>
  </si>
  <si>
    <t>B0C0548:Y99623-01</t>
  </si>
  <si>
    <t>2010 12 13</t>
  </si>
  <si>
    <t>2010 12 05</t>
  </si>
  <si>
    <t xml:space="preserve">2010 12 18 </t>
  </si>
  <si>
    <t>RIVER WATER SAMPLE</t>
  </si>
  <si>
    <t>NO PROTREND PROVIDED DUE TO INCOMPLETE SAMPLE POINT _x000D_
Ionic imbalance; sample may contain organic which can affect the results for alkalinity and total dissolved solid.</t>
  </si>
  <si>
    <t>AA9-BP-KS9-MC3</t>
  </si>
  <si>
    <t>B0B5029:Y65596-01</t>
  </si>
  <si>
    <t>2010 11 19</t>
  </si>
  <si>
    <t xml:space="preserve">2010 11 29 </t>
  </si>
  <si>
    <t>WATER INJECTION</t>
  </si>
  <si>
    <t>NO PROTREND OR COST CODE PROVIDED 2010/11/26</t>
  </si>
  <si>
    <t>PWWIA67W</t>
  </si>
  <si>
    <t>AS8-MC3</t>
  </si>
  <si>
    <t>A404393:564925-01</t>
  </si>
  <si>
    <t xml:space="preserve">2004 03 11 </t>
  </si>
  <si>
    <t>PWTTA29W</t>
  </si>
  <si>
    <t>B235841:DH9568-01</t>
  </si>
  <si>
    <t>PETITOT</t>
  </si>
  <si>
    <t xml:space="preserve">2012 05 31 </t>
  </si>
  <si>
    <t>PETITOT RIVER WATER</t>
  </si>
  <si>
    <t>THIS SAMPLE WAS REQUESTED BY DAVID SHERMAN._x000D_
NO PROTREND OR COST CODE PROVIDED 2012/05/25</t>
  </si>
  <si>
    <t>PENN WEST PETITOT D-064-G/94-P-10</t>
  </si>
  <si>
    <t>AA9-MC3-MCT</t>
  </si>
  <si>
    <t>B235841:DN2221-01</t>
  </si>
  <si>
    <t xml:space="preserve">2012 06 06 </t>
  </si>
  <si>
    <t>1:3; RECYCLE: PETITOT RIVER</t>
  </si>
  <si>
    <t>B235841:DN2213-01</t>
  </si>
  <si>
    <t>1:2; RECYCLE: PETITOT RIVER</t>
  </si>
  <si>
    <t>PENN WEST PETITOT d-064-G/94-P-10</t>
  </si>
  <si>
    <t>B235841:DN2222-01</t>
  </si>
  <si>
    <t>1:4; RECYCLE: PETITOT RIVER</t>
  </si>
  <si>
    <t>B235841:DN2223-01</t>
  </si>
  <si>
    <t>1:2; DEBOLT/PLANT: PETITOT RIVER</t>
  </si>
  <si>
    <t>B235841:DN2224-01</t>
  </si>
  <si>
    <t>1:3; DEBOLT/PLANT: PETITOT RIVER</t>
  </si>
  <si>
    <t>B235841:DN2225-01</t>
  </si>
  <si>
    <t>1:4; DEBOLT/PLANT: PETITOT RIVER</t>
  </si>
  <si>
    <t>B235841:DN2226-01</t>
  </si>
  <si>
    <t>1:1:1; DEBOLT/PLANT: SLAVE POINT: RECYCLE</t>
  </si>
  <si>
    <t>B233857:DG5838-01</t>
  </si>
  <si>
    <t>00/D-016-E/094-P-10/00</t>
  </si>
  <si>
    <t xml:space="preserve">2012 05 02 </t>
  </si>
  <si>
    <t>NO PROTREND OR COST CODE PROVIDED 2011/04/05</t>
  </si>
  <si>
    <t>PENN WEST HELMET D-016-E/94-P-10</t>
  </si>
  <si>
    <t>SLAVE POINT</t>
  </si>
  <si>
    <t xml:space="preserve">PEHEA05W </t>
  </si>
  <si>
    <t>d- 016-E/94-P-10</t>
  </si>
  <si>
    <t>B235841:DH9573-01</t>
  </si>
  <si>
    <t>SLAVE POINT (TUBING)</t>
  </si>
  <si>
    <t>PENN WEST D-016-E/94-P-10</t>
  </si>
  <si>
    <t>B125927:AG5145-01</t>
  </si>
  <si>
    <t>2011 03 26</t>
  </si>
  <si>
    <t xml:space="preserve">2011 04 07 </t>
  </si>
  <si>
    <t>CHOKE MANIFOLD SWAB #1</t>
  </si>
  <si>
    <t>PENN WEST HELMET d-016-E/94-P-10</t>
  </si>
  <si>
    <t>BP-MB4</t>
  </si>
  <si>
    <t>B125927:AG5146-01</t>
  </si>
  <si>
    <t>CHOKE MANIFOLD SWAB #3</t>
  </si>
  <si>
    <t>B125927:AG5147-01</t>
  </si>
  <si>
    <t>CHOKE MANIFOLD SWAB #4</t>
  </si>
  <si>
    <t>B125927:AG5148-01</t>
  </si>
  <si>
    <t>CHOKE MANIFOLD SWAB #5</t>
  </si>
  <si>
    <t>B125927:AG5149-01</t>
  </si>
  <si>
    <t>CHOKE MANIFOLD SWAB #7</t>
  </si>
  <si>
    <t>B125927:AG5150-01</t>
  </si>
  <si>
    <t>CHOKE MANIFOLD SWAB #8</t>
  </si>
  <si>
    <t>B125927:AG5151-01</t>
  </si>
  <si>
    <t>CHOKE MANIFOLD SWAB #9</t>
  </si>
  <si>
    <t>B125927:AG5152-01</t>
  </si>
  <si>
    <t>CHOKE MANIFOLD SWAB #10</t>
  </si>
  <si>
    <t>A406106:573107-01</t>
  </si>
  <si>
    <t xml:space="preserve">Ionic imbalance;  major ions analized in duplicate._x000D_
</t>
  </si>
  <si>
    <t>PENNW18W</t>
  </si>
  <si>
    <t>B120092:AD3069-01</t>
  </si>
  <si>
    <t xml:space="preserve">2011 03 18 </t>
  </si>
  <si>
    <t>FLOW BACK</t>
  </si>
  <si>
    <t>B119418:AC9527-01</t>
  </si>
  <si>
    <t>2011 03 09</t>
  </si>
  <si>
    <t xml:space="preserve">2011 03 14 </t>
  </si>
  <si>
    <t>NO PROTREND OR COST CODE PROVIDED 2011/03/11</t>
  </si>
  <si>
    <t>PENN WEST HELMET C-054-G/94-P-10</t>
  </si>
  <si>
    <t>PWHEA00W</t>
  </si>
  <si>
    <t>AS8-KS9-MC3</t>
  </si>
  <si>
    <t>A508061:749244-01</t>
  </si>
  <si>
    <t xml:space="preserve">2005 03 22 </t>
  </si>
  <si>
    <t>PWTTA37W</t>
  </si>
  <si>
    <t>B297929:EW1335-01</t>
  </si>
  <si>
    <t>2012 10 29</t>
  </si>
  <si>
    <t>2012 10 25</t>
  </si>
  <si>
    <t xml:space="preserve">2012 10 31 </t>
  </si>
  <si>
    <t>WATER OFF SEPARATOR</t>
  </si>
  <si>
    <t>NO PROTREND CODE PROVIDED 2012/10/25_x000D_
THIS SAMPLE WAS REQUESTED BY DUSTYN JOHNSON/DEAN KROEKER.</t>
  </si>
  <si>
    <t>SABUA14W</t>
  </si>
  <si>
    <t>CBF-FA1-GS1-KS9-MC3-MCT-NG-SJ6</t>
  </si>
  <si>
    <t>A402283:554753-01</t>
  </si>
  <si>
    <t>00/C-007-K/094-P-11/00</t>
  </si>
  <si>
    <t>2004 01 19</t>
  </si>
  <si>
    <t xml:space="preserve">2004 02 12 </t>
  </si>
  <si>
    <t>PENN WEST EXP HELMET c-007-K/94-P-11</t>
  </si>
  <si>
    <t xml:space="preserve">QUATERNARY </t>
  </si>
  <si>
    <t>GREAT PLAINS</t>
  </si>
  <si>
    <t>PEHEA34W</t>
  </si>
  <si>
    <t>c- 007-K/94-P-11</t>
  </si>
  <si>
    <t>A402283:554752-01</t>
  </si>
  <si>
    <t>2004 01 18</t>
  </si>
  <si>
    <t>PEHEA33W</t>
  </si>
  <si>
    <t>A503409:723874-01</t>
  </si>
  <si>
    <t>2005 01 16</t>
  </si>
  <si>
    <t xml:space="preserve">2005 02 17 </t>
  </si>
  <si>
    <t>PWTTA34W</t>
  </si>
  <si>
    <t>A405596:570894-01</t>
  </si>
  <si>
    <t xml:space="preserve">2004 03 25 </t>
  </si>
  <si>
    <t xml:space="preserve">Ionic imbalance;  sample may contain dissolved organics which can affect the results for alkalinity._x000D_
</t>
  </si>
  <si>
    <t>ACUURACY ONLINE</t>
  </si>
  <si>
    <t>PWEST09W</t>
  </si>
  <si>
    <t>A813943:J32656-01</t>
  </si>
  <si>
    <t xml:space="preserve">2008 04 02 </t>
  </si>
  <si>
    <t>P TANK</t>
  </si>
  <si>
    <t xml:space="preserve">PEHEA51W </t>
  </si>
  <si>
    <t>A813943:J32654-01</t>
  </si>
  <si>
    <t>P - TANK</t>
  </si>
  <si>
    <t xml:space="preserve">PEHEA50W </t>
  </si>
  <si>
    <t>A405190:569116-01</t>
  </si>
  <si>
    <t xml:space="preserve">2004 03 22 </t>
  </si>
  <si>
    <t>PWWHM06W</t>
  </si>
  <si>
    <t>A809561:J05245-01</t>
  </si>
  <si>
    <t xml:space="preserve">2008 03 10 </t>
  </si>
  <si>
    <t xml:space="preserve">PENHE17W </t>
  </si>
  <si>
    <t>A809561:J05241-01</t>
  </si>
  <si>
    <t>A809561:J05243-01</t>
  </si>
  <si>
    <t xml:space="preserve">PENHE18W </t>
  </si>
  <si>
    <t>B511705:LR4717-01</t>
  </si>
  <si>
    <t>2015 02 13</t>
  </si>
  <si>
    <t>2015 01 31</t>
  </si>
  <si>
    <t xml:space="preserve">2015 02 19 </t>
  </si>
  <si>
    <t>PRODUCED WATER</t>
  </si>
  <si>
    <t>NO PROTREND CODE PROVIDED</t>
  </si>
  <si>
    <t>PENN WEST D-D24-G/94-P-10</t>
  </si>
  <si>
    <t>&lt;0.02</t>
  </si>
  <si>
    <t>&lt;0.03</t>
  </si>
  <si>
    <t>PM7-RT1</t>
  </si>
  <si>
    <t>B511705:LR4713-01</t>
  </si>
  <si>
    <t>2015 01 04</t>
  </si>
  <si>
    <t>PENN WEST B-A24-G/94-P-10</t>
  </si>
  <si>
    <t>B511705:LR4714-01</t>
  </si>
  <si>
    <t>2015 01 02</t>
  </si>
  <si>
    <t>PENN WEST B-24-G/94-P-10</t>
  </si>
  <si>
    <t>&lt;0.008</t>
  </si>
  <si>
    <t xml:space="preserve">GLASS BOTTLE </t>
  </si>
  <si>
    <t>B432762:JL8490-01</t>
  </si>
  <si>
    <t xml:space="preserve">2014 05 02 </t>
  </si>
  <si>
    <t>NO PROTREND CODE PROVIDED_x000D_
_x000D_
Ionic imbalance: results have been verified.</t>
  </si>
  <si>
    <t>PENN WEST b-A024-G/94-P-10</t>
  </si>
  <si>
    <t>&lt;0.002</t>
  </si>
  <si>
    <t>AU-MB4-MC3</t>
  </si>
  <si>
    <t>B432762:JL8491-01</t>
  </si>
  <si>
    <t>PENN WEST b- 024-G/94-P-10</t>
  </si>
  <si>
    <t>B432762:JL8492-01</t>
  </si>
  <si>
    <t>B432762:JL8493-01</t>
  </si>
  <si>
    <t>PENN WEST b-D024-G/94-P-10</t>
  </si>
  <si>
    <t>B432762:JL8494-01</t>
  </si>
  <si>
    <t>PENN WEST b-G024-G/94-P-10</t>
  </si>
  <si>
    <t>B432762:JL8495-01</t>
  </si>
  <si>
    <t>PENN WEST b-F024-G/94-P-10</t>
  </si>
  <si>
    <t>B432762:JL8496-01</t>
  </si>
  <si>
    <t>PENN WEST b-H024-G/94-P-10</t>
  </si>
  <si>
    <t>B432762:JL8497-01</t>
  </si>
  <si>
    <t>PENN WEST b-E024-G/94-P-10</t>
  </si>
  <si>
    <t>B252221:DS5029-01</t>
  </si>
  <si>
    <t xml:space="preserve">2012 06 27 </t>
  </si>
  <si>
    <t>NO PROTREND CODE DUE TO NO SAMPLE POINT PROVIDED</t>
  </si>
  <si>
    <t>PENN WEST b-E24-G/94-P-10</t>
  </si>
  <si>
    <t>B252221:DS5028-01</t>
  </si>
  <si>
    <t>PENN WEST b-H24-G/94-P-10</t>
  </si>
  <si>
    <t>B252221:DS5026-01</t>
  </si>
  <si>
    <t>2012 06 08</t>
  </si>
  <si>
    <t>PENN WEST b-G24-G/94-P-10</t>
  </si>
  <si>
    <t>B252221:DS5024-01</t>
  </si>
  <si>
    <t>PENN WEST b-A24-G/94-P-10</t>
  </si>
  <si>
    <t>B252221:DS5023-01</t>
  </si>
  <si>
    <t>2012 06 06</t>
  </si>
  <si>
    <t>PENN WEST b-D24-G/94-P-10</t>
  </si>
  <si>
    <t>B0C0548:Y99624-01</t>
  </si>
  <si>
    <t>SITE SAMPLE</t>
  </si>
  <si>
    <t>NO PROTREND PROVIDED DUE TO INCOMPLETE SAMPLE POINT</t>
  </si>
  <si>
    <t>PENNWEST WILDBOY b-024-G/94-P-10</t>
  </si>
  <si>
    <t>B018672:T41757-01</t>
  </si>
  <si>
    <t xml:space="preserve">2010 04 06 </t>
  </si>
  <si>
    <t xml:space="preserve">PEJUA18W </t>
  </si>
  <si>
    <t>A941011:Q10661-01</t>
  </si>
  <si>
    <t xml:space="preserve">2009 08 10 </t>
  </si>
  <si>
    <t>A405190:569093-01</t>
  </si>
  <si>
    <t>&lt;0.003</t>
  </si>
  <si>
    <t>PWWHM08W</t>
  </si>
  <si>
    <t>B233857:DG5844-01</t>
  </si>
  <si>
    <t>NO COST CODE PROVIDED 2012/04/27</t>
  </si>
  <si>
    <t xml:space="preserve">PEHEA61W </t>
  </si>
  <si>
    <t>B235841:DH9571-01</t>
  </si>
  <si>
    <t>DEBOLT/PLANT PRODUCED</t>
  </si>
  <si>
    <t>PENN WEST A-097-A/94-P-11</t>
  </si>
  <si>
    <t>A405190:569110-01</t>
  </si>
  <si>
    <t>PWWBA77W</t>
  </si>
  <si>
    <t>A404393:564952-01</t>
  </si>
  <si>
    <t>PWWBA55W</t>
  </si>
  <si>
    <t>B407005:IN9866-01</t>
  </si>
  <si>
    <t>2014 01 10</t>
  </si>
  <si>
    <t xml:space="preserve">2014 02 04 </t>
  </si>
  <si>
    <t>THIS SAMPLE WAS REQUESTED BY DUSTY 250-264-2924.</t>
  </si>
  <si>
    <t>PEBUA32W</t>
  </si>
  <si>
    <t>MC3-PW1-SK1</t>
  </si>
  <si>
    <t>A950661:Q75538-01</t>
  </si>
  <si>
    <t xml:space="preserve">2009 09 21 </t>
  </si>
  <si>
    <t>SEPARATOR @ 16-30</t>
  </si>
  <si>
    <t xml:space="preserve">SAMSA07W </t>
  </si>
  <si>
    <t>A823027:J85381-01</t>
  </si>
  <si>
    <t xml:space="preserve">PEBUA08W </t>
  </si>
  <si>
    <t>A810540:J11650-01</t>
  </si>
  <si>
    <t xml:space="preserve">2008 03 12 </t>
  </si>
  <si>
    <t>SIGHTGLASS</t>
  </si>
  <si>
    <t xml:space="preserve">PEBUA18W </t>
  </si>
  <si>
    <t>A609911:A76267-01</t>
  </si>
  <si>
    <t xml:space="preserve">2006 03 15 </t>
  </si>
  <si>
    <t>PENDE01W</t>
  </si>
  <si>
    <t>A609911:A76259-01</t>
  </si>
  <si>
    <t>PENHE01W</t>
  </si>
  <si>
    <t>A404717:566545-01</t>
  </si>
  <si>
    <t xml:space="preserve">2004 03 15 </t>
  </si>
  <si>
    <t>PEWIB24W</t>
  </si>
  <si>
    <t>A404717:566536-01</t>
  </si>
  <si>
    <t>PWWBB09W</t>
  </si>
  <si>
    <t>A404393:564947-01</t>
  </si>
  <si>
    <t>PETHA10W</t>
  </si>
  <si>
    <t>A404717:566550-01</t>
  </si>
  <si>
    <t>PWWBA49W</t>
  </si>
  <si>
    <t>A404717:566552-01</t>
  </si>
  <si>
    <t xml:space="preserve">2004 03 16 </t>
  </si>
  <si>
    <t>PWWBA71W</t>
  </si>
  <si>
    <t>A404717:566556-01</t>
  </si>
  <si>
    <t>PWWBB10W</t>
  </si>
  <si>
    <t>A404717:566487-01</t>
  </si>
  <si>
    <t>PWWBA62W</t>
  </si>
  <si>
    <t>A404393:564933-01</t>
  </si>
  <si>
    <t>PWWHM11W</t>
  </si>
  <si>
    <t>A404393:564931-01</t>
  </si>
  <si>
    <t>PWWBA59W</t>
  </si>
  <si>
    <t>A404393:564927-01</t>
  </si>
  <si>
    <t>PWTTA25W</t>
  </si>
  <si>
    <t>A318207:486521-01</t>
  </si>
  <si>
    <t>2003 09 08</t>
  </si>
  <si>
    <t>2003 09 04</t>
  </si>
  <si>
    <t xml:space="preserve">2003 09 12 </t>
  </si>
  <si>
    <t>PRODUCED WATER PUMP BUILDING</t>
  </si>
  <si>
    <t>WILDBOY d-075-A/94-P-11</t>
  </si>
  <si>
    <t>PWTTA27W</t>
  </si>
  <si>
    <t>A318207:486525-01</t>
  </si>
  <si>
    <t>R O TANK</t>
  </si>
  <si>
    <t>PWTTA20W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</si>
</sst>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Arial"/>
      <family val="2"/>
    </font>
    <font>
      <vertAlign val="subscript"/>
      <sz val="11"/>
      <color theme="1"/>
      <name val="Calibri"/>
      <family val="2"/>
      <scheme val="minor"/>
    </font>
    <font>
      <b/>
      <sz val="7"/>
      <color theme="1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9"/>
      <name val="Calibri"/>
      <family val="2"/>
    </font>
    <font>
      <b/>
      <sz val="11"/>
      <color theme="9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E18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15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2" borderId="0" xfId="0" applyFill="1"/>
    <xf numFmtId="0" fontId="0" fillId="5" borderId="0" xfId="0" applyFill="1"/>
    <xf numFmtId="0" fontId="0" fillId="0" borderId="0" xfId="0" applyAlignment="1">
      <alignment wrapText="1"/>
    </xf>
    <xf numFmtId="0" fontId="2" fillId="5" borderId="0" xfId="0" applyFont="1" applyFill="1"/>
    <xf numFmtId="164" fontId="0" fillId="0" borderId="1" xfId="0" applyNumberFormat="1" applyBorder="1"/>
    <xf numFmtId="0" fontId="0" fillId="2" borderId="1" xfId="0" applyFill="1" applyBorder="1"/>
    <xf numFmtId="0" fontId="0" fillId="7" borderId="1" xfId="0" applyFill="1" applyBorder="1"/>
    <xf numFmtId="164" fontId="0" fillId="7" borderId="1" xfId="0" applyNumberFormat="1" applyFill="1" applyBorder="1"/>
    <xf numFmtId="0" fontId="0" fillId="7" borderId="8" xfId="0" applyFill="1" applyBorder="1"/>
    <xf numFmtId="164" fontId="0" fillId="7" borderId="8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0" xfId="0" applyBorder="1" applyAlignment="1">
      <alignment vertical="top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3" borderId="1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Fill="1"/>
    <xf numFmtId="0" fontId="0" fillId="3" borderId="0" xfId="0" applyFill="1"/>
    <xf numFmtId="0" fontId="0" fillId="0" borderId="8" xfId="0" applyBorder="1" applyAlignment="1">
      <alignment wrapText="1"/>
    </xf>
    <xf numFmtId="0" fontId="0" fillId="0" borderId="0" xfId="0" applyFill="1" applyBorder="1" applyAlignment="1"/>
    <xf numFmtId="0" fontId="0" fillId="8" borderId="0" xfId="0" applyFill="1"/>
    <xf numFmtId="0" fontId="3" fillId="9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 wrapText="1"/>
    </xf>
    <xf numFmtId="2" fontId="0" fillId="15" borderId="1" xfId="0" applyNumberFormat="1" applyFill="1" applyBorder="1" applyAlignment="1">
      <alignment horizontal="center"/>
    </xf>
    <xf numFmtId="0" fontId="0" fillId="0" borderId="0" xfId="0" applyAlignment="1">
      <alignment vertical="top" wrapText="1"/>
    </xf>
    <xf numFmtId="0" fontId="0" fillId="9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2" fontId="0" fillId="15" borderId="8" xfId="0" applyNumberFormat="1" applyFill="1" applyBorder="1" applyAlignment="1">
      <alignment horizontal="center"/>
    </xf>
    <xf numFmtId="2" fontId="0" fillId="16" borderId="12" xfId="0" applyNumberFormat="1" applyFill="1" applyBorder="1" applyAlignment="1">
      <alignment horizontal="center"/>
    </xf>
    <xf numFmtId="2" fontId="0" fillId="16" borderId="0" xfId="0" applyNumberFormat="1" applyFill="1" applyAlignment="1">
      <alignment horizontal="center"/>
    </xf>
    <xf numFmtId="0" fontId="0" fillId="9" borderId="8" xfId="0" applyFill="1" applyBorder="1" applyAlignment="1">
      <alignment vertical="center" wrapText="1"/>
    </xf>
    <xf numFmtId="0" fontId="0" fillId="9" borderId="8" xfId="0" applyFill="1" applyBorder="1" applyAlignment="1">
      <alignment horizontal="left" vertical="center" wrapText="1"/>
    </xf>
    <xf numFmtId="0" fontId="0" fillId="9" borderId="17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0" fillId="10" borderId="1" xfId="0" applyFill="1" applyBorder="1" applyAlignment="1">
      <alignment horizontal="center" vertical="center" wrapText="1"/>
    </xf>
    <xf numFmtId="0" fontId="3" fillId="21" borderId="1" xfId="0" applyFont="1" applyFill="1" applyBorder="1" applyAlignment="1">
      <alignment horizontal="center" vertical="center" wrapText="1"/>
    </xf>
    <xf numFmtId="2" fontId="3" fillId="21" borderId="1" xfId="0" applyNumberFormat="1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164" fontId="3" fillId="9" borderId="1" xfId="0" applyNumberFormat="1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center" vertical="center" wrapText="1"/>
    </xf>
    <xf numFmtId="0" fontId="7" fillId="18" borderId="1" xfId="1" applyFont="1" applyFill="1" applyBorder="1" applyAlignment="1">
      <alignment horizontal="center" vertical="center" wrapText="1"/>
    </xf>
    <xf numFmtId="0" fontId="7" fillId="19" borderId="1" xfId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0" fillId="13" borderId="18" xfId="0" applyFill="1" applyBorder="1" applyAlignment="1">
      <alignment vertical="center" wrapText="1"/>
    </xf>
    <xf numFmtId="0" fontId="0" fillId="13" borderId="8" xfId="0" applyFill="1" applyBorder="1" applyAlignment="1">
      <alignment vertical="center" wrapText="1"/>
    </xf>
    <xf numFmtId="0" fontId="0" fillId="14" borderId="19" xfId="0" applyFill="1" applyBorder="1" applyAlignment="1">
      <alignment vertical="center" wrapText="1"/>
    </xf>
    <xf numFmtId="0" fontId="0" fillId="14" borderId="12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2" fontId="0" fillId="2" borderId="8" xfId="0" applyNumberFormat="1" applyFill="1" applyBorder="1" applyAlignment="1">
      <alignment vertical="center" wrapText="1"/>
    </xf>
    <xf numFmtId="2" fontId="0" fillId="15" borderId="8" xfId="0" applyNumberFormat="1" applyFill="1" applyBorder="1" applyAlignment="1">
      <alignment vertical="center" wrapText="1"/>
    </xf>
    <xf numFmtId="0" fontId="0" fillId="16" borderId="8" xfId="0" applyFill="1" applyBorder="1" applyAlignment="1">
      <alignment wrapText="1"/>
    </xf>
    <xf numFmtId="0" fontId="0" fillId="20" borderId="1" xfId="0" applyFill="1" applyBorder="1" applyAlignment="1">
      <alignment wrapText="1"/>
    </xf>
    <xf numFmtId="0" fontId="0" fillId="14" borderId="1" xfId="0" applyFill="1" applyBorder="1" applyAlignment="1">
      <alignment wrapText="1"/>
    </xf>
    <xf numFmtId="0" fontId="0" fillId="0" borderId="16" xfId="0" applyBorder="1" applyAlignment="1">
      <alignment vertical="top" wrapText="1"/>
    </xf>
    <xf numFmtId="0" fontId="0" fillId="16" borderId="12" xfId="0" applyFill="1" applyBorder="1" applyAlignment="1">
      <alignment wrapText="1"/>
    </xf>
    <xf numFmtId="0" fontId="0" fillId="0" borderId="9" xfId="0" applyBorder="1"/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6" borderId="1" xfId="0" applyFill="1" applyBorder="1"/>
    <xf numFmtId="0" fontId="0" fillId="22" borderId="1" xfId="0" applyFill="1" applyBorder="1"/>
    <xf numFmtId="0" fontId="1" fillId="0" borderId="0" xfId="0" applyFont="1" applyAlignment="1">
      <alignment wrapText="1"/>
    </xf>
    <xf numFmtId="0" fontId="0" fillId="0" borderId="13" xfId="0" applyBorder="1"/>
    <xf numFmtId="0" fontId="1" fillId="0" borderId="0" xfId="0" applyFont="1"/>
    <xf numFmtId="0" fontId="0" fillId="0" borderId="13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3" xfId="0" applyBorder="1" applyAlignment="1">
      <alignment horizontal="right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3" xfId="0" applyBorder="1" applyAlignment="1">
      <alignment horizontal="left"/>
    </xf>
    <xf numFmtId="0" fontId="0" fillId="0" borderId="0" xfId="0" applyAlignment="1">
      <alignment horizontal="right"/>
    </xf>
    <xf numFmtId="0" fontId="0" fillId="0" borderId="13" xfId="0" applyBorder="1" applyAlignment="1">
      <alignment horizontal="right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10" fillId="13" borderId="21" xfId="0" applyFont="1" applyFill="1" applyBorder="1" applyAlignment="1">
      <alignment horizontal="center" vertical="center"/>
    </xf>
    <xf numFmtId="0" fontId="10" fillId="6" borderId="21" xfId="0" applyFont="1" applyFill="1" applyBorder="1" applyAlignment="1">
      <alignment horizontal="center" vertical="center"/>
    </xf>
    <xf numFmtId="0" fontId="10" fillId="6" borderId="22" xfId="0" applyFont="1" applyFill="1" applyBorder="1" applyAlignment="1">
      <alignment horizontal="center" vertical="center"/>
    </xf>
    <xf numFmtId="0" fontId="10" fillId="23" borderId="2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10" fillId="6" borderId="24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13" borderId="24" xfId="0" applyFont="1" applyFill="1" applyBorder="1" applyAlignment="1">
      <alignment horizontal="center" vertical="center"/>
    </xf>
    <xf numFmtId="0" fontId="10" fillId="23" borderId="1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23" borderId="25" xfId="0" applyFont="1" applyFill="1" applyBorder="1" applyAlignment="1">
      <alignment horizontal="center" vertical="center"/>
    </xf>
    <xf numFmtId="0" fontId="10" fillId="23" borderId="26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0" fillId="9" borderId="13" xfId="0" applyFill="1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0" fillId="14" borderId="15" xfId="0" applyNumberFormat="1" applyFill="1" applyBorder="1" applyAlignment="1">
      <alignment horizontal="center"/>
    </xf>
    <xf numFmtId="2" fontId="0" fillId="14" borderId="13" xfId="0" applyNumberFormat="1" applyFill="1" applyBorder="1" applyAlignment="1">
      <alignment horizontal="center"/>
    </xf>
    <xf numFmtId="2" fontId="0" fillId="17" borderId="0" xfId="0" applyNumberFormat="1" applyFill="1" applyAlignment="1">
      <alignment horizontal="center"/>
    </xf>
    <xf numFmtId="0" fontId="1" fillId="10" borderId="9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0" fillId="20" borderId="1" xfId="0" applyNumberFormat="1" applyFill="1" applyBorder="1" applyAlignment="1">
      <alignment horizontal="center"/>
    </xf>
    <xf numFmtId="0" fontId="3" fillId="9" borderId="9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0" fillId="13" borderId="13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14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2" fontId="0" fillId="16" borderId="15" xfId="0" applyNumberFormat="1" applyFill="1" applyBorder="1" applyAlignment="1">
      <alignment horizontal="center"/>
    </xf>
    <xf numFmtId="2" fontId="0" fillId="16" borderId="13" xfId="0" applyNumberFormat="1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textRotation="90"/>
    </xf>
    <xf numFmtId="0" fontId="10" fillId="0" borderId="0" xfId="0" applyFont="1" applyAlignment="1">
      <alignment horizontal="center" vertical="center"/>
    </xf>
    <xf numFmtId="0" fontId="1" fillId="8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Normal" xfId="0" builtinId="0"/>
    <cellStyle name="Normal 4 2 2" xfId="1" xr:uid="{E76881BA-8C1F-4EE1-81E5-E75A69934DA9}"/>
  </cellStyles>
  <dxfs count="16"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5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790575</xdr:colOff>
      <xdr:row>3</xdr:row>
      <xdr:rowOff>19050</xdr:rowOff>
    </xdr:from>
    <xdr:to>
      <xdr:col>20</xdr:col>
      <xdr:colOff>541590</xdr:colOff>
      <xdr:row>6</xdr:row>
      <xdr:rowOff>152312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D6C93F-367F-438E-8F18-A49A052FC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52950" y="590550"/>
          <a:ext cx="10676190" cy="704762"/>
        </a:xfrm>
        <a:prstGeom prst="rect">
          <a:avLst/>
        </a:prstGeom>
      </xdr:spPr>
    </xdr:pic>
    <xdr:clientData/>
  </xdr:twoCellAnchor>
  <xdr:twoCellAnchor editAs="oneCell">
    <xdr:from>
      <xdr:col>4</xdr:col>
      <xdr:colOff>790575</xdr:colOff>
      <xdr:row>7</xdr:row>
      <xdr:rowOff>38100</xdr:rowOff>
    </xdr:from>
    <xdr:to>
      <xdr:col>21</xdr:col>
      <xdr:colOff>265324</xdr:colOff>
      <xdr:row>11</xdr:row>
      <xdr:rowOff>9433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7BBF2D-359C-462B-924E-A10E41830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52950" y="1371600"/>
          <a:ext cx="11009524" cy="7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828675</xdr:colOff>
      <xdr:row>11</xdr:row>
      <xdr:rowOff>123825</xdr:rowOff>
    </xdr:from>
    <xdr:to>
      <xdr:col>21</xdr:col>
      <xdr:colOff>151043</xdr:colOff>
      <xdr:row>14</xdr:row>
      <xdr:rowOff>161849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4365135-CA1F-4A5D-BFA4-CABCC34C5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91050" y="2219325"/>
          <a:ext cx="10857143" cy="60952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16</xdr:row>
      <xdr:rowOff>0</xdr:rowOff>
    </xdr:from>
    <xdr:to>
      <xdr:col>37</xdr:col>
      <xdr:colOff>503162</xdr:colOff>
      <xdr:row>20</xdr:row>
      <xdr:rowOff>66571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E51B1A-97A8-4DF0-98C2-1E576C56E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249150" y="3048000"/>
          <a:ext cx="13304762" cy="82857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21</xdr:row>
      <xdr:rowOff>0</xdr:rowOff>
    </xdr:from>
    <xdr:to>
      <xdr:col>37</xdr:col>
      <xdr:colOff>407924</xdr:colOff>
      <xdr:row>24</xdr:row>
      <xdr:rowOff>152310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13DE33E-352E-44EB-9278-C4AB5D761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249150" y="4000500"/>
          <a:ext cx="13209524" cy="72381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25</xdr:row>
      <xdr:rowOff>0</xdr:rowOff>
    </xdr:from>
    <xdr:to>
      <xdr:col>38</xdr:col>
      <xdr:colOff>236419</xdr:colOff>
      <xdr:row>28</xdr:row>
      <xdr:rowOff>171357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DC27468-6FF1-44EF-BADD-89F41573D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249150" y="4762500"/>
          <a:ext cx="13647619" cy="7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114300</xdr:colOff>
      <xdr:row>80</xdr:row>
      <xdr:rowOff>9525</xdr:rowOff>
    </xdr:from>
    <xdr:to>
      <xdr:col>28</xdr:col>
      <xdr:colOff>38100</xdr:colOff>
      <xdr:row>82</xdr:row>
      <xdr:rowOff>171450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8A2EE31-A8C0-4DFF-857B-926BF56435B4}"/>
            </a:ext>
          </a:extLst>
        </xdr:cNvPr>
        <xdr:cNvCxnSpPr/>
      </xdr:nvCxnSpPr>
      <xdr:spPr>
        <a:xfrm>
          <a:off x="9258300" y="8201025"/>
          <a:ext cx="533400" cy="542925"/>
        </a:xfrm>
        <a:prstGeom prst="straightConnector1">
          <a:avLst/>
        </a:prstGeom>
        <a:ln w="381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133350</xdr:colOff>
      <xdr:row>63</xdr:row>
      <xdr:rowOff>123825</xdr:rowOff>
    </xdr:from>
    <xdr:to>
      <xdr:col>27</xdr:col>
      <xdr:colOff>104775</xdr:colOff>
      <xdr:row>79</xdr:row>
      <xdr:rowOff>180975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B0DE9F9-CC8E-45AE-A1E3-9038183199F6}"/>
            </a:ext>
          </a:extLst>
        </xdr:cNvPr>
        <xdr:cNvCxnSpPr/>
      </xdr:nvCxnSpPr>
      <xdr:spPr>
        <a:xfrm>
          <a:off x="6915150" y="5076825"/>
          <a:ext cx="2409825" cy="3905250"/>
        </a:xfrm>
        <a:prstGeom prst="straightConnector1">
          <a:avLst/>
        </a:prstGeom>
        <a:ln w="381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333376</xdr:colOff>
      <xdr:row>79</xdr:row>
      <xdr:rowOff>115661</xdr:rowOff>
    </xdr:from>
    <xdr:to>
      <xdr:col>28</xdr:col>
      <xdr:colOff>496662</xdr:colOff>
      <xdr:row>80</xdr:row>
      <xdr:rowOff>183696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4B9E838-D6EE-4BEC-901C-21DC0395A9A6}"/>
            </a:ext>
          </a:extLst>
        </xdr:cNvPr>
        <xdr:cNvSpPr txBox="1"/>
      </xdr:nvSpPr>
      <xdr:spPr>
        <a:xfrm>
          <a:off x="9477376" y="8116661"/>
          <a:ext cx="772886" cy="2585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25591-9</a:t>
          </a:r>
        </a:p>
      </xdr:txBody>
    </xdr:sp>
    <xdr:clientData/>
  </xdr:twoCellAnchor>
  <xdr:twoCellAnchor>
    <xdr:from>
      <xdr:col>28</xdr:col>
      <xdr:colOff>420461</xdr:colOff>
      <xdr:row>83</xdr:row>
      <xdr:rowOff>141514</xdr:rowOff>
    </xdr:from>
    <xdr:to>
      <xdr:col>31</xdr:col>
      <xdr:colOff>168088</xdr:colOff>
      <xdr:row>85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FB3E6C4-BBAE-4880-BE91-030E6022CCE0}"/>
            </a:ext>
          </a:extLst>
        </xdr:cNvPr>
        <xdr:cNvSpPr txBox="1"/>
      </xdr:nvSpPr>
      <xdr:spPr>
        <a:xfrm>
          <a:off x="10180785" y="14473838"/>
          <a:ext cx="2123274" cy="28711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D-015-C/094-A-14</a:t>
          </a:r>
          <a:r>
            <a:rPr lang="en-US" sz="1100" baseline="0"/>
            <a:t> [Compressor]</a:t>
          </a:r>
          <a:endParaRPr lang="en-US" sz="1100"/>
        </a:p>
      </xdr:txBody>
    </xdr:sp>
    <xdr:clientData/>
  </xdr:twoCellAnchor>
  <xdr:twoCellAnchor>
    <xdr:from>
      <xdr:col>26</xdr:col>
      <xdr:colOff>249010</xdr:colOff>
      <xdr:row>74</xdr:row>
      <xdr:rowOff>44903</xdr:rowOff>
    </xdr:from>
    <xdr:to>
      <xdr:col>27</xdr:col>
      <xdr:colOff>412297</xdr:colOff>
      <xdr:row>75</xdr:row>
      <xdr:rowOff>112938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FF824D6-BA9F-4166-8A9A-73D7F1EE7067}"/>
            </a:ext>
          </a:extLst>
        </xdr:cNvPr>
        <xdr:cNvSpPr txBox="1"/>
      </xdr:nvSpPr>
      <xdr:spPr>
        <a:xfrm>
          <a:off x="8859610" y="7893503"/>
          <a:ext cx="772887" cy="2585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25591-7</a:t>
          </a:r>
        </a:p>
      </xdr:txBody>
    </xdr:sp>
    <xdr:clientData/>
  </xdr:twoCellAnchor>
  <xdr:twoCellAnchor>
    <xdr:from>
      <xdr:col>24</xdr:col>
      <xdr:colOff>600075</xdr:colOff>
      <xdr:row>78</xdr:row>
      <xdr:rowOff>2723</xdr:rowOff>
    </xdr:from>
    <xdr:to>
      <xdr:col>26</xdr:col>
      <xdr:colOff>383722</xdr:colOff>
      <xdr:row>82</xdr:row>
      <xdr:rowOff>9525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CFADBD1-CA2F-4605-8640-2C0964A53877}"/>
            </a:ext>
          </a:extLst>
        </xdr:cNvPr>
        <xdr:cNvCxnSpPr/>
      </xdr:nvCxnSpPr>
      <xdr:spPr>
        <a:xfrm flipV="1">
          <a:off x="7915275" y="7813223"/>
          <a:ext cx="1002847" cy="768802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195943</xdr:colOff>
      <xdr:row>80</xdr:row>
      <xdr:rowOff>171450</xdr:rowOff>
    </xdr:from>
    <xdr:to>
      <xdr:col>27</xdr:col>
      <xdr:colOff>247650</xdr:colOff>
      <xdr:row>84</xdr:row>
      <xdr:rowOff>9526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B25E8C36-36B1-469F-A56E-893971EBB8D3}"/>
            </a:ext>
          </a:extLst>
        </xdr:cNvPr>
        <xdr:cNvCxnSpPr/>
      </xdr:nvCxnSpPr>
      <xdr:spPr>
        <a:xfrm flipV="1">
          <a:off x="8730343" y="8362950"/>
          <a:ext cx="661307" cy="600076"/>
        </a:xfrm>
        <a:prstGeom prst="straightConnector1">
          <a:avLst/>
        </a:prstGeom>
        <a:ln w="381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583746</xdr:colOff>
      <xdr:row>83</xdr:row>
      <xdr:rowOff>140154</xdr:rowOff>
    </xdr:from>
    <xdr:to>
      <xdr:col>26</xdr:col>
      <xdr:colOff>243568</xdr:colOff>
      <xdr:row>83</xdr:row>
      <xdr:rowOff>180975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4E051829-6D43-47DD-B5E9-BB914C5A63B0}"/>
            </a:ext>
          </a:extLst>
        </xdr:cNvPr>
        <xdr:cNvCxnSpPr/>
      </xdr:nvCxnSpPr>
      <xdr:spPr>
        <a:xfrm flipH="1" flipV="1">
          <a:off x="8508546" y="8903154"/>
          <a:ext cx="269422" cy="40821"/>
        </a:xfrm>
        <a:prstGeom prst="line">
          <a:avLst/>
        </a:prstGeom>
        <a:ln w="38100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571500</xdr:colOff>
      <xdr:row>84</xdr:row>
      <xdr:rowOff>58511</xdr:rowOff>
    </xdr:from>
    <xdr:to>
      <xdr:col>26</xdr:col>
      <xdr:colOff>295275</xdr:colOff>
      <xdr:row>85</xdr:row>
      <xdr:rowOff>126546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950991BC-2E10-4E3D-B80B-C5CCA95E62C4}"/>
            </a:ext>
          </a:extLst>
        </xdr:cNvPr>
        <xdr:cNvSpPr txBox="1"/>
      </xdr:nvSpPr>
      <xdr:spPr>
        <a:xfrm>
          <a:off x="7886700" y="9012011"/>
          <a:ext cx="942975" cy="2585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1012-12 (O)</a:t>
          </a:r>
        </a:p>
      </xdr:txBody>
    </xdr:sp>
    <xdr:clientData/>
  </xdr:twoCellAnchor>
  <xdr:twoCellAnchor>
    <xdr:from>
      <xdr:col>29</xdr:col>
      <xdr:colOff>523875</xdr:colOff>
      <xdr:row>81</xdr:row>
      <xdr:rowOff>114300</xdr:rowOff>
    </xdr:from>
    <xdr:to>
      <xdr:col>29</xdr:col>
      <xdr:colOff>876981</xdr:colOff>
      <xdr:row>83</xdr:row>
      <xdr:rowOff>141514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D5C28434-9A90-4767-B949-BCF38104D2AF}"/>
            </a:ext>
          </a:extLst>
        </xdr:cNvPr>
        <xdr:cNvCxnSpPr>
          <a:endCxn id="6" idx="0"/>
        </xdr:cNvCxnSpPr>
      </xdr:nvCxnSpPr>
      <xdr:spPr>
        <a:xfrm>
          <a:off x="10889316" y="14065624"/>
          <a:ext cx="353106" cy="408214"/>
        </a:xfrm>
        <a:prstGeom prst="straightConnector1">
          <a:avLst/>
        </a:prstGeom>
        <a:ln w="381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69396</xdr:colOff>
      <xdr:row>81</xdr:row>
      <xdr:rowOff>133350</xdr:rowOff>
    </xdr:from>
    <xdr:to>
      <xdr:col>29</xdr:col>
      <xdr:colOff>571500</xdr:colOff>
      <xdr:row>82</xdr:row>
      <xdr:rowOff>168730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E0A4EC70-1666-4920-8027-5BD83E93DE10}"/>
            </a:ext>
          </a:extLst>
        </xdr:cNvPr>
        <xdr:cNvCxnSpPr/>
      </xdr:nvCxnSpPr>
      <xdr:spPr>
        <a:xfrm flipH="1">
          <a:off x="9822996" y="8515350"/>
          <a:ext cx="1111704" cy="225880"/>
        </a:xfrm>
        <a:prstGeom prst="line">
          <a:avLst/>
        </a:prstGeom>
        <a:ln w="38100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231322</xdr:colOff>
      <xdr:row>79</xdr:row>
      <xdr:rowOff>182336</xdr:rowOff>
    </xdr:from>
    <xdr:to>
      <xdr:col>30</xdr:col>
      <xdr:colOff>394608</xdr:colOff>
      <xdr:row>81</xdr:row>
      <xdr:rowOff>59871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340DB480-416F-4F44-A0AA-EC140D783371}"/>
            </a:ext>
          </a:extLst>
        </xdr:cNvPr>
        <xdr:cNvSpPr txBox="1"/>
      </xdr:nvSpPr>
      <xdr:spPr>
        <a:xfrm>
          <a:off x="10594522" y="8183336"/>
          <a:ext cx="772886" cy="2585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9995-1</a:t>
          </a:r>
        </a:p>
      </xdr:txBody>
    </xdr:sp>
    <xdr:clientData/>
  </xdr:twoCellAnchor>
  <xdr:twoCellAnchor>
    <xdr:from>
      <xdr:col>24</xdr:col>
      <xdr:colOff>572862</xdr:colOff>
      <xdr:row>78</xdr:row>
      <xdr:rowOff>121102</xdr:rowOff>
    </xdr:from>
    <xdr:to>
      <xdr:col>26</xdr:col>
      <xdr:colOff>126549</xdr:colOff>
      <xdr:row>79</xdr:row>
      <xdr:rowOff>189137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93977132-6E04-40B4-92B5-5881E213AADD}"/>
            </a:ext>
          </a:extLst>
        </xdr:cNvPr>
        <xdr:cNvSpPr txBox="1"/>
      </xdr:nvSpPr>
      <xdr:spPr>
        <a:xfrm rot="19446269">
          <a:off x="7888062" y="7931602"/>
          <a:ext cx="772887" cy="2585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1029-1</a:t>
          </a:r>
        </a:p>
      </xdr:txBody>
    </xdr:sp>
    <xdr:clientData/>
  </xdr:twoCellAnchor>
  <xdr:twoCellAnchor>
    <xdr:from>
      <xdr:col>22</xdr:col>
      <xdr:colOff>476250</xdr:colOff>
      <xdr:row>64</xdr:row>
      <xdr:rowOff>28576</xdr:rowOff>
    </xdr:from>
    <xdr:to>
      <xdr:col>23</xdr:col>
      <xdr:colOff>212272</xdr:colOff>
      <xdr:row>64</xdr:row>
      <xdr:rowOff>133350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FC3883E2-5CEE-46EA-95EE-FA8E49F87AED}"/>
            </a:ext>
          </a:extLst>
        </xdr:cNvPr>
        <xdr:cNvCxnSpPr/>
      </xdr:nvCxnSpPr>
      <xdr:spPr>
        <a:xfrm flipV="1">
          <a:off x="6572250" y="5172076"/>
          <a:ext cx="345622" cy="10477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247650</xdr:colOff>
      <xdr:row>64</xdr:row>
      <xdr:rowOff>123825</xdr:rowOff>
    </xdr:from>
    <xdr:to>
      <xdr:col>22</xdr:col>
      <xdr:colOff>514351</xdr:colOff>
      <xdr:row>66</xdr:row>
      <xdr:rowOff>85725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DA365768-E506-4CAC-A335-0F0D83436267}"/>
            </a:ext>
          </a:extLst>
        </xdr:cNvPr>
        <xdr:cNvCxnSpPr/>
      </xdr:nvCxnSpPr>
      <xdr:spPr>
        <a:xfrm flipH="1">
          <a:off x="6343650" y="5267325"/>
          <a:ext cx="266701" cy="342900"/>
        </a:xfrm>
        <a:prstGeom prst="line">
          <a:avLst/>
        </a:prstGeom>
        <a:ln w="38100">
          <a:solidFill>
            <a:srgbClr val="FF0000"/>
          </a:solidFill>
          <a:prstDash val="sysDot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276225</xdr:colOff>
      <xdr:row>66</xdr:row>
      <xdr:rowOff>57150</xdr:rowOff>
    </xdr:from>
    <xdr:to>
      <xdr:col>22</xdr:col>
      <xdr:colOff>266702</xdr:colOff>
      <xdr:row>66</xdr:row>
      <xdr:rowOff>66675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F6D17DD4-CE92-4902-AC8F-84024611CDCF}"/>
            </a:ext>
          </a:extLst>
        </xdr:cNvPr>
        <xdr:cNvCxnSpPr/>
      </xdr:nvCxnSpPr>
      <xdr:spPr>
        <a:xfrm flipH="1">
          <a:off x="5153025" y="5581650"/>
          <a:ext cx="1209677" cy="9525"/>
        </a:xfrm>
        <a:prstGeom prst="line">
          <a:avLst/>
        </a:prstGeom>
        <a:ln w="38100">
          <a:solidFill>
            <a:srgbClr val="FF0000"/>
          </a:solidFill>
          <a:prstDash val="sysDot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285750</xdr:colOff>
      <xdr:row>66</xdr:row>
      <xdr:rowOff>47625</xdr:rowOff>
    </xdr:from>
    <xdr:to>
      <xdr:col>20</xdr:col>
      <xdr:colOff>285753</xdr:colOff>
      <xdr:row>68</xdr:row>
      <xdr:rowOff>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601ECFA0-7CCB-4699-8B83-EAB536062B62}"/>
            </a:ext>
          </a:extLst>
        </xdr:cNvPr>
        <xdr:cNvCxnSpPr/>
      </xdr:nvCxnSpPr>
      <xdr:spPr>
        <a:xfrm flipH="1">
          <a:off x="5162550" y="5572125"/>
          <a:ext cx="3" cy="333375"/>
        </a:xfrm>
        <a:prstGeom prst="line">
          <a:avLst/>
        </a:prstGeom>
        <a:ln w="38100">
          <a:solidFill>
            <a:srgbClr val="FF0000"/>
          </a:solidFill>
          <a:prstDash val="sysDot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247650</xdr:colOff>
      <xdr:row>64</xdr:row>
      <xdr:rowOff>123825</xdr:rowOff>
    </xdr:from>
    <xdr:to>
      <xdr:col>22</xdr:col>
      <xdr:colOff>180975</xdr:colOff>
      <xdr:row>66</xdr:row>
      <xdr:rowOff>1360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B5257310-1D1C-486A-AE97-7D4508C98D33}"/>
            </a:ext>
          </a:extLst>
        </xdr:cNvPr>
        <xdr:cNvSpPr txBox="1"/>
      </xdr:nvSpPr>
      <xdr:spPr>
        <a:xfrm>
          <a:off x="5124450" y="5267325"/>
          <a:ext cx="1152525" cy="2585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17176-1 [YOHO]</a:t>
          </a:r>
        </a:p>
      </xdr:txBody>
    </xdr:sp>
    <xdr:clientData/>
  </xdr:twoCellAnchor>
  <xdr:twoCellAnchor>
    <xdr:from>
      <xdr:col>23</xdr:col>
      <xdr:colOff>371475</xdr:colOff>
      <xdr:row>64</xdr:row>
      <xdr:rowOff>95250</xdr:rowOff>
    </xdr:from>
    <xdr:to>
      <xdr:col>24</xdr:col>
      <xdr:colOff>190500</xdr:colOff>
      <xdr:row>68</xdr:row>
      <xdr:rowOff>76200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6E319CD6-E13C-46B8-A1E3-9DAD51FBE89A}"/>
            </a:ext>
          </a:extLst>
        </xdr:cNvPr>
        <xdr:cNvCxnSpPr/>
      </xdr:nvCxnSpPr>
      <xdr:spPr>
        <a:xfrm>
          <a:off x="7153275" y="5238750"/>
          <a:ext cx="428625" cy="742950"/>
        </a:xfrm>
        <a:prstGeom prst="line">
          <a:avLst/>
        </a:prstGeom>
        <a:ln w="38100">
          <a:solidFill>
            <a:schemeClr val="accent4"/>
          </a:solidFill>
          <a:prstDash val="sysDot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200025</xdr:colOff>
      <xdr:row>68</xdr:row>
      <xdr:rowOff>76200</xdr:rowOff>
    </xdr:from>
    <xdr:to>
      <xdr:col>24</xdr:col>
      <xdr:colOff>581025</xdr:colOff>
      <xdr:row>68</xdr:row>
      <xdr:rowOff>114300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52F16D6F-5F97-42AE-B352-0391D0CF6E03}"/>
            </a:ext>
          </a:extLst>
        </xdr:cNvPr>
        <xdr:cNvCxnSpPr/>
      </xdr:nvCxnSpPr>
      <xdr:spPr>
        <a:xfrm>
          <a:off x="7591425" y="5981700"/>
          <a:ext cx="381000" cy="38100"/>
        </a:xfrm>
        <a:prstGeom prst="line">
          <a:avLst/>
        </a:prstGeom>
        <a:ln w="38100">
          <a:solidFill>
            <a:schemeClr val="accent4"/>
          </a:solidFill>
          <a:prstDash val="sysDot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590550</xdr:colOff>
      <xdr:row>68</xdr:row>
      <xdr:rowOff>9525</xdr:rowOff>
    </xdr:from>
    <xdr:to>
      <xdr:col>26</xdr:col>
      <xdr:colOff>0</xdr:colOff>
      <xdr:row>68</xdr:row>
      <xdr:rowOff>114301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DD9CEF88-2E1D-45B7-B3EF-65621C134109}"/>
            </a:ext>
          </a:extLst>
        </xdr:cNvPr>
        <xdr:cNvCxnSpPr/>
      </xdr:nvCxnSpPr>
      <xdr:spPr>
        <a:xfrm flipV="1">
          <a:off x="7981950" y="5915025"/>
          <a:ext cx="628650" cy="104776"/>
        </a:xfrm>
        <a:prstGeom prst="line">
          <a:avLst/>
        </a:prstGeom>
        <a:ln w="38100">
          <a:solidFill>
            <a:schemeClr val="accent4"/>
          </a:solidFill>
          <a:prstDash val="sysDot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193222</xdr:colOff>
      <xdr:row>64</xdr:row>
      <xdr:rowOff>9526</xdr:rowOff>
    </xdr:from>
    <xdr:to>
      <xdr:col>23</xdr:col>
      <xdr:colOff>419100</xdr:colOff>
      <xdr:row>64</xdr:row>
      <xdr:rowOff>114300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3AD77AE3-2020-44CB-AAFD-8A1710EF089E}"/>
            </a:ext>
          </a:extLst>
        </xdr:cNvPr>
        <xdr:cNvCxnSpPr/>
      </xdr:nvCxnSpPr>
      <xdr:spPr>
        <a:xfrm flipH="1" flipV="1">
          <a:off x="6975022" y="5153026"/>
          <a:ext cx="225878" cy="104774"/>
        </a:xfrm>
        <a:prstGeom prst="straightConnector1">
          <a:avLst/>
        </a:prstGeom>
        <a:ln w="381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152400</xdr:colOff>
      <xdr:row>66</xdr:row>
      <xdr:rowOff>85725</xdr:rowOff>
    </xdr:from>
    <xdr:to>
      <xdr:col>26</xdr:col>
      <xdr:colOff>85725</xdr:colOff>
      <xdr:row>67</xdr:row>
      <xdr:rowOff>153760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3C7CF359-D706-466A-B8CD-6D6841DF664F}"/>
            </a:ext>
          </a:extLst>
        </xdr:cNvPr>
        <xdr:cNvSpPr txBox="1"/>
      </xdr:nvSpPr>
      <xdr:spPr>
        <a:xfrm>
          <a:off x="7543800" y="5610225"/>
          <a:ext cx="1152525" cy="2585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253-1 [YOHO]</a:t>
          </a:r>
        </a:p>
      </xdr:txBody>
    </xdr:sp>
    <xdr:clientData/>
  </xdr:twoCellAnchor>
  <xdr:twoCellAnchor>
    <xdr:from>
      <xdr:col>22</xdr:col>
      <xdr:colOff>152400</xdr:colOff>
      <xdr:row>58</xdr:row>
      <xdr:rowOff>180975</xdr:rowOff>
    </xdr:from>
    <xdr:to>
      <xdr:col>23</xdr:col>
      <xdr:colOff>104775</xdr:colOff>
      <xdr:row>63</xdr:row>
      <xdr:rowOff>95250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82AE52C8-25EA-4E44-B70C-04831AEF4907}"/>
            </a:ext>
          </a:extLst>
        </xdr:cNvPr>
        <xdr:cNvCxnSpPr/>
      </xdr:nvCxnSpPr>
      <xdr:spPr>
        <a:xfrm>
          <a:off x="6324600" y="4181475"/>
          <a:ext cx="561975" cy="866775"/>
        </a:xfrm>
        <a:prstGeom prst="straightConnector1">
          <a:avLst/>
        </a:prstGeom>
        <a:ln w="381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172812</xdr:colOff>
      <xdr:row>62</xdr:row>
      <xdr:rowOff>65314</xdr:rowOff>
    </xdr:from>
    <xdr:to>
      <xdr:col>26</xdr:col>
      <xdr:colOff>371476</xdr:colOff>
      <xdr:row>63</xdr:row>
      <xdr:rowOff>161925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A0F84C87-4ACF-4627-9892-0D4A22E67D6A}"/>
            </a:ext>
          </a:extLst>
        </xdr:cNvPr>
        <xdr:cNvSpPr txBox="1"/>
      </xdr:nvSpPr>
      <xdr:spPr>
        <a:xfrm>
          <a:off x="6954612" y="4827814"/>
          <a:ext cx="2027464" cy="28711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A-068-C/094-A-14</a:t>
          </a:r>
          <a:r>
            <a:rPr lang="en-US" sz="1100" baseline="0"/>
            <a:t> [Junction]</a:t>
          </a:r>
          <a:endParaRPr lang="en-US" sz="1100"/>
        </a:p>
      </xdr:txBody>
    </xdr:sp>
    <xdr:clientData/>
  </xdr:twoCellAnchor>
  <xdr:twoCellAnchor>
    <xdr:from>
      <xdr:col>22</xdr:col>
      <xdr:colOff>361950</xdr:colOff>
      <xdr:row>58</xdr:row>
      <xdr:rowOff>171450</xdr:rowOff>
    </xdr:from>
    <xdr:to>
      <xdr:col>23</xdr:col>
      <xdr:colOff>525236</xdr:colOff>
      <xdr:row>60</xdr:row>
      <xdr:rowOff>48985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A665B106-B7F8-440E-B37B-8BA376BF81B5}"/>
            </a:ext>
          </a:extLst>
        </xdr:cNvPr>
        <xdr:cNvSpPr txBox="1"/>
      </xdr:nvSpPr>
      <xdr:spPr>
        <a:xfrm>
          <a:off x="6534150" y="4171950"/>
          <a:ext cx="772886" cy="2585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25591-3</a:t>
          </a:r>
        </a:p>
      </xdr:txBody>
    </xdr:sp>
    <xdr:clientData/>
  </xdr:twoCellAnchor>
  <xdr:twoCellAnchor>
    <xdr:from>
      <xdr:col>11</xdr:col>
      <xdr:colOff>0</xdr:colOff>
      <xdr:row>35</xdr:row>
      <xdr:rowOff>155864</xdr:rowOff>
    </xdr:from>
    <xdr:to>
      <xdr:col>22</xdr:col>
      <xdr:colOff>180979</xdr:colOff>
      <xdr:row>59</xdr:row>
      <xdr:rowOff>19052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45DCD098-3C91-4607-BF13-0F7A5DF94BA0}"/>
            </a:ext>
          </a:extLst>
        </xdr:cNvPr>
        <xdr:cNvCxnSpPr/>
      </xdr:nvCxnSpPr>
      <xdr:spPr>
        <a:xfrm flipH="1" flipV="1">
          <a:off x="3030682" y="7031182"/>
          <a:ext cx="7038979" cy="4435188"/>
        </a:xfrm>
        <a:prstGeom prst="line">
          <a:avLst/>
        </a:prstGeom>
        <a:ln w="38100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560295</xdr:colOff>
      <xdr:row>53</xdr:row>
      <xdr:rowOff>67235</xdr:rowOff>
    </xdr:from>
    <xdr:to>
      <xdr:col>23</xdr:col>
      <xdr:colOff>0</xdr:colOff>
      <xdr:row>56</xdr:row>
      <xdr:rowOff>89647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5F1F4F06-AC0D-43C8-9196-BBD3A9019F08}"/>
            </a:ext>
          </a:extLst>
        </xdr:cNvPr>
        <xdr:cNvCxnSpPr/>
      </xdr:nvCxnSpPr>
      <xdr:spPr>
        <a:xfrm flipH="1">
          <a:off x="5479677" y="3115235"/>
          <a:ext cx="1255058" cy="593912"/>
        </a:xfrm>
        <a:prstGeom prst="straightConnector1">
          <a:avLst/>
        </a:prstGeom>
        <a:ln w="381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33617</xdr:colOff>
      <xdr:row>48</xdr:row>
      <xdr:rowOff>168088</xdr:rowOff>
    </xdr:from>
    <xdr:to>
      <xdr:col>23</xdr:col>
      <xdr:colOff>22412</xdr:colOff>
      <xdr:row>53</xdr:row>
      <xdr:rowOff>44824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F7500943-6873-4F68-967F-C411AFE5376D}"/>
            </a:ext>
          </a:extLst>
        </xdr:cNvPr>
        <xdr:cNvCxnSpPr/>
      </xdr:nvCxnSpPr>
      <xdr:spPr>
        <a:xfrm>
          <a:off x="6163235" y="2263588"/>
          <a:ext cx="593912" cy="829236"/>
        </a:xfrm>
        <a:prstGeom prst="straightConnector1">
          <a:avLst/>
        </a:prstGeom>
        <a:ln w="381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22411</xdr:colOff>
      <xdr:row>46</xdr:row>
      <xdr:rowOff>134471</xdr:rowOff>
    </xdr:from>
    <xdr:to>
      <xdr:col>24</xdr:col>
      <xdr:colOff>11206</xdr:colOff>
      <xdr:row>48</xdr:row>
      <xdr:rowOff>179294</xdr:rowOff>
    </xdr:to>
    <xdr:cxnSp macro="">
      <xdr:nvCxnSpPr>
        <xdr:cNvPr id="88" name="Straight Connector 87">
          <a:extLst>
            <a:ext uri="{FF2B5EF4-FFF2-40B4-BE49-F238E27FC236}">
              <a16:creationId xmlns:a16="http://schemas.microsoft.com/office/drawing/2014/main" id="{31809B97-7D4A-4EE5-8CA1-1A202E65FB1B}"/>
            </a:ext>
          </a:extLst>
        </xdr:cNvPr>
        <xdr:cNvCxnSpPr/>
      </xdr:nvCxnSpPr>
      <xdr:spPr>
        <a:xfrm flipH="1">
          <a:off x="6152029" y="4515971"/>
          <a:ext cx="1199030" cy="425823"/>
        </a:xfrm>
        <a:prstGeom prst="line">
          <a:avLst/>
        </a:prstGeom>
        <a:ln w="38100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593913</xdr:colOff>
      <xdr:row>46</xdr:row>
      <xdr:rowOff>145678</xdr:rowOff>
    </xdr:from>
    <xdr:to>
      <xdr:col>25</xdr:col>
      <xdr:colOff>11205</xdr:colOff>
      <xdr:row>47</xdr:row>
      <xdr:rowOff>11206</xdr:rowOff>
    </xdr:to>
    <xdr:cxnSp macro="">
      <xdr:nvCxnSpPr>
        <xdr:cNvPr id="91" name="Straight Connector 90">
          <a:extLst>
            <a:ext uri="{FF2B5EF4-FFF2-40B4-BE49-F238E27FC236}">
              <a16:creationId xmlns:a16="http://schemas.microsoft.com/office/drawing/2014/main" id="{0463F97D-D146-43DD-9424-279DE50D5AE4}"/>
            </a:ext>
          </a:extLst>
        </xdr:cNvPr>
        <xdr:cNvCxnSpPr/>
      </xdr:nvCxnSpPr>
      <xdr:spPr>
        <a:xfrm flipH="1" flipV="1">
          <a:off x="7328648" y="1860178"/>
          <a:ext cx="627528" cy="56028"/>
        </a:xfrm>
        <a:prstGeom prst="line">
          <a:avLst/>
        </a:prstGeom>
        <a:ln w="38100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214032</xdr:colOff>
      <xdr:row>53</xdr:row>
      <xdr:rowOff>14568</xdr:rowOff>
    </xdr:from>
    <xdr:to>
      <xdr:col>22</xdr:col>
      <xdr:colOff>377317</xdr:colOff>
      <xdr:row>54</xdr:row>
      <xdr:rowOff>82603</xdr:rowOff>
    </xdr:to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2DFB32B9-0EA0-4871-A997-451DF407BD07}"/>
            </a:ext>
          </a:extLst>
        </xdr:cNvPr>
        <xdr:cNvSpPr txBox="1"/>
      </xdr:nvSpPr>
      <xdr:spPr>
        <a:xfrm rot="20136777">
          <a:off x="5738532" y="3062568"/>
          <a:ext cx="768403" cy="2585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25591-8</a:t>
          </a:r>
        </a:p>
      </xdr:txBody>
    </xdr:sp>
    <xdr:clientData/>
  </xdr:twoCellAnchor>
  <xdr:twoCellAnchor>
    <xdr:from>
      <xdr:col>22</xdr:col>
      <xdr:colOff>321608</xdr:colOff>
      <xdr:row>49</xdr:row>
      <xdr:rowOff>77321</xdr:rowOff>
    </xdr:from>
    <xdr:to>
      <xdr:col>23</xdr:col>
      <xdr:colOff>484894</xdr:colOff>
      <xdr:row>50</xdr:row>
      <xdr:rowOff>145356</xdr:rowOff>
    </xdr:to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84EE7436-5D15-48C6-8D10-B58273DC8C5F}"/>
            </a:ext>
          </a:extLst>
        </xdr:cNvPr>
        <xdr:cNvSpPr txBox="1"/>
      </xdr:nvSpPr>
      <xdr:spPr>
        <a:xfrm>
          <a:off x="6451226" y="2363321"/>
          <a:ext cx="768403" cy="2585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14854-1</a:t>
          </a:r>
        </a:p>
      </xdr:txBody>
    </xdr:sp>
    <xdr:clientData/>
  </xdr:twoCellAnchor>
  <xdr:twoCellAnchor>
    <xdr:from>
      <xdr:col>17</xdr:col>
      <xdr:colOff>235325</xdr:colOff>
      <xdr:row>39</xdr:row>
      <xdr:rowOff>11206</xdr:rowOff>
    </xdr:from>
    <xdr:to>
      <xdr:col>25</xdr:col>
      <xdr:colOff>0</xdr:colOff>
      <xdr:row>48</xdr:row>
      <xdr:rowOff>168088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BF608A65-E003-47CF-BDF6-CC3146BCBD38}"/>
            </a:ext>
          </a:extLst>
        </xdr:cNvPr>
        <xdr:cNvCxnSpPr/>
      </xdr:nvCxnSpPr>
      <xdr:spPr>
        <a:xfrm flipH="1">
          <a:off x="3260913" y="3059206"/>
          <a:ext cx="4684058" cy="1871382"/>
        </a:xfrm>
        <a:prstGeom prst="straightConnector1">
          <a:avLst/>
        </a:prstGeom>
        <a:ln w="381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403411</xdr:colOff>
      <xdr:row>44</xdr:row>
      <xdr:rowOff>123263</xdr:rowOff>
    </xdr:from>
    <xdr:to>
      <xdr:col>19</xdr:col>
      <xdr:colOff>488255</xdr:colOff>
      <xdr:row>46</xdr:row>
      <xdr:rowOff>798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2BB70F7A-71C1-47B0-8FBE-28783B3D51E3}"/>
            </a:ext>
          </a:extLst>
        </xdr:cNvPr>
        <xdr:cNvSpPr txBox="1"/>
      </xdr:nvSpPr>
      <xdr:spPr>
        <a:xfrm rot="20239537">
          <a:off x="4034117" y="4123763"/>
          <a:ext cx="768403" cy="2585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25591-5</a:t>
          </a:r>
        </a:p>
      </xdr:txBody>
    </xdr:sp>
    <xdr:clientData/>
  </xdr:twoCellAnchor>
  <xdr:twoCellAnchor>
    <xdr:from>
      <xdr:col>24</xdr:col>
      <xdr:colOff>504264</xdr:colOff>
      <xdr:row>37</xdr:row>
      <xdr:rowOff>0</xdr:rowOff>
    </xdr:from>
    <xdr:to>
      <xdr:col>24</xdr:col>
      <xdr:colOff>560294</xdr:colOff>
      <xdr:row>39</xdr:row>
      <xdr:rowOff>33618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D31F12B5-8FBB-4448-AEC4-B02A548FC4A2}"/>
            </a:ext>
          </a:extLst>
        </xdr:cNvPr>
        <xdr:cNvCxnSpPr/>
      </xdr:nvCxnSpPr>
      <xdr:spPr>
        <a:xfrm flipH="1">
          <a:off x="7844117" y="2667000"/>
          <a:ext cx="56030" cy="414618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549089</xdr:colOff>
      <xdr:row>36</xdr:row>
      <xdr:rowOff>44824</xdr:rowOff>
    </xdr:from>
    <xdr:to>
      <xdr:col>27</xdr:col>
      <xdr:colOff>0</xdr:colOff>
      <xdr:row>37</xdr:row>
      <xdr:rowOff>22412</xdr:rowOff>
    </xdr:to>
    <xdr:cxnSp macro="">
      <xdr:nvCxnSpPr>
        <xdr:cNvPr id="107" name="Straight Connector 106">
          <a:extLst>
            <a:ext uri="{FF2B5EF4-FFF2-40B4-BE49-F238E27FC236}">
              <a16:creationId xmlns:a16="http://schemas.microsoft.com/office/drawing/2014/main" id="{269D713E-E8AD-465D-8F51-3F71751D54BE}"/>
            </a:ext>
          </a:extLst>
        </xdr:cNvPr>
        <xdr:cNvCxnSpPr/>
      </xdr:nvCxnSpPr>
      <xdr:spPr>
        <a:xfrm flipH="1">
          <a:off x="7888942" y="2521324"/>
          <a:ext cx="1266264" cy="168088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567019</xdr:colOff>
      <xdr:row>34</xdr:row>
      <xdr:rowOff>145676</xdr:rowOff>
    </xdr:from>
    <xdr:to>
      <xdr:col>27</xdr:col>
      <xdr:colOff>448235</xdr:colOff>
      <xdr:row>36</xdr:row>
      <xdr:rowOff>62753</xdr:rowOff>
    </xdr:to>
    <xdr:cxnSp macro="">
      <xdr:nvCxnSpPr>
        <xdr:cNvPr id="110" name="Straight Connector 109">
          <a:extLst>
            <a:ext uri="{FF2B5EF4-FFF2-40B4-BE49-F238E27FC236}">
              <a16:creationId xmlns:a16="http://schemas.microsoft.com/office/drawing/2014/main" id="{C00D572D-EC0A-48BF-B8B1-C2DBD370A4D8}"/>
            </a:ext>
          </a:extLst>
        </xdr:cNvPr>
        <xdr:cNvCxnSpPr/>
      </xdr:nvCxnSpPr>
      <xdr:spPr>
        <a:xfrm flipH="1">
          <a:off x="9117107" y="2241176"/>
          <a:ext cx="486334" cy="298077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443754</xdr:colOff>
      <xdr:row>31</xdr:row>
      <xdr:rowOff>123265</xdr:rowOff>
    </xdr:from>
    <xdr:to>
      <xdr:col>28</xdr:col>
      <xdr:colOff>168088</xdr:colOff>
      <xdr:row>34</xdr:row>
      <xdr:rowOff>134470</xdr:rowOff>
    </xdr:to>
    <xdr:cxnSp macro="">
      <xdr:nvCxnSpPr>
        <xdr:cNvPr id="112" name="Straight Connector 111">
          <a:extLst>
            <a:ext uri="{FF2B5EF4-FFF2-40B4-BE49-F238E27FC236}">
              <a16:creationId xmlns:a16="http://schemas.microsoft.com/office/drawing/2014/main" id="{C53D568D-AD99-45A1-BCEB-34953D798F90}"/>
            </a:ext>
          </a:extLst>
        </xdr:cNvPr>
        <xdr:cNvCxnSpPr/>
      </xdr:nvCxnSpPr>
      <xdr:spPr>
        <a:xfrm flipH="1">
          <a:off x="9598960" y="1647265"/>
          <a:ext cx="329452" cy="58270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179293</xdr:colOff>
      <xdr:row>34</xdr:row>
      <xdr:rowOff>168089</xdr:rowOff>
    </xdr:from>
    <xdr:to>
      <xdr:col>26</xdr:col>
      <xdr:colOff>342579</xdr:colOff>
      <xdr:row>36</xdr:row>
      <xdr:rowOff>45624</xdr:rowOff>
    </xdr:to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A6B46600-6720-4C94-B57F-D1026758783A}"/>
            </a:ext>
          </a:extLst>
        </xdr:cNvPr>
        <xdr:cNvSpPr txBox="1"/>
      </xdr:nvSpPr>
      <xdr:spPr>
        <a:xfrm rot="21107319">
          <a:off x="8124264" y="2263589"/>
          <a:ext cx="768403" cy="2585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1622-1</a:t>
          </a:r>
        </a:p>
      </xdr:txBody>
    </xdr:sp>
    <xdr:clientData/>
  </xdr:twoCellAnchor>
  <xdr:twoCellAnchor>
    <xdr:from>
      <xdr:col>28</xdr:col>
      <xdr:colOff>134471</xdr:colOff>
      <xdr:row>23</xdr:row>
      <xdr:rowOff>11206</xdr:rowOff>
    </xdr:from>
    <xdr:to>
      <xdr:col>37</xdr:col>
      <xdr:colOff>593912</xdr:colOff>
      <xdr:row>31</xdr:row>
      <xdr:rowOff>123265</xdr:rowOff>
    </xdr:to>
    <xdr:cxnSp macro="">
      <xdr:nvCxnSpPr>
        <xdr:cNvPr id="116" name="Straight Arrow Connector 115">
          <a:extLst>
            <a:ext uri="{FF2B5EF4-FFF2-40B4-BE49-F238E27FC236}">
              <a16:creationId xmlns:a16="http://schemas.microsoft.com/office/drawing/2014/main" id="{2C70F740-C2D5-4611-9935-AD2D97CE5B45}"/>
            </a:ext>
          </a:extLst>
        </xdr:cNvPr>
        <xdr:cNvCxnSpPr/>
      </xdr:nvCxnSpPr>
      <xdr:spPr>
        <a:xfrm flipH="1">
          <a:off x="9894795" y="963706"/>
          <a:ext cx="6465793" cy="1636059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571501</xdr:colOff>
      <xdr:row>48</xdr:row>
      <xdr:rowOff>56029</xdr:rowOff>
    </xdr:from>
    <xdr:to>
      <xdr:col>21</xdr:col>
      <xdr:colOff>86606</xdr:colOff>
      <xdr:row>49</xdr:row>
      <xdr:rowOff>152640</xdr:rowOff>
    </xdr:to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A26499ED-76EA-46D9-9E3A-53B653A32D1E}"/>
            </a:ext>
          </a:extLst>
        </xdr:cNvPr>
        <xdr:cNvSpPr txBox="1"/>
      </xdr:nvSpPr>
      <xdr:spPr>
        <a:xfrm>
          <a:off x="3597089" y="6533029"/>
          <a:ext cx="2014017" cy="28711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A-090-C/094-A-14</a:t>
          </a:r>
          <a:r>
            <a:rPr lang="en-US" sz="1100" baseline="0"/>
            <a:t> [Junction]</a:t>
          </a:r>
          <a:endParaRPr lang="en-US" sz="1100"/>
        </a:p>
      </xdr:txBody>
    </xdr:sp>
    <xdr:clientData/>
  </xdr:twoCellAnchor>
  <xdr:twoCellAnchor>
    <xdr:from>
      <xdr:col>28</xdr:col>
      <xdr:colOff>437029</xdr:colOff>
      <xdr:row>28</xdr:row>
      <xdr:rowOff>168087</xdr:rowOff>
    </xdr:from>
    <xdr:to>
      <xdr:col>29</xdr:col>
      <xdr:colOff>600315</xdr:colOff>
      <xdr:row>30</xdr:row>
      <xdr:rowOff>45622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8CD8126A-DEE6-4F80-8940-086D8DA5F351}"/>
            </a:ext>
          </a:extLst>
        </xdr:cNvPr>
        <xdr:cNvSpPr txBox="1"/>
      </xdr:nvSpPr>
      <xdr:spPr>
        <a:xfrm rot="20663404">
          <a:off x="10197353" y="2835087"/>
          <a:ext cx="768403" cy="2585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1343-1</a:t>
          </a:r>
        </a:p>
      </xdr:txBody>
    </xdr:sp>
    <xdr:clientData/>
  </xdr:twoCellAnchor>
  <xdr:twoCellAnchor>
    <xdr:from>
      <xdr:col>30</xdr:col>
      <xdr:colOff>33618</xdr:colOff>
      <xdr:row>23</xdr:row>
      <xdr:rowOff>78441</xdr:rowOff>
    </xdr:from>
    <xdr:to>
      <xdr:col>30</xdr:col>
      <xdr:colOff>392206</xdr:colOff>
      <xdr:row>28</xdr:row>
      <xdr:rowOff>123265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A0421CB1-A339-425D-AD6C-F9EDDBC87FA6}"/>
            </a:ext>
          </a:extLst>
        </xdr:cNvPr>
        <xdr:cNvCxnSpPr/>
      </xdr:nvCxnSpPr>
      <xdr:spPr>
        <a:xfrm>
          <a:off x="11564471" y="1983441"/>
          <a:ext cx="358588" cy="1187824"/>
        </a:xfrm>
        <a:prstGeom prst="straightConnector1">
          <a:avLst/>
        </a:prstGeom>
        <a:ln w="38100">
          <a:solidFill>
            <a:schemeClr val="accent4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293815</xdr:colOff>
      <xdr:row>22</xdr:row>
      <xdr:rowOff>125926</xdr:rowOff>
    </xdr:from>
    <xdr:to>
      <xdr:col>30</xdr:col>
      <xdr:colOff>577970</xdr:colOff>
      <xdr:row>28</xdr:row>
      <xdr:rowOff>31370</xdr:rowOff>
    </xdr:to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BF40CCD8-AF10-4C54-8844-2C9F30F4C385}"/>
            </a:ext>
          </a:extLst>
        </xdr:cNvPr>
        <xdr:cNvSpPr txBox="1"/>
      </xdr:nvSpPr>
      <xdr:spPr>
        <a:xfrm rot="4308350">
          <a:off x="11252024" y="2222570"/>
          <a:ext cx="1429444" cy="284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3609-1 [YOHO]</a:t>
          </a:r>
        </a:p>
      </xdr:txBody>
    </xdr:sp>
    <xdr:clientData/>
  </xdr:twoCellAnchor>
  <xdr:twoCellAnchor>
    <xdr:from>
      <xdr:col>37</xdr:col>
      <xdr:colOff>593912</xdr:colOff>
      <xdr:row>23</xdr:row>
      <xdr:rowOff>11206</xdr:rowOff>
    </xdr:from>
    <xdr:to>
      <xdr:col>37</xdr:col>
      <xdr:colOff>593912</xdr:colOff>
      <xdr:row>38</xdr:row>
      <xdr:rowOff>168088</xdr:rowOff>
    </xdr:to>
    <xdr:cxnSp macro="">
      <xdr:nvCxnSpPr>
        <xdr:cNvPr id="125" name="Straight Arrow Connector 124">
          <a:extLst>
            <a:ext uri="{FF2B5EF4-FFF2-40B4-BE49-F238E27FC236}">
              <a16:creationId xmlns:a16="http://schemas.microsoft.com/office/drawing/2014/main" id="{2BAEFCA2-59D1-4B33-8CB0-75CF366C6F5C}"/>
            </a:ext>
          </a:extLst>
        </xdr:cNvPr>
        <xdr:cNvCxnSpPr/>
      </xdr:nvCxnSpPr>
      <xdr:spPr>
        <a:xfrm flipV="1">
          <a:off x="16360588" y="1916206"/>
          <a:ext cx="0" cy="3204882"/>
        </a:xfrm>
        <a:prstGeom prst="straightConnector1">
          <a:avLst/>
        </a:prstGeom>
        <a:ln w="381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369794</xdr:colOff>
      <xdr:row>33</xdr:row>
      <xdr:rowOff>67235</xdr:rowOff>
    </xdr:from>
    <xdr:to>
      <xdr:col>37</xdr:col>
      <xdr:colOff>533080</xdr:colOff>
      <xdr:row>34</xdr:row>
      <xdr:rowOff>135270</xdr:rowOff>
    </xdr:to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1AE522FE-B562-4F85-9419-928E6179A4D8}"/>
            </a:ext>
          </a:extLst>
        </xdr:cNvPr>
        <xdr:cNvSpPr txBox="1"/>
      </xdr:nvSpPr>
      <xdr:spPr>
        <a:xfrm>
          <a:off x="15531353" y="4067735"/>
          <a:ext cx="768403" cy="2585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7773-1</a:t>
          </a:r>
        </a:p>
      </xdr:txBody>
    </xdr:sp>
    <xdr:clientData/>
  </xdr:twoCellAnchor>
  <xdr:twoCellAnchor>
    <xdr:from>
      <xdr:col>38</xdr:col>
      <xdr:colOff>56029</xdr:colOff>
      <xdr:row>23</xdr:row>
      <xdr:rowOff>156882</xdr:rowOff>
    </xdr:from>
    <xdr:to>
      <xdr:col>41</xdr:col>
      <xdr:colOff>324971</xdr:colOff>
      <xdr:row>24</xdr:row>
      <xdr:rowOff>62993</xdr:rowOff>
    </xdr:to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FEB2376A-EA1B-47AB-8E43-CCE9A090A218}"/>
            </a:ext>
          </a:extLst>
        </xdr:cNvPr>
        <xdr:cNvSpPr txBox="1"/>
      </xdr:nvSpPr>
      <xdr:spPr>
        <a:xfrm>
          <a:off x="16427823" y="2061882"/>
          <a:ext cx="2084295" cy="28711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C-022-F/094-A-14</a:t>
          </a:r>
          <a:r>
            <a:rPr lang="en-US" sz="1100" baseline="0"/>
            <a:t> [Compressor]</a:t>
          </a:r>
          <a:endParaRPr lang="en-US" sz="1100"/>
        </a:p>
      </xdr:txBody>
    </xdr:sp>
    <xdr:clientData/>
  </xdr:twoCellAnchor>
  <xdr:twoCellAnchor>
    <xdr:from>
      <xdr:col>36</xdr:col>
      <xdr:colOff>22412</xdr:colOff>
      <xdr:row>16</xdr:row>
      <xdr:rowOff>44824</xdr:rowOff>
    </xdr:from>
    <xdr:to>
      <xdr:col>37</xdr:col>
      <xdr:colOff>537883</xdr:colOff>
      <xdr:row>22</xdr:row>
      <xdr:rowOff>694765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8DD887AA-8487-4B06-AB0C-4324AF545964}"/>
            </a:ext>
          </a:extLst>
        </xdr:cNvPr>
        <xdr:cNvCxnSpPr/>
      </xdr:nvCxnSpPr>
      <xdr:spPr>
        <a:xfrm>
          <a:off x="15183971" y="1568824"/>
          <a:ext cx="1120588" cy="236444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588422</xdr:colOff>
      <xdr:row>13</xdr:row>
      <xdr:rowOff>112059</xdr:rowOff>
    </xdr:from>
    <xdr:to>
      <xdr:col>38</xdr:col>
      <xdr:colOff>0</xdr:colOff>
      <xdr:row>16</xdr:row>
      <xdr:rowOff>86590</xdr:rowOff>
    </xdr:to>
    <xdr:cxnSp macro="">
      <xdr:nvCxnSpPr>
        <xdr:cNvPr id="140" name="Straight Connector 139">
          <a:extLst>
            <a:ext uri="{FF2B5EF4-FFF2-40B4-BE49-F238E27FC236}">
              <a16:creationId xmlns:a16="http://schemas.microsoft.com/office/drawing/2014/main" id="{B261A693-EF30-4C82-B682-24B0BF4AE177}"/>
            </a:ext>
          </a:extLst>
        </xdr:cNvPr>
        <xdr:cNvCxnSpPr/>
      </xdr:nvCxnSpPr>
      <xdr:spPr>
        <a:xfrm flipH="1">
          <a:off x="15144863" y="1064559"/>
          <a:ext cx="1226931" cy="546031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495496</xdr:colOff>
      <xdr:row>13</xdr:row>
      <xdr:rowOff>5846</xdr:rowOff>
    </xdr:from>
    <xdr:to>
      <xdr:col>38</xdr:col>
      <xdr:colOff>89160</xdr:colOff>
      <xdr:row>15</xdr:row>
      <xdr:rowOff>163215</xdr:rowOff>
    </xdr:to>
    <xdr:cxnSp macro="">
      <xdr:nvCxnSpPr>
        <xdr:cNvPr id="142" name="Straight Arrow Connector 141">
          <a:extLst>
            <a:ext uri="{FF2B5EF4-FFF2-40B4-BE49-F238E27FC236}">
              <a16:creationId xmlns:a16="http://schemas.microsoft.com/office/drawing/2014/main" id="{35FB2E1F-4D96-4C2E-88F3-24B29ABDA93F}"/>
            </a:ext>
          </a:extLst>
        </xdr:cNvPr>
        <xdr:cNvCxnSpPr/>
      </xdr:nvCxnSpPr>
      <xdr:spPr>
        <a:xfrm flipV="1">
          <a:off x="15051937" y="958346"/>
          <a:ext cx="1409017" cy="538369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578321</xdr:colOff>
      <xdr:row>10</xdr:row>
      <xdr:rowOff>163215</xdr:rowOff>
    </xdr:from>
    <xdr:to>
      <xdr:col>35</xdr:col>
      <xdr:colOff>495497</xdr:colOff>
      <xdr:row>15</xdr:row>
      <xdr:rowOff>163215</xdr:rowOff>
    </xdr:to>
    <xdr:cxnSp macro="">
      <xdr:nvCxnSpPr>
        <xdr:cNvPr id="145" name="Straight Connector 144">
          <a:extLst>
            <a:ext uri="{FF2B5EF4-FFF2-40B4-BE49-F238E27FC236}">
              <a16:creationId xmlns:a16="http://schemas.microsoft.com/office/drawing/2014/main" id="{3AE2D0D5-0D89-423F-9616-35766DA0AD5E}"/>
            </a:ext>
          </a:extLst>
        </xdr:cNvPr>
        <xdr:cNvCxnSpPr/>
      </xdr:nvCxnSpPr>
      <xdr:spPr>
        <a:xfrm flipH="1" flipV="1">
          <a:off x="14529645" y="544215"/>
          <a:ext cx="522293" cy="95250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155864</xdr:colOff>
      <xdr:row>10</xdr:row>
      <xdr:rowOff>51955</xdr:rowOff>
    </xdr:from>
    <xdr:to>
      <xdr:col>34</xdr:col>
      <xdr:colOff>598199</xdr:colOff>
      <xdr:row>10</xdr:row>
      <xdr:rowOff>174811</xdr:rowOff>
    </xdr:to>
    <xdr:cxnSp macro="">
      <xdr:nvCxnSpPr>
        <xdr:cNvPr id="148" name="Straight Connector 147">
          <a:extLst>
            <a:ext uri="{FF2B5EF4-FFF2-40B4-BE49-F238E27FC236}">
              <a16:creationId xmlns:a16="http://schemas.microsoft.com/office/drawing/2014/main" id="{C2CB10FD-A13F-48B4-821D-C76A1DC670B7}"/>
            </a:ext>
          </a:extLst>
        </xdr:cNvPr>
        <xdr:cNvCxnSpPr/>
      </xdr:nvCxnSpPr>
      <xdr:spPr>
        <a:xfrm>
          <a:off x="13525500" y="813955"/>
          <a:ext cx="1048472" cy="122856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9</xdr:row>
      <xdr:rowOff>277091</xdr:rowOff>
    </xdr:from>
    <xdr:to>
      <xdr:col>33</xdr:col>
      <xdr:colOff>212646</xdr:colOff>
      <xdr:row>10</xdr:row>
      <xdr:rowOff>69095</xdr:rowOff>
    </xdr:to>
    <xdr:cxnSp macro="">
      <xdr:nvCxnSpPr>
        <xdr:cNvPr id="150" name="Straight Connector 149">
          <a:extLst>
            <a:ext uri="{FF2B5EF4-FFF2-40B4-BE49-F238E27FC236}">
              <a16:creationId xmlns:a16="http://schemas.microsoft.com/office/drawing/2014/main" id="{10EAAACB-C5B1-4BDB-87B0-6656ED0DBEEB}"/>
            </a:ext>
          </a:extLst>
        </xdr:cNvPr>
        <xdr:cNvCxnSpPr/>
      </xdr:nvCxnSpPr>
      <xdr:spPr>
        <a:xfrm>
          <a:off x="13369636" y="848591"/>
          <a:ext cx="212646" cy="173004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346364</xdr:colOff>
      <xdr:row>43</xdr:row>
      <xdr:rowOff>173182</xdr:rowOff>
    </xdr:from>
    <xdr:to>
      <xdr:col>14</xdr:col>
      <xdr:colOff>509651</xdr:colOff>
      <xdr:row>45</xdr:row>
      <xdr:rowOff>50717</xdr:rowOff>
    </xdr:to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10F29025-CAC0-4FB9-833B-7270C2AF440F}"/>
            </a:ext>
          </a:extLst>
        </xdr:cNvPr>
        <xdr:cNvSpPr txBox="1"/>
      </xdr:nvSpPr>
      <xdr:spPr>
        <a:xfrm>
          <a:off x="2164773" y="8572500"/>
          <a:ext cx="769423" cy="2585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25591-3</a:t>
          </a:r>
        </a:p>
      </xdr:txBody>
    </xdr:sp>
    <xdr:clientData/>
  </xdr:twoCellAnchor>
  <xdr:twoCellAnchor>
    <xdr:from>
      <xdr:col>9</xdr:col>
      <xdr:colOff>450273</xdr:colOff>
      <xdr:row>22</xdr:row>
      <xdr:rowOff>346364</xdr:rowOff>
    </xdr:from>
    <xdr:to>
      <xdr:col>11</xdr:col>
      <xdr:colOff>34636</xdr:colOff>
      <xdr:row>35</xdr:row>
      <xdr:rowOff>173182</xdr:rowOff>
    </xdr:to>
    <xdr:cxnSp macro="">
      <xdr:nvCxnSpPr>
        <xdr:cNvPr id="166" name="Straight Connector 165">
          <a:extLst>
            <a:ext uri="{FF2B5EF4-FFF2-40B4-BE49-F238E27FC236}">
              <a16:creationId xmlns:a16="http://schemas.microsoft.com/office/drawing/2014/main" id="{6C132680-2A24-4C0B-B4FC-470DFFEEBB63}"/>
            </a:ext>
          </a:extLst>
        </xdr:cNvPr>
        <xdr:cNvCxnSpPr/>
      </xdr:nvCxnSpPr>
      <xdr:spPr>
        <a:xfrm>
          <a:off x="2268682" y="4294909"/>
          <a:ext cx="796636" cy="2753591"/>
        </a:xfrm>
        <a:prstGeom prst="line">
          <a:avLst/>
        </a:prstGeom>
        <a:ln w="38100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34636</xdr:rowOff>
    </xdr:from>
    <xdr:to>
      <xdr:col>9</xdr:col>
      <xdr:colOff>432955</xdr:colOff>
      <xdr:row>22</xdr:row>
      <xdr:rowOff>346364</xdr:rowOff>
    </xdr:to>
    <xdr:cxnSp macro="">
      <xdr:nvCxnSpPr>
        <xdr:cNvPr id="170" name="Straight Arrow Connector 169">
          <a:extLst>
            <a:ext uri="{FF2B5EF4-FFF2-40B4-BE49-F238E27FC236}">
              <a16:creationId xmlns:a16="http://schemas.microsoft.com/office/drawing/2014/main" id="{B69D0B63-CBC3-4330-AC50-CAEC517855DF}"/>
            </a:ext>
          </a:extLst>
        </xdr:cNvPr>
        <xdr:cNvCxnSpPr/>
      </xdr:nvCxnSpPr>
      <xdr:spPr>
        <a:xfrm>
          <a:off x="4242955" y="1749136"/>
          <a:ext cx="432955" cy="25457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415637</xdr:colOff>
      <xdr:row>19</xdr:row>
      <xdr:rowOff>51955</xdr:rowOff>
    </xdr:from>
    <xdr:to>
      <xdr:col>8</xdr:col>
      <xdr:colOff>578924</xdr:colOff>
      <xdr:row>20</xdr:row>
      <xdr:rowOff>119990</xdr:rowOff>
    </xdr:to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3319D859-6292-4E9F-AE72-3802F008B57E}"/>
            </a:ext>
          </a:extLst>
        </xdr:cNvPr>
        <xdr:cNvSpPr txBox="1"/>
      </xdr:nvSpPr>
      <xdr:spPr>
        <a:xfrm>
          <a:off x="3446319" y="3099955"/>
          <a:ext cx="769423" cy="2585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25591-1</a:t>
          </a:r>
        </a:p>
      </xdr:txBody>
    </xdr:sp>
    <xdr:clientData/>
  </xdr:twoCellAnchor>
  <xdr:twoCellAnchor>
    <xdr:from>
      <xdr:col>7</xdr:col>
      <xdr:colOff>86591</xdr:colOff>
      <xdr:row>22</xdr:row>
      <xdr:rowOff>86591</xdr:rowOff>
    </xdr:from>
    <xdr:to>
      <xdr:col>9</xdr:col>
      <xdr:colOff>467591</xdr:colOff>
      <xdr:row>22</xdr:row>
      <xdr:rowOff>398320</xdr:rowOff>
    </xdr:to>
    <xdr:cxnSp macro="">
      <xdr:nvCxnSpPr>
        <xdr:cNvPr id="174" name="Straight Arrow Connector 173">
          <a:extLst>
            <a:ext uri="{FF2B5EF4-FFF2-40B4-BE49-F238E27FC236}">
              <a16:creationId xmlns:a16="http://schemas.microsoft.com/office/drawing/2014/main" id="{D32BCDC6-5093-4FFA-9976-7758E113DC41}"/>
            </a:ext>
          </a:extLst>
        </xdr:cNvPr>
        <xdr:cNvCxnSpPr/>
      </xdr:nvCxnSpPr>
      <xdr:spPr>
        <a:xfrm>
          <a:off x="3117273" y="4035136"/>
          <a:ext cx="1593273" cy="311729"/>
        </a:xfrm>
        <a:prstGeom prst="straightConnector1">
          <a:avLst/>
        </a:prstGeom>
        <a:ln w="381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519545</xdr:colOff>
      <xdr:row>22</xdr:row>
      <xdr:rowOff>86591</xdr:rowOff>
    </xdr:from>
    <xdr:to>
      <xdr:col>7</xdr:col>
      <xdr:colOff>103909</xdr:colOff>
      <xdr:row>23</xdr:row>
      <xdr:rowOff>62141</xdr:rowOff>
    </xdr:to>
    <xdr:cxnSp macro="">
      <xdr:nvCxnSpPr>
        <xdr:cNvPr id="178" name="Straight Connector 177">
          <a:extLst>
            <a:ext uri="{FF2B5EF4-FFF2-40B4-BE49-F238E27FC236}">
              <a16:creationId xmlns:a16="http://schemas.microsoft.com/office/drawing/2014/main" id="{D203EEC8-AEC9-4464-A187-033D8941EC87}"/>
            </a:ext>
          </a:extLst>
        </xdr:cNvPr>
        <xdr:cNvCxnSpPr/>
      </xdr:nvCxnSpPr>
      <xdr:spPr>
        <a:xfrm flipH="1">
          <a:off x="2337954" y="4035136"/>
          <a:ext cx="796637" cy="425823"/>
        </a:xfrm>
        <a:prstGeom prst="line">
          <a:avLst/>
        </a:prstGeom>
        <a:ln w="38100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23</xdr:row>
      <xdr:rowOff>51955</xdr:rowOff>
    </xdr:from>
    <xdr:to>
      <xdr:col>5</xdr:col>
      <xdr:colOff>554182</xdr:colOff>
      <xdr:row>23</xdr:row>
      <xdr:rowOff>329046</xdr:rowOff>
    </xdr:to>
    <xdr:cxnSp macro="">
      <xdr:nvCxnSpPr>
        <xdr:cNvPr id="182" name="Straight Connector 181">
          <a:extLst>
            <a:ext uri="{FF2B5EF4-FFF2-40B4-BE49-F238E27FC236}">
              <a16:creationId xmlns:a16="http://schemas.microsoft.com/office/drawing/2014/main" id="{8EF2E254-A78E-4BF2-8603-81C197751D5D}"/>
            </a:ext>
          </a:extLst>
        </xdr:cNvPr>
        <xdr:cNvCxnSpPr/>
      </xdr:nvCxnSpPr>
      <xdr:spPr>
        <a:xfrm flipH="1">
          <a:off x="1818409" y="4450773"/>
          <a:ext cx="554182" cy="277091"/>
        </a:xfrm>
        <a:prstGeom prst="line">
          <a:avLst/>
        </a:prstGeom>
        <a:ln w="38100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23</xdr:row>
      <xdr:rowOff>0</xdr:rowOff>
    </xdr:from>
    <xdr:to>
      <xdr:col>7</xdr:col>
      <xdr:colOff>163286</xdr:colOff>
      <xdr:row>23</xdr:row>
      <xdr:rowOff>258535</xdr:rowOff>
    </xdr:to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687952D9-D2E9-4833-92B6-35FF1F8239C1}"/>
            </a:ext>
          </a:extLst>
        </xdr:cNvPr>
        <xdr:cNvSpPr txBox="1"/>
      </xdr:nvSpPr>
      <xdr:spPr>
        <a:xfrm>
          <a:off x="2424545" y="4398818"/>
          <a:ext cx="769423" cy="2585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23695-3</a:t>
          </a:r>
        </a:p>
      </xdr:txBody>
    </xdr:sp>
    <xdr:clientData/>
  </xdr:twoCellAnchor>
  <xdr:twoCellAnchor>
    <xdr:from>
      <xdr:col>8</xdr:col>
      <xdr:colOff>554182</xdr:colOff>
      <xdr:row>4</xdr:row>
      <xdr:rowOff>34637</xdr:rowOff>
    </xdr:from>
    <xdr:to>
      <xdr:col>9</xdr:col>
      <xdr:colOff>1</xdr:colOff>
      <xdr:row>11</xdr:row>
      <xdr:rowOff>363682</xdr:rowOff>
    </xdr:to>
    <xdr:cxnSp macro="">
      <xdr:nvCxnSpPr>
        <xdr:cNvPr id="188" name="Straight Arrow Connector 187">
          <a:extLst>
            <a:ext uri="{FF2B5EF4-FFF2-40B4-BE49-F238E27FC236}">
              <a16:creationId xmlns:a16="http://schemas.microsoft.com/office/drawing/2014/main" id="{BB5B991A-39FA-4BB8-A7B0-B25CAB262D89}"/>
            </a:ext>
          </a:extLst>
        </xdr:cNvPr>
        <xdr:cNvCxnSpPr/>
      </xdr:nvCxnSpPr>
      <xdr:spPr>
        <a:xfrm>
          <a:off x="5403273" y="796637"/>
          <a:ext cx="51955" cy="2043545"/>
        </a:xfrm>
        <a:prstGeom prst="straightConnector1">
          <a:avLst/>
        </a:prstGeom>
        <a:ln w="381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502228</xdr:colOff>
      <xdr:row>11</xdr:row>
      <xdr:rowOff>138545</xdr:rowOff>
    </xdr:from>
    <xdr:to>
      <xdr:col>8</xdr:col>
      <xdr:colOff>554182</xdr:colOff>
      <xdr:row>11</xdr:row>
      <xdr:rowOff>277091</xdr:rowOff>
    </xdr:to>
    <xdr:cxnSp macro="">
      <xdr:nvCxnSpPr>
        <xdr:cNvPr id="191" name="Straight Arrow Connector 190">
          <a:extLst>
            <a:ext uri="{FF2B5EF4-FFF2-40B4-BE49-F238E27FC236}">
              <a16:creationId xmlns:a16="http://schemas.microsoft.com/office/drawing/2014/main" id="{73E2B1AF-45F4-4833-8DAB-158FDD77F437}"/>
            </a:ext>
          </a:extLst>
        </xdr:cNvPr>
        <xdr:cNvCxnSpPr/>
      </xdr:nvCxnSpPr>
      <xdr:spPr>
        <a:xfrm>
          <a:off x="1108364" y="2615045"/>
          <a:ext cx="4294909" cy="138546"/>
        </a:xfrm>
        <a:prstGeom prst="straightConnector1">
          <a:avLst/>
        </a:prstGeom>
        <a:ln w="381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329046</xdr:colOff>
      <xdr:row>10</xdr:row>
      <xdr:rowOff>13855</xdr:rowOff>
    </xdr:from>
    <xdr:to>
      <xdr:col>1</xdr:col>
      <xdr:colOff>329046</xdr:colOff>
      <xdr:row>11</xdr:row>
      <xdr:rowOff>138545</xdr:rowOff>
    </xdr:to>
    <xdr:cxnSp macro="">
      <xdr:nvCxnSpPr>
        <xdr:cNvPr id="196" name="Straight Arrow Connector 195">
          <a:extLst>
            <a:ext uri="{FF2B5EF4-FFF2-40B4-BE49-F238E27FC236}">
              <a16:creationId xmlns:a16="http://schemas.microsoft.com/office/drawing/2014/main" id="{B226C01C-8B79-4EEB-919D-CA759D4772A4}"/>
            </a:ext>
          </a:extLst>
        </xdr:cNvPr>
        <xdr:cNvCxnSpPr/>
      </xdr:nvCxnSpPr>
      <xdr:spPr>
        <a:xfrm>
          <a:off x="935182" y="2109355"/>
          <a:ext cx="0" cy="505690"/>
        </a:xfrm>
        <a:prstGeom prst="straightConnector1">
          <a:avLst/>
        </a:prstGeom>
        <a:ln w="381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502227</xdr:colOff>
      <xdr:row>10</xdr:row>
      <xdr:rowOff>86591</xdr:rowOff>
    </xdr:from>
    <xdr:to>
      <xdr:col>1</xdr:col>
      <xdr:colOff>502228</xdr:colOff>
      <xdr:row>11</xdr:row>
      <xdr:rowOff>155864</xdr:rowOff>
    </xdr:to>
    <xdr:cxnSp macro="">
      <xdr:nvCxnSpPr>
        <xdr:cNvPr id="199" name="Straight Connector 198">
          <a:extLst>
            <a:ext uri="{FF2B5EF4-FFF2-40B4-BE49-F238E27FC236}">
              <a16:creationId xmlns:a16="http://schemas.microsoft.com/office/drawing/2014/main" id="{F8ABD16F-5337-46E8-9764-33199C611965}"/>
            </a:ext>
          </a:extLst>
        </xdr:cNvPr>
        <xdr:cNvCxnSpPr/>
      </xdr:nvCxnSpPr>
      <xdr:spPr>
        <a:xfrm flipH="1">
          <a:off x="1108363" y="2182091"/>
          <a:ext cx="1" cy="450273"/>
        </a:xfrm>
        <a:prstGeom prst="line">
          <a:avLst/>
        </a:prstGeom>
        <a:ln w="38100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0</xdr:col>
      <xdr:colOff>69273</xdr:colOff>
      <xdr:row>10</xdr:row>
      <xdr:rowOff>121227</xdr:rowOff>
    </xdr:from>
    <xdr:to>
      <xdr:col>1</xdr:col>
      <xdr:colOff>232560</xdr:colOff>
      <xdr:row>10</xdr:row>
      <xdr:rowOff>379762</xdr:rowOff>
    </xdr:to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77E3A107-A947-489E-A7A4-BFBD786F1502}"/>
            </a:ext>
          </a:extLst>
        </xdr:cNvPr>
        <xdr:cNvSpPr txBox="1"/>
      </xdr:nvSpPr>
      <xdr:spPr>
        <a:xfrm>
          <a:off x="69273" y="2216727"/>
          <a:ext cx="769423" cy="2585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3632-2</a:t>
          </a:r>
        </a:p>
      </xdr:txBody>
    </xdr:sp>
    <xdr:clientData/>
  </xdr:twoCellAnchor>
  <xdr:twoCellAnchor>
    <xdr:from>
      <xdr:col>2</xdr:col>
      <xdr:colOff>103908</xdr:colOff>
      <xdr:row>10</xdr:row>
      <xdr:rowOff>173182</xdr:rowOff>
    </xdr:from>
    <xdr:to>
      <xdr:col>3</xdr:col>
      <xdr:colOff>267195</xdr:colOff>
      <xdr:row>11</xdr:row>
      <xdr:rowOff>50717</xdr:rowOff>
    </xdr:to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19AD3DCA-CE48-4458-ADC7-92922AC94E03}"/>
            </a:ext>
          </a:extLst>
        </xdr:cNvPr>
        <xdr:cNvSpPr txBox="1"/>
      </xdr:nvSpPr>
      <xdr:spPr>
        <a:xfrm>
          <a:off x="1316181" y="2268682"/>
          <a:ext cx="769423" cy="2585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3632-3</a:t>
          </a:r>
        </a:p>
      </xdr:txBody>
    </xdr:sp>
    <xdr:clientData/>
  </xdr:twoCellAnchor>
  <xdr:twoCellAnchor>
    <xdr:from>
      <xdr:col>7</xdr:col>
      <xdr:colOff>294409</xdr:colOff>
      <xdr:row>8</xdr:row>
      <xdr:rowOff>69273</xdr:rowOff>
    </xdr:from>
    <xdr:to>
      <xdr:col>8</xdr:col>
      <xdr:colOff>457696</xdr:colOff>
      <xdr:row>9</xdr:row>
      <xdr:rowOff>137308</xdr:rowOff>
    </xdr:to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2A6E9DA2-69A2-43B9-91D6-BCE02F4C3F93}"/>
            </a:ext>
          </a:extLst>
        </xdr:cNvPr>
        <xdr:cNvSpPr txBox="1"/>
      </xdr:nvSpPr>
      <xdr:spPr>
        <a:xfrm>
          <a:off x="4537364" y="1593273"/>
          <a:ext cx="769423" cy="2585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7096-1</a:t>
          </a:r>
        </a:p>
      </xdr:txBody>
    </xdr:sp>
    <xdr:clientData/>
  </xdr:twoCellAnchor>
  <xdr:twoCellAnchor>
    <xdr:from>
      <xdr:col>33</xdr:col>
      <xdr:colOff>447675</xdr:colOff>
      <xdr:row>11</xdr:row>
      <xdr:rowOff>28575</xdr:rowOff>
    </xdr:from>
    <xdr:to>
      <xdr:col>35</xdr:col>
      <xdr:colOff>1362</xdr:colOff>
      <xdr:row>11</xdr:row>
      <xdr:rowOff>287110</xdr:rowOff>
    </xdr:to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51BEFC16-E6F5-4BCC-8CAA-C0A852713CAA}"/>
            </a:ext>
          </a:extLst>
        </xdr:cNvPr>
        <xdr:cNvSpPr txBox="1"/>
      </xdr:nvSpPr>
      <xdr:spPr>
        <a:xfrm>
          <a:off x="21469350" y="2505075"/>
          <a:ext cx="772887" cy="2585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25594-1</a:t>
          </a:r>
        </a:p>
      </xdr:txBody>
    </xdr:sp>
    <xdr:clientData/>
  </xdr:twoCellAnchor>
  <xdr:twoCellAnchor>
    <xdr:from>
      <xdr:col>35</xdr:col>
      <xdr:colOff>190500</xdr:colOff>
      <xdr:row>19</xdr:row>
      <xdr:rowOff>171450</xdr:rowOff>
    </xdr:from>
    <xdr:to>
      <xdr:col>36</xdr:col>
      <xdr:colOff>353787</xdr:colOff>
      <xdr:row>21</xdr:row>
      <xdr:rowOff>20410</xdr:rowOff>
    </xdr:to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E331FD84-6DB9-4310-AEFB-3CE10504BC22}"/>
            </a:ext>
          </a:extLst>
        </xdr:cNvPr>
        <xdr:cNvSpPr txBox="1"/>
      </xdr:nvSpPr>
      <xdr:spPr>
        <a:xfrm>
          <a:off x="22431375" y="4362450"/>
          <a:ext cx="772887" cy="2585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25594-2</a:t>
          </a:r>
        </a:p>
      </xdr:txBody>
    </xdr:sp>
    <xdr:clientData/>
  </xdr:twoCellAnchor>
  <xdr:twoCellAnchor>
    <xdr:from>
      <xdr:col>9</xdr:col>
      <xdr:colOff>381000</xdr:colOff>
      <xdr:row>5</xdr:row>
      <xdr:rowOff>13609</xdr:rowOff>
    </xdr:from>
    <xdr:to>
      <xdr:col>14</xdr:col>
      <xdr:colOff>598714</xdr:colOff>
      <xdr:row>13</xdr:row>
      <xdr:rowOff>68036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71156397-2A33-425E-B757-164FA1686100}"/>
            </a:ext>
          </a:extLst>
        </xdr:cNvPr>
        <xdr:cNvCxnSpPr/>
      </xdr:nvCxnSpPr>
      <xdr:spPr>
        <a:xfrm flipV="1">
          <a:off x="6422571" y="966109"/>
          <a:ext cx="3279322" cy="2149927"/>
        </a:xfrm>
        <a:prstGeom prst="straightConnector1">
          <a:avLst/>
        </a:prstGeom>
        <a:ln w="381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353786</xdr:colOff>
      <xdr:row>9</xdr:row>
      <xdr:rowOff>190500</xdr:rowOff>
    </xdr:from>
    <xdr:to>
      <xdr:col>14</xdr:col>
      <xdr:colOff>517072</xdr:colOff>
      <xdr:row>10</xdr:row>
      <xdr:rowOff>68035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CF5C9AED-49E1-435B-A5C5-1C2F01270F9B}"/>
            </a:ext>
          </a:extLst>
        </xdr:cNvPr>
        <xdr:cNvSpPr txBox="1"/>
      </xdr:nvSpPr>
      <xdr:spPr>
        <a:xfrm>
          <a:off x="8844643" y="1905000"/>
          <a:ext cx="775608" cy="2585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6316-1</a:t>
          </a:r>
        </a:p>
      </xdr:txBody>
    </xdr:sp>
    <xdr:clientData/>
  </xdr:twoCellAnchor>
  <xdr:twoCellAnchor>
    <xdr:from>
      <xdr:col>42</xdr:col>
      <xdr:colOff>34636</xdr:colOff>
      <xdr:row>21</xdr:row>
      <xdr:rowOff>34637</xdr:rowOff>
    </xdr:from>
    <xdr:to>
      <xdr:col>42</xdr:col>
      <xdr:colOff>242454</xdr:colOff>
      <xdr:row>21</xdr:row>
      <xdr:rowOff>225137</xdr:rowOff>
    </xdr:to>
    <xdr:sp macro="" textlink="">
      <xdr:nvSpPr>
        <xdr:cNvPr id="11" name="Isosceles Triangle 10">
          <a:extLst>
            <a:ext uri="{FF2B5EF4-FFF2-40B4-BE49-F238E27FC236}">
              <a16:creationId xmlns:a16="http://schemas.microsoft.com/office/drawing/2014/main" id="{FA06514E-044D-4140-92E7-C4806E93395B}"/>
            </a:ext>
          </a:extLst>
        </xdr:cNvPr>
        <xdr:cNvSpPr/>
      </xdr:nvSpPr>
      <xdr:spPr>
        <a:xfrm>
          <a:off x="28730863" y="4641273"/>
          <a:ext cx="207818" cy="1905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519545</xdr:colOff>
      <xdr:row>76</xdr:row>
      <xdr:rowOff>173182</xdr:rowOff>
    </xdr:from>
    <xdr:to>
      <xdr:col>29</xdr:col>
      <xdr:colOff>969818</xdr:colOff>
      <xdr:row>79</xdr:row>
      <xdr:rowOff>0</xdr:rowOff>
    </xdr:to>
    <xdr:sp macro="" textlink="">
      <xdr:nvSpPr>
        <xdr:cNvPr id="14" name="Hexagon 13">
          <a:extLst>
            <a:ext uri="{FF2B5EF4-FFF2-40B4-BE49-F238E27FC236}">
              <a16:creationId xmlns:a16="http://schemas.microsoft.com/office/drawing/2014/main" id="{31D3BF41-1B64-4EC8-86C3-FB8FA356E924}"/>
            </a:ext>
          </a:extLst>
        </xdr:cNvPr>
        <xdr:cNvSpPr/>
      </xdr:nvSpPr>
      <xdr:spPr>
        <a:xfrm>
          <a:off x="19915909" y="16815955"/>
          <a:ext cx="450273" cy="398318"/>
        </a:xfrm>
        <a:prstGeom prst="hexag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1039091</xdr:colOff>
      <xdr:row>77</xdr:row>
      <xdr:rowOff>51955</xdr:rowOff>
    </xdr:from>
    <xdr:to>
      <xdr:col>31</xdr:col>
      <xdr:colOff>596241</xdr:colOff>
      <xdr:row>79</xdr:row>
      <xdr:rowOff>155863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CD05A3C2-A022-4FA6-A871-EBC798A10057}"/>
            </a:ext>
          </a:extLst>
        </xdr:cNvPr>
        <xdr:cNvSpPr txBox="1"/>
      </xdr:nvSpPr>
      <xdr:spPr>
        <a:xfrm>
          <a:off x="20435455" y="16885228"/>
          <a:ext cx="1496786" cy="4849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d-93-k/94-a-11 rectifier</a:t>
          </a:r>
        </a:p>
      </xdr:txBody>
    </xdr:sp>
    <xdr:clientData/>
  </xdr:twoCellAnchor>
  <xdr:twoCellAnchor>
    <xdr:from>
      <xdr:col>41</xdr:col>
      <xdr:colOff>0</xdr:colOff>
      <xdr:row>16</xdr:row>
      <xdr:rowOff>0</xdr:rowOff>
    </xdr:from>
    <xdr:to>
      <xdr:col>41</xdr:col>
      <xdr:colOff>450273</xdr:colOff>
      <xdr:row>18</xdr:row>
      <xdr:rowOff>17318</xdr:rowOff>
    </xdr:to>
    <xdr:sp macro="" textlink="">
      <xdr:nvSpPr>
        <xdr:cNvPr id="82" name="Hexagon 81">
          <a:extLst>
            <a:ext uri="{FF2B5EF4-FFF2-40B4-BE49-F238E27FC236}">
              <a16:creationId xmlns:a16="http://schemas.microsoft.com/office/drawing/2014/main" id="{3085AEFF-0C06-4248-A211-8619142253C4}"/>
            </a:ext>
          </a:extLst>
        </xdr:cNvPr>
        <xdr:cNvSpPr/>
      </xdr:nvSpPr>
      <xdr:spPr>
        <a:xfrm>
          <a:off x="27397364" y="3619500"/>
          <a:ext cx="450273" cy="398318"/>
        </a:xfrm>
        <a:prstGeom prst="hexag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519546</xdr:colOff>
      <xdr:row>16</xdr:row>
      <xdr:rowOff>69273</xdr:rowOff>
    </xdr:from>
    <xdr:to>
      <xdr:col>43</xdr:col>
      <xdr:colOff>111332</xdr:colOff>
      <xdr:row>18</xdr:row>
      <xdr:rowOff>173181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7A3E7E08-D27A-44BB-B5FA-38EFF7FEE68E}"/>
            </a:ext>
          </a:extLst>
        </xdr:cNvPr>
        <xdr:cNvSpPr txBox="1"/>
      </xdr:nvSpPr>
      <xdr:spPr>
        <a:xfrm>
          <a:off x="27916910" y="3688773"/>
          <a:ext cx="1496786" cy="4849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c-22-f/94-a-14 rectifier</a:t>
          </a:r>
        </a:p>
      </xdr:txBody>
    </xdr:sp>
    <xdr:clientData/>
  </xdr:twoCellAnchor>
  <xdr:twoCellAnchor>
    <xdr:from>
      <xdr:col>10</xdr:col>
      <xdr:colOff>0</xdr:colOff>
      <xdr:row>14</xdr:row>
      <xdr:rowOff>0</xdr:rowOff>
    </xdr:from>
    <xdr:to>
      <xdr:col>10</xdr:col>
      <xdr:colOff>450273</xdr:colOff>
      <xdr:row>16</xdr:row>
      <xdr:rowOff>17318</xdr:rowOff>
    </xdr:to>
    <xdr:sp macro="" textlink="">
      <xdr:nvSpPr>
        <xdr:cNvPr id="84" name="Hexagon 83">
          <a:extLst>
            <a:ext uri="{FF2B5EF4-FFF2-40B4-BE49-F238E27FC236}">
              <a16:creationId xmlns:a16="http://schemas.microsoft.com/office/drawing/2014/main" id="{D2174055-F01F-458C-8960-937B4280F3A7}"/>
            </a:ext>
          </a:extLst>
        </xdr:cNvPr>
        <xdr:cNvSpPr/>
      </xdr:nvSpPr>
      <xdr:spPr>
        <a:xfrm>
          <a:off x="7689273" y="3238500"/>
          <a:ext cx="450273" cy="398318"/>
        </a:xfrm>
        <a:prstGeom prst="hexag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519546</xdr:colOff>
      <xdr:row>14</xdr:row>
      <xdr:rowOff>69273</xdr:rowOff>
    </xdr:from>
    <xdr:to>
      <xdr:col>13</xdr:col>
      <xdr:colOff>197923</xdr:colOff>
      <xdr:row>16</xdr:row>
      <xdr:rowOff>173181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2D7B7841-A204-4A1D-B2A4-17ED3D2A3F76}"/>
            </a:ext>
          </a:extLst>
        </xdr:cNvPr>
        <xdr:cNvSpPr txBox="1"/>
      </xdr:nvSpPr>
      <xdr:spPr>
        <a:xfrm>
          <a:off x="8208819" y="3307773"/>
          <a:ext cx="1496786" cy="4849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b-23-e/94-a-14 rectifier</a:t>
          </a:r>
        </a:p>
      </xdr:txBody>
    </xdr:sp>
    <xdr:clientData/>
  </xdr:twoCellAnchor>
  <xdr:twoCellAnchor>
    <xdr:from>
      <xdr:col>24</xdr:col>
      <xdr:colOff>103909</xdr:colOff>
      <xdr:row>45</xdr:row>
      <xdr:rowOff>173182</xdr:rowOff>
    </xdr:from>
    <xdr:to>
      <xdr:col>24</xdr:col>
      <xdr:colOff>519545</xdr:colOff>
      <xdr:row>47</xdr:row>
      <xdr:rowOff>69273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E01D5B22-D852-4897-85DA-CB05D21B2F12}"/>
            </a:ext>
          </a:extLst>
        </xdr:cNvPr>
        <xdr:cNvSpPr/>
      </xdr:nvSpPr>
      <xdr:spPr>
        <a:xfrm>
          <a:off x="16469591" y="10096500"/>
          <a:ext cx="415636" cy="277091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86592</xdr:colOff>
      <xdr:row>52</xdr:row>
      <xdr:rowOff>121228</xdr:rowOff>
    </xdr:from>
    <xdr:to>
      <xdr:col>32</xdr:col>
      <xdr:colOff>484909</xdr:colOff>
      <xdr:row>52</xdr:row>
      <xdr:rowOff>415637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3F0008B5-1F32-4F18-8B9E-9DA2587DD8DA}"/>
            </a:ext>
          </a:extLst>
        </xdr:cNvPr>
        <xdr:cNvSpPr/>
      </xdr:nvSpPr>
      <xdr:spPr>
        <a:xfrm>
          <a:off x="22028728" y="11378046"/>
          <a:ext cx="398317" cy="294409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588818</xdr:colOff>
      <xdr:row>13</xdr:row>
      <xdr:rowOff>86591</xdr:rowOff>
    </xdr:from>
    <xdr:to>
      <xdr:col>9</xdr:col>
      <xdr:colOff>398318</xdr:colOff>
      <xdr:row>14</xdr:row>
      <xdr:rowOff>173182</xdr:rowOff>
    </xdr:to>
    <xdr:sp macro="" textlink="">
      <xdr:nvSpPr>
        <xdr:cNvPr id="89" name="Oval 88">
          <a:extLst>
            <a:ext uri="{FF2B5EF4-FFF2-40B4-BE49-F238E27FC236}">
              <a16:creationId xmlns:a16="http://schemas.microsoft.com/office/drawing/2014/main" id="{9AEC9A5D-F949-4F9B-97CA-D3F1A5E2C834}"/>
            </a:ext>
          </a:extLst>
        </xdr:cNvPr>
        <xdr:cNvSpPr/>
      </xdr:nvSpPr>
      <xdr:spPr>
        <a:xfrm>
          <a:off x="7065818" y="3134591"/>
          <a:ext cx="415636" cy="277091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363681</xdr:colOff>
      <xdr:row>37</xdr:row>
      <xdr:rowOff>121227</xdr:rowOff>
    </xdr:from>
    <xdr:to>
      <xdr:col>38</xdr:col>
      <xdr:colOff>173181</xdr:colOff>
      <xdr:row>39</xdr:row>
      <xdr:rowOff>17318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880ED672-1BDF-4EE1-A0FF-F4BC8773F96E}"/>
            </a:ext>
          </a:extLst>
        </xdr:cNvPr>
        <xdr:cNvSpPr/>
      </xdr:nvSpPr>
      <xdr:spPr>
        <a:xfrm>
          <a:off x="25856045" y="8520545"/>
          <a:ext cx="415636" cy="277091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0</xdr:colOff>
      <xdr:row>22</xdr:row>
      <xdr:rowOff>415637</xdr:rowOff>
    </xdr:from>
    <xdr:to>
      <xdr:col>37</xdr:col>
      <xdr:colOff>415636</xdr:colOff>
      <xdr:row>23</xdr:row>
      <xdr:rowOff>242455</xdr:rowOff>
    </xdr:to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9045F6DA-2367-4C23-9E61-3CFCED9D6AE1}"/>
            </a:ext>
          </a:extLst>
        </xdr:cNvPr>
        <xdr:cNvSpPr/>
      </xdr:nvSpPr>
      <xdr:spPr>
        <a:xfrm>
          <a:off x="25492364" y="5507182"/>
          <a:ext cx="415636" cy="277091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571501</xdr:colOff>
      <xdr:row>81</xdr:row>
      <xdr:rowOff>17319</xdr:rowOff>
    </xdr:from>
    <xdr:to>
      <xdr:col>25</xdr:col>
      <xdr:colOff>381001</xdr:colOff>
      <xdr:row>82</xdr:row>
      <xdr:rowOff>103910</xdr:rowOff>
    </xdr:to>
    <xdr:sp macro="" textlink="">
      <xdr:nvSpPr>
        <xdr:cNvPr id="93" name="Oval 92">
          <a:extLst>
            <a:ext uri="{FF2B5EF4-FFF2-40B4-BE49-F238E27FC236}">
              <a16:creationId xmlns:a16="http://schemas.microsoft.com/office/drawing/2014/main" id="{6BA31310-5F8C-485B-8AD8-376D576ED50F}"/>
            </a:ext>
          </a:extLst>
        </xdr:cNvPr>
        <xdr:cNvSpPr/>
      </xdr:nvSpPr>
      <xdr:spPr>
        <a:xfrm>
          <a:off x="16937183" y="17872364"/>
          <a:ext cx="415636" cy="277091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01\common\Documents%20and%20Settings\timsn\Local%20Settings\Temporary%20Internet%20Files\OLKA0\ROI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Projects/Projects/Accel%20Energy%20Limited/ACC01-001-002%20Internal%20&amp;%20External/Working%20Files/Judy%20Creek/External%20Condition%20Risk%20Assessment%20Tool%20v1.3%20%20-%20Judy%20Creek%20with%20EC%20-%20%20FIM%20notes%20May%2018%20.xlsx?06DBF641" TargetMode="External"/><Relationship Id="rId1" Type="http://schemas.openxmlformats.org/officeDocument/2006/relationships/externalLinkPath" Target="file:///\\06DBF641\External%20Condition%20Risk%20Assessment%20Tool%20v1.3%20%20-%20Judy%20Creek%20with%20EC%20-%20%20FIM%20notes%20May%2018%2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ERI01-001-0003%20Pipeline%20Risk%20Assessment%20Tool%202021%20-%20Wildboy.xlsm?DA946CA7" TargetMode="External"/><Relationship Id="rId1" Type="http://schemas.openxmlformats.org/officeDocument/2006/relationships/externalLinkPath" Target="file:///\\DA946CA7\ERI01-001-0003%20Pipeline%20Risk%20Assessment%20Tool%202021%20-%20Wildboy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elenergy.sharepoint.com/Users/pcwiklewich/AppData/Local/Microsoft/Windows/Temporary%20Internet%20Files/Content.Outlook/UY5LGUHY/Blaze%20Energy%20Recon%20Report%202012%20Nov%2029%202012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elenergy.sharepoint.com/Users/mwirth/AppData/Local/Microsoft/Windows/Temporary%20Internet%20Files/Content.Outlook/33GPW4HR/Daylight%20Braz%20E-PAM%20&amp;%20Service%20Report%202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I"/>
      <sheetName val="Definitions"/>
      <sheetName val="Value Tracking Sheet 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o Risk Tool"/>
      <sheetName val="External Corrosion Risk Tool"/>
      <sheetName val="Geo Risk Scores (max pipe)"/>
      <sheetName val="Internal Risk Score Results"/>
      <sheetName val="Risk Matrices"/>
      <sheetName val="Factors and Weightings EC"/>
      <sheetName val="Factors and Weightings"/>
      <sheetName val="Dropdown Lists"/>
      <sheetName val="Data Load Template, Field Data"/>
      <sheetName val="Generic Soil Data"/>
      <sheetName val="imported and fixed LL"/>
      <sheetName val="Op Data (Brenntag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B1">
            <v>2.5</v>
          </cell>
        </row>
        <row r="8">
          <cell r="B8">
            <v>5</v>
          </cell>
        </row>
        <row r="9">
          <cell r="B9">
            <v>10</v>
          </cell>
        </row>
        <row r="10">
          <cell r="A10">
            <v>6</v>
          </cell>
          <cell r="B10">
            <v>5</v>
          </cell>
        </row>
        <row r="11">
          <cell r="A11">
            <v>7</v>
          </cell>
          <cell r="B11">
            <v>3</v>
          </cell>
        </row>
        <row r="12">
          <cell r="A12">
            <v>8</v>
          </cell>
          <cell r="B12">
            <v>2</v>
          </cell>
        </row>
        <row r="13">
          <cell r="B13">
            <v>2.5</v>
          </cell>
        </row>
        <row r="14">
          <cell r="B14">
            <v>0</v>
          </cell>
        </row>
        <row r="15">
          <cell r="A15">
            <v>50</v>
          </cell>
          <cell r="B15">
            <v>3</v>
          </cell>
        </row>
        <row r="16">
          <cell r="A16">
            <v>80</v>
          </cell>
          <cell r="B16">
            <v>8</v>
          </cell>
        </row>
        <row r="17">
          <cell r="A17">
            <v>90</v>
          </cell>
          <cell r="B17">
            <v>10</v>
          </cell>
        </row>
        <row r="18">
          <cell r="B18">
            <v>15</v>
          </cell>
        </row>
        <row r="19">
          <cell r="B19">
            <v>15</v>
          </cell>
        </row>
        <row r="20">
          <cell r="B20">
            <v>5</v>
          </cell>
        </row>
        <row r="21">
          <cell r="B21">
            <v>5</v>
          </cell>
          <cell r="G21">
            <v>0</v>
          </cell>
          <cell r="H21">
            <v>10</v>
          </cell>
          <cell r="I21">
            <v>20</v>
          </cell>
          <cell r="J21">
            <v>30</v>
          </cell>
          <cell r="K21">
            <v>40</v>
          </cell>
          <cell r="L21">
            <v>50</v>
          </cell>
          <cell r="M21">
            <v>60</v>
          </cell>
          <cell r="N21">
            <v>70</v>
          </cell>
          <cell r="O21">
            <v>80</v>
          </cell>
        </row>
        <row r="22">
          <cell r="F22" t="str">
            <v>Yellow Jacket - YJ1</v>
          </cell>
          <cell r="G22">
            <v>0</v>
          </cell>
          <cell r="H22">
            <v>1</v>
          </cell>
          <cell r="I22">
            <v>3</v>
          </cell>
          <cell r="J22">
            <v>5</v>
          </cell>
          <cell r="K22">
            <v>7</v>
          </cell>
          <cell r="L22">
            <v>8</v>
          </cell>
          <cell r="M22">
            <v>10</v>
          </cell>
          <cell r="N22">
            <v>10</v>
          </cell>
          <cell r="O22">
            <v>10</v>
          </cell>
        </row>
        <row r="23">
          <cell r="F23" t="str">
            <v>Yellow Jacket - YJ2</v>
          </cell>
          <cell r="G23">
            <v>0</v>
          </cell>
          <cell r="H23">
            <v>0</v>
          </cell>
          <cell r="I23">
            <v>1</v>
          </cell>
          <cell r="J23">
            <v>2</v>
          </cell>
          <cell r="K23">
            <v>3</v>
          </cell>
          <cell r="L23">
            <v>4</v>
          </cell>
          <cell r="M23">
            <v>5</v>
          </cell>
          <cell r="N23">
            <v>7</v>
          </cell>
          <cell r="O23">
            <v>8</v>
          </cell>
        </row>
        <row r="24">
          <cell r="F24" t="str">
            <v>Cement</v>
          </cell>
          <cell r="G24">
            <v>0</v>
          </cell>
          <cell r="H24">
            <v>1</v>
          </cell>
          <cell r="I24">
            <v>3</v>
          </cell>
          <cell r="J24">
            <v>4</v>
          </cell>
          <cell r="K24">
            <v>5</v>
          </cell>
          <cell r="L24">
            <v>6</v>
          </cell>
          <cell r="M24">
            <v>7</v>
          </cell>
          <cell r="N24">
            <v>8</v>
          </cell>
          <cell r="O24">
            <v>8</v>
          </cell>
        </row>
        <row r="25">
          <cell r="F25" t="str">
            <v>Coal Tar</v>
          </cell>
          <cell r="G25">
            <v>0</v>
          </cell>
          <cell r="H25">
            <v>1</v>
          </cell>
          <cell r="I25">
            <v>3</v>
          </cell>
          <cell r="J25">
            <v>5</v>
          </cell>
          <cell r="K25">
            <v>6</v>
          </cell>
          <cell r="L25">
            <v>7</v>
          </cell>
          <cell r="M25">
            <v>8</v>
          </cell>
          <cell r="N25">
            <v>10</v>
          </cell>
          <cell r="O25">
            <v>10</v>
          </cell>
        </row>
        <row r="26">
          <cell r="B26">
            <v>10</v>
          </cell>
          <cell r="F26" t="str">
            <v>Enamel (Fiberglass)</v>
          </cell>
          <cell r="G26">
            <v>0</v>
          </cell>
          <cell r="H26">
            <v>1</v>
          </cell>
          <cell r="I26">
            <v>3</v>
          </cell>
          <cell r="J26">
            <v>4</v>
          </cell>
          <cell r="K26">
            <v>5</v>
          </cell>
          <cell r="L26">
            <v>6</v>
          </cell>
          <cell r="M26">
            <v>7</v>
          </cell>
          <cell r="N26">
            <v>8</v>
          </cell>
          <cell r="O26">
            <v>9</v>
          </cell>
        </row>
        <row r="27">
          <cell r="B27">
            <v>2</v>
          </cell>
          <cell r="F27" t="str">
            <v>Epoxy</v>
          </cell>
          <cell r="G27">
            <v>0</v>
          </cell>
          <cell r="H27">
            <v>1</v>
          </cell>
          <cell r="I27">
            <v>3</v>
          </cell>
          <cell r="J27">
            <v>4</v>
          </cell>
          <cell r="K27">
            <v>5</v>
          </cell>
          <cell r="L27">
            <v>6</v>
          </cell>
          <cell r="M27">
            <v>7</v>
          </cell>
          <cell r="N27">
            <v>8</v>
          </cell>
          <cell r="O27">
            <v>9</v>
          </cell>
        </row>
        <row r="28">
          <cell r="A28">
            <v>25</v>
          </cell>
          <cell r="B28">
            <v>4</v>
          </cell>
          <cell r="F28" t="str">
            <v>Fibreglass</v>
          </cell>
          <cell r="G28">
            <v>0</v>
          </cell>
          <cell r="H28">
            <v>1</v>
          </cell>
          <cell r="I28">
            <v>2</v>
          </cell>
          <cell r="J28">
            <v>3</v>
          </cell>
          <cell r="K28">
            <v>5</v>
          </cell>
          <cell r="L28">
            <v>6</v>
          </cell>
          <cell r="M28">
            <v>7</v>
          </cell>
          <cell r="N28">
            <v>8</v>
          </cell>
          <cell r="O28">
            <v>9</v>
          </cell>
        </row>
        <row r="29">
          <cell r="A29">
            <v>40</v>
          </cell>
          <cell r="B29">
            <v>6</v>
          </cell>
          <cell r="F29" t="str">
            <v>Fusion Bonded Epoxy</v>
          </cell>
          <cell r="G29">
            <v>0</v>
          </cell>
          <cell r="H29">
            <v>1</v>
          </cell>
          <cell r="I29">
            <v>2</v>
          </cell>
          <cell r="J29">
            <v>3</v>
          </cell>
          <cell r="K29">
            <v>4</v>
          </cell>
          <cell r="L29">
            <v>5</v>
          </cell>
          <cell r="M29">
            <v>6</v>
          </cell>
          <cell r="N29">
            <v>7</v>
          </cell>
          <cell r="O29">
            <v>8</v>
          </cell>
        </row>
        <row r="30">
          <cell r="A30">
            <v>60</v>
          </cell>
          <cell r="B30">
            <v>8</v>
          </cell>
          <cell r="F30" t="str">
            <v>None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1">
          <cell r="A31">
            <v>80</v>
          </cell>
          <cell r="B31">
            <v>10</v>
          </cell>
          <cell r="F31" t="str">
            <v>Paint</v>
          </cell>
          <cell r="G31">
            <v>0</v>
          </cell>
          <cell r="H31">
            <v>1</v>
          </cell>
          <cell r="I31">
            <v>2</v>
          </cell>
          <cell r="J31">
            <v>4</v>
          </cell>
          <cell r="K31">
            <v>6</v>
          </cell>
          <cell r="L31">
            <v>7</v>
          </cell>
          <cell r="M31">
            <v>8</v>
          </cell>
          <cell r="N31">
            <v>9</v>
          </cell>
          <cell r="O31">
            <v>10</v>
          </cell>
        </row>
        <row r="32">
          <cell r="F32" t="str">
            <v>Polyethylene Tape</v>
          </cell>
          <cell r="G32">
            <v>0</v>
          </cell>
          <cell r="H32">
            <v>1</v>
          </cell>
          <cell r="I32">
            <v>4</v>
          </cell>
          <cell r="J32">
            <v>6</v>
          </cell>
          <cell r="K32">
            <v>7</v>
          </cell>
          <cell r="L32">
            <v>8</v>
          </cell>
          <cell r="M32">
            <v>9</v>
          </cell>
          <cell r="N32">
            <v>10</v>
          </cell>
          <cell r="O32">
            <v>10</v>
          </cell>
        </row>
        <row r="33">
          <cell r="F33" t="str">
            <v>Polyurethane</v>
          </cell>
          <cell r="G33">
            <v>0</v>
          </cell>
          <cell r="H33">
            <v>1</v>
          </cell>
          <cell r="I33">
            <v>2</v>
          </cell>
          <cell r="J33">
            <v>4</v>
          </cell>
          <cell r="K33">
            <v>6</v>
          </cell>
          <cell r="L33">
            <v>7</v>
          </cell>
          <cell r="M33">
            <v>8</v>
          </cell>
          <cell r="N33">
            <v>9</v>
          </cell>
          <cell r="O33">
            <v>10</v>
          </cell>
        </row>
        <row r="34">
          <cell r="A34">
            <v>20</v>
          </cell>
          <cell r="F34" t="str">
            <v>Ultra Bond/Foam</v>
          </cell>
          <cell r="G34">
            <v>0</v>
          </cell>
          <cell r="H34">
            <v>0</v>
          </cell>
          <cell r="I34">
            <v>1</v>
          </cell>
          <cell r="J34">
            <v>2</v>
          </cell>
          <cell r="K34">
            <v>3</v>
          </cell>
          <cell r="L34">
            <v>3</v>
          </cell>
          <cell r="M34">
            <v>6</v>
          </cell>
          <cell r="N34">
            <v>7</v>
          </cell>
          <cell r="O34">
            <v>7</v>
          </cell>
        </row>
        <row r="35">
          <cell r="A35">
            <v>30</v>
          </cell>
          <cell r="F35" t="str">
            <v>Unknown</v>
          </cell>
          <cell r="G35">
            <v>0</v>
          </cell>
          <cell r="H35">
            <v>1</v>
          </cell>
          <cell r="I35">
            <v>3</v>
          </cell>
          <cell r="J35">
            <v>5</v>
          </cell>
          <cell r="K35">
            <v>7</v>
          </cell>
          <cell r="L35">
            <v>8</v>
          </cell>
          <cell r="M35">
            <v>10</v>
          </cell>
          <cell r="N35">
            <v>10</v>
          </cell>
          <cell r="O35">
            <v>10</v>
          </cell>
        </row>
        <row r="36">
          <cell r="A36">
            <v>40</v>
          </cell>
          <cell r="F36" t="str">
            <v>Wax Tape</v>
          </cell>
          <cell r="G36">
            <v>0</v>
          </cell>
          <cell r="H36">
            <v>2</v>
          </cell>
          <cell r="I36">
            <v>6</v>
          </cell>
          <cell r="J36">
            <v>7</v>
          </cell>
          <cell r="K36">
            <v>9</v>
          </cell>
          <cell r="L36">
            <v>10</v>
          </cell>
          <cell r="M36">
            <v>10</v>
          </cell>
          <cell r="N36">
            <v>10</v>
          </cell>
          <cell r="O36">
            <v>10</v>
          </cell>
        </row>
        <row r="37">
          <cell r="A37">
            <v>50</v>
          </cell>
        </row>
        <row r="39">
          <cell r="G39">
            <v>0</v>
          </cell>
          <cell r="H39">
            <v>10</v>
          </cell>
          <cell r="I39">
            <v>15</v>
          </cell>
          <cell r="J39">
            <v>20</v>
          </cell>
          <cell r="K39">
            <v>25</v>
          </cell>
          <cell r="L39">
            <v>30</v>
          </cell>
          <cell r="M39">
            <v>35</v>
          </cell>
          <cell r="N39">
            <v>40</v>
          </cell>
          <cell r="O39">
            <v>50</v>
          </cell>
          <cell r="P39">
            <v>60</v>
          </cell>
          <cell r="Q39">
            <v>70</v>
          </cell>
          <cell r="R39">
            <v>80</v>
          </cell>
        </row>
        <row r="40">
          <cell r="F40" t="str">
            <v>Yellow Jacket - YJ1</v>
          </cell>
          <cell r="G40">
            <v>0</v>
          </cell>
          <cell r="H40">
            <v>2</v>
          </cell>
          <cell r="I40">
            <v>4</v>
          </cell>
          <cell r="J40">
            <v>5</v>
          </cell>
          <cell r="K40">
            <v>6</v>
          </cell>
          <cell r="L40">
            <v>7</v>
          </cell>
          <cell r="M40">
            <v>8</v>
          </cell>
          <cell r="N40">
            <v>9</v>
          </cell>
          <cell r="O40">
            <v>10</v>
          </cell>
          <cell r="P40">
            <v>10</v>
          </cell>
          <cell r="Q40">
            <v>10</v>
          </cell>
          <cell r="R40">
            <v>10</v>
          </cell>
        </row>
        <row r="41">
          <cell r="F41" t="str">
            <v>Yellow Jacket - YJ2</v>
          </cell>
          <cell r="G41">
            <v>0</v>
          </cell>
          <cell r="H41">
            <v>1</v>
          </cell>
          <cell r="I41">
            <v>3</v>
          </cell>
          <cell r="J41">
            <v>4</v>
          </cell>
          <cell r="K41">
            <v>5</v>
          </cell>
          <cell r="L41">
            <v>6</v>
          </cell>
          <cell r="M41">
            <v>7</v>
          </cell>
          <cell r="N41">
            <v>8</v>
          </cell>
          <cell r="O41">
            <v>10</v>
          </cell>
          <cell r="P41">
            <v>10</v>
          </cell>
          <cell r="Q41">
            <v>10</v>
          </cell>
          <cell r="R41">
            <v>10</v>
          </cell>
        </row>
        <row r="42">
          <cell r="F42" t="str">
            <v>Cement</v>
          </cell>
          <cell r="G42">
            <v>3</v>
          </cell>
          <cell r="H42">
            <v>5</v>
          </cell>
          <cell r="I42">
            <v>7</v>
          </cell>
          <cell r="J42">
            <v>10</v>
          </cell>
          <cell r="K42">
            <v>10</v>
          </cell>
          <cell r="L42">
            <v>10</v>
          </cell>
          <cell r="M42">
            <v>10</v>
          </cell>
          <cell r="N42">
            <v>10</v>
          </cell>
          <cell r="O42">
            <v>10</v>
          </cell>
          <cell r="P42">
            <v>10</v>
          </cell>
          <cell r="Q42">
            <v>10</v>
          </cell>
          <cell r="R42">
            <v>10</v>
          </cell>
        </row>
        <row r="43">
          <cell r="F43" t="str">
            <v>Coal Tar</v>
          </cell>
          <cell r="G43">
            <v>0</v>
          </cell>
          <cell r="H43">
            <v>2</v>
          </cell>
          <cell r="I43">
            <v>4</v>
          </cell>
          <cell r="J43">
            <v>6</v>
          </cell>
          <cell r="K43">
            <v>7</v>
          </cell>
          <cell r="L43">
            <v>8</v>
          </cell>
          <cell r="M43">
            <v>10</v>
          </cell>
          <cell r="N43">
            <v>10</v>
          </cell>
          <cell r="O43">
            <v>10</v>
          </cell>
          <cell r="P43">
            <v>10</v>
          </cell>
          <cell r="Q43">
            <v>10</v>
          </cell>
          <cell r="R43">
            <v>10</v>
          </cell>
        </row>
        <row r="44">
          <cell r="F44" t="str">
            <v>Enamel (Fiberglass)</v>
          </cell>
          <cell r="G44">
            <v>0</v>
          </cell>
          <cell r="H44">
            <v>1</v>
          </cell>
          <cell r="I44">
            <v>2</v>
          </cell>
          <cell r="J44">
            <v>4</v>
          </cell>
          <cell r="K44">
            <v>5</v>
          </cell>
          <cell r="L44">
            <v>5</v>
          </cell>
          <cell r="M44">
            <v>6</v>
          </cell>
          <cell r="N44">
            <v>7</v>
          </cell>
          <cell r="O44">
            <v>8</v>
          </cell>
          <cell r="P44">
            <v>10</v>
          </cell>
          <cell r="Q44">
            <v>10</v>
          </cell>
          <cell r="R44">
            <v>10</v>
          </cell>
        </row>
        <row r="45">
          <cell r="F45" t="str">
            <v>Epoxy</v>
          </cell>
          <cell r="G45">
            <v>0</v>
          </cell>
          <cell r="H45">
            <v>1</v>
          </cell>
          <cell r="I45">
            <v>2</v>
          </cell>
          <cell r="J45">
            <v>4</v>
          </cell>
          <cell r="K45">
            <v>5</v>
          </cell>
          <cell r="L45">
            <v>5</v>
          </cell>
          <cell r="M45">
            <v>6</v>
          </cell>
          <cell r="N45">
            <v>7</v>
          </cell>
          <cell r="O45">
            <v>8</v>
          </cell>
          <cell r="P45">
            <v>10</v>
          </cell>
          <cell r="Q45">
            <v>10</v>
          </cell>
          <cell r="R45">
            <v>10</v>
          </cell>
        </row>
        <row r="46">
          <cell r="F46" t="str">
            <v>Fibreglass</v>
          </cell>
          <cell r="G46">
            <v>0</v>
          </cell>
          <cell r="H46">
            <v>0</v>
          </cell>
          <cell r="I46">
            <v>1</v>
          </cell>
          <cell r="J46">
            <v>3</v>
          </cell>
          <cell r="K46">
            <v>5</v>
          </cell>
          <cell r="L46">
            <v>6</v>
          </cell>
          <cell r="M46">
            <v>6</v>
          </cell>
          <cell r="N46">
            <v>7</v>
          </cell>
          <cell r="O46">
            <v>8</v>
          </cell>
          <cell r="P46">
            <v>8</v>
          </cell>
          <cell r="Q46">
            <v>9</v>
          </cell>
          <cell r="R46">
            <v>10</v>
          </cell>
        </row>
        <row r="47">
          <cell r="F47" t="str">
            <v>Fusion Bonded Epoxy</v>
          </cell>
          <cell r="G47">
            <v>0</v>
          </cell>
          <cell r="H47">
            <v>1</v>
          </cell>
          <cell r="I47">
            <v>3</v>
          </cell>
          <cell r="J47">
            <v>4</v>
          </cell>
          <cell r="K47">
            <v>5</v>
          </cell>
          <cell r="L47">
            <v>6</v>
          </cell>
          <cell r="M47">
            <v>6</v>
          </cell>
          <cell r="N47">
            <v>7</v>
          </cell>
          <cell r="O47">
            <v>8</v>
          </cell>
          <cell r="P47">
            <v>9</v>
          </cell>
          <cell r="Q47">
            <v>10</v>
          </cell>
          <cell r="R47">
            <v>10</v>
          </cell>
        </row>
        <row r="48">
          <cell r="F48" t="str">
            <v>None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F49" t="str">
            <v>Paint</v>
          </cell>
          <cell r="G49">
            <v>0</v>
          </cell>
          <cell r="H49">
            <v>1</v>
          </cell>
          <cell r="I49">
            <v>2</v>
          </cell>
          <cell r="J49">
            <v>4</v>
          </cell>
          <cell r="K49">
            <v>5</v>
          </cell>
          <cell r="L49">
            <v>5</v>
          </cell>
          <cell r="M49">
            <v>6</v>
          </cell>
          <cell r="N49">
            <v>7</v>
          </cell>
          <cell r="O49">
            <v>8</v>
          </cell>
          <cell r="P49">
            <v>10</v>
          </cell>
          <cell r="Q49">
            <v>10</v>
          </cell>
          <cell r="R49">
            <v>10</v>
          </cell>
        </row>
        <row r="50">
          <cell r="F50" t="str">
            <v>Polyethylene Tape</v>
          </cell>
          <cell r="G50">
            <v>1</v>
          </cell>
          <cell r="H50">
            <v>3</v>
          </cell>
          <cell r="I50">
            <v>5</v>
          </cell>
          <cell r="J50">
            <v>7</v>
          </cell>
          <cell r="K50">
            <v>10</v>
          </cell>
          <cell r="L50">
            <v>10</v>
          </cell>
          <cell r="M50">
            <v>10</v>
          </cell>
          <cell r="N50">
            <v>10</v>
          </cell>
          <cell r="O50">
            <v>10</v>
          </cell>
          <cell r="P50">
            <v>10</v>
          </cell>
          <cell r="Q50">
            <v>10</v>
          </cell>
          <cell r="R50">
            <v>10</v>
          </cell>
        </row>
        <row r="51">
          <cell r="F51" t="str">
            <v>Polyurethane</v>
          </cell>
          <cell r="G51">
            <v>0</v>
          </cell>
          <cell r="H51">
            <v>1</v>
          </cell>
          <cell r="I51">
            <v>2</v>
          </cell>
          <cell r="J51">
            <v>4</v>
          </cell>
          <cell r="K51">
            <v>5</v>
          </cell>
          <cell r="L51">
            <v>5</v>
          </cell>
          <cell r="M51">
            <v>6</v>
          </cell>
          <cell r="N51">
            <v>7</v>
          </cell>
          <cell r="O51">
            <v>8</v>
          </cell>
          <cell r="P51">
            <v>10</v>
          </cell>
          <cell r="Q51">
            <v>10</v>
          </cell>
          <cell r="R51">
            <v>10</v>
          </cell>
        </row>
        <row r="52">
          <cell r="F52" t="str">
            <v>Ultra Bond/Foam</v>
          </cell>
          <cell r="G52">
            <v>0</v>
          </cell>
          <cell r="H52">
            <v>0</v>
          </cell>
          <cell r="I52">
            <v>1</v>
          </cell>
          <cell r="J52">
            <v>2</v>
          </cell>
          <cell r="K52">
            <v>3</v>
          </cell>
          <cell r="L52">
            <v>4</v>
          </cell>
          <cell r="M52">
            <v>5</v>
          </cell>
          <cell r="N52">
            <v>6</v>
          </cell>
          <cell r="O52">
            <v>7</v>
          </cell>
          <cell r="P52">
            <v>8</v>
          </cell>
          <cell r="Q52">
            <v>10</v>
          </cell>
          <cell r="R52">
            <v>10</v>
          </cell>
        </row>
        <row r="53">
          <cell r="F53" t="str">
            <v>Unknown</v>
          </cell>
          <cell r="G53">
            <v>1</v>
          </cell>
          <cell r="H53">
            <v>3</v>
          </cell>
          <cell r="I53">
            <v>5</v>
          </cell>
          <cell r="J53">
            <v>7</v>
          </cell>
          <cell r="K53">
            <v>10</v>
          </cell>
          <cell r="L53">
            <v>10</v>
          </cell>
          <cell r="M53">
            <v>10</v>
          </cell>
          <cell r="N53">
            <v>10</v>
          </cell>
          <cell r="O53">
            <v>10</v>
          </cell>
          <cell r="P53">
            <v>10</v>
          </cell>
          <cell r="Q53">
            <v>10</v>
          </cell>
          <cell r="R53">
            <v>10</v>
          </cell>
        </row>
        <row r="54">
          <cell r="F54" t="str">
            <v>Wax Tape</v>
          </cell>
          <cell r="G54">
            <v>3</v>
          </cell>
          <cell r="H54">
            <v>5</v>
          </cell>
          <cell r="I54">
            <v>7</v>
          </cell>
          <cell r="J54">
            <v>10</v>
          </cell>
          <cell r="K54">
            <v>10</v>
          </cell>
          <cell r="L54">
            <v>10</v>
          </cell>
          <cell r="M54">
            <v>10</v>
          </cell>
          <cell r="N54">
            <v>10</v>
          </cell>
          <cell r="O54">
            <v>10</v>
          </cell>
          <cell r="P54">
            <v>10</v>
          </cell>
          <cell r="Q54">
            <v>10</v>
          </cell>
          <cell r="R54">
            <v>10</v>
          </cell>
        </row>
      </sheetData>
      <sheetData sheetId="6" refreshError="1">
        <row r="1">
          <cell r="B1">
            <v>12.5</v>
          </cell>
        </row>
        <row r="7">
          <cell r="B7">
            <v>12.5</v>
          </cell>
        </row>
        <row r="13">
          <cell r="B13">
            <v>15</v>
          </cell>
        </row>
        <row r="19">
          <cell r="B19">
            <v>30</v>
          </cell>
        </row>
        <row r="26">
          <cell r="B26">
            <v>25</v>
          </cell>
        </row>
        <row r="27">
          <cell r="B27">
            <v>25</v>
          </cell>
        </row>
        <row r="28">
          <cell r="B28">
            <v>25</v>
          </cell>
        </row>
        <row r="29">
          <cell r="B29">
            <v>25</v>
          </cell>
        </row>
        <row r="40">
          <cell r="B40">
            <v>100</v>
          </cell>
        </row>
        <row r="41">
          <cell r="B41">
            <v>1</v>
          </cell>
        </row>
        <row r="42">
          <cell r="A42">
            <v>10</v>
          </cell>
          <cell r="B42">
            <v>4</v>
          </cell>
        </row>
        <row r="43">
          <cell r="A43">
            <v>50</v>
          </cell>
          <cell r="B43">
            <v>6</v>
          </cell>
        </row>
        <row r="44">
          <cell r="A44">
            <v>100</v>
          </cell>
          <cell r="B44">
            <v>9</v>
          </cell>
        </row>
        <row r="45">
          <cell r="A45">
            <v>500</v>
          </cell>
          <cell r="B45">
            <v>10</v>
          </cell>
        </row>
        <row r="59">
          <cell r="A59">
            <v>20</v>
          </cell>
        </row>
        <row r="60">
          <cell r="A60">
            <v>40</v>
          </cell>
        </row>
        <row r="61">
          <cell r="A61">
            <v>60</v>
          </cell>
        </row>
        <row r="62">
          <cell r="A62">
            <v>75</v>
          </cell>
        </row>
        <row r="65">
          <cell r="A65">
            <v>20</v>
          </cell>
        </row>
        <row r="66">
          <cell r="A66">
            <v>40</v>
          </cell>
        </row>
        <row r="67">
          <cell r="A67">
            <v>60</v>
          </cell>
        </row>
        <row r="68">
          <cell r="A68">
            <v>80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matic Legend"/>
      <sheetName val="Schematic"/>
      <sheetName val="Production Data (Update)"/>
      <sheetName val="Pivot"/>
      <sheetName val="EPZ"/>
      <sheetName val="Risk Tool"/>
      <sheetName val="Wildboy"/>
      <sheetName val="Field Data"/>
      <sheetName val="Risk Drop Downs"/>
      <sheetName val="Risk Matrices"/>
      <sheetName val="Factors and Weightings EC"/>
      <sheetName val="Factors and Weightings"/>
      <sheetName val="Dropdown 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B1">
            <v>2.5</v>
          </cell>
        </row>
        <row r="8">
          <cell r="B8">
            <v>5</v>
          </cell>
        </row>
        <row r="9">
          <cell r="B9">
            <v>10</v>
          </cell>
        </row>
        <row r="10">
          <cell r="A10">
            <v>6</v>
          </cell>
          <cell r="B10">
            <v>5</v>
          </cell>
        </row>
        <row r="11">
          <cell r="A11">
            <v>7</v>
          </cell>
          <cell r="B11">
            <v>3</v>
          </cell>
        </row>
        <row r="12">
          <cell r="A12">
            <v>8</v>
          </cell>
          <cell r="B12">
            <v>2</v>
          </cell>
        </row>
        <row r="13">
          <cell r="B13">
            <v>2.5</v>
          </cell>
        </row>
        <row r="14">
          <cell r="B14">
            <v>0</v>
          </cell>
        </row>
        <row r="15">
          <cell r="A15">
            <v>50</v>
          </cell>
          <cell r="B15">
            <v>3</v>
          </cell>
        </row>
        <row r="16">
          <cell r="A16">
            <v>80</v>
          </cell>
          <cell r="B16">
            <v>8</v>
          </cell>
        </row>
        <row r="17">
          <cell r="A17">
            <v>90</v>
          </cell>
          <cell r="B17">
            <v>10</v>
          </cell>
        </row>
        <row r="18">
          <cell r="B18">
            <v>15</v>
          </cell>
        </row>
        <row r="19">
          <cell r="B19">
            <v>15</v>
          </cell>
        </row>
        <row r="20">
          <cell r="B20">
            <v>5</v>
          </cell>
        </row>
        <row r="21">
          <cell r="B21">
            <v>5</v>
          </cell>
          <cell r="G21">
            <v>0</v>
          </cell>
          <cell r="H21">
            <v>10</v>
          </cell>
          <cell r="I21">
            <v>20</v>
          </cell>
          <cell r="J21">
            <v>30</v>
          </cell>
          <cell r="K21">
            <v>40</v>
          </cell>
          <cell r="L21">
            <v>50</v>
          </cell>
          <cell r="M21">
            <v>60</v>
          </cell>
          <cell r="N21">
            <v>70</v>
          </cell>
          <cell r="O21">
            <v>80</v>
          </cell>
        </row>
        <row r="22">
          <cell r="F22" t="str">
            <v>Yellow Jacket</v>
          </cell>
          <cell r="G22">
            <v>0</v>
          </cell>
          <cell r="H22">
            <v>1</v>
          </cell>
          <cell r="I22">
            <v>3</v>
          </cell>
          <cell r="J22">
            <v>5</v>
          </cell>
          <cell r="K22">
            <v>7</v>
          </cell>
          <cell r="L22">
            <v>8</v>
          </cell>
          <cell r="M22">
            <v>10</v>
          </cell>
          <cell r="N22">
            <v>10</v>
          </cell>
          <cell r="O22">
            <v>10</v>
          </cell>
        </row>
        <row r="23">
          <cell r="F23" t="str">
            <v>Yellow Jacket - YJ2</v>
          </cell>
          <cell r="G23">
            <v>0</v>
          </cell>
          <cell r="H23">
            <v>0</v>
          </cell>
          <cell r="I23">
            <v>1</v>
          </cell>
          <cell r="J23">
            <v>2</v>
          </cell>
          <cell r="K23">
            <v>3</v>
          </cell>
          <cell r="L23">
            <v>4</v>
          </cell>
          <cell r="M23">
            <v>5</v>
          </cell>
          <cell r="N23">
            <v>7</v>
          </cell>
          <cell r="O23">
            <v>8</v>
          </cell>
        </row>
        <row r="24">
          <cell r="F24" t="str">
            <v>Cement</v>
          </cell>
          <cell r="G24">
            <v>0</v>
          </cell>
          <cell r="H24">
            <v>1</v>
          </cell>
          <cell r="I24">
            <v>3</v>
          </cell>
          <cell r="J24">
            <v>4</v>
          </cell>
          <cell r="K24">
            <v>5</v>
          </cell>
          <cell r="L24">
            <v>6</v>
          </cell>
          <cell r="M24">
            <v>7</v>
          </cell>
          <cell r="N24">
            <v>8</v>
          </cell>
          <cell r="O24">
            <v>8</v>
          </cell>
        </row>
        <row r="25">
          <cell r="F25" t="str">
            <v>Coal Tar</v>
          </cell>
          <cell r="G25">
            <v>0</v>
          </cell>
          <cell r="H25">
            <v>1</v>
          </cell>
          <cell r="I25">
            <v>3</v>
          </cell>
          <cell r="J25">
            <v>5</v>
          </cell>
          <cell r="K25">
            <v>6</v>
          </cell>
          <cell r="L25">
            <v>7</v>
          </cell>
          <cell r="M25">
            <v>8</v>
          </cell>
          <cell r="N25">
            <v>10</v>
          </cell>
          <cell r="O25">
            <v>10</v>
          </cell>
        </row>
        <row r="26">
          <cell r="B26">
            <v>10</v>
          </cell>
          <cell r="F26" t="str">
            <v>Enamel (Fiberglass)</v>
          </cell>
          <cell r="G26">
            <v>0</v>
          </cell>
          <cell r="H26">
            <v>1</v>
          </cell>
          <cell r="I26">
            <v>3</v>
          </cell>
          <cell r="J26">
            <v>4</v>
          </cell>
          <cell r="K26">
            <v>5</v>
          </cell>
          <cell r="L26">
            <v>6</v>
          </cell>
          <cell r="M26">
            <v>7</v>
          </cell>
          <cell r="N26">
            <v>8</v>
          </cell>
          <cell r="O26">
            <v>9</v>
          </cell>
        </row>
        <row r="27">
          <cell r="B27">
            <v>2</v>
          </cell>
          <cell r="F27" t="str">
            <v>Epoxy</v>
          </cell>
          <cell r="G27">
            <v>0</v>
          </cell>
          <cell r="H27">
            <v>1</v>
          </cell>
          <cell r="I27">
            <v>3</v>
          </cell>
          <cell r="J27">
            <v>4</v>
          </cell>
          <cell r="K27">
            <v>5</v>
          </cell>
          <cell r="L27">
            <v>6</v>
          </cell>
          <cell r="M27">
            <v>7</v>
          </cell>
          <cell r="N27">
            <v>8</v>
          </cell>
          <cell r="O27">
            <v>9</v>
          </cell>
        </row>
        <row r="28">
          <cell r="A28">
            <v>25</v>
          </cell>
          <cell r="B28">
            <v>4</v>
          </cell>
          <cell r="F28" t="str">
            <v>Fibreglass</v>
          </cell>
          <cell r="G28">
            <v>0</v>
          </cell>
          <cell r="H28">
            <v>1</v>
          </cell>
          <cell r="I28">
            <v>2</v>
          </cell>
          <cell r="J28">
            <v>3</v>
          </cell>
          <cell r="K28">
            <v>5</v>
          </cell>
          <cell r="L28">
            <v>6</v>
          </cell>
          <cell r="M28">
            <v>7</v>
          </cell>
          <cell r="N28">
            <v>8</v>
          </cell>
          <cell r="O28">
            <v>9</v>
          </cell>
        </row>
        <row r="29">
          <cell r="A29">
            <v>40</v>
          </cell>
          <cell r="B29">
            <v>6</v>
          </cell>
          <cell r="F29" t="str">
            <v>Fusion Bonded Epoxy</v>
          </cell>
          <cell r="G29">
            <v>0</v>
          </cell>
          <cell r="H29">
            <v>1</v>
          </cell>
          <cell r="I29">
            <v>2</v>
          </cell>
          <cell r="J29">
            <v>3</v>
          </cell>
          <cell r="K29">
            <v>4</v>
          </cell>
          <cell r="L29">
            <v>5</v>
          </cell>
          <cell r="M29">
            <v>6</v>
          </cell>
          <cell r="N29">
            <v>7</v>
          </cell>
          <cell r="O29">
            <v>8</v>
          </cell>
        </row>
        <row r="30">
          <cell r="A30">
            <v>60</v>
          </cell>
          <cell r="B30">
            <v>8</v>
          </cell>
          <cell r="F30" t="str">
            <v>None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1">
          <cell r="A31">
            <v>80</v>
          </cell>
          <cell r="B31">
            <v>10</v>
          </cell>
          <cell r="F31" t="str">
            <v>Paint</v>
          </cell>
          <cell r="G31">
            <v>0</v>
          </cell>
          <cell r="H31">
            <v>1</v>
          </cell>
          <cell r="I31">
            <v>2</v>
          </cell>
          <cell r="J31">
            <v>4</v>
          </cell>
          <cell r="K31">
            <v>6</v>
          </cell>
          <cell r="L31">
            <v>7</v>
          </cell>
          <cell r="M31">
            <v>8</v>
          </cell>
          <cell r="N31">
            <v>9</v>
          </cell>
          <cell r="O31">
            <v>10</v>
          </cell>
        </row>
        <row r="32">
          <cell r="F32" t="str">
            <v>Polyethylene</v>
          </cell>
          <cell r="G32">
            <v>0</v>
          </cell>
          <cell r="H32">
            <v>1</v>
          </cell>
          <cell r="I32">
            <v>4</v>
          </cell>
          <cell r="J32">
            <v>6</v>
          </cell>
          <cell r="K32">
            <v>7</v>
          </cell>
          <cell r="L32">
            <v>8</v>
          </cell>
          <cell r="M32">
            <v>9</v>
          </cell>
          <cell r="N32">
            <v>10</v>
          </cell>
          <cell r="O32">
            <v>10</v>
          </cell>
        </row>
        <row r="33">
          <cell r="F33" t="str">
            <v>Polyurethane</v>
          </cell>
          <cell r="G33">
            <v>0</v>
          </cell>
          <cell r="H33">
            <v>1</v>
          </cell>
          <cell r="I33">
            <v>2</v>
          </cell>
          <cell r="J33">
            <v>4</v>
          </cell>
          <cell r="K33">
            <v>6</v>
          </cell>
          <cell r="L33">
            <v>7</v>
          </cell>
          <cell r="M33">
            <v>8</v>
          </cell>
          <cell r="N33">
            <v>9</v>
          </cell>
          <cell r="O33">
            <v>10</v>
          </cell>
        </row>
        <row r="34">
          <cell r="A34">
            <v>20</v>
          </cell>
          <cell r="F34" t="str">
            <v>Ultra Bond</v>
          </cell>
          <cell r="G34">
            <v>0</v>
          </cell>
          <cell r="H34">
            <v>0</v>
          </cell>
          <cell r="I34">
            <v>1</v>
          </cell>
          <cell r="J34">
            <v>2</v>
          </cell>
          <cell r="K34">
            <v>3</v>
          </cell>
          <cell r="L34">
            <v>3</v>
          </cell>
          <cell r="M34">
            <v>6</v>
          </cell>
          <cell r="N34">
            <v>7</v>
          </cell>
          <cell r="O34">
            <v>7</v>
          </cell>
        </row>
        <row r="35">
          <cell r="A35">
            <v>30</v>
          </cell>
          <cell r="F35" t="str">
            <v>Unknown</v>
          </cell>
          <cell r="G35">
            <v>0</v>
          </cell>
          <cell r="H35">
            <v>1</v>
          </cell>
          <cell r="I35">
            <v>3</v>
          </cell>
          <cell r="J35">
            <v>5</v>
          </cell>
          <cell r="K35">
            <v>7</v>
          </cell>
          <cell r="L35">
            <v>8</v>
          </cell>
          <cell r="M35">
            <v>10</v>
          </cell>
          <cell r="N35">
            <v>10</v>
          </cell>
          <cell r="O35">
            <v>10</v>
          </cell>
        </row>
        <row r="36">
          <cell r="A36">
            <v>40</v>
          </cell>
          <cell r="F36" t="str">
            <v>Wax Tape</v>
          </cell>
          <cell r="G36">
            <v>0</v>
          </cell>
          <cell r="H36">
            <v>2</v>
          </cell>
          <cell r="I36">
            <v>6</v>
          </cell>
          <cell r="J36">
            <v>7</v>
          </cell>
          <cell r="K36">
            <v>9</v>
          </cell>
          <cell r="L36">
            <v>10</v>
          </cell>
          <cell r="M36">
            <v>10</v>
          </cell>
          <cell r="N36">
            <v>10</v>
          </cell>
          <cell r="O36">
            <v>10</v>
          </cell>
        </row>
        <row r="37">
          <cell r="A37">
            <v>50</v>
          </cell>
        </row>
        <row r="39">
          <cell r="G39">
            <v>0</v>
          </cell>
          <cell r="H39">
            <v>10</v>
          </cell>
          <cell r="I39">
            <v>15</v>
          </cell>
          <cell r="J39">
            <v>20</v>
          </cell>
          <cell r="K39">
            <v>25</v>
          </cell>
          <cell r="L39">
            <v>30</v>
          </cell>
          <cell r="M39">
            <v>35</v>
          </cell>
          <cell r="N39">
            <v>40</v>
          </cell>
          <cell r="O39">
            <v>50</v>
          </cell>
          <cell r="P39">
            <v>60</v>
          </cell>
          <cell r="Q39">
            <v>70</v>
          </cell>
          <cell r="R39">
            <v>80</v>
          </cell>
        </row>
        <row r="40">
          <cell r="F40" t="str">
            <v>Yellow Jacket</v>
          </cell>
          <cell r="G40">
            <v>0</v>
          </cell>
          <cell r="H40">
            <v>2</v>
          </cell>
          <cell r="I40">
            <v>4</v>
          </cell>
          <cell r="J40">
            <v>5</v>
          </cell>
          <cell r="K40">
            <v>6</v>
          </cell>
          <cell r="L40">
            <v>7</v>
          </cell>
          <cell r="M40">
            <v>8</v>
          </cell>
          <cell r="N40">
            <v>9</v>
          </cell>
          <cell r="O40">
            <v>10</v>
          </cell>
          <cell r="P40">
            <v>10</v>
          </cell>
          <cell r="Q40">
            <v>10</v>
          </cell>
          <cell r="R40">
            <v>10</v>
          </cell>
        </row>
        <row r="41">
          <cell r="F41" t="str">
            <v>Yellow Jacket - YJ2</v>
          </cell>
          <cell r="G41">
            <v>0</v>
          </cell>
          <cell r="H41">
            <v>1</v>
          </cell>
          <cell r="I41">
            <v>3</v>
          </cell>
          <cell r="J41">
            <v>4</v>
          </cell>
          <cell r="K41">
            <v>5</v>
          </cell>
          <cell r="L41">
            <v>6</v>
          </cell>
          <cell r="M41">
            <v>7</v>
          </cell>
          <cell r="N41">
            <v>8</v>
          </cell>
          <cell r="O41">
            <v>10</v>
          </cell>
          <cell r="P41">
            <v>10</v>
          </cell>
          <cell r="Q41">
            <v>10</v>
          </cell>
          <cell r="R41">
            <v>10</v>
          </cell>
        </row>
        <row r="42">
          <cell r="F42" t="str">
            <v>Cement</v>
          </cell>
          <cell r="G42">
            <v>3</v>
          </cell>
          <cell r="H42">
            <v>5</v>
          </cell>
          <cell r="I42">
            <v>7</v>
          </cell>
          <cell r="J42">
            <v>10</v>
          </cell>
          <cell r="K42">
            <v>10</v>
          </cell>
          <cell r="L42">
            <v>10</v>
          </cell>
          <cell r="M42">
            <v>10</v>
          </cell>
          <cell r="N42">
            <v>10</v>
          </cell>
          <cell r="O42">
            <v>10</v>
          </cell>
          <cell r="P42">
            <v>10</v>
          </cell>
          <cell r="Q42">
            <v>10</v>
          </cell>
          <cell r="R42">
            <v>10</v>
          </cell>
        </row>
        <row r="43">
          <cell r="F43" t="str">
            <v>Coal Tar</v>
          </cell>
          <cell r="G43">
            <v>0</v>
          </cell>
          <cell r="H43">
            <v>2</v>
          </cell>
          <cell r="I43">
            <v>4</v>
          </cell>
          <cell r="J43">
            <v>6</v>
          </cell>
          <cell r="K43">
            <v>7</v>
          </cell>
          <cell r="L43">
            <v>8</v>
          </cell>
          <cell r="M43">
            <v>10</v>
          </cell>
          <cell r="N43">
            <v>10</v>
          </cell>
          <cell r="O43">
            <v>10</v>
          </cell>
          <cell r="P43">
            <v>10</v>
          </cell>
          <cell r="Q43">
            <v>10</v>
          </cell>
          <cell r="R43">
            <v>10</v>
          </cell>
        </row>
        <row r="44">
          <cell r="F44" t="str">
            <v>Enamel (Fiberglass)</v>
          </cell>
          <cell r="G44">
            <v>0</v>
          </cell>
          <cell r="H44">
            <v>1</v>
          </cell>
          <cell r="I44">
            <v>2</v>
          </cell>
          <cell r="J44">
            <v>4</v>
          </cell>
          <cell r="K44">
            <v>5</v>
          </cell>
          <cell r="L44">
            <v>5</v>
          </cell>
          <cell r="M44">
            <v>6</v>
          </cell>
          <cell r="N44">
            <v>7</v>
          </cell>
          <cell r="O44">
            <v>8</v>
          </cell>
          <cell r="P44">
            <v>10</v>
          </cell>
          <cell r="Q44">
            <v>10</v>
          </cell>
          <cell r="R44">
            <v>10</v>
          </cell>
        </row>
        <row r="45">
          <cell r="F45" t="str">
            <v>Epoxy</v>
          </cell>
          <cell r="G45">
            <v>0</v>
          </cell>
          <cell r="H45">
            <v>1</v>
          </cell>
          <cell r="I45">
            <v>2</v>
          </cell>
          <cell r="J45">
            <v>4</v>
          </cell>
          <cell r="K45">
            <v>5</v>
          </cell>
          <cell r="L45">
            <v>5</v>
          </cell>
          <cell r="M45">
            <v>6</v>
          </cell>
          <cell r="N45">
            <v>7</v>
          </cell>
          <cell r="O45">
            <v>8</v>
          </cell>
          <cell r="P45">
            <v>10</v>
          </cell>
          <cell r="Q45">
            <v>10</v>
          </cell>
          <cell r="R45">
            <v>10</v>
          </cell>
        </row>
        <row r="46">
          <cell r="F46" t="str">
            <v>Fibreglass</v>
          </cell>
          <cell r="G46">
            <v>0</v>
          </cell>
          <cell r="H46">
            <v>0</v>
          </cell>
          <cell r="I46">
            <v>1</v>
          </cell>
          <cell r="J46">
            <v>3</v>
          </cell>
          <cell r="K46">
            <v>5</v>
          </cell>
          <cell r="L46">
            <v>6</v>
          </cell>
          <cell r="M46">
            <v>6</v>
          </cell>
          <cell r="N46">
            <v>7</v>
          </cell>
          <cell r="O46">
            <v>8</v>
          </cell>
          <cell r="P46">
            <v>8</v>
          </cell>
          <cell r="Q46">
            <v>9</v>
          </cell>
          <cell r="R46">
            <v>10</v>
          </cell>
        </row>
        <row r="47">
          <cell r="F47" t="str">
            <v>Fusion Bonded Epoxy</v>
          </cell>
          <cell r="G47">
            <v>0</v>
          </cell>
          <cell r="H47">
            <v>1</v>
          </cell>
          <cell r="I47">
            <v>3</v>
          </cell>
          <cell r="J47">
            <v>4</v>
          </cell>
          <cell r="K47">
            <v>5</v>
          </cell>
          <cell r="L47">
            <v>6</v>
          </cell>
          <cell r="M47">
            <v>6</v>
          </cell>
          <cell r="N47">
            <v>7</v>
          </cell>
          <cell r="O47">
            <v>8</v>
          </cell>
          <cell r="P47">
            <v>9</v>
          </cell>
          <cell r="Q47">
            <v>10</v>
          </cell>
          <cell r="R47">
            <v>10</v>
          </cell>
        </row>
        <row r="48">
          <cell r="F48" t="str">
            <v>None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F49" t="str">
            <v>Paint</v>
          </cell>
          <cell r="G49">
            <v>0</v>
          </cell>
          <cell r="H49">
            <v>1</v>
          </cell>
          <cell r="I49">
            <v>2</v>
          </cell>
          <cell r="J49">
            <v>4</v>
          </cell>
          <cell r="K49">
            <v>5</v>
          </cell>
          <cell r="L49">
            <v>5</v>
          </cell>
          <cell r="M49">
            <v>6</v>
          </cell>
          <cell r="N49">
            <v>7</v>
          </cell>
          <cell r="O49">
            <v>8</v>
          </cell>
          <cell r="P49">
            <v>10</v>
          </cell>
          <cell r="Q49">
            <v>10</v>
          </cell>
          <cell r="R49">
            <v>10</v>
          </cell>
        </row>
        <row r="50">
          <cell r="F50" t="str">
            <v>Polyethylene</v>
          </cell>
          <cell r="G50">
            <v>1</v>
          </cell>
          <cell r="H50">
            <v>3</v>
          </cell>
          <cell r="I50">
            <v>5</v>
          </cell>
          <cell r="J50">
            <v>7</v>
          </cell>
          <cell r="K50">
            <v>10</v>
          </cell>
          <cell r="L50">
            <v>10</v>
          </cell>
          <cell r="M50">
            <v>10</v>
          </cell>
          <cell r="N50">
            <v>10</v>
          </cell>
          <cell r="O50">
            <v>10</v>
          </cell>
          <cell r="P50">
            <v>10</v>
          </cell>
          <cell r="Q50">
            <v>10</v>
          </cell>
          <cell r="R50">
            <v>10</v>
          </cell>
        </row>
        <row r="51">
          <cell r="F51" t="str">
            <v>Polyurethane</v>
          </cell>
          <cell r="G51">
            <v>0</v>
          </cell>
          <cell r="H51">
            <v>1</v>
          </cell>
          <cell r="I51">
            <v>2</v>
          </cell>
          <cell r="J51">
            <v>4</v>
          </cell>
          <cell r="K51">
            <v>5</v>
          </cell>
          <cell r="L51">
            <v>5</v>
          </cell>
          <cell r="M51">
            <v>6</v>
          </cell>
          <cell r="N51">
            <v>7</v>
          </cell>
          <cell r="O51">
            <v>8</v>
          </cell>
          <cell r="P51">
            <v>10</v>
          </cell>
          <cell r="Q51">
            <v>10</v>
          </cell>
          <cell r="R51">
            <v>10</v>
          </cell>
        </row>
        <row r="52">
          <cell r="F52" t="str">
            <v>Ultra Bond</v>
          </cell>
          <cell r="G52">
            <v>0</v>
          </cell>
          <cell r="H52">
            <v>0</v>
          </cell>
          <cell r="I52">
            <v>1</v>
          </cell>
          <cell r="J52">
            <v>2</v>
          </cell>
          <cell r="K52">
            <v>3</v>
          </cell>
          <cell r="L52">
            <v>4</v>
          </cell>
          <cell r="M52">
            <v>5</v>
          </cell>
          <cell r="N52">
            <v>6</v>
          </cell>
          <cell r="O52">
            <v>7</v>
          </cell>
          <cell r="P52">
            <v>8</v>
          </cell>
          <cell r="Q52">
            <v>10</v>
          </cell>
          <cell r="R52">
            <v>10</v>
          </cell>
        </row>
        <row r="53">
          <cell r="F53" t="str">
            <v>Unknown</v>
          </cell>
          <cell r="G53">
            <v>1</v>
          </cell>
          <cell r="H53">
            <v>3</v>
          </cell>
          <cell r="I53">
            <v>5</v>
          </cell>
          <cell r="J53">
            <v>7</v>
          </cell>
          <cell r="K53">
            <v>10</v>
          </cell>
          <cell r="L53">
            <v>10</v>
          </cell>
          <cell r="M53">
            <v>10</v>
          </cell>
          <cell r="N53">
            <v>10</v>
          </cell>
          <cell r="O53">
            <v>10</v>
          </cell>
          <cell r="P53">
            <v>10</v>
          </cell>
          <cell r="Q53">
            <v>10</v>
          </cell>
          <cell r="R53">
            <v>10</v>
          </cell>
        </row>
        <row r="54">
          <cell r="F54" t="str">
            <v>Wax Tape</v>
          </cell>
          <cell r="G54">
            <v>3</v>
          </cell>
          <cell r="H54">
            <v>5</v>
          </cell>
          <cell r="I54">
            <v>7</v>
          </cell>
          <cell r="J54">
            <v>10</v>
          </cell>
          <cell r="K54">
            <v>10</v>
          </cell>
          <cell r="L54">
            <v>10</v>
          </cell>
          <cell r="M54">
            <v>10</v>
          </cell>
          <cell r="N54">
            <v>10</v>
          </cell>
          <cell r="O54">
            <v>10</v>
          </cell>
          <cell r="P54">
            <v>10</v>
          </cell>
          <cell r="Q54">
            <v>10</v>
          </cell>
          <cell r="R54">
            <v>10</v>
          </cell>
        </row>
      </sheetData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Analysis Records"/>
      <sheetName val="Analysis Timeline"/>
      <sheetName val="Batch Program"/>
      <sheetName val="Legend for Chemical Names"/>
      <sheetName val="Contacts"/>
      <sheetName val="Location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B2" t="str">
            <v>Refined Location</v>
          </cell>
        </row>
        <row r="3">
          <cell r="B3" t="str">
            <v>No Duplicates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page"/>
      <sheetName val="Ser. Rprt HP"/>
      <sheetName val="Cover"/>
      <sheetName val="Braz Map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Sampling&amp;Analysis"/>
      <sheetName val=" Sampling&amp;Analysis#2"/>
      <sheetName val="Braz Chem Rates"/>
      <sheetName val="Legend for Chemical Names"/>
      <sheetName val="Contact List"/>
      <sheetName val="Program Descriptions"/>
      <sheetName val="Trgt vs Act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B3" t="str">
            <v>Chemical Names Legend</v>
          </cell>
        </row>
        <row r="5">
          <cell r="B5" t="str">
            <v>Enter Product Name, Enter Product Description</v>
          </cell>
        </row>
        <row r="7">
          <cell r="B7" t="str">
            <v>Product Description</v>
          </cell>
        </row>
        <row r="8">
          <cell r="A8" t="str">
            <v>EC1253A</v>
          </cell>
          <cell r="B8" t="str">
            <v>O.S. Sour Batch Corrosion Inhibitor</v>
          </cell>
        </row>
        <row r="9">
          <cell r="B9" t="str">
            <v>W.S. Film Persistant Sweet Batch Corrosion Inhibitor</v>
          </cell>
        </row>
        <row r="10">
          <cell r="B10" t="str">
            <v>Paraffin Dispersant Chemical</v>
          </cell>
        </row>
        <row r="11">
          <cell r="B11" t="str">
            <v>Scale Inhibitor</v>
          </cell>
        </row>
        <row r="12">
          <cell r="B12" t="str">
            <v>Paraffin Solvent / Dispersant</v>
          </cell>
        </row>
        <row r="13">
          <cell r="B13" t="str">
            <v>Viscosity Reducer</v>
          </cell>
        </row>
        <row r="14">
          <cell r="B14" t="str">
            <v>W.S Corrosion Inhibitor</v>
          </cell>
        </row>
        <row r="15">
          <cell r="B15" t="str">
            <v>O.S. Three Phase Corrosion Inhibitor</v>
          </cell>
        </row>
      </sheetData>
      <sheetData sheetId="20" refreshError="1"/>
      <sheetData sheetId="21"/>
      <sheetData sheetId="2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Perry O’Hearn" id="{7FEA1083-D846-4812-9595-8C89A7821FA2}" userId="Perry O’Hearn" providerId="None"/>
  <person displayName="Abigail Amu" id="{266A2788-A0B3-459A-949C-294C1474D125}" userId="S::abigail.amu@g10e.ca::4d57a52a-aef1-40fc-bae1-bcd25757b5c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5" dT="2021-06-21T13:33:34.13" personId="{7FEA1083-D846-4812-9595-8C89A7821FA2}" id="{54E97D47-916C-42CA-B01B-23A6AF93CAC3}">
    <text>Lowest Value Known Assessed</text>
  </threadedComment>
  <threadedComment ref="CO5" dT="2020-06-25T21:47:29.74" personId="{266A2788-A0B3-459A-949C-294C1474D125}" id="{36E74AD1-987B-4D22-8739-45F23F851136}">
    <text>orange indicates variable for External Corrosion Risk</text>
  </threadedComment>
  <threadedComment ref="AJ6" dT="2021-09-07T16:23:53.02" personId="{266A2788-A0B3-459A-949C-294C1474D125}" id="{292BA85D-B52C-466B-B25D-A9D40766319C}">
    <text>0.35 mm/yr pitting</text>
  </threadedComment>
  <threadedComment ref="CP6" dT="2021-09-08T20:27:57.04" personId="{266A2788-A0B3-459A-949C-294C1474D125}" id="{7F90DB81-C4D9-436C-88B7-71277843D2D0}">
    <text>ft. st john surveys used and extrapolated as they did not go as far north. Alcan-Buick soil is a mixture of moderately well drained (alcan) and poorly draining (buick) soil - Imperfectly drained chosen for conservatism. Alcan Sheardale and Goose soils were also potential candidates for the surrounding region.</text>
  </threadedComment>
  <threadedComment ref="AJ9" dT="2021-09-07T16:26:28.38" personId="{266A2788-A0B3-459A-949C-294C1474D125}" id="{8D3EC044-F4D9-45AE-A956-B0F205A2196A}">
    <text>0.07 pitting rate</text>
  </threadedComment>
  <threadedComment ref="A10" dT="2021-08-16T20:09:15.81" personId="{266A2788-A0B3-459A-949C-294C1474D125}" id="{7C29AF86-B43F-4D0B-A577-F6804D72C33B}">
    <text>YOHO line</text>
  </threadedComment>
  <threadedComment ref="A11" dT="2021-08-16T20:09:24.31" personId="{266A2788-A0B3-459A-949C-294C1474D125}" id="{1D24AF52-D641-4425-B406-EFB4C935356E}">
    <text>YOHO line</text>
  </threadedComment>
  <threadedComment ref="AJ14" dT="2021-09-07T16:29:03.36" personId="{266A2788-A0B3-459A-949C-294C1474D125}" id="{7FC10BBA-8DDF-4FCF-B8F3-320CF2E007D5}">
    <text>0.1 mm/yr pitting rate</text>
  </threadedComment>
  <threadedComment ref="AJ15" dT="2021-09-07T16:30:48.00" personId="{266A2788-A0B3-459A-949C-294C1474D125}" id="{879BD94C-7610-43C8-8BED-813853333C77}">
    <text>0.30 mm/yr pitting rate</text>
  </threadedComment>
  <threadedComment ref="A18" dT="2021-08-16T20:09:30.57" personId="{266A2788-A0B3-459A-949C-294C1474D125}" id="{5047CA04-6E6E-49FA-907A-EAB977401B3C}">
    <text>YOHO line</text>
  </threadedComment>
  <threadedComment ref="AJ19" dT="2021-09-07T16:36:25.69" personId="{266A2788-A0B3-459A-949C-294C1474D125}" id="{E10545C5-B4EF-4DAA-AAC4-EBA02374E8F4}">
    <text>0.07 mm/yr pitting rate</text>
  </threadedComment>
  <threadedComment ref="AJ20" dT="2021-09-07T16:43:05.86" personId="{266A2788-A0B3-459A-949C-294C1474D125}" id="{ACDFFCC9-DAE8-44B9-ABAA-00457D840FA3}">
    <text>0.22 mm/yr pitting</text>
  </threadedComment>
  <threadedComment ref="AJ22" dT="2021-09-07T16:45:30.74" personId="{266A2788-A0B3-459A-949C-294C1474D125}" id="{664533F2-5571-453E-A4AA-F434FE065026}">
    <text>0.12 mm/yr pitting rate</text>
  </threadedComment>
  <threadedComment ref="AJ23" dT="2021-09-07T16:50:02.10" personId="{266A2788-A0B3-459A-949C-294C1474D125}" id="{C8AD4FDA-DAE9-41F9-BA05-5D759BFE1C0E}">
    <text>0.35 mm/yr pitting</text>
  </threadedComment>
  <threadedComment ref="AJ24" dT="2021-09-07T16:51:58.62" personId="{266A2788-A0B3-459A-949C-294C1474D125}" id="{755E25E3-904F-4CE9-B9DD-117EC8942C90}">
    <text>0.13 mm/yr pitting rate</text>
  </threadedComment>
  <threadedComment ref="AJ25" dT="2021-09-07T17:14:27.81" personId="{266A2788-A0B3-459A-949C-294C1474D125}" id="{09123611-FC08-44D1-802B-8E3CAE8672D9}">
    <text>0.19 mm/yr pitting rate</text>
  </threadedComment>
  <threadedComment ref="T26" dT="2021-08-25T20:43:27.15" personId="{266A2788-A0B3-459A-949C-294C1474D125}" id="{389638A4-228F-421C-B8DC-FC3D0DC80FB2}">
    <text>trace h2s, &lt; 0.0001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34" dT="2020-08-11T00:42:52.11" personId="{266A2788-A0B3-459A-949C-294C1474D125}" id="{BE3153CF-78D9-496D-8162-4C37246EE9C7}">
    <text>shawcor thermotite, high temp insulated FBE</text>
  </threadedComment>
  <threadedComment ref="F35" dT="2020-08-10T21:49:07.82" personId="{266A2788-A0B3-459A-949C-294C1474D125}" id="{35976253-0F12-418F-AA22-3D765CD242F5}">
    <text>match Yellow Jacket 1 for unknown case assumption</text>
  </threadedComment>
  <threadedComment ref="F53" dT="2020-08-10T22:37:35.06" personId="{266A2788-A0B3-459A-949C-294C1474D125}" id="{DB241A2C-FDEC-462C-ACBD-2EA438B2C229}">
    <text>unknown equivalent to tape wrap for now for conservatism.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E10" dT="2021-08-06T19:52:33.16" personId="{266A2788-A0B3-459A-949C-294C1474D125}" id="{5A5F6F85-9C2B-4B13-9D38-2CE033B581B6}">
    <text>0.1 e3m3/d</text>
  </threadedComment>
  <threadedComment ref="G15" dT="2021-08-06T20:10:36.43" personId="{266A2788-A0B3-459A-949C-294C1474D125}" id="{0D27729B-9838-4F3A-B6C6-C1ACD2245DAE}">
    <text>map reference -7.3 e3m3/d</text>
  </threadedComment>
  <threadedComment ref="AA22" dT="2021-08-13T21:54:28.04" personId="{266A2788-A0B3-459A-949C-294C1474D125}" id="{4E4521E2-8ECB-470B-BCD4-FB3B290A0460}">
    <text>map reference 10.9 e3m3/d</text>
  </threadedComment>
  <threadedComment ref="AM22" dT="2021-08-06T19:45:26.82" personId="{266A2788-A0B3-459A-949C-294C1474D125}" id="{9609990A-668B-4FA6-81F5-627CC84DA955}">
    <text>map reference - 5.4 e3m3/d</text>
  </threadedComment>
  <threadedComment ref="K23" dT="2021-08-06T20:00:40.79" personId="{266A2788-A0B3-459A-949C-294C1474D125}" id="{2D6380D1-9DFC-4FCA-9482-B36C637098F6}">
    <text>map reference - 3 e3m3/d</text>
  </threadedComment>
  <threadedComment ref="C27" dT="2021-08-06T20:06:45.89" personId="{266A2788-A0B3-459A-949C-294C1474D125}" id="{A06185DE-C49F-4C12-8722-287070339EEA}">
    <text>map reference - 6.4 e3m3/d</text>
  </threadedComment>
  <threadedComment ref="N39" dT="2021-08-06T19:57:11.24" personId="{266A2788-A0B3-459A-949C-294C1474D125}" id="{0CD45DFF-3037-48A1-835C-908F068C0A46}">
    <text>3.2 e3m3/d</text>
  </threadedComment>
  <threadedComment ref="Z41" dT="2021-08-06T19:31:54.36" personId="{266A2788-A0B3-459A-949C-294C1474D125}" id="{8C5AB7EA-330B-4E3A-AFAE-AC8857A0C1C1}">
    <text>map reference - 2.9 e3m3/d</text>
  </threadedComment>
  <threadedComment ref="AK42" dT="2021-08-06T19:40:13.51" personId="{266A2788-A0B3-459A-949C-294C1474D125}" id="{DD6E4F77-DA8F-4071-85B9-19E22AFE9BEC}">
    <text>map reference - 5 e3m3/d</text>
  </threadedComment>
  <threadedComment ref="Z50" dT="2021-08-06T19:31:18.28" personId="{266A2788-A0B3-459A-949C-294C1474D125}" id="{B49C02D8-2614-43B1-AB5C-DDFB5D494CD3}">
    <text>map reference - 4.3 e3m3/day</text>
  </threadedComment>
  <threadedComment ref="X54" dT="2021-08-06T19:12:56.64" personId="{266A2788-A0B3-459A-949C-294C1474D125}" id="{593FD2CE-C2F5-4631-9D19-B5156DFD1AEA}">
    <text>second orphan well at this NTS location</text>
  </threadedComment>
  <threadedComment ref="X56" dT="2021-08-06T19:31:05.01" personId="{266A2788-A0B3-459A-949C-294C1474D125}" id="{126D5C0A-B3AF-4CBD-BB76-CB25EDD4836E}">
    <text>map reference - 1.4 e3m3/d</text>
  </threadedComment>
  <threadedComment ref="T71" dT="2021-08-06T19:11:52.94" personId="{266A2788-A0B3-459A-949C-294C1474D125}" id="{6C7926E9-B38F-4072-AB0A-2479A187152F}">
    <text>map reference: 6.3 e3m3/d</text>
  </threadedComment>
  <threadedComment ref="AA71" dT="2021-08-06T19:12:03.41" personId="{266A2788-A0B3-459A-949C-294C1474D125}" id="{29873BB7-2D25-4461-8F38-67BD365175C7}">
    <text>map reference - 2.3 e3m3/d</text>
  </threadedComment>
  <threadedComment ref="W84" dT="2021-08-06T17:28:51.48" personId="{266A2788-A0B3-459A-949C-294C1474D125}" id="{2674115A-420D-4C00-96D9-068A8E5DC629}">
    <text>Map reference: 16.2 e3m3/d</text>
  </threadedComment>
  <threadedComment ref="A98" dT="2021-08-13T21:51:31.30" personId="{266A2788-A0B3-459A-949C-294C1474D125}" id="{35345F52-A09A-4380-A797-6033D39BB278}">
    <text>currently max, not earlier segments</text>
  </threadedComment>
  <threadedComment ref="A127" dT="2021-08-06T19:12:56.64" personId="{266A2788-A0B3-459A-949C-294C1474D125}" id="{B154748C-3ADB-4EDD-8C37-0412A2143CBF}">
    <text>second orphan well at this NTS location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T2" dT="2021-08-13T20:17:56.02" personId="{266A2788-A0B3-459A-949C-294C1474D125}" id="{B53070BE-84F4-4078-9173-ED664E6F6217}">
    <text>new license in kermit. Old nowhere to be found.</text>
  </threadedComment>
  <threadedComment ref="P3" dT="2021-08-13T20:27:15.08" personId="{266A2788-A0B3-459A-949C-294C1474D125}" id="{0C3ABB33-384E-4A0A-87C9-C087DA66521B}">
    <text>licensed/calc length around 5.2 km. May be a NOI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0" dT="2021-08-16T19:09:49.29" personId="{266A2788-A0B3-459A-949C-294C1474D125}" id="{26DC8328-5732-4D91-8DBB-C70FD62F668A}">
    <text>YOHO well</text>
  </threadedComment>
  <threadedComment ref="A16" dT="2021-08-16T19:13:54.05" personId="{266A2788-A0B3-459A-949C-294C1474D125}" id="{F0F206F9-5F48-46CA-A29B-C2AF64F39815}">
    <text>no production volumes (record, 0m3)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C192C-DF3E-4CC7-90B7-8A30D4B2ECCC}">
  <sheetPr filterMode="1"/>
  <dimension ref="A3:ET33"/>
  <sheetViews>
    <sheetView tabSelected="1" zoomScale="90" zoomScaleNormal="90" workbookViewId="0">
      <pane xSplit="1" topLeftCell="DH1" activePane="topRight" state="frozen"/>
      <selection pane="topRight" activeCell="BI6" sqref="BI6"/>
    </sheetView>
  </sheetViews>
  <sheetFormatPr defaultRowHeight="15"/>
  <cols>
    <col min="1" max="1" width="7.85546875" customWidth="1"/>
    <col min="2" max="2" width="20" customWidth="1"/>
    <col min="3" max="4" width="16.5703125" customWidth="1"/>
    <col min="5" max="5" width="19.5703125" customWidth="1"/>
    <col min="6" max="6" width="13.5703125" customWidth="1"/>
    <col min="7" max="7" width="10.42578125" customWidth="1"/>
    <col min="8" max="8" width="11.140625" customWidth="1"/>
    <col min="9" max="9" width="7" customWidth="1"/>
    <col min="10" max="10" width="8.42578125" customWidth="1"/>
    <col min="11" max="11" width="10.7109375" customWidth="1"/>
    <col min="12" max="12" width="8.7109375" customWidth="1"/>
    <col min="13" max="13" width="11.42578125" customWidth="1"/>
    <col min="14" max="15" width="8.5703125" customWidth="1"/>
    <col min="16" max="16" width="9.140625" customWidth="1"/>
    <col min="17" max="17" width="6.5703125" customWidth="1"/>
    <col min="18" max="18" width="10.28515625" customWidth="1"/>
    <col min="19" max="19" width="12.7109375" customWidth="1"/>
    <col min="20" max="20" width="10" customWidth="1"/>
    <col min="21" max="21" width="8" customWidth="1"/>
    <col min="22" max="23" width="16.5703125" customWidth="1"/>
    <col min="24" max="24" width="9" customWidth="1"/>
    <col min="25" max="25" width="12.85546875" customWidth="1"/>
    <col min="26" max="26" width="16.42578125" customWidth="1"/>
    <col min="27" max="28" width="12" customWidth="1"/>
    <col min="29" max="29" width="13.85546875" customWidth="1"/>
    <col min="30" max="30" width="15.42578125" customWidth="1"/>
    <col min="31" max="31" width="15.85546875" customWidth="1"/>
    <col min="32" max="32" width="13.28515625" customWidth="1"/>
    <col min="33" max="34" width="13.140625" customWidth="1"/>
    <col min="35" max="35" width="15" customWidth="1"/>
    <col min="36" max="36" width="9.140625" customWidth="1"/>
    <col min="37" max="37" width="13" customWidth="1"/>
    <col min="38" max="38" width="10.85546875" customWidth="1"/>
    <col min="39" max="39" width="14.85546875" customWidth="1"/>
    <col min="40" max="40" width="10.85546875" customWidth="1"/>
    <col min="41" max="41" width="10.5703125" customWidth="1"/>
    <col min="42" max="42" width="9" customWidth="1"/>
    <col min="43" max="43" width="13" customWidth="1"/>
    <col min="44" max="44" width="12.140625" customWidth="1"/>
    <col min="45" max="45" width="11.85546875" customWidth="1"/>
    <col min="46" max="46" width="8" customWidth="1"/>
    <col min="47" max="47" width="8.7109375" customWidth="1"/>
    <col min="48" max="48" width="12.42578125" customWidth="1"/>
    <col min="49" max="49" width="12" customWidth="1"/>
    <col min="50" max="51" width="8.7109375" customWidth="1"/>
    <col min="52" max="52" width="9" customWidth="1"/>
    <col min="53" max="53" width="12.140625" customWidth="1"/>
    <col min="54" max="54" width="10" customWidth="1"/>
    <col min="55" max="55" width="10.85546875" customWidth="1"/>
    <col min="56" max="56" width="10.140625" customWidth="1"/>
    <col min="57" max="57" width="9" customWidth="1"/>
    <col min="58" max="58" width="10.42578125" customWidth="1"/>
    <col min="59" max="59" width="9" customWidth="1"/>
    <col min="60" max="61" width="9.140625" customWidth="1"/>
    <col min="62" max="62" width="8.85546875" customWidth="1"/>
    <col min="63" max="63" width="8.42578125" customWidth="1"/>
    <col min="64" max="64" width="8.7109375" customWidth="1"/>
    <col min="65" max="65" width="7.42578125" bestFit="1" customWidth="1"/>
    <col min="66" max="66" width="49.85546875" bestFit="1" customWidth="1"/>
    <col min="67" max="68" width="8.28515625" bestFit="1" customWidth="1"/>
    <col min="69" max="70" width="8.7109375" bestFit="1" customWidth="1"/>
    <col min="71" max="71" width="29" customWidth="1"/>
    <col min="72" max="72" width="8.5703125" bestFit="1" customWidth="1"/>
    <col min="73" max="73" width="30.42578125" bestFit="1" customWidth="1"/>
    <col min="74" max="74" width="30.42578125" customWidth="1"/>
    <col min="75" max="75" width="8.28515625" bestFit="1" customWidth="1"/>
    <col min="78" max="78" width="7.140625" bestFit="1" customWidth="1"/>
    <col min="79" max="79" width="12" customWidth="1"/>
    <col min="80" max="80" width="8.85546875" bestFit="1" customWidth="1"/>
    <col min="81" max="81" width="29.28515625" customWidth="1"/>
    <col min="82" max="82" width="14.5703125" customWidth="1"/>
    <col min="83" max="83" width="9" bestFit="1" customWidth="1"/>
    <col min="84" max="84" width="22" bestFit="1" customWidth="1"/>
    <col min="85" max="85" width="17.140625" customWidth="1"/>
    <col min="86" max="86" width="8" bestFit="1" customWidth="1"/>
    <col min="87" max="87" width="8.85546875" bestFit="1" customWidth="1"/>
    <col min="89" max="89" width="17.7109375" customWidth="1"/>
    <col min="90" max="90" width="18.85546875" bestFit="1" customWidth="1"/>
    <col min="91" max="91" width="7.140625" bestFit="1" customWidth="1"/>
    <col min="92" max="92" width="12.85546875" customWidth="1"/>
    <col min="93" max="93" width="30.7109375" customWidth="1"/>
    <col min="94" max="94" width="22.140625" customWidth="1"/>
    <col min="95" max="95" width="11.28515625" customWidth="1"/>
    <col min="96" max="96" width="11" customWidth="1"/>
    <col min="97" max="97" width="8.42578125" bestFit="1" customWidth="1"/>
    <col min="98" max="98" width="8.85546875" bestFit="1" customWidth="1"/>
    <col min="99" max="99" width="17.85546875" customWidth="1"/>
    <col min="100" max="100" width="11.42578125" customWidth="1"/>
    <col min="101" max="101" width="8.5703125" bestFit="1" customWidth="1"/>
    <col min="102" max="102" width="10" customWidth="1"/>
    <col min="103" max="103" width="13.140625" customWidth="1"/>
    <col min="104" max="104" width="9.7109375" customWidth="1"/>
    <col min="105" max="105" width="10.7109375" customWidth="1"/>
    <col min="106" max="106" width="7.5703125" bestFit="1" customWidth="1"/>
    <col min="107" max="108" width="8.28515625" bestFit="1" customWidth="1"/>
    <col min="109" max="110" width="8.42578125" bestFit="1" customWidth="1"/>
    <col min="111" max="111" width="8.85546875" bestFit="1" customWidth="1"/>
    <col min="112" max="112" width="17.42578125" customWidth="1"/>
    <col min="113" max="113" width="13.85546875" customWidth="1"/>
    <col min="114" max="114" width="10.28515625" bestFit="1" customWidth="1"/>
    <col min="115" max="116" width="8.7109375" bestFit="1" customWidth="1"/>
    <col min="117" max="117" width="12" bestFit="1" customWidth="1"/>
    <col min="118" max="118" width="11.7109375" bestFit="1" customWidth="1"/>
    <col min="119" max="119" width="8.7109375" bestFit="1" customWidth="1"/>
    <col min="120" max="120" width="12.42578125" customWidth="1"/>
    <col min="121" max="121" width="6.7109375" bestFit="1" customWidth="1"/>
    <col min="122" max="122" width="13.5703125" customWidth="1"/>
    <col min="123" max="123" width="15" customWidth="1"/>
    <col min="124" max="125" width="9" bestFit="1" customWidth="1"/>
    <col min="126" max="126" width="12.140625" customWidth="1"/>
    <col min="127" max="127" width="10.42578125" bestFit="1" customWidth="1"/>
    <col min="128" max="128" width="8.7109375" bestFit="1" customWidth="1"/>
    <col min="129" max="129" width="11.7109375" customWidth="1"/>
    <col min="130" max="130" width="9" bestFit="1" customWidth="1"/>
    <col min="131" max="131" width="8.42578125" bestFit="1" customWidth="1"/>
    <col min="132" max="132" width="40.5703125" customWidth="1"/>
    <col min="134" max="134" width="8.42578125" bestFit="1" customWidth="1"/>
    <col min="135" max="135" width="8.28515625" bestFit="1" customWidth="1"/>
    <col min="136" max="146" width="9.140625" customWidth="1"/>
  </cols>
  <sheetData>
    <row r="3" spans="1:150">
      <c r="A3" s="140" t="s">
        <v>0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10"/>
      <c r="M3" s="141" t="s">
        <v>1</v>
      </c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2" t="s">
        <v>2</v>
      </c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/>
      <c r="AO3" s="142"/>
      <c r="AP3" s="142"/>
      <c r="AQ3" s="142"/>
      <c r="AR3" s="142"/>
      <c r="AS3" s="112"/>
      <c r="AT3" s="143" t="s">
        <v>3</v>
      </c>
      <c r="AU3" s="143"/>
      <c r="AV3" s="143" t="s">
        <v>4</v>
      </c>
      <c r="AW3" s="143"/>
      <c r="AX3" s="143"/>
      <c r="AY3" s="143"/>
      <c r="AZ3" s="143" t="s">
        <v>5</v>
      </c>
      <c r="BA3" s="143"/>
      <c r="BB3" s="143"/>
      <c r="BC3" s="143"/>
      <c r="BD3" s="143"/>
      <c r="BE3" s="143"/>
      <c r="BF3" s="143"/>
      <c r="BG3" s="143"/>
      <c r="BH3" s="126" t="s">
        <v>6</v>
      </c>
      <c r="BI3" s="127"/>
      <c r="BJ3" s="127"/>
      <c r="BK3" s="128"/>
      <c r="BL3" s="34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129" t="s">
        <v>7</v>
      </c>
      <c r="CM3" s="130" t="s">
        <v>8</v>
      </c>
      <c r="CN3" s="130"/>
      <c r="CO3" s="130"/>
      <c r="CP3" s="130"/>
      <c r="CQ3" s="131"/>
      <c r="CR3" s="132" t="s">
        <v>9</v>
      </c>
      <c r="CS3" s="133"/>
      <c r="CT3" s="133"/>
      <c r="CU3" s="133"/>
      <c r="CV3" s="133"/>
      <c r="CW3" s="133"/>
      <c r="CX3" s="133"/>
      <c r="CY3" s="133"/>
      <c r="CZ3" s="133"/>
      <c r="DA3" s="134"/>
      <c r="DB3" s="135" t="s">
        <v>10</v>
      </c>
      <c r="DC3" s="136"/>
      <c r="DD3" s="136"/>
      <c r="DE3" s="136"/>
      <c r="DF3" s="136"/>
      <c r="DG3" s="137"/>
      <c r="DH3" s="36" t="s">
        <v>11</v>
      </c>
      <c r="DI3" s="138" t="s">
        <v>12</v>
      </c>
      <c r="DJ3" s="139"/>
      <c r="DK3" s="139"/>
      <c r="DL3" s="139"/>
      <c r="DM3" s="139"/>
      <c r="DN3" s="139"/>
      <c r="DO3" s="139"/>
      <c r="DP3" s="117" t="s">
        <v>13</v>
      </c>
      <c r="DQ3" s="117"/>
      <c r="DR3" s="117"/>
      <c r="DS3" s="117"/>
      <c r="DT3" s="117"/>
      <c r="DU3" s="117"/>
      <c r="DV3" s="117"/>
      <c r="DW3" s="117"/>
      <c r="DX3" s="117"/>
      <c r="DY3" s="117"/>
      <c r="DZ3" s="117"/>
      <c r="EA3" s="117"/>
      <c r="EB3" s="37"/>
    </row>
    <row r="4" spans="1:150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118" t="s">
        <v>14</v>
      </c>
      <c r="N4" s="119"/>
      <c r="O4" s="119"/>
      <c r="P4" s="119"/>
      <c r="Q4" s="120"/>
      <c r="R4" s="118" t="s">
        <v>15</v>
      </c>
      <c r="S4" s="120"/>
      <c r="T4" s="118" t="s">
        <v>16</v>
      </c>
      <c r="U4" s="120"/>
      <c r="V4" s="118" t="s">
        <v>17</v>
      </c>
      <c r="W4" s="119"/>
      <c r="X4" s="119"/>
      <c r="Y4" s="120"/>
      <c r="Z4" s="111"/>
      <c r="AA4" s="111"/>
      <c r="AB4" s="111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34"/>
      <c r="BM4" s="121" t="s">
        <v>18</v>
      </c>
      <c r="BN4" s="121"/>
      <c r="BO4" s="121"/>
      <c r="BP4" s="121"/>
      <c r="BQ4" s="121"/>
      <c r="BR4" s="121"/>
      <c r="BS4" s="121"/>
      <c r="BT4" s="122" t="s">
        <v>19</v>
      </c>
      <c r="BU4" s="122"/>
      <c r="BV4" s="122"/>
      <c r="BW4" s="122"/>
      <c r="BX4" s="122"/>
      <c r="BY4" s="122"/>
      <c r="BZ4" s="122"/>
      <c r="CA4" s="122"/>
      <c r="CB4" s="122"/>
      <c r="CC4" s="122"/>
      <c r="CD4" s="123" t="s">
        <v>20</v>
      </c>
      <c r="CE4" s="123"/>
      <c r="CF4" s="123"/>
      <c r="CG4" s="124" t="s">
        <v>21</v>
      </c>
      <c r="CH4" s="124"/>
      <c r="CI4" s="124"/>
      <c r="CJ4" s="124"/>
      <c r="CK4" s="124"/>
      <c r="CL4" s="129"/>
      <c r="CM4" s="39"/>
      <c r="CN4" s="39"/>
      <c r="CO4" s="39"/>
      <c r="CP4" s="39"/>
      <c r="CQ4" s="40"/>
      <c r="CR4" s="41"/>
      <c r="CS4" s="42"/>
      <c r="CT4" s="42"/>
      <c r="CU4" s="42"/>
      <c r="CV4" s="42"/>
      <c r="CW4" s="42"/>
      <c r="CX4" s="42"/>
      <c r="CY4" s="42"/>
      <c r="CZ4" s="42"/>
      <c r="DA4" s="42"/>
      <c r="DB4" s="43"/>
      <c r="DC4" s="44"/>
      <c r="DD4" s="44"/>
      <c r="DE4" s="44"/>
      <c r="DF4" s="44"/>
      <c r="DG4" s="45"/>
      <c r="DH4" s="46"/>
      <c r="DI4" s="47"/>
      <c r="DJ4" s="48"/>
      <c r="DK4" s="48"/>
      <c r="DL4" s="48"/>
      <c r="DM4" s="48"/>
      <c r="DN4" s="48"/>
      <c r="DO4" s="48"/>
      <c r="DP4" s="125" t="s">
        <v>22</v>
      </c>
      <c r="DQ4" s="125"/>
      <c r="DR4" s="125"/>
      <c r="DS4" s="125"/>
      <c r="DT4" s="125"/>
      <c r="DU4" s="125"/>
      <c r="DV4" s="115" t="s">
        <v>23</v>
      </c>
      <c r="DW4" s="116"/>
      <c r="DX4" s="116"/>
      <c r="DY4" s="116"/>
      <c r="DZ4" s="116"/>
      <c r="EA4" s="116"/>
      <c r="EB4" s="37"/>
    </row>
    <row r="5" spans="1:150" ht="84">
      <c r="A5" s="49" t="s">
        <v>24</v>
      </c>
      <c r="B5" s="49" t="s">
        <v>25</v>
      </c>
      <c r="C5" s="49" t="s">
        <v>26</v>
      </c>
      <c r="D5" s="50" t="s">
        <v>27</v>
      </c>
      <c r="E5" s="49" t="s">
        <v>28</v>
      </c>
      <c r="F5" s="49" t="s">
        <v>29</v>
      </c>
      <c r="G5" s="49" t="s">
        <v>30</v>
      </c>
      <c r="H5" s="49" t="s">
        <v>31</v>
      </c>
      <c r="I5" s="49" t="s">
        <v>32</v>
      </c>
      <c r="J5" s="49" t="s">
        <v>33</v>
      </c>
      <c r="K5" s="51" t="s">
        <v>34</v>
      </c>
      <c r="L5" s="51" t="s">
        <v>35</v>
      </c>
      <c r="M5" s="52" t="s">
        <v>36</v>
      </c>
      <c r="N5" s="52" t="s">
        <v>37</v>
      </c>
      <c r="O5" s="52" t="s">
        <v>38</v>
      </c>
      <c r="P5" s="52" t="s">
        <v>39</v>
      </c>
      <c r="Q5" s="52" t="s">
        <v>40</v>
      </c>
      <c r="R5" s="52" t="s">
        <v>41</v>
      </c>
      <c r="S5" s="52" t="s">
        <v>42</v>
      </c>
      <c r="T5" s="53" t="s">
        <v>43</v>
      </c>
      <c r="U5" s="53" t="s">
        <v>44</v>
      </c>
      <c r="V5" s="53" t="s">
        <v>45</v>
      </c>
      <c r="W5" s="53" t="s">
        <v>46</v>
      </c>
      <c r="X5" s="53" t="s">
        <v>47</v>
      </c>
      <c r="Y5" s="52" t="s">
        <v>48</v>
      </c>
      <c r="Z5" s="52" t="s">
        <v>49</v>
      </c>
      <c r="AA5" s="52" t="s">
        <v>50</v>
      </c>
      <c r="AB5" s="52" t="s">
        <v>51</v>
      </c>
      <c r="AC5" s="54" t="s">
        <v>52</v>
      </c>
      <c r="AD5" s="54" t="s">
        <v>53</v>
      </c>
      <c r="AE5" s="54" t="s">
        <v>54</v>
      </c>
      <c r="AF5" s="55" t="s">
        <v>55</v>
      </c>
      <c r="AG5" s="54" t="s">
        <v>56</v>
      </c>
      <c r="AH5" s="54" t="s">
        <v>57</v>
      </c>
      <c r="AI5" s="54" t="s">
        <v>58</v>
      </c>
      <c r="AJ5" s="54" t="s">
        <v>59</v>
      </c>
      <c r="AK5" s="54" t="s">
        <v>60</v>
      </c>
      <c r="AL5" s="56" t="s">
        <v>61</v>
      </c>
      <c r="AM5" s="56" t="s">
        <v>62</v>
      </c>
      <c r="AN5" s="56" t="s">
        <v>63</v>
      </c>
      <c r="AO5" s="56" t="s">
        <v>64</v>
      </c>
      <c r="AP5" s="56" t="s">
        <v>65</v>
      </c>
      <c r="AQ5" s="56" t="s">
        <v>66</v>
      </c>
      <c r="AR5" s="56" t="s">
        <v>67</v>
      </c>
      <c r="AS5" s="57" t="s">
        <v>68</v>
      </c>
      <c r="AT5" s="58" t="s">
        <v>69</v>
      </c>
      <c r="AU5" s="58" t="s">
        <v>70</v>
      </c>
      <c r="AV5" s="58" t="s">
        <v>71</v>
      </c>
      <c r="AW5" s="58" t="s">
        <v>72</v>
      </c>
      <c r="AX5" s="58" t="s">
        <v>73</v>
      </c>
      <c r="AY5" s="58" t="s">
        <v>74</v>
      </c>
      <c r="AZ5" s="58" t="s">
        <v>75</v>
      </c>
      <c r="BA5" s="58" t="s">
        <v>76</v>
      </c>
      <c r="BB5" s="58" t="s">
        <v>77</v>
      </c>
      <c r="BC5" s="58" t="s">
        <v>78</v>
      </c>
      <c r="BD5" s="58" t="s">
        <v>79</v>
      </c>
      <c r="BE5" s="58" t="s">
        <v>80</v>
      </c>
      <c r="BF5" s="58" t="s">
        <v>81</v>
      </c>
      <c r="BG5" s="58" t="s">
        <v>5</v>
      </c>
      <c r="BH5" s="58" t="s">
        <v>82</v>
      </c>
      <c r="BI5" s="59" t="s">
        <v>83</v>
      </c>
      <c r="BJ5" s="58" t="s">
        <v>84</v>
      </c>
      <c r="BK5" s="58" t="s">
        <v>85</v>
      </c>
      <c r="BL5" s="60" t="s">
        <v>86</v>
      </c>
      <c r="BM5" s="61" t="s">
        <v>87</v>
      </c>
      <c r="BN5" s="61" t="s">
        <v>88</v>
      </c>
      <c r="BO5" s="61" t="s">
        <v>89</v>
      </c>
      <c r="BP5" s="61" t="s">
        <v>90</v>
      </c>
      <c r="BQ5" s="61" t="s">
        <v>91</v>
      </c>
      <c r="BR5" s="61" t="s">
        <v>92</v>
      </c>
      <c r="BS5" s="61" t="s">
        <v>93</v>
      </c>
      <c r="BT5" s="62" t="s">
        <v>94</v>
      </c>
      <c r="BU5" s="62" t="s">
        <v>95</v>
      </c>
      <c r="BV5" s="62" t="s">
        <v>96</v>
      </c>
      <c r="BW5" s="62" t="s">
        <v>97</v>
      </c>
      <c r="BX5" s="62" t="s">
        <v>98</v>
      </c>
      <c r="BY5" s="62" t="s">
        <v>99</v>
      </c>
      <c r="BZ5" s="62" t="s">
        <v>100</v>
      </c>
      <c r="CA5" s="62" t="s">
        <v>101</v>
      </c>
      <c r="CB5" s="62" t="s">
        <v>102</v>
      </c>
      <c r="CC5" s="62" t="s">
        <v>103</v>
      </c>
      <c r="CD5" s="63" t="s">
        <v>104</v>
      </c>
      <c r="CE5" s="63" t="s">
        <v>105</v>
      </c>
      <c r="CF5" s="63" t="s">
        <v>106</v>
      </c>
      <c r="CG5" s="64" t="s">
        <v>107</v>
      </c>
      <c r="CH5" s="64" t="s">
        <v>108</v>
      </c>
      <c r="CI5" s="64" t="s">
        <v>109</v>
      </c>
      <c r="CJ5" s="64" t="s">
        <v>110</v>
      </c>
      <c r="CK5" s="64" t="s">
        <v>111</v>
      </c>
      <c r="CL5" s="129"/>
      <c r="CM5" s="65" t="s">
        <v>112</v>
      </c>
      <c r="CN5" s="66" t="s">
        <v>113</v>
      </c>
      <c r="CO5" s="66" t="s">
        <v>114</v>
      </c>
      <c r="CP5" s="66" t="s">
        <v>115</v>
      </c>
      <c r="CQ5" s="66" t="s">
        <v>116</v>
      </c>
      <c r="CR5" s="67" t="s">
        <v>117</v>
      </c>
      <c r="CS5" s="67" t="s">
        <v>118</v>
      </c>
      <c r="CT5" s="67" t="s">
        <v>119</v>
      </c>
      <c r="CU5" s="67" t="s">
        <v>120</v>
      </c>
      <c r="CV5" s="67" t="s">
        <v>121</v>
      </c>
      <c r="CW5" s="67" t="s">
        <v>122</v>
      </c>
      <c r="CX5" s="68" t="s">
        <v>123</v>
      </c>
      <c r="CY5" s="68" t="s">
        <v>124</v>
      </c>
      <c r="CZ5" s="68" t="s">
        <v>125</v>
      </c>
      <c r="DA5" s="68" t="s">
        <v>126</v>
      </c>
      <c r="DB5" s="69" t="s">
        <v>127</v>
      </c>
      <c r="DC5" s="69" t="s">
        <v>128</v>
      </c>
      <c r="DD5" s="69" t="s">
        <v>129</v>
      </c>
      <c r="DE5" s="69" t="s">
        <v>130</v>
      </c>
      <c r="DF5" s="70" t="s">
        <v>131</v>
      </c>
      <c r="DG5" s="70" t="s">
        <v>132</v>
      </c>
      <c r="DH5" s="71" t="s">
        <v>133</v>
      </c>
      <c r="DI5" s="72" t="s">
        <v>134</v>
      </c>
      <c r="DJ5" s="72" t="s">
        <v>135</v>
      </c>
      <c r="DK5" s="72" t="s">
        <v>136</v>
      </c>
      <c r="DL5" s="72" t="s">
        <v>137</v>
      </c>
      <c r="DM5" s="72" t="s">
        <v>138</v>
      </c>
      <c r="DN5" s="72" t="s">
        <v>139</v>
      </c>
      <c r="DO5" s="72" t="s">
        <v>140</v>
      </c>
      <c r="DP5" s="73" t="s">
        <v>141</v>
      </c>
      <c r="DQ5" s="73" t="s">
        <v>142</v>
      </c>
      <c r="DR5" s="73" t="s">
        <v>143</v>
      </c>
      <c r="DS5" s="73" t="s">
        <v>22</v>
      </c>
      <c r="DT5" s="73" t="s">
        <v>144</v>
      </c>
      <c r="DU5" s="73" t="s">
        <v>145</v>
      </c>
      <c r="DV5" s="74" t="s">
        <v>146</v>
      </c>
      <c r="DW5" s="74" t="s">
        <v>142</v>
      </c>
      <c r="DX5" s="74" t="s">
        <v>143</v>
      </c>
      <c r="DY5" s="74" t="s">
        <v>23</v>
      </c>
      <c r="DZ5" s="74" t="s">
        <v>144</v>
      </c>
      <c r="EA5" s="74" t="s">
        <v>147</v>
      </c>
      <c r="EB5" s="75" t="s">
        <v>148</v>
      </c>
      <c r="ED5" s="76" t="s">
        <v>149</v>
      </c>
      <c r="EE5" s="76" t="s">
        <v>150</v>
      </c>
    </row>
    <row r="6" spans="1:150" ht="45">
      <c r="A6" t="s">
        <v>151</v>
      </c>
      <c r="B6" t="str">
        <f>IFERROR(VLOOKUP($A6,'PM vs Kermit Cross Reference'!$B$2:$V$49,8,FALSE),VLOOKUP($A6,'PM vs Kermit Cross Reference'!$C$2:$V$49,7,FALSE))</f>
        <v>D-093-K/094-A-11</v>
      </c>
      <c r="C6" t="str">
        <f>IFERROR(VLOOKUP($A6,'PM vs Kermit Cross Reference'!$B$2:$V$49,9,FALSE),VLOOKUP($A6,'PM vs Kermit Cross Reference'!$C$2:$V$49,8,FALSE))</f>
        <v>D-093-K/094-A-11</v>
      </c>
      <c r="D6" t="str">
        <f>IFERROR(VLOOKUP($A6,'PM vs Kermit Cross Reference'!$B$2:$V$49,20,FALSE),VLOOKUP($A6,'PM vs Kermit Cross Reference'!$C$2:$V$49,19,FALSE))</f>
        <v>Active</v>
      </c>
      <c r="E6" t="str">
        <f>IFERROR(VLOOKUP($A6,'PM vs Kermit Cross Reference'!$B$2:$V$49,7,FALSE),VLOOKUP($A6,'PM vs Kermit Cross Reference'!$C$2:$V$49,6,FALSE))</f>
        <v>Sour Oilwell Effluent</v>
      </c>
      <c r="F6">
        <f ca="1">YEAR(TODAY())-IFERROR(VLOOKUP($A6,'PM vs Kermit Cross Reference'!$B$2:$V$49,16,FALSE),VLOOKUP($A6,'PM vs Kermit Cross Reference'!$C$2:$V$49,15,FALSE))</f>
        <v>20</v>
      </c>
      <c r="G6">
        <f>IFERROR(VLOOKUP($A6,'PM vs Kermit Cross Reference'!$B$2:$V$49,13,FALSE),VLOOKUP($A6,'PM vs Kermit Cross Reference'!$C$2:$V$49,12,FALSE))</f>
        <v>323.89999999999998</v>
      </c>
      <c r="H6">
        <f>IFERROR(VLOOKUP($A6,'PM vs Kermit Cross Reference'!$B$2:$V$49,14,FALSE),VLOOKUP($A6,'PM vs Kermit Cross Reference'!$C$2:$V$49,13,FALSE))</f>
        <v>7.9</v>
      </c>
      <c r="I6">
        <f>IFERROR(VLOOKUP($A6,'PM vs Kermit Cross Reference'!$B$2:$V$49,15,FALSE),VLOOKUP($A6,'PM vs Kermit Cross Reference'!$C$2:$V$49,14,FALSE))</f>
        <v>0.30378478411356902</v>
      </c>
      <c r="J6" t="str">
        <f>IFERROR(VLOOKUP($A6,'PM vs Kermit Cross Reference'!$B$2:$V$49,10,FALSE),VLOOKUP($A6,'PM vs Kermit Cross Reference'!$C$2:$V$49,9,FALSE))</f>
        <v>Steel</v>
      </c>
      <c r="K6" s="33" t="str">
        <f>IFERROR(VLOOKUP($A6,'PM vs Kermit Cross Reference'!$B$2:$V$49,11,FALSE),VLOOKUP($A6,'PM vs Kermit Cross Reference'!$C$2:$V$49,10,FALSE))</f>
        <v/>
      </c>
      <c r="L6">
        <v>10</v>
      </c>
      <c r="M6">
        <f>O6+P6</f>
        <v>0.78720077220077256</v>
      </c>
      <c r="N6">
        <f>VLOOKUP(A6,Schematic!$A$92:$D$113,2,FALSE)</f>
        <v>69.645617760617753</v>
      </c>
      <c r="O6">
        <f>VLOOKUP(A6,Schematic!$A$92:$D$113,3,FALSE)</f>
        <v>0</v>
      </c>
      <c r="P6">
        <f>VLOOKUP(A6,Schematic!$A$92:$D$113,4,FALSE)</f>
        <v>0.78720077220077256</v>
      </c>
      <c r="Q6">
        <f>IF(M6=0,0,P6/M6*100)</f>
        <v>100</v>
      </c>
      <c r="R6">
        <f>R7</f>
        <v>668</v>
      </c>
      <c r="S6" s="10">
        <v>14</v>
      </c>
      <c r="T6">
        <f>T7</f>
        <v>2.35</v>
      </c>
      <c r="U6">
        <f>U7</f>
        <v>3.8699999999999997</v>
      </c>
      <c r="V6" t="s">
        <v>152</v>
      </c>
      <c r="W6" t="s">
        <v>152</v>
      </c>
      <c r="X6" s="29">
        <f>'GasWater Analysis'!$H$11</f>
        <v>6782</v>
      </c>
      <c r="Y6" s="29">
        <f>'GasWater Analysis'!$G$11</f>
        <v>44</v>
      </c>
      <c r="Z6" t="s">
        <v>153</v>
      </c>
      <c r="AA6">
        <f>IFERROR((IF(LEFT(Z6,1)="1",1,IF(LEFT(Z6,1)="2",3,IF(LEFT(Z6,1)="3",7,IF(LEFT(Z6,1)="4",14,20))))*M6+IF(M6&gt;0,(PI()*((G6-2*H6)/2000)^2*(I6*1000)),0))*0.1,"N/A")</f>
        <v>2.815889763920342</v>
      </c>
      <c r="AB6">
        <f>IFERROR((IF(LEFT(Z6,1)="1",1,IF(LEFT(Z6,1)="2",3,IF(LEFT(Z6,1)="3",7,IF(LEFT(Z6,1)="4",14,20))))*N6+(PI()*((G6-2*H6)/2000)^2*(I6*1000)))*0.1,"N/A")</f>
        <v>51.016781655812224</v>
      </c>
      <c r="AC6">
        <f>IF(R6=0,0,(((N6*1000/86400)*(S6+273)*0.83*0.101325)/(((R6/1000)+0.101325)*273))/(PI()*(((G6-(2*H6))/1000)^2)/4))</f>
        <v>1.2425414447171363</v>
      </c>
      <c r="AD6">
        <f>IF(OR(ISERROR((O6+P6)/24/60/60/(PI()*(G6/1000-2*H6/1000)^2/4)),O6="",P6="",G6="",H6=""),"",(O6+P6)/24/60/60/(PI()*(G6/1000-2*H6/1000)^2/4))</f>
        <v>1.2220767759862073E-4</v>
      </c>
      <c r="AE6" t="str">
        <f>IF(OR(AC6="",AD6=""),"",IF(AND(AC6&gt;0.5,AD6&lt;=1,AC6&gt;0.2,AD6&lt;=2),"Slug",IF(AND(AC6&lt;=1,AD6&lt;=2),"Stratified",IF(AND(AC6&gt;1,AD6&lt;=0.2),"Wavy",IF(AND(AC6&gt;0.5,AD6&gt;0.2),"Slug",IF(AND(AC6&lt;=0.5,AD6&gt;2),"High Liquid Velocity"))))))</f>
        <v>Slug</v>
      </c>
      <c r="AF6" s="79">
        <v>4.8621296347621801</v>
      </c>
      <c r="AG6">
        <f>IF(OR(R6="",U6=""),"",(R6+101.325)*U6)/100</f>
        <v>29.7728775</v>
      </c>
      <c r="AH6">
        <f>IF(OR(R6="",T6=""),"",(R6+101.325)*T6)/100</f>
        <v>18.079137500000002</v>
      </c>
      <c r="AI6" t="s">
        <v>154</v>
      </c>
      <c r="AJ6">
        <v>0.05</v>
      </c>
      <c r="AK6">
        <f ca="1">IF(BI6="",H6/AJ6-F6,MIN(H6/BI6-F6,H6/ AJ6-F6))</f>
        <v>138</v>
      </c>
      <c r="AL6" t="str">
        <f t="shared" ref="AL6:AL27" ca="1" si="0">IF(AK6&gt;25,"A",IF(AK6&gt;12,"B",IF(AK6&gt;4,"C",IF(AK6&gt;1,"D","E"))))</f>
        <v>A</v>
      </c>
      <c r="AM6" t="str">
        <f>IF((AD6+AC6)&gt;3,"A",IF((AD6+AC6)&gt;1.5,"B",IF((AD6+AC6)&gt;1,"C",IF((AD6+AC6)&gt;0.5,"D","E"))))</f>
        <v>C</v>
      </c>
      <c r="AN6" t="str">
        <f>IFERROR(IF(V6="No","A",IF(V6&lt;&gt;"Yes",IF((AC6+AD6)&lt;1,"E","C"))),"N/A")</f>
        <v>C</v>
      </c>
      <c r="AO6" t="str">
        <f>IFERROR(IF(CODE(AM6)&gt;=67,IF((MIN(69,CODE(AM6)*IF(CODE(AN6)&gt;=67,1.025,1)))&gt;68,"E",IF((MIN(69,CODE(AM6))*IF(CODE(AN6)&gt;=67,1.025,1))&gt;3,"D",IF((MIN(69,CODE(AM6)*IF(CODE(AN6)&gt;=67,1.025,1)))&gt;2,"C",IF(MIN(69,CODE(AM6)*IF(CODE(AN6)&gt;=67,1.025,1))&gt;1,"B","A")))),AN6),"N/A")</f>
        <v>E</v>
      </c>
      <c r="AP6" t="str">
        <f>IF(AND(OR(E6="Salt Water",E6="Sour Natural Gas"),OR(K6="Uncoated",K6=""),W6="Yes"),"E",IF(AND(OR(E6="Salt Water",E6="Sour Natural Gas"),OR(K6="Uncoated",K6=""),W6="Don’t Know"),"D",IF(AND(OR(E6="Salt Water",E6="Sour Natural Gas"),OR(K6="Uncoated",K6=""),W6="No"),"B",IF(AND(OR(E6="Sour Natural Gas",G6="Salt Water"),AND(K6&lt;&gt;"Uncoated",K6&lt;&gt;"")),"A","N/A"))))</f>
        <v>N/A</v>
      </c>
      <c r="AQ6">
        <f ca="1">IF(OR(AL6="E",AL6="D"),AK6,IF(AND(AM6="E",AO6="E"),AK6*0.7,IF(OR(AM6="E",AO6="E"),AK6*0.75,IF(AND(AM6="D",AO6="D"),AK6*0.8,IF(OR(AM6="D",AO6="D"),AK6*0.85,AK6)))))</f>
        <v>103.5</v>
      </c>
      <c r="AR6" t="str">
        <f t="shared" ref="AR6:AR27" ca="1" si="1">VLOOKUP(MAX(VLOOKUP(AL6,$EQ$21:$ER$26,2,FALSE),VLOOKUP(AM6,$EQ$21:$ER$26,2,FALSE),VLOOKUP(AN6,$EQ$21:$ER$26,2,FALSE),VLOOKUP(AO6,$EQ$21:$ER$26,2,FALSE),VLOOKUP(AP6,$EQ$21:$ER$26,2,FALSE)),$ER$21:$ES$26,2,FALSE)</f>
        <v>E</v>
      </c>
      <c r="AS6" t="str">
        <f ca="1">AR6</f>
        <v>E</v>
      </c>
      <c r="AT6" t="s">
        <v>155</v>
      </c>
      <c r="AU6" t="s">
        <v>156</v>
      </c>
      <c r="AV6" t="s">
        <v>156</v>
      </c>
      <c r="AW6" t="s">
        <v>157</v>
      </c>
      <c r="AX6" t="s">
        <v>157</v>
      </c>
      <c r="AY6" t="s">
        <v>157</v>
      </c>
      <c r="AZ6">
        <f>IF(AND(IFERROR(AU6="Good",FALSE),IFERROR(AX6="Good",FALSE)),MAX(BI6,AJ6)*0.05,IF(AND(IFERROR(AU6="Good",FALSE),OR(IFERROR(AV6="Good",FALSE),IFERROR(AV6="Overtreat",FALSE),IFERROR(AW6="Good",FALSE))),MAX(BI6,AJ6)*0.05,IF(AND(IFERROR(AX6="Good",FALSE),IFERROR(AU6&lt;&gt;"Good",TRUE),IFERROR(AV6&lt;&gt;"Good",TRUE),IFERROR(AV6&lt;&gt;"Overtreat",TRUE),IFERROR(AW6&lt;&gt;"Good",TRUE)),MAX(BI6,AJ6)*0.5,IF(AND(OR(IFERROR(AV6="Good",FALSE),IFERROR(AV6="Overtreat",FALSE),IFERROR(AW6="Good",FALSE)),AND(IFERROR(AU6&lt;&gt;"Good",TRUE),IFERROR(AY6&lt;&gt;"Good",TRUE))),MAX(BI6,AJ6)*0.55,MAX(BI6,AJ6)))))</f>
        <v>0.05</v>
      </c>
      <c r="BA6">
        <f ca="1">IF(BI6="",H6/AJ6-AZ6,H6/BI6-F6)</f>
        <v>157.94999999999999</v>
      </c>
      <c r="BB6" t="str">
        <f ca="1">IF(OR(AND(K6&lt;&gt;"Uncoated",K6&lt;&gt;""),J6="Fibreglass"),"A",IF(BA6&gt;25,"A",IF(BA6&gt;12,"B",IF(BA6&gt;4,"C",IF(BA6&gt;1,"D","E")))))</f>
        <v>A</v>
      </c>
      <c r="BC6" t="str">
        <f>IF(AND(OR(K6&lt;&gt;"Uncoated",K6="Fibreglass"),K6&lt;&gt;""),"A",IF(OR(IFERROR(AND(AU6="Good",AX6="Good"),FALSE),IFERROR(AND(AU6="Good",OR(IFERROR(AV6="Good",FALSE),IFERROR(AV6="Overtreat",FALSE),IFERROR(AW6="Good",FALSE))),FALSE)),VLOOKUP((ROUNDUP(VLOOKUP(AM6,$EQ$22:$ER$26,2,FALSE)*0.05,0)),$ER$22:$ES$26,2,FALSE),IF(IFERROR(AU6="Good",FALSE),VLOOKUP((ROUNDUP(VLOOKUP(AM6,$EQ$22:$ER$26,2,FALSE)*0.5,0)),$ER$22:$ES$26,2,FALSE),IF(IFERROR(AX6="Good",FALSE),VLOOKUP((ROUNDUP(VLOOKUP(AM6,$EQ$22:$ER$26,2,FALSE)*0.5,0)),$ER$22:$ES$26,2,FALSE),AM6))))</f>
        <v>C</v>
      </c>
      <c r="BD6" t="str">
        <f>IF(AND(OR(K6&lt;&gt;"Uncoated",K6="Fibreglass"),K6&lt;&gt;""),"A",IF(IFERROR(AND(AU6="Good",AY6="Good"),FALSE),VLOOKUP((ROUNDUP(VLOOKUP(AO6,$EQ$22:$ER$26,2,FALSE)*0.05,0)),$ER$22:$ES$26,2,FALSE),IF(IFERROR(AND(AU6="Good",AX6="Good"),FALSE),VLOOKUP((ROUNDUP(VLOOKUP(AO6,$EY$21:$EZ$25,2,FALSE)*0.5,0)),$EQ$22:$ER$26,2,FALSE),IF(IFERROR(AND(AU6="Good",OR(AV6="Good",AV6="Overtreat",AW6="Good")),FALSE),VLOOKUP((ROUNDUP(VLOOKUP(AO6,$ER$22:$ES$26,2,FALSE)*0.5,0)),$ER$22:$ES$26,2,FALSE),IF(IFERROR(AU6="Good",FALSE),VLOOKUP((ROUNDUP(VLOOKUP(AO6,$EQ$22:$ER$26,2,FALSE)*0.5,0)),$ER$22:$ES$26,2,FALSE),IF(IFERROR(AY6="Good",FALSE),VLOOKUP((ROUNDUP(VLOOKUP(AO6,$EQ$22:$ER$26,2,FALSE)*0.5,0)),$ER$22:$ES$26,2,FALSE),AO6))))))</f>
        <v>E</v>
      </c>
      <c r="BE6" t="str">
        <f>IF(AP6="N/A","N/A",IF(IFERROR(AND(AU6="Good",AX6="Good"),FALSE),VLOOKUP((ROUNDUP(VLOOKUP(AP6,$EY$21:$EZ$25,2,FALSE)*0.05,0)),$EZ$21:$FA$25,2,FALSE),IF(IFERROR(AND(AU6="Good",OR(AV6="Good",AV6="Overtreat",AW6="Good")),FALSE),VLOOKUP((ROUNDUP(VLOOKUP(AP6,$EY$21:$EZ$25,2,FALSE)*0.25,0)),$EZ$21:$FA$25,2,FALSE),IF(IFERROR(AX6="Good",FALSE),VLOOKUP((ROUNDUP(VLOOKUP(AP6,$EY$21:$EZ$25,2,FALSE)*0.5,0)),$EZ$21:$FA$25,2,FALSE),IF(IFERROR(OR(AV6="Good",AV6="Overtreat",AW6="Good"),FALSE),VLOOKUP((ROUNDUP(VLOOKUP(AP6,$EY$21:$EZ$25,2,FALSE)*0.5,0)),$EZ$21:$FA$25,2,FALSE),AP6)))))</f>
        <v>N/A</v>
      </c>
      <c r="BF6">
        <f ca="1">IF(OR(BB6="E",BB6="D"),BA6,IF(AND(BC6="E",BD6="E"),BA6*0.7,IF(OR(BC6="E",BD6="E"),BA6*0.75,IF(AND(BC6="D",BD6="D"),BA6*0.8,IF(OR(BC6="D",BD6="D"),BA6*0.85,BA6)))))</f>
        <v>118.46249999999999</v>
      </c>
      <c r="BG6" t="str">
        <f ca="1">VLOOKUP(MAX(VLOOKUP(BB6,$EQ$21:$ER$26,2,FALSE),VLOOKUP(BC6,$EQ$21:$ER$26,2,FALSE),VLOOKUP(BD6,$EQ$21:$ER$26,2,FALSE),VLOOKUP(BE6,$EQ$21:$ER$26,2,FALSE)),$ER$21:$ES$26,2,FALSE)</f>
        <v>E</v>
      </c>
      <c r="BH6" s="30"/>
      <c r="BI6" s="30"/>
      <c r="BJ6" s="30"/>
      <c r="BK6" s="30"/>
      <c r="BL6" t="str">
        <f ca="1">BG6</f>
        <v>E</v>
      </c>
      <c r="BM6">
        <v>1</v>
      </c>
      <c r="BN6" t="s">
        <v>158</v>
      </c>
      <c r="BO6" t="str">
        <f>IF(AND(ISNUMBER(SEARCH("Road",BN6))=TRUE,ISNUMBER(SEARCH("Direct",BN6))=TRUE), "Yes","No")</f>
        <v>No</v>
      </c>
      <c r="BP6" t="str">
        <f>IF(AND(ISNUMBER(SEARCH("Rail",BN6))=TRUE,ISNUMBER(SEARCH("Direct",BN6))=TRUE), "Yes","No")</f>
        <v>No</v>
      </c>
      <c r="BQ6" t="str">
        <f>IF(AND(ISNUMBER(SEARCH("Road",BN6))=TRUE,ISNUMBER(SEARCH("Buffer",BN6))=TRUE), "Yes","No")</f>
        <v>Yes</v>
      </c>
      <c r="BR6" t="str">
        <f>IF(AND(ISNUMBER(SEARCH("Rail",BN6))=TRUE,ISNUMBER(SEARCH("Buffer",BN6))=TRUE), "Yes","No")</f>
        <v>No</v>
      </c>
      <c r="BS6" t="s">
        <v>159</v>
      </c>
      <c r="BT6" t="str">
        <f>IF(ISBLANK(BU6),"No","Yes")</f>
        <v>No</v>
      </c>
      <c r="BV6" t="s">
        <v>160</v>
      </c>
      <c r="BW6" t="str">
        <f>IF(ISNUMBER(SEARCH("Buffer",BU6)), "Yes","No")</f>
        <v>No</v>
      </c>
      <c r="BX6" t="str">
        <f>IF(OR(ISNUMBER(SEARCH("Watercourse",BU6)),ISNUMBER(SEARCH("Creek",BU6))), "Yes","No")</f>
        <v>No</v>
      </c>
      <c r="BY6" t="str">
        <f>IF(ISNUMBER(SEARCH("River",BU6)), "Yes","No")</f>
        <v>No</v>
      </c>
      <c r="BZ6">
        <f>(PI()*(G6-2*H6)^2/4/10^6)*(I6*1000)</f>
        <v>22.648492233798009</v>
      </c>
      <c r="CA6">
        <f>CB6*10</f>
        <v>28.15889763920342</v>
      </c>
      <c r="CB6">
        <f>AA6</f>
        <v>2.815889763920342</v>
      </c>
      <c r="CC6" t="s">
        <v>161</v>
      </c>
      <c r="CD6" t="s">
        <v>162</v>
      </c>
      <c r="CE6" t="s">
        <v>162</v>
      </c>
      <c r="CF6" t="s">
        <v>163</v>
      </c>
      <c r="CG6">
        <v>75000</v>
      </c>
      <c r="CH6">
        <v>100000</v>
      </c>
      <c r="CI6">
        <f>IF(E6="Sour OilWell Effluent",((O6* 50*6.29*14)+(N6*60*14)),IF(OR(E6="Natural Gas",E6="Salt Water"),((O6*65*6.29*14)+(N6*60*14)),IF(E6="Sour Natural Gas",N6*60*14)))</f>
        <v>58502.318918918907</v>
      </c>
      <c r="CJ6">
        <f>SUM(CG6,CH6,CI6)</f>
        <v>233502.3189189189</v>
      </c>
      <c r="CK6" t="s">
        <v>164</v>
      </c>
      <c r="CL6" s="78">
        <f>MAX(LEFT(BS6,1),LEFT(CC6,1),LEFT(CF6,1),LEFT(CK6,1))</f>
        <v>3</v>
      </c>
      <c r="CO6">
        <f>IF(LEFT(CP6,1)="V",6,IF(LEFT(CP6,1)="P",5,IF(LEFT(CP6,1)="I",4,IF(LEFT(CP6,1)="M",3,IF(LEFT(CP6,1)="W",2,IF(LEFT(CP6,1)="R",1,0))))))</f>
        <v>4</v>
      </c>
      <c r="CP6" t="s">
        <v>165</v>
      </c>
      <c r="CQ6">
        <f>IF(OR(J6="Steel",J6=""),IF(AND(CM6="",CN6="",CP6=""),0,IF(CM6&gt;=PHR_4,PHF_4,IF(AND(CM6&gt;=PHR_3,CM6&lt;PHR_4),PHF_3,IF(AND(CM6&gt;=PHR_2,CM6&lt;PHR_3),PHF_2,IF(CM6&lt;PHR_2,PHF_1,PHF_1))))/10*PH_OV)+IFERROR(VLOOKUP(CP6,'Factors and Weightings EC'!$A$2:$B$7,2,FALSE),0)/10*DRAINAGE_OV+IF(CN6&gt;=BSR_4,BSF_4,IF(AND(CN6&gt;=BSR_3,CN6&lt;BSR_4),BSF_3,IF(AND(CN6&gt;=BSR_2,CN6&lt;BSR_3),BSF_2,BSF_1)))/10*SAT_OV,0)</f>
        <v>6.5</v>
      </c>
      <c r="CR6" t="s">
        <v>152</v>
      </c>
      <c r="CS6">
        <f ca="1">F6</f>
        <v>20</v>
      </c>
      <c r="CT6" t="s">
        <v>162</v>
      </c>
      <c r="CU6" t="s">
        <v>162</v>
      </c>
      <c r="CV6" s="30"/>
      <c r="CW6" s="30"/>
      <c r="CX6" s="30" t="s">
        <v>152</v>
      </c>
      <c r="CY6">
        <f>INDEX(coating_temp_array,MATCH(CR6,Coating_Array_1,0),MATCH(S6,Temp_Array,1))</f>
        <v>1</v>
      </c>
      <c r="CZ6">
        <f ca="1">INDEX(coating_age_array,MATCH(CR6,Coating_Array_2,0),MATCH(CS6,Age_Array_1,1))</f>
        <v>7</v>
      </c>
      <c r="DA6">
        <f ca="1">IF(J6&lt;&gt;"Steel",0,CY6/10*TYPEvTEMP_WEIGHT+CZ6/10*AGEvTYPE_WEIGHT+VLOOKUP(CX6,'Factors and Weightings EC'!$A$22:$B$25,2,FALSE)/10*COATING_COND_WEIGHT+IF(CW6&gt;0,DEFECT_WEIGHT,0))</f>
        <v>14.5</v>
      </c>
      <c r="DB6" s="30"/>
      <c r="DC6" s="30"/>
      <c r="DD6" s="30"/>
      <c r="DE6" s="30"/>
      <c r="DF6" s="30"/>
      <c r="DG6" s="30"/>
      <c r="DH6" t="s">
        <v>166</v>
      </c>
      <c r="DI6">
        <f ca="1">CQ6+DA6+IF(DH6="Yes",15,0)+_xlfn.DECIMAL(DG6,10)</f>
        <v>36</v>
      </c>
      <c r="DJ6">
        <f ca="1">IF(DI6&gt;EC_R5,5,IF(AND(DI6&gt;EC_R4,DI6&lt;=EC_R5),4,IF(AND(DI6&gt;EC_R3,DI6&lt;=EC_R4),3,IF(AND(DI6&gt;EC_R2,DI6&lt;=EC_R3),2,1))))</f>
        <v>3</v>
      </c>
      <c r="DK6">
        <f>IF(BT6&lt;&gt;"Yes",LPW_OVERALL/2,LPW_OVERALL*VLOOKUP(BV6,'Factors and Weightings'!$A$47:$B$56,2,FALSE))*IF(LEFT(BU6,3)="Buf",0.6,1)*IF(OR(E6="Salt Water",E6="Produced Gas",E6="Oil Well Effluent"),1,IF(OR(E6="Natural Gas",E6="Fuel Gas",E6="LV",E6="Fresh Water",E6="MG"),0.5,IF(BZ6&gt;LPRANGE_5,LPWEIGHT5/10,IF(AND(BZ6&gt;LPRANGE_4,BZ6&lt;LPRANGE_5),LPWEIGHT4/10,IF(AND(BZ6&gt;LPRANGE_3,BZ6&lt;LPRANGE_4),LPWEIGHT3/10,IF(AND(BZ6&gt;LPRANGE_2,BZ6&lt;LPRANGE_3),LPWEIGHT2/10,LPWEIGHT1/10))))))</f>
        <v>20</v>
      </c>
      <c r="DL6">
        <f>IF(DK6&gt;Con_R5,5,IF(AND(DK6&gt;Con_R4,DK6&lt;=Con_R5),4,IF(AND(DK6&gt;Con_R3,DK6&lt;=Con_R4),3,IF(AND(DK6&gt;Con_R2,DK6&lt;=Con_R3),2,1))))</f>
        <v>1</v>
      </c>
      <c r="DM6" t="str">
        <f ca="1">DJ6&amp;DL6</f>
        <v>31</v>
      </c>
      <c r="DN6" t="str">
        <f ca="1">IF(OR(DM6="55",DM6="45",DM6="54"),"Severe",IF(OR(DM6="53",DM6="43",DM6="44",DM6="34",DM6="35"),"High",IF(OR(DM6="51",DM6="52",DM6="42",DM6="32",DM6="33",DM6="23",DM6="24",DM6="25",DM6="15"),"Medium","Low")))</f>
        <v>Low</v>
      </c>
      <c r="DP6" t="str">
        <f ca="1">AR6</f>
        <v>E</v>
      </c>
      <c r="DQ6">
        <f ca="1">VLOOKUP(DP6,$EQ$22:$ER$27,2,FALSE)</f>
        <v>5</v>
      </c>
      <c r="DR6">
        <f>CL6</f>
        <v>3</v>
      </c>
      <c r="DS6" t="str">
        <f ca="1">DP6&amp;DR6</f>
        <v>E3</v>
      </c>
      <c r="DT6" t="str">
        <f ca="1">DQ6&amp;DR6</f>
        <v>53</v>
      </c>
      <c r="DU6" t="str">
        <f ca="1">IF(OR(DS6="A1",DS6="A2",DS6="A3",DS6="A4",DS6="B1",DS6="B2",DS6="C1",DS6="D1"),"Low",IF(OR(DS6="A5",DS6="B3",DS6="B4",DS6="B5",DS6="C2",DS6="C3",DS6="D2",DS6="E1",DS6="E2"),"Medium",IF(OR(DS6="C4",DS6="C5",DS6="D3",DS6="D4",DS6="E3"),"High",IF(OR(DS6="D5",DS6="E4",DS6="E5"),"Unacceptable"))))</f>
        <v>High</v>
      </c>
      <c r="DV6" t="str">
        <f ca="1">BL6</f>
        <v>E</v>
      </c>
      <c r="DW6">
        <f ca="1">VLOOKUP(DV6,$EQ$22:$ER$27,2,FALSE)</f>
        <v>5</v>
      </c>
      <c r="DX6">
        <f>CL6</f>
        <v>3</v>
      </c>
      <c r="DY6" t="str">
        <f ca="1">DV6&amp;DX6</f>
        <v>E3</v>
      </c>
      <c r="DZ6" t="str">
        <f ca="1">DW6&amp;DX6</f>
        <v>53</v>
      </c>
      <c r="EA6" t="str">
        <f ca="1">IF(OR(DY6="A1",DY6="A2",DY6="A3",DY6="A4",DY6="B1",DY6="B2",DY6="C1",DY6="D1"),"Low",IF(OR(DY6="A5",DY6="B3",DY6="B4",DY6="B5",DY6="C2",DY6="C3",DY6="D2",DY6="E1",DY6="E2"),"Medium",IF(OR(DY6="C4",DY6="C5",DY6="D3",DY6="D4",DY6="E3"),"High",IF(OR(DY6="D5",DY6="E4",DY6="E5"),"Unacceptable"))))</f>
        <v>High</v>
      </c>
      <c r="EB6" s="12" t="s">
        <v>167</v>
      </c>
    </row>
    <row r="7" spans="1:150" ht="45">
      <c r="A7" t="s">
        <v>168</v>
      </c>
      <c r="B7" t="str">
        <f>IFERROR(VLOOKUP($A7,'PM vs Kermit Cross Reference'!$B$2:$V$49,8,FALSE),VLOOKUP($A7,'PM vs Kermit Cross Reference'!$C$2:$V$49,7,FALSE))</f>
        <v>D-015-C/094-A-14</v>
      </c>
      <c r="C7" t="str">
        <f>IFERROR(VLOOKUP($A7,'PM vs Kermit Cross Reference'!$B$2:$V$49,9,FALSE),VLOOKUP($A7,'PM vs Kermit Cross Reference'!$C$2:$V$49,8,FALSE))</f>
        <v>D-093-K/094-A-11</v>
      </c>
      <c r="D7" t="str">
        <f>IFERROR(VLOOKUP($A7,'PM vs Kermit Cross Reference'!$B$2:$V$49,20,FALSE),VLOOKUP($A7,'PM vs Kermit Cross Reference'!$C$2:$V$49,19,FALSE))</f>
        <v>Active</v>
      </c>
      <c r="E7" t="str">
        <f>IFERROR(VLOOKUP($A7,'PM vs Kermit Cross Reference'!$B$2:$V$49,7,FALSE),VLOOKUP($A7,'PM vs Kermit Cross Reference'!$C$2:$V$49,6,FALSE))</f>
        <v>Sour Natural Gas</v>
      </c>
      <c r="F7">
        <f ca="1">YEAR(TODAY())-IFERROR(VLOOKUP($A7,'PM vs Kermit Cross Reference'!$B$2:$V$49,16,FALSE),VLOOKUP($A7,'PM vs Kermit Cross Reference'!$C$2:$V$49,15,FALSE))</f>
        <v>64</v>
      </c>
      <c r="G7">
        <f>IFERROR(VLOOKUP($A7,'PM vs Kermit Cross Reference'!$B$2:$V$49,13,FALSE),VLOOKUP($A7,'PM vs Kermit Cross Reference'!$C$2:$V$49,12,FALSE))</f>
        <v>323.89999999999998</v>
      </c>
      <c r="H7" s="10">
        <v>7.9</v>
      </c>
      <c r="I7">
        <f>IFERROR(VLOOKUP($A7,'PM vs Kermit Cross Reference'!$B$2:$V$49,15,FALSE),VLOOKUP($A7,'PM vs Kermit Cross Reference'!$C$2:$V$49,14,FALSE))</f>
        <v>0.286609224871748</v>
      </c>
      <c r="J7" s="33" t="str">
        <f>IFERROR(VLOOKUP($A7,'PM vs Kermit Cross Reference'!$B$2:$V$49,10,FALSE),VLOOKUP($A7,'PM vs Kermit Cross Reference'!$C$2:$V$49,9,FALSE))</f>
        <v/>
      </c>
      <c r="K7" s="33" t="str">
        <f>IFERROR(VLOOKUP($A7,'PM vs Kermit Cross Reference'!$B$2:$V$49,11,FALSE),VLOOKUP($A7,'PM vs Kermit Cross Reference'!$C$2:$V$49,10,FALSE))</f>
        <v/>
      </c>
      <c r="L7" s="33"/>
      <c r="M7">
        <f t="shared" ref="M7:M27" si="2">O7+P7</f>
        <v>0.78720077220077256</v>
      </c>
      <c r="N7">
        <f>VLOOKUP(A7,Schematic!$A$92:$D$113,2,FALSE)</f>
        <v>69.645617760617753</v>
      </c>
      <c r="O7">
        <f>VLOOKUP(A7,Schematic!$A$92:$D$113,3,FALSE)</f>
        <v>0</v>
      </c>
      <c r="P7">
        <f>VLOOKUP(A7,Schematic!$A$92:$D$113,4,FALSE)</f>
        <v>0.78720077220077256</v>
      </c>
      <c r="Q7">
        <f t="shared" ref="Q7:Q27" si="3">IF(M7=0,0,P7/M7*100)</f>
        <v>100</v>
      </c>
      <c r="R7">
        <f>MAX(R9,R8)</f>
        <v>668</v>
      </c>
      <c r="S7" s="10">
        <v>14</v>
      </c>
      <c r="T7">
        <f>MAX(T9,T8)</f>
        <v>2.35</v>
      </c>
      <c r="U7">
        <f>MAX(U9,U8)</f>
        <v>3.8699999999999997</v>
      </c>
      <c r="V7" t="s">
        <v>152</v>
      </c>
      <c r="W7" t="s">
        <v>152</v>
      </c>
      <c r="X7" s="29">
        <f>'GasWater Analysis'!$H$11</f>
        <v>6782</v>
      </c>
      <c r="Y7" s="29">
        <f>'GasWater Analysis'!$G$11</f>
        <v>44</v>
      </c>
      <c r="Z7" t="s">
        <v>153</v>
      </c>
      <c r="AA7">
        <f t="shared" ref="AA7:AA9" si="4">IFERROR((IF(LEFT(Z7,1)="1",1,IF(LEFT(Z7,1)="2",3,IF(LEFT(Z7,1)="3",7,IF(LEFT(Z7,1)="4",14,20))))*M7+IF(M7&gt;0,(PI()*((G7-2*H7)/2000)^2*(I7*1000)),0))*0.1,"N/A")</f>
        <v>2.6878384129500792</v>
      </c>
      <c r="AB7">
        <f t="shared" ref="AB7:AB27" si="5">IFERROR((IF(LEFT(Z7,1)="1",1,IF(LEFT(Z7,1)="2",3,IF(LEFT(Z7,1)="3",7,IF(LEFT(Z7,1)="4",14,20))))*N7+(PI()*((G7-2*H7)/2000)^2*(I7*1000)))*0.1,"N/A")</f>
        <v>50.888730304841971</v>
      </c>
      <c r="AC7">
        <f t="shared" ref="AC7:AC27" si="6">IF(R7=0,0,(((N7*1000/86400)*(S7+273)*0.83*0.101325)/(((R7/1000)+0.101325)*273))/(PI()*(((G7-(2*H7))/1000)^2)/4))</f>
        <v>1.2425414447171363</v>
      </c>
      <c r="AD7">
        <f t="shared" ref="AD7:AD27" si="7">IF(OR(ISERROR((O7+P7)/24/60/60/(PI()*(G7/1000-2*H7/1000)^2/4)),O7="",P7="",G7="",H7=""),"",(O7+P7)/24/60/60/(PI()*(G7/1000-2*H7/1000)^2/4))</f>
        <v>1.2220767759862073E-4</v>
      </c>
      <c r="AE7" t="str">
        <f t="shared" ref="AE7:AE27" si="8">IF(OR(AC7="",AD7=""),"",IF(AND(AC7&gt;0.5,AD7&lt;=1,AC7&gt;0.2,AD7&lt;=2),"Slug",IF(AND(AC7&lt;=1,AD7&lt;=2),"Stratified",IF(AND(AC7&gt;1,AD7&lt;=0.2),"Wavy",IF(AND(AC7&gt;0.5,AD7&gt;0.2),"Slug",IF(AND(AC7&lt;=0.5,AD7&gt;2),"High Liquid Velocity"))))))</f>
        <v>Slug</v>
      </c>
      <c r="AF7" s="79">
        <v>4.8621296347621801</v>
      </c>
      <c r="AG7">
        <f t="shared" ref="AG7:AG27" si="9">IF(OR(R7="",U7=""),"",(R7+101.325)*U7)/100</f>
        <v>29.7728775</v>
      </c>
      <c r="AH7">
        <f t="shared" ref="AH7:AH27" si="10">IF(OR(R7="",T7=""),"",(R7+101.325)*T7)/100</f>
        <v>18.079137500000002</v>
      </c>
      <c r="AI7" t="s">
        <v>154</v>
      </c>
      <c r="AJ7">
        <v>0.05</v>
      </c>
      <c r="AK7">
        <f t="shared" ref="AK7:AK27" ca="1" si="11">IF(BI7="",H7/AJ7-F7,MIN(H7/BI7-F7,H7/ AJ7-F7))</f>
        <v>94</v>
      </c>
      <c r="AL7" t="str">
        <f t="shared" ca="1" si="0"/>
        <v>A</v>
      </c>
      <c r="AM7" t="str">
        <f t="shared" ref="AM7:AM27" si="12">IF((AD7+AC7)&gt;3,"A",IF((AD7+AC7)&gt;1.5,"B",IF((AD7+AC7)&gt;1,"C",IF((AD7+AC7)&gt;0.5,"D","E"))))</f>
        <v>C</v>
      </c>
      <c r="AN7" t="str">
        <f t="shared" ref="AN7:AN27" si="13">IFERROR(IF(V7="No","A",IF(V7&lt;&gt;"Yes",IF((AC7+AD7)&lt;1,"E","C"))),"N/A")</f>
        <v>C</v>
      </c>
      <c r="AO7" t="str">
        <f t="shared" ref="AO7:AO27" si="14">IFERROR(IF(CODE(AM7)&gt;=67,IF((MIN(69,CODE(AM7)*IF(CODE(AN7)&gt;=67,1.025,1)))&gt;68,"E",IF((MIN(69,CODE(AM7))*IF(CODE(AN7)&gt;=67,1.025,1))&gt;3,"D",IF((MIN(69,CODE(AM7)*IF(CODE(AN7)&gt;=67,1.025,1)))&gt;2,"C",IF(MIN(69,CODE(AM7)*IF(CODE(AN7)&gt;=67,1.025,1))&gt;1,"B","A")))),AN7),"N/A")</f>
        <v>E</v>
      </c>
      <c r="AP7" t="str">
        <f t="shared" ref="AP7:AP9" si="15">IF(AND(OR(E7="Salt Water",E7="Sour Natural Gas"),OR(K7="Uncoated",K7=""),W7="Yes"),"E",IF(AND(OR(E7="Salt Water",E7="Sour Natural Gas"),OR(K7="Uncoated",K7=""),W7="Don’t Know"),"D",IF(AND(OR(E7="Salt Water",E7="Sour Natural Gas"),OR(K7="Uncoated",K7=""),W7="No"),"B",IF(AND(OR(E7="Sour Natural Gas",G7="Salt Water"),AND(K7&lt;&gt;"Uncoated",K7&lt;&gt;"")),"A","N/A"))))</f>
        <v>N/A</v>
      </c>
      <c r="AQ7">
        <f t="shared" ref="AQ7:AQ27" ca="1" si="16">IF(OR(AL7="E",AL7="D"),AK7,IF(AND(AM7="E",AO7="E"),AK7*0.7,IF(OR(AM7="E",AO7="E"),AK7*0.75,IF(AND(AM7="D",AO7="D"),AK7*0.8,IF(OR(AM7="D",AO7="D"),AK7*0.85,AK7)))))</f>
        <v>70.5</v>
      </c>
      <c r="AR7" t="str">
        <f t="shared" ca="1" si="1"/>
        <v>E</v>
      </c>
      <c r="AS7" t="str">
        <f t="shared" ref="AS7:AS9" ca="1" si="17">AR7</f>
        <v>E</v>
      </c>
      <c r="AT7" t="s">
        <v>155</v>
      </c>
      <c r="AU7" t="s">
        <v>156</v>
      </c>
      <c r="AV7" t="s">
        <v>156</v>
      </c>
      <c r="AW7" t="s">
        <v>157</v>
      </c>
      <c r="AX7" t="s">
        <v>157</v>
      </c>
      <c r="AY7" t="s">
        <v>157</v>
      </c>
      <c r="AZ7">
        <f t="shared" ref="AZ7:AZ9" si="18">IF(AND(IFERROR(AU7="Good",FALSE),IFERROR(AX7="Good",FALSE)),MAX(BI7,AJ7)*0.05,IF(AND(IFERROR(AU7="Good",FALSE),OR(IFERROR(AV7="Good",FALSE),IFERROR(AV7="Overtreat",FALSE),IFERROR(AW7="Good",FALSE))),MAX(BI7,AJ7)*0.05,IF(AND(IFERROR(AX7="Good",FALSE),IFERROR(AU7&lt;&gt;"Good",TRUE),IFERROR(AV7&lt;&gt;"Good",TRUE),IFERROR(AV7&lt;&gt;"Overtreat",TRUE),IFERROR(AW7&lt;&gt;"Good",TRUE)),MAX(BI7,AJ7)*0.5,IF(AND(OR(IFERROR(AV7="Good",FALSE),IFERROR(AV7="Overtreat",FALSE),IFERROR(AW7="Good",FALSE)),AND(IFERROR(AU7&lt;&gt;"Good",TRUE),IFERROR(AY7&lt;&gt;"Good",TRUE))),MAX(BI7,AJ7)*0.55,MAX(BI7,AJ7)))))</f>
        <v>0.05</v>
      </c>
      <c r="BA7">
        <f t="shared" ref="BA7:BA9" ca="1" si="19">IF(BI7="",H7/AJ7-AZ7,H7/BI7-F7)</f>
        <v>157.94999999999999</v>
      </c>
      <c r="BB7" t="str">
        <f t="shared" ref="BB7:BB9" ca="1" si="20">IF(OR(AND(K7&lt;&gt;"Uncoated",K7&lt;&gt;""),J7="Fibreglass"),"A",IF(BA7&gt;25,"A",IF(BA7&gt;12,"B",IF(BA7&gt;4,"C",IF(BA7&gt;1,"D","E")))))</f>
        <v>A</v>
      </c>
      <c r="BC7" t="str">
        <f t="shared" ref="BC7:BC9" si="21">IF(AND(OR(K7&lt;&gt;"Uncoated",K7="Fibreglass"),K7&lt;&gt;""),"A",IF(OR(IFERROR(AND(AU7="Good",AX7="Good"),FALSE),IFERROR(AND(AU7="Good",OR(IFERROR(AV7="Good",FALSE),IFERROR(AV7="Overtreat",FALSE),IFERROR(AW7="Good",FALSE))),FALSE)),VLOOKUP((ROUNDUP(VLOOKUP(AM7,$EQ$22:$ER$26,2,FALSE)*0.05,0)),$ER$22:$ES$26,2,FALSE),IF(IFERROR(AU7="Good",FALSE),VLOOKUP((ROUNDUP(VLOOKUP(AM7,$EQ$22:$ER$26,2,FALSE)*0.5,0)),$ER$22:$ES$26,2,FALSE),IF(IFERROR(AX7="Good",FALSE),VLOOKUP((ROUNDUP(VLOOKUP(AM7,$EQ$22:$ER$26,2,FALSE)*0.5,0)),$ER$22:$ES$26,2,FALSE),AM7))))</f>
        <v>C</v>
      </c>
      <c r="BD7" t="str">
        <f>IF(AND(OR(K7&lt;&gt;"Uncoated",K7="Fibreglass"),K7&lt;&gt;""),"A",IF(IFERROR(AND(AU7="Good",AY7="Good"),FALSE),VLOOKUP((ROUNDUP(VLOOKUP(AO7,$EQ$22:$ER$26,2,FALSE)*0.05,0)),$ER$22:$ES$26,2,FALSE),IF(IFERROR(AND(AU7="Good",AX7="Good"),FALSE),VLOOKUP((ROUNDUP(VLOOKUP(AO7,$EY$21:$EZ$25,2,FALSE)*0.5,0)),$EQ$22:$ER$26,2,FALSE),IF(IFERROR(AND(AU7="Good",OR(AV7="Good",AV7="Overtreat",AW7="Good")),FALSE),VLOOKUP((ROUNDUP(VLOOKUP(AO7,$ER$22:$ES$26,2,FALSE)*0.5,0)),$ER$22:$ES$26,2,FALSE),IF(IFERROR(AU7="Good",FALSE),VLOOKUP((ROUNDUP(VLOOKUP(AO7,$EQ$22:$ER$26,2,FALSE)*0.5,0)),$ER$22:$ES$26,2,FALSE),IF(IFERROR(AY7="Good",FALSE),VLOOKUP((ROUNDUP(VLOOKUP(AO7,$EQ$22:$ER$26,2,FALSE)*0.5,0)),$ER$22:$ES$26,2,FALSE),AO7))))))</f>
        <v>E</v>
      </c>
      <c r="BE7" t="str">
        <f t="shared" ref="BE7:BE9" si="22">IF(AP7="N/A","N/A",IF(IFERROR(AND(AU7="Good",AX7="Good"),FALSE),VLOOKUP((ROUNDUP(VLOOKUP(AP7,$EY$21:$EZ$25,2,FALSE)*0.05,0)),$EZ$21:$FA$25,2,FALSE),IF(IFERROR(AND(AU7="Good",OR(AV7="Good",AV7="Overtreat",AW7="Good")),FALSE),VLOOKUP((ROUNDUP(VLOOKUP(AP7,$EY$21:$EZ$25,2,FALSE)*0.25,0)),$EZ$21:$FA$25,2,FALSE),IF(IFERROR(AX7="Good",FALSE),VLOOKUP((ROUNDUP(VLOOKUP(AP7,$EY$21:$EZ$25,2,FALSE)*0.5,0)),$EZ$21:$FA$25,2,FALSE),IF(IFERROR(OR(AV7="Good",AV7="Overtreat",AW7="Good"),FALSE),VLOOKUP((ROUNDUP(VLOOKUP(AP7,$EY$21:$EZ$25,2,FALSE)*0.5,0)),$EZ$21:$FA$25,2,FALSE),AP7)))))</f>
        <v>N/A</v>
      </c>
      <c r="BF7">
        <f t="shared" ref="BF7:BF9" ca="1" si="23">IF(OR(BB7="E",BB7="D"),BA7,IF(AND(BC7="E",BD7="E"),BA7*0.7,IF(OR(BC7="E",BD7="E"),BA7*0.75,IF(AND(BC7="D",BD7="D"),BA7*0.8,IF(OR(BC7="D",BD7="D"),BA7*0.85,BA7)))))</f>
        <v>118.46249999999999</v>
      </c>
      <c r="BG7" t="str">
        <f t="shared" ref="BG7:BG9" ca="1" si="24">VLOOKUP(MAX(VLOOKUP(BB7,$EQ$21:$ER$26,2,FALSE),VLOOKUP(BC7,$EQ$21:$ER$26,2,FALSE),VLOOKUP(BD7,$EQ$21:$ER$26,2,FALSE),VLOOKUP(BE7,$EQ$21:$ER$26,2,FALSE)),$ER$21:$ES$26,2,FALSE)</f>
        <v>E</v>
      </c>
      <c r="BH7" s="30"/>
      <c r="BI7" s="30"/>
      <c r="BJ7" s="30"/>
      <c r="BK7" s="30"/>
      <c r="BL7" t="str">
        <f t="shared" ref="BL7:BL9" ca="1" si="25">BG7</f>
        <v>E</v>
      </c>
      <c r="BM7">
        <v>1</v>
      </c>
      <c r="BN7" t="s">
        <v>169</v>
      </c>
      <c r="BO7" t="str">
        <f t="shared" ref="BO7:BO27" si="26">IF(AND(ISNUMBER(SEARCH("Road",BN7))=TRUE,ISNUMBER(SEARCH("Direct",BN7))=TRUE), "Yes","No")</f>
        <v>Yes</v>
      </c>
      <c r="BP7" t="str">
        <f t="shared" ref="BP7:BP27" si="27">IF(AND(ISNUMBER(SEARCH("Rail",BN7))=TRUE,ISNUMBER(SEARCH("Direct",BN7))=TRUE), "Yes","No")</f>
        <v>No</v>
      </c>
      <c r="BQ7" t="str">
        <f t="shared" ref="BQ7:BQ27" si="28">IF(AND(ISNUMBER(SEARCH("Road",BN7))=TRUE,ISNUMBER(SEARCH("Buffer",BN7))=TRUE), "Yes","No")</f>
        <v>No</v>
      </c>
      <c r="BR7" t="str">
        <f t="shared" ref="BR7:BR27" si="29">IF(AND(ISNUMBER(SEARCH("Rail",BN7))=TRUE,ISNUMBER(SEARCH("Buffer",BN7))=TRUE), "Yes","No")</f>
        <v>No</v>
      </c>
      <c r="BS7" t="s">
        <v>159</v>
      </c>
      <c r="BT7" t="str">
        <f t="shared" ref="BT7:BT27" si="30">IF(ISBLANK(BU7),"No","Yes")</f>
        <v>Yes</v>
      </c>
      <c r="BU7" t="s">
        <v>170</v>
      </c>
      <c r="BV7" t="s">
        <v>160</v>
      </c>
      <c r="BW7" t="str">
        <f t="shared" ref="BW7:BW27" si="31">IF(ISNUMBER(SEARCH("Buffer",BU7)), "Yes","No")</f>
        <v>No</v>
      </c>
      <c r="BX7" t="str">
        <f t="shared" ref="BX7:BX27" si="32">IF(OR(ISNUMBER(SEARCH("Watercourse",BU7)),ISNUMBER(SEARCH("Creek",BU7))), "Yes","No")</f>
        <v>Yes</v>
      </c>
      <c r="BY7" t="str">
        <f t="shared" ref="BY7:BY27" si="33">IF(ISNUMBER(SEARCH("River",BU7)), "Yes","No")</f>
        <v>No</v>
      </c>
      <c r="BZ7">
        <f t="shared" ref="BZ7:BZ27" si="34">(PI()*(G7-2*H7)^2/4/10^6)*(I7*1000)</f>
        <v>21.367978724095384</v>
      </c>
      <c r="CA7">
        <f t="shared" ref="CA7:CA27" si="35">AA7*10</f>
        <v>26.878384129500791</v>
      </c>
      <c r="CB7">
        <f t="shared" ref="CB7:CB27" si="36">AA7</f>
        <v>2.6878384129500792</v>
      </c>
      <c r="CC7" t="s">
        <v>161</v>
      </c>
      <c r="CD7" t="s">
        <v>162</v>
      </c>
      <c r="CE7" t="s">
        <v>162</v>
      </c>
      <c r="CF7" t="s">
        <v>163</v>
      </c>
      <c r="CG7">
        <v>75000</v>
      </c>
      <c r="CH7">
        <v>100000</v>
      </c>
      <c r="CI7">
        <f t="shared" ref="CI7:CI27" si="37">IF(E7="Sour OilWell Effluent",((O7* 50*6.29*14)+(N7*60*14)),IF(OR(E7="Natural Gas",E7="Salt Water"),((O7*65*6.29*14)+(N7*60*14)),IF(E7="Sour Natural Gas",N7*60*14)))</f>
        <v>58502.318918918907</v>
      </c>
      <c r="CJ7">
        <f t="shared" ref="CJ7:CJ27" si="38">SUM(CG7,CH7,CI7)</f>
        <v>233502.3189189189</v>
      </c>
      <c r="CK7" t="s">
        <v>164</v>
      </c>
      <c r="CL7" s="78">
        <f t="shared" ref="CL7:CL26" si="39">MAX(LEFT(BS7,1),LEFT(CC7,1),LEFT(CF7,1),LEFT(CK7,1))</f>
        <v>3</v>
      </c>
      <c r="CO7">
        <f t="shared" ref="CO7:CO9" si="40">IF(LEFT(CP7,1)="V",6,IF(LEFT(CP7,1)="P",5,IF(LEFT(CP7,1)="I",4,IF(LEFT(CP7,1)="M",3,IF(LEFT(CP7,1)="W",2,IF(LEFT(CP7,1)="R",1,0))))))</f>
        <v>4</v>
      </c>
      <c r="CP7" t="s">
        <v>165</v>
      </c>
      <c r="CQ7">
        <f>IF(OR(J7="Steel",J7=""),IF(AND(CM7="",CN7="",CP7=""),0,IF(CM7&gt;=PHR_4,PHF_4,IF(AND(CM7&gt;=PHR_3,CM7&lt;PHR_4),PHF_3,IF(AND(CM7&gt;=PHR_2,CM7&lt;PHR_3),PHF_2,IF(CM7&lt;PHR_2,PHF_1,PHF_1))))/10*PH_OV)+IFERROR(VLOOKUP(CP7,'Factors and Weightings EC'!$A$2:$B$7,2,FALSE),0)/10*DRAINAGE_OV+IF(CN7&gt;=BSR_4,BSF_4,IF(AND(CN7&gt;=BSR_3,CN7&lt;BSR_4),BSF_3,IF(AND(CN7&gt;=BSR_2,CN7&lt;BSR_3),BSF_2,BSF_1)))/10*SAT_OV,0)</f>
        <v>6.5</v>
      </c>
      <c r="CR7" t="s">
        <v>152</v>
      </c>
      <c r="CS7">
        <f t="shared" ref="CS7:CS27" ca="1" si="41">F7</f>
        <v>64</v>
      </c>
      <c r="CT7" t="s">
        <v>162</v>
      </c>
      <c r="CU7" t="s">
        <v>162</v>
      </c>
      <c r="CV7" s="30"/>
      <c r="CW7" s="30"/>
      <c r="CX7" s="30" t="s">
        <v>152</v>
      </c>
      <c r="CY7">
        <f>INDEX(coating_temp_array,MATCH(CR7,Coating_Array_1,0),MATCH(S7,Temp_Array,1))</f>
        <v>1</v>
      </c>
      <c r="CZ7">
        <f ca="1">INDEX(coating_age_array,MATCH(CR7,Coating_Array_2,0),MATCH(CS7,Age_Array_1,1))</f>
        <v>10</v>
      </c>
      <c r="DA7">
        <f ca="1">IF(J7&lt;&gt;"Steel",0,CY7/10*TYPEvTEMP_WEIGHT+CZ7/10*AGEvTYPE_WEIGHT+VLOOKUP(CX7,'Factors and Weightings EC'!$A$22:$B$25,2,FALSE)/10*COATING_COND_WEIGHT+IF(CW7&gt;0,DEFECT_WEIGHT,0))</f>
        <v>0</v>
      </c>
      <c r="DB7" s="30"/>
      <c r="DC7" s="30"/>
      <c r="DD7" s="30"/>
      <c r="DE7" s="30"/>
      <c r="DF7" s="30"/>
      <c r="DG7" s="30"/>
      <c r="DH7" t="s">
        <v>166</v>
      </c>
      <c r="DI7">
        <f ca="1">CQ7+DA7+IF(DH7="Yes",15,0)+_xlfn.DECIMAL(DG7,10)</f>
        <v>21.5</v>
      </c>
      <c r="DJ7">
        <f t="shared" ref="DJ7:DJ9" ca="1" si="42">IF(DI7&gt;EC_R5,5,IF(AND(DI7&gt;EC_R4,DI7&lt;=EC_R5),4,IF(AND(DI7&gt;EC_R3,DI7&lt;=EC_R4),3,IF(AND(DI7&gt;EC_R2,DI7&lt;=EC_R3),2,1))))</f>
        <v>2</v>
      </c>
      <c r="DK7">
        <f>IF(BT7&lt;&gt;"Yes",LPW_OVERALL/2,LPW_OVERALL*VLOOKUP(BV7,'Factors and Weightings'!$A$47:$B$56,2,FALSE))*IF(LEFT(BU7,3)="Buf",0.6,1)*IF(OR(E7="Salt Water",E7="Produced Gas",E7="Oil Well Effluent"),1,IF(OR(E7="Natural Gas",E7="Fuel Gas",E7="LV",E7="Fresh Water",E7="MG"),0.5,IF(BZ7&gt;LPRANGE_5,LPWEIGHT5/10,IF(AND(BZ7&gt;LPRANGE_4,BZ7&lt;LPRANGE_5),LPWEIGHT4/10,IF(AND(BZ7&gt;LPRANGE_3,BZ7&lt;LPRANGE_4),LPWEIGHT3/10,IF(AND(BZ7&gt;LPRANGE_2,BZ7&lt;LPRANGE_3),LPWEIGHT2/10,LPWEIGHT1/10))))))</f>
        <v>32</v>
      </c>
      <c r="DL7">
        <f t="shared" ref="DL7:DL9" si="43">IF(DK7&gt;Con_R5,5,IF(AND(DK7&gt;Con_R4,DK7&lt;=Con_R5),4,IF(AND(DK7&gt;Con_R3,DK7&lt;=Con_R4),3,IF(AND(DK7&gt;Con_R2,DK7&lt;=Con_R3),2,1))))</f>
        <v>2</v>
      </c>
      <c r="DM7" t="str">
        <f t="shared" ref="DM7:DM9" ca="1" si="44">DJ7&amp;DL7</f>
        <v>22</v>
      </c>
      <c r="DN7" t="str">
        <f t="shared" ref="DN7:DN9" ca="1" si="45">IF(OR(DM7="55",DM7="45",DM7="54"),"Severe",IF(OR(DM7="53",DM7="43",DM7="44",DM7="34",DM7="35"),"High",IF(OR(DM7="51",DM7="52",DM7="42",DM7="32",DM7="33",DM7="23",DM7="24",DM7="25",DM7="15"),"Medium","Low")))</f>
        <v>Low</v>
      </c>
      <c r="DP7" t="str">
        <f t="shared" ref="DP7:DP9" ca="1" si="46">AR7</f>
        <v>E</v>
      </c>
      <c r="DQ7">
        <f t="shared" ref="DQ7:DQ9" ca="1" si="47">VLOOKUP(DP7,$EQ$22:$ER$27,2,FALSE)</f>
        <v>5</v>
      </c>
      <c r="DR7">
        <f t="shared" ref="DR7:DR9" si="48">CL7</f>
        <v>3</v>
      </c>
      <c r="DS7" t="str">
        <f t="shared" ref="DS7:DS9" ca="1" si="49">DP7&amp;DR7</f>
        <v>E3</v>
      </c>
      <c r="DT7" t="str">
        <f t="shared" ref="DT7:DT9" ca="1" si="50">DQ7&amp;DR7</f>
        <v>53</v>
      </c>
      <c r="DU7" t="str">
        <f t="shared" ref="DU7:DU9" ca="1" si="51">IF(OR(DS7="A1",DS7="A2",DS7="A3",DS7="A4",DS7="B1",DS7="B2",DS7="C1",DS7="D1"),"Low",IF(OR(DS7="A5",DS7="B3",DS7="B4",DS7="B5",DS7="C2",DS7="C3",DS7="D2",DS7="E1",DS7="E2"),"Medium",IF(OR(DS7="C4",DS7="C5",DS7="D3",DS7="D4",DS7="E3"),"High",IF(OR(DS7="D5",DS7="E4",DS7="E5"),"Unacceptable"))))</f>
        <v>High</v>
      </c>
      <c r="DV7" t="str">
        <f t="shared" ref="DV7:DV9" ca="1" si="52">BL7</f>
        <v>E</v>
      </c>
      <c r="DW7">
        <f t="shared" ref="DW7:DW9" ca="1" si="53">VLOOKUP(DV7,$EQ$22:$ER$27,2,FALSE)</f>
        <v>5</v>
      </c>
      <c r="DX7">
        <f t="shared" ref="DX7:DX9" si="54">CL7</f>
        <v>3</v>
      </c>
      <c r="DY7" t="str">
        <f t="shared" ref="DY7:DY9" ca="1" si="55">DV7&amp;DX7</f>
        <v>E3</v>
      </c>
      <c r="DZ7" t="str">
        <f t="shared" ref="DZ7:DZ9" ca="1" si="56">DW7&amp;DX7</f>
        <v>53</v>
      </c>
      <c r="EA7" t="str">
        <f t="shared" ref="EA7:EA9" ca="1" si="57">IF(OR(DY7="A1",DY7="A2",DY7="A3",DY7="A4",DY7="B1",DY7="B2",DY7="C1",DY7="D1"),"Low",IF(OR(DY7="A5",DY7="B3",DY7="B4",DY7="B5",DY7="C2",DY7="C3",DY7="D2",DY7="E1",DY7="E2"),"Medium",IF(OR(DY7="C4",DY7="C5",DY7="D3",DY7="D4",DY7="E3"),"High",IF(OR(DY7="D5",DY7="E4",DY7="E5"),"Unacceptable"))))</f>
        <v>High</v>
      </c>
      <c r="EB7" s="12" t="s">
        <v>167</v>
      </c>
    </row>
    <row r="8" spans="1:150" ht="45">
      <c r="A8" t="s">
        <v>171</v>
      </c>
      <c r="B8" t="str">
        <f>IFERROR(VLOOKUP($A8,'PM vs Kermit Cross Reference'!$B$2:$V$49,8,FALSE),VLOOKUP($A8,'PM vs Kermit Cross Reference'!$C$2:$V$49,7,FALSE))</f>
        <v>A-068-C/094-A-14</v>
      </c>
      <c r="C8" t="str">
        <f>IFERROR(VLOOKUP($A8,'PM vs Kermit Cross Reference'!$B$2:$V$49,9,FALSE),VLOOKUP($A8,'PM vs Kermit Cross Reference'!$C$2:$V$49,8,FALSE))</f>
        <v>D-015-C/094-A-14</v>
      </c>
      <c r="D8" t="str">
        <f>IFERROR(VLOOKUP($A8,'PM vs Kermit Cross Reference'!$B$2:$V$49,20,FALSE),VLOOKUP($A8,'PM vs Kermit Cross Reference'!$C$2:$V$49,19,FALSE))</f>
        <v>Active</v>
      </c>
      <c r="E8" t="str">
        <f>IFERROR(VLOOKUP($A8,'PM vs Kermit Cross Reference'!$B$2:$V$49,7,FALSE),VLOOKUP($A8,'PM vs Kermit Cross Reference'!$C$2:$V$49,6,FALSE))</f>
        <v>Sour Natural Gas</v>
      </c>
      <c r="F8">
        <f ca="1">YEAR(TODAY())-IFERROR(VLOOKUP($A8,'PM vs Kermit Cross Reference'!$B$2:$V$49,16,FALSE),VLOOKUP($A8,'PM vs Kermit Cross Reference'!$C$2:$V$49,15,FALSE))</f>
        <v>64</v>
      </c>
      <c r="G8">
        <f>IFERROR(VLOOKUP($A8,'PM vs Kermit Cross Reference'!$B$2:$V$49,13,FALSE),VLOOKUP($A8,'PM vs Kermit Cross Reference'!$C$2:$V$49,12,FALSE))</f>
        <v>273.10000000000002</v>
      </c>
      <c r="H8" s="10">
        <v>6.35</v>
      </c>
      <c r="I8">
        <f>IFERROR(VLOOKUP($A8,'PM vs Kermit Cross Reference'!$B$2:$V$49,15,FALSE),VLOOKUP($A8,'PM vs Kermit Cross Reference'!$C$2:$V$49,14,FALSE))</f>
        <v>0.49681187969462298</v>
      </c>
      <c r="J8" s="33" t="str">
        <f>IFERROR(VLOOKUP($A8,'PM vs Kermit Cross Reference'!$B$2:$V$49,10,FALSE),VLOOKUP($A8,'PM vs Kermit Cross Reference'!$C$2:$V$49,9,FALSE))</f>
        <v/>
      </c>
      <c r="K8" s="33" t="str">
        <f>IFERROR(VLOOKUP($A8,'PM vs Kermit Cross Reference'!$B$2:$V$49,11,FALSE),VLOOKUP($A8,'PM vs Kermit Cross Reference'!$C$2:$V$49,10,FALSE))</f>
        <v/>
      </c>
      <c r="L8" s="33"/>
      <c r="M8">
        <f t="shared" si="2"/>
        <v>0.78720077220077256</v>
      </c>
      <c r="N8">
        <f>VLOOKUP(A8,Schematic!$A$92:$D$113,2,FALSE)</f>
        <v>56.622393822393825</v>
      </c>
      <c r="O8">
        <f>VLOOKUP(A8,Schematic!$A$92:$D$113,3,FALSE)</f>
        <v>0</v>
      </c>
      <c r="P8">
        <f>VLOOKUP(A8,Schematic!$A$92:$D$113,4,FALSE)</f>
        <v>0.78720077220077256</v>
      </c>
      <c r="Q8">
        <f t="shared" si="3"/>
        <v>100</v>
      </c>
      <c r="R8">
        <f>MAX(R12,R11,R10)</f>
        <v>668</v>
      </c>
      <c r="S8" s="10">
        <v>14</v>
      </c>
      <c r="T8">
        <f>MAX(T12,T11,T10)</f>
        <v>2.35</v>
      </c>
      <c r="U8">
        <f>MAX(U12,U11,U10)</f>
        <v>3.8699999999999997</v>
      </c>
      <c r="V8" t="s">
        <v>152</v>
      </c>
      <c r="W8" t="s">
        <v>152</v>
      </c>
      <c r="X8" s="29">
        <f>'GasWater Analysis'!$H$11</f>
        <v>6782</v>
      </c>
      <c r="Y8" s="29">
        <f>'GasWater Analysis'!$G$11</f>
        <v>44</v>
      </c>
      <c r="Z8" t="s">
        <v>153</v>
      </c>
      <c r="AA8">
        <f t="shared" si="4"/>
        <v>3.1968819745058141</v>
      </c>
      <c r="AB8">
        <f t="shared" si="5"/>
        <v>42.281517109640959</v>
      </c>
      <c r="AC8">
        <f t="shared" si="6"/>
        <v>1.4141867093906955</v>
      </c>
      <c r="AD8">
        <f t="shared" si="7"/>
        <v>1.7108027032045121E-4</v>
      </c>
      <c r="AE8" t="str">
        <f t="shared" si="8"/>
        <v>Slug</v>
      </c>
      <c r="AF8" s="79">
        <v>4.8621296347621801</v>
      </c>
      <c r="AG8">
        <f t="shared" si="9"/>
        <v>29.7728775</v>
      </c>
      <c r="AH8">
        <f t="shared" si="10"/>
        <v>18.079137500000002</v>
      </c>
      <c r="AI8" t="s">
        <v>154</v>
      </c>
      <c r="AJ8">
        <v>0.05</v>
      </c>
      <c r="AK8">
        <f t="shared" ca="1" si="11"/>
        <v>62.999999999999986</v>
      </c>
      <c r="AL8" t="str">
        <f t="shared" ca="1" si="0"/>
        <v>A</v>
      </c>
      <c r="AM8" t="str">
        <f t="shared" si="12"/>
        <v>C</v>
      </c>
      <c r="AN8" t="str">
        <f t="shared" si="13"/>
        <v>C</v>
      </c>
      <c r="AO8" t="str">
        <f t="shared" si="14"/>
        <v>E</v>
      </c>
      <c r="AP8" t="str">
        <f t="shared" si="15"/>
        <v>N/A</v>
      </c>
      <c r="AQ8">
        <f t="shared" ca="1" si="16"/>
        <v>47.249999999999986</v>
      </c>
      <c r="AR8" t="str">
        <f t="shared" ca="1" si="1"/>
        <v>E</v>
      </c>
      <c r="AS8" t="str">
        <f t="shared" ca="1" si="17"/>
        <v>E</v>
      </c>
      <c r="AT8" t="s">
        <v>155</v>
      </c>
      <c r="AU8" t="s">
        <v>156</v>
      </c>
      <c r="AV8" t="s">
        <v>156</v>
      </c>
      <c r="AW8" t="s">
        <v>157</v>
      </c>
      <c r="AX8" t="s">
        <v>157</v>
      </c>
      <c r="AY8" t="s">
        <v>157</v>
      </c>
      <c r="AZ8">
        <f t="shared" si="18"/>
        <v>0.05</v>
      </c>
      <c r="BA8">
        <f t="shared" ca="1" si="19"/>
        <v>126.94999999999999</v>
      </c>
      <c r="BB8" t="str">
        <f t="shared" ca="1" si="20"/>
        <v>A</v>
      </c>
      <c r="BC8" t="str">
        <f t="shared" si="21"/>
        <v>C</v>
      </c>
      <c r="BD8" t="str">
        <f>IF(AND(OR(K8&lt;&gt;"Uncoated",K8="Fibreglass"),K8&lt;&gt;""),"A",IF(IFERROR(AND(AU8="Good",AY8="Good"),FALSE),VLOOKUP((ROUNDUP(VLOOKUP(AO8,$EQ$22:$ER$26,2,FALSE)*0.05,0)),$ER$22:$ES$26,2,FALSE),IF(IFERROR(AND(AU8="Good",AX8="Good"),FALSE),VLOOKUP((ROUNDUP(VLOOKUP(AO8,$EY$21:$EZ$25,2,FALSE)*0.5,0)),$EQ$22:$ER$26,2,FALSE),IF(IFERROR(AND(AU8="Good",OR(AV8="Good",AV8="Overtreat",AW8="Good")),FALSE),VLOOKUP((ROUNDUP(VLOOKUP(AO8,$ER$22:$ES$26,2,FALSE)*0.5,0)),$ER$22:$ES$26,2,FALSE),IF(IFERROR(AU8="Good",FALSE),VLOOKUP((ROUNDUP(VLOOKUP(AO8,$EQ$22:$ER$26,2,FALSE)*0.5,0)),$ER$22:$ES$26,2,FALSE),IF(IFERROR(AY8="Good",FALSE),VLOOKUP((ROUNDUP(VLOOKUP(AO8,$EQ$22:$ER$26,2,FALSE)*0.5,0)),$ER$22:$ES$26,2,FALSE),AO8))))))</f>
        <v>E</v>
      </c>
      <c r="BE8" t="str">
        <f t="shared" si="22"/>
        <v>N/A</v>
      </c>
      <c r="BF8">
        <f t="shared" ca="1" si="23"/>
        <v>95.212499999999991</v>
      </c>
      <c r="BG8" t="str">
        <f t="shared" ca="1" si="24"/>
        <v>E</v>
      </c>
      <c r="BH8" s="30"/>
      <c r="BI8" s="30"/>
      <c r="BJ8" s="30"/>
      <c r="BK8" s="30"/>
      <c r="BL8" t="str">
        <f t="shared" ca="1" si="25"/>
        <v>E</v>
      </c>
      <c r="BM8">
        <v>1</v>
      </c>
      <c r="BN8" t="s">
        <v>169</v>
      </c>
      <c r="BO8" t="str">
        <f t="shared" si="26"/>
        <v>Yes</v>
      </c>
      <c r="BP8" t="str">
        <f t="shared" si="27"/>
        <v>No</v>
      </c>
      <c r="BQ8" t="str">
        <f t="shared" si="28"/>
        <v>No</v>
      </c>
      <c r="BR8" t="str">
        <f t="shared" si="29"/>
        <v>No</v>
      </c>
      <c r="BS8" t="s">
        <v>159</v>
      </c>
      <c r="BT8" t="str">
        <f t="shared" si="30"/>
        <v>Yes</v>
      </c>
      <c r="BU8" t="s">
        <v>170</v>
      </c>
      <c r="BV8" t="s">
        <v>160</v>
      </c>
      <c r="BW8" t="str">
        <f t="shared" si="31"/>
        <v>No</v>
      </c>
      <c r="BX8" t="str">
        <f t="shared" si="32"/>
        <v>Yes</v>
      </c>
      <c r="BY8" t="str">
        <f t="shared" si="33"/>
        <v>No</v>
      </c>
      <c r="BZ8">
        <f t="shared" si="34"/>
        <v>26.458414339652741</v>
      </c>
      <c r="CA8">
        <f t="shared" si="35"/>
        <v>31.968819745058141</v>
      </c>
      <c r="CB8">
        <f t="shared" si="36"/>
        <v>3.1968819745058141</v>
      </c>
      <c r="CC8" t="s">
        <v>161</v>
      </c>
      <c r="CD8" t="s">
        <v>162</v>
      </c>
      <c r="CE8" t="s">
        <v>162</v>
      </c>
      <c r="CF8" t="s">
        <v>163</v>
      </c>
      <c r="CG8">
        <v>75000</v>
      </c>
      <c r="CH8">
        <v>100000</v>
      </c>
      <c r="CI8">
        <f t="shared" si="37"/>
        <v>47562.810810810814</v>
      </c>
      <c r="CJ8">
        <f t="shared" si="38"/>
        <v>222562.81081081083</v>
      </c>
      <c r="CK8" t="s">
        <v>164</v>
      </c>
      <c r="CL8" s="78">
        <f t="shared" si="39"/>
        <v>3</v>
      </c>
      <c r="CO8">
        <f t="shared" si="40"/>
        <v>4</v>
      </c>
      <c r="CP8" t="s">
        <v>165</v>
      </c>
      <c r="CQ8">
        <f>IF(OR(J8="Steel",J8=""),IF(AND(CM8="",CN8="",CP8=""),0,IF(CM8&gt;=PHR_4,PHF_4,IF(AND(CM8&gt;=PHR_3,CM8&lt;PHR_4),PHF_3,IF(AND(CM8&gt;=PHR_2,CM8&lt;PHR_3),PHF_2,IF(CM8&lt;PHR_2,PHF_1,PHF_1))))/10*PH_OV)+IFERROR(VLOOKUP(CP8,'Factors and Weightings EC'!$A$2:$B$7,2,FALSE),0)/10*DRAINAGE_OV+IF(CN8&gt;=BSR_4,BSF_4,IF(AND(CN8&gt;=BSR_3,CN8&lt;BSR_4),BSF_3,IF(AND(CN8&gt;=BSR_2,CN8&lt;BSR_3),BSF_2,BSF_1)))/10*SAT_OV,0)</f>
        <v>6.5</v>
      </c>
      <c r="CR8" t="s">
        <v>152</v>
      </c>
      <c r="CS8">
        <f t="shared" ca="1" si="41"/>
        <v>64</v>
      </c>
      <c r="CT8" t="s">
        <v>162</v>
      </c>
      <c r="CU8" t="s">
        <v>162</v>
      </c>
      <c r="CV8" s="30"/>
      <c r="CW8" s="30"/>
      <c r="CX8" s="30" t="s">
        <v>152</v>
      </c>
      <c r="CY8">
        <f>INDEX(coating_temp_array,MATCH(CR8,Coating_Array_1,0),MATCH(S8,Temp_Array,1))</f>
        <v>1</v>
      </c>
      <c r="CZ8">
        <f ca="1">INDEX(coating_age_array,MATCH(CR8,Coating_Array_2,0),MATCH(CS8,Age_Array_1,1))</f>
        <v>10</v>
      </c>
      <c r="DA8">
        <f ca="1">IF(J8&lt;&gt;"Steel",0,CY8/10*TYPEvTEMP_WEIGHT+CZ8/10*AGEvTYPE_WEIGHT+VLOOKUP(CX8,'Factors and Weightings EC'!$A$22:$B$25,2,FALSE)/10*COATING_COND_WEIGHT+IF(CW8&gt;0,DEFECT_WEIGHT,0))</f>
        <v>0</v>
      </c>
      <c r="DB8" s="30"/>
      <c r="DC8" s="30"/>
      <c r="DD8" s="30"/>
      <c r="DE8" s="30"/>
      <c r="DF8" s="30"/>
      <c r="DG8" s="30"/>
      <c r="DH8" t="s">
        <v>166</v>
      </c>
      <c r="DI8">
        <f t="shared" ref="DI8:DI9" ca="1" si="58">CQ8+DA8+IF(DH8="Yes",15,0)+_xlfn.DECIMAL(DG8,10)</f>
        <v>21.5</v>
      </c>
      <c r="DJ8">
        <f t="shared" ca="1" si="42"/>
        <v>2</v>
      </c>
      <c r="DK8">
        <f>IF(BT8&lt;&gt;"Yes",LPW_OVERALL/2,LPW_OVERALL*VLOOKUP(BV8,'Factors and Weightings'!$A$47:$B$56,2,FALSE))*IF(LEFT(BU8,3)="Buf",0.6,1)*IF(OR(E8="Salt Water",E8="Produced Gas",E8="Oil Well Effluent"),1,IF(OR(E8="Natural Gas",E8="Fuel Gas",E8="LV",E8="Fresh Water",E8="MG"),0.5,IF(BZ8&gt;LPRANGE_5,LPWEIGHT5/10,IF(AND(BZ8&gt;LPRANGE_4,BZ8&lt;LPRANGE_5),LPWEIGHT4/10,IF(AND(BZ8&gt;LPRANGE_3,BZ8&lt;LPRANGE_4),LPWEIGHT3/10,IF(AND(BZ8&gt;LPRANGE_2,BZ8&lt;LPRANGE_3),LPWEIGHT2/10,LPWEIGHT1/10))))))</f>
        <v>32</v>
      </c>
      <c r="DL8">
        <f t="shared" si="43"/>
        <v>2</v>
      </c>
      <c r="DM8" t="str">
        <f t="shared" ca="1" si="44"/>
        <v>22</v>
      </c>
      <c r="DN8" t="str">
        <f t="shared" ca="1" si="45"/>
        <v>Low</v>
      </c>
      <c r="DP8" t="str">
        <f t="shared" ca="1" si="46"/>
        <v>E</v>
      </c>
      <c r="DQ8">
        <f t="shared" ca="1" si="47"/>
        <v>5</v>
      </c>
      <c r="DR8">
        <f t="shared" si="48"/>
        <v>3</v>
      </c>
      <c r="DS8" t="str">
        <f t="shared" ca="1" si="49"/>
        <v>E3</v>
      </c>
      <c r="DT8" t="str">
        <f t="shared" ca="1" si="50"/>
        <v>53</v>
      </c>
      <c r="DU8" t="str">
        <f t="shared" ca="1" si="51"/>
        <v>High</v>
      </c>
      <c r="DV8" t="str">
        <f t="shared" ca="1" si="52"/>
        <v>E</v>
      </c>
      <c r="DW8">
        <f t="shared" ca="1" si="53"/>
        <v>5</v>
      </c>
      <c r="DX8">
        <f t="shared" si="54"/>
        <v>3</v>
      </c>
      <c r="DY8" t="str">
        <f t="shared" ca="1" si="55"/>
        <v>E3</v>
      </c>
      <c r="DZ8" t="str">
        <f t="shared" ca="1" si="56"/>
        <v>53</v>
      </c>
      <c r="EA8" t="str">
        <f t="shared" ca="1" si="57"/>
        <v>High</v>
      </c>
      <c r="EB8" s="12" t="s">
        <v>167</v>
      </c>
    </row>
    <row r="9" spans="1:150" ht="60">
      <c r="A9" t="s">
        <v>172</v>
      </c>
      <c r="B9" t="str">
        <f>IFERROR(VLOOKUP($A9,'PM vs Kermit Cross Reference'!$B$2:$V$49,8,FALSE),VLOOKUP($A9,'PM vs Kermit Cross Reference'!$C$2:$V$49,7,FALSE))</f>
        <v>D-017-C/094-A-14</v>
      </c>
      <c r="C9" t="str">
        <f>IFERROR(VLOOKUP($A9,'PM vs Kermit Cross Reference'!$B$2:$V$49,9,FALSE),VLOOKUP($A9,'PM vs Kermit Cross Reference'!$C$2:$V$49,8,FALSE))</f>
        <v>B-025-C/094-A-14</v>
      </c>
      <c r="D9" t="str">
        <f>IFERROR(VLOOKUP($A9,'PM vs Kermit Cross Reference'!$B$2:$V$49,20,FALSE),VLOOKUP($A9,'PM vs Kermit Cross Reference'!$C$2:$V$49,19,FALSE))</f>
        <v>Active</v>
      </c>
      <c r="E9" t="str">
        <f>IFERROR(VLOOKUP($A9,'PM vs Kermit Cross Reference'!$B$2:$V$49,7,FALSE),VLOOKUP($A9,'PM vs Kermit Cross Reference'!$C$2:$V$49,6,FALSE))</f>
        <v>Natural Gas</v>
      </c>
      <c r="F9">
        <f ca="1">YEAR(TODAY())-IFERROR(VLOOKUP($A9,'PM vs Kermit Cross Reference'!$B$2:$V$49,16,FALSE),VLOOKUP($A9,'PM vs Kermit Cross Reference'!$C$2:$V$49,15,FALSE))</f>
        <v>63</v>
      </c>
      <c r="G9">
        <f>IFERROR(VLOOKUP($A9,'PM vs Kermit Cross Reference'!$B$2:$V$49,13,FALSE),VLOOKUP($A9,'PM vs Kermit Cross Reference'!$C$2:$V$49,12,FALSE))</f>
        <v>114.3</v>
      </c>
      <c r="H9" s="10">
        <v>4.8</v>
      </c>
      <c r="I9">
        <f>IFERROR(VLOOKUP($A9,'PM vs Kermit Cross Reference'!$B$2:$V$49,15,FALSE),VLOOKUP($A9,'PM vs Kermit Cross Reference'!$C$2:$V$49,14,FALSE))</f>
        <v>0.125950792213844</v>
      </c>
      <c r="J9" s="33" t="str">
        <f>IFERROR(VLOOKUP($A9,'PM vs Kermit Cross Reference'!$B$2:$V$49,10,FALSE),VLOOKUP($A9,'PM vs Kermit Cross Reference'!$C$2:$V$49,9,FALSE))</f>
        <v/>
      </c>
      <c r="K9" s="33" t="str">
        <f>IFERROR(VLOOKUP($A9,'PM vs Kermit Cross Reference'!$B$2:$V$49,11,FALSE),VLOOKUP($A9,'PM vs Kermit Cross Reference'!$C$2:$V$49,10,FALSE))</f>
        <v/>
      </c>
      <c r="L9" s="33"/>
      <c r="M9">
        <f t="shared" si="2"/>
        <v>0</v>
      </c>
      <c r="N9">
        <f>VLOOKUP(A9,Schematic!$A$92:$D$113,2,FALSE)</f>
        <v>13.02322393822393</v>
      </c>
      <c r="O9">
        <f>VLOOKUP(A9,Schematic!$A$92:$D$113,3,FALSE)</f>
        <v>0</v>
      </c>
      <c r="P9">
        <f>VLOOKUP(A9,Schematic!$A$92:$D$113,4,FALSE)</f>
        <v>0</v>
      </c>
      <c r="Q9">
        <f t="shared" si="3"/>
        <v>0</v>
      </c>
      <c r="R9">
        <f>VLOOKUP("200/D-017-C/094-A-14/00",'Production Data Load 2016-17'!$A$2:$G$18,7,FALSE)</f>
        <v>90.835907335907336</v>
      </c>
      <c r="S9" s="10">
        <v>14</v>
      </c>
      <c r="T9">
        <f>VLOOKUP("200/D-017-C/094-A-14/00",'GasWater Analysis'!$A$2:$I$18,6,FALSE)*100</f>
        <v>0.71000000000000008</v>
      </c>
      <c r="U9">
        <f>VLOOKUP("200/D-017-C/094-A-14/00",'GasWater Analysis'!$A$2:$I$18,5,FALSE)*100</f>
        <v>2.6</v>
      </c>
      <c r="V9" t="s">
        <v>152</v>
      </c>
      <c r="W9" t="s">
        <v>152</v>
      </c>
      <c r="X9" s="29">
        <f>'GasWater Analysis'!$H$11</f>
        <v>6782</v>
      </c>
      <c r="Y9" s="29">
        <f>'GasWater Analysis'!$G$11</f>
        <v>44</v>
      </c>
      <c r="Z9" t="s">
        <v>153</v>
      </c>
      <c r="AA9">
        <f t="shared" si="4"/>
        <v>0</v>
      </c>
      <c r="AB9">
        <f t="shared" si="5"/>
        <v>9.2246954182426091</v>
      </c>
      <c r="AC9">
        <f t="shared" si="6"/>
        <v>8.0550907020562619</v>
      </c>
      <c r="AD9">
        <f t="shared" si="7"/>
        <v>0</v>
      </c>
      <c r="AE9" t="str">
        <f t="shared" si="8"/>
        <v>Slug</v>
      </c>
      <c r="AF9" s="79">
        <v>5.6843364133749796</v>
      </c>
      <c r="AG9">
        <f t="shared" si="9"/>
        <v>4.9961835907335903</v>
      </c>
      <c r="AH9">
        <f t="shared" si="10"/>
        <v>1.3643424420849422</v>
      </c>
      <c r="AI9" t="s">
        <v>154</v>
      </c>
      <c r="AJ9">
        <v>0.05</v>
      </c>
      <c r="AK9">
        <f t="shared" ca="1" si="11"/>
        <v>32.999999999999986</v>
      </c>
      <c r="AL9" t="str">
        <f t="shared" ca="1" si="0"/>
        <v>A</v>
      </c>
      <c r="AM9" t="str">
        <f t="shared" si="12"/>
        <v>A</v>
      </c>
      <c r="AN9" t="str">
        <f t="shared" si="13"/>
        <v>C</v>
      </c>
      <c r="AO9" t="str">
        <f t="shared" si="14"/>
        <v>C</v>
      </c>
      <c r="AP9" t="str">
        <f t="shared" si="15"/>
        <v>N/A</v>
      </c>
      <c r="AQ9">
        <f t="shared" ca="1" si="16"/>
        <v>32.999999999999986</v>
      </c>
      <c r="AR9" t="str">
        <f t="shared" ca="1" si="1"/>
        <v>C</v>
      </c>
      <c r="AS9" t="str">
        <f t="shared" ca="1" si="17"/>
        <v>C</v>
      </c>
      <c r="AT9" t="s">
        <v>155</v>
      </c>
      <c r="AU9" t="s">
        <v>156</v>
      </c>
      <c r="AV9" t="s">
        <v>156</v>
      </c>
      <c r="AW9" t="s">
        <v>157</v>
      </c>
      <c r="AX9" t="s">
        <v>157</v>
      </c>
      <c r="AY9" t="s">
        <v>157</v>
      </c>
      <c r="AZ9">
        <f t="shared" si="18"/>
        <v>0.05</v>
      </c>
      <c r="BA9">
        <f t="shared" ca="1" si="19"/>
        <v>95.949999999999989</v>
      </c>
      <c r="BB9" t="str">
        <f t="shared" ca="1" si="20"/>
        <v>A</v>
      </c>
      <c r="BC9" t="str">
        <f t="shared" si="21"/>
        <v>A</v>
      </c>
      <c r="BD9" t="str">
        <f>IF(AND(OR(K9&lt;&gt;"Uncoated",K9="Fibreglass"),K9&lt;&gt;""),"A",IF(IFERROR(AND(AU9="Good",AY9="Good"),FALSE),VLOOKUP((ROUNDUP(VLOOKUP(AO9,$EQ$22:$ER$26,2,FALSE)*0.05,0)),$ER$22:$ES$26,2,FALSE),IF(IFERROR(AND(AU9="Good",AX9="Good"),FALSE),VLOOKUP((ROUNDUP(VLOOKUP(AO9,$EY$21:$EZ$25,2,FALSE)*0.5,0)),$EQ$22:$ER$26,2,FALSE),IF(IFERROR(AND(AU9="Good",OR(AV9="Good",AV9="Overtreat",AW9="Good")),FALSE),VLOOKUP((ROUNDUP(VLOOKUP(AO9,$ER$22:$ES$26,2,FALSE)*0.5,0)),$ER$22:$ES$26,2,FALSE),IF(IFERROR(AU9="Good",FALSE),VLOOKUP((ROUNDUP(VLOOKUP(AO9,$EQ$22:$ER$26,2,FALSE)*0.5,0)),$ER$22:$ES$26,2,FALSE),IF(IFERROR(AY9="Good",FALSE),VLOOKUP((ROUNDUP(VLOOKUP(AO9,$EQ$22:$ER$26,2,FALSE)*0.5,0)),$ER$22:$ES$26,2,FALSE),AO9))))))</f>
        <v>C</v>
      </c>
      <c r="BE9" t="str">
        <f t="shared" si="22"/>
        <v>N/A</v>
      </c>
      <c r="BF9">
        <f t="shared" ca="1" si="23"/>
        <v>95.949999999999989</v>
      </c>
      <c r="BG9" t="str">
        <f t="shared" ca="1" si="24"/>
        <v>C</v>
      </c>
      <c r="BH9" s="30"/>
      <c r="BI9" s="30"/>
      <c r="BJ9" s="30"/>
      <c r="BK9" s="30"/>
      <c r="BL9" t="str">
        <f t="shared" ca="1" si="25"/>
        <v>C</v>
      </c>
      <c r="BM9">
        <v>1</v>
      </c>
      <c r="BN9" t="s">
        <v>173</v>
      </c>
      <c r="BO9" t="str">
        <f t="shared" si="26"/>
        <v>Yes</v>
      </c>
      <c r="BP9" t="str">
        <f t="shared" si="27"/>
        <v>No</v>
      </c>
      <c r="BQ9" t="str">
        <f t="shared" si="28"/>
        <v>No</v>
      </c>
      <c r="BR9" t="str">
        <f t="shared" si="29"/>
        <v>No</v>
      </c>
      <c r="BS9" t="s">
        <v>174</v>
      </c>
      <c r="BT9" t="str">
        <f t="shared" si="30"/>
        <v>Yes</v>
      </c>
      <c r="BU9" t="s">
        <v>175</v>
      </c>
      <c r="BV9" t="s">
        <v>160</v>
      </c>
      <c r="BW9" t="str">
        <f t="shared" si="31"/>
        <v>Yes</v>
      </c>
      <c r="BX9" t="str">
        <f t="shared" si="32"/>
        <v>Yes</v>
      </c>
      <c r="BY9" t="str">
        <f t="shared" si="33"/>
        <v>No</v>
      </c>
      <c r="BZ9">
        <f t="shared" si="34"/>
        <v>1.0843866148585917</v>
      </c>
      <c r="CA9">
        <f t="shared" si="35"/>
        <v>0</v>
      </c>
      <c r="CB9">
        <f t="shared" si="36"/>
        <v>0</v>
      </c>
      <c r="CC9" t="s">
        <v>176</v>
      </c>
      <c r="CD9" t="s">
        <v>162</v>
      </c>
      <c r="CE9" t="s">
        <v>162</v>
      </c>
      <c r="CF9" t="s">
        <v>163</v>
      </c>
      <c r="CG9">
        <v>50000</v>
      </c>
      <c r="CH9">
        <v>75000</v>
      </c>
      <c r="CI9">
        <f t="shared" si="37"/>
        <v>10939.508108108101</v>
      </c>
      <c r="CJ9">
        <f t="shared" si="38"/>
        <v>135939.5081081081</v>
      </c>
      <c r="CK9" t="s">
        <v>164</v>
      </c>
      <c r="CL9" s="78">
        <f t="shared" si="39"/>
        <v>2</v>
      </c>
      <c r="CO9">
        <f t="shared" si="40"/>
        <v>4</v>
      </c>
      <c r="CP9" t="s">
        <v>165</v>
      </c>
      <c r="CQ9">
        <f>IF(OR(J9="Steel",J9=""),IF(AND(CM9="",CN9="",CP9=""),0,IF(CM9&gt;=PHR_4,PHF_4,IF(AND(CM9&gt;=PHR_3,CM9&lt;PHR_4),PHF_3,IF(AND(CM9&gt;=PHR_2,CM9&lt;PHR_3),PHF_2,IF(CM9&lt;PHR_2,PHF_1,PHF_1))))/10*PH_OV)+IFERROR(VLOOKUP(CP9,'Factors and Weightings EC'!$A$2:$B$7,2,FALSE),0)/10*DRAINAGE_OV+IF(CN9&gt;=BSR_4,BSF_4,IF(AND(CN9&gt;=BSR_3,CN9&lt;BSR_4),BSF_3,IF(AND(CN9&gt;=BSR_2,CN9&lt;BSR_3),BSF_2,BSF_1)))/10*SAT_OV,0)</f>
        <v>6.5</v>
      </c>
      <c r="CR9" t="s">
        <v>152</v>
      </c>
      <c r="CS9">
        <f t="shared" ca="1" si="41"/>
        <v>63</v>
      </c>
      <c r="CT9" t="s">
        <v>162</v>
      </c>
      <c r="CU9" t="s">
        <v>162</v>
      </c>
      <c r="CV9" s="30"/>
      <c r="CW9" s="30"/>
      <c r="CX9" s="30" t="s">
        <v>152</v>
      </c>
      <c r="CY9">
        <f>INDEX(coating_temp_array,MATCH(CR9,Coating_Array_1,0),MATCH(S9,Temp_Array,1))</f>
        <v>1</v>
      </c>
      <c r="CZ9">
        <f ca="1">INDEX(coating_age_array,MATCH(CR9,Coating_Array_2,0),MATCH(CS9,Age_Array_1,1))</f>
        <v>10</v>
      </c>
      <c r="DA9">
        <f ca="1">IF(J9&lt;&gt;"Steel",0,CY9/10*TYPEvTEMP_WEIGHT+CZ9/10*AGEvTYPE_WEIGHT+VLOOKUP(CX9,'Factors and Weightings EC'!$A$22:$B$25,2,FALSE)/10*COATING_COND_WEIGHT+IF(CW9&gt;0,DEFECT_WEIGHT,0))</f>
        <v>0</v>
      </c>
      <c r="DB9" s="30"/>
      <c r="DC9" s="30"/>
      <c r="DD9" s="30"/>
      <c r="DE9" s="30"/>
      <c r="DF9" s="30"/>
      <c r="DG9" s="30"/>
      <c r="DH9" t="s">
        <v>166</v>
      </c>
      <c r="DI9">
        <f t="shared" ca="1" si="58"/>
        <v>21.5</v>
      </c>
      <c r="DJ9">
        <f t="shared" ca="1" si="42"/>
        <v>2</v>
      </c>
      <c r="DK9">
        <f>IF(BT9&lt;&gt;"Yes",LPW_OVERALL/2,LPW_OVERALL*VLOOKUP(BV9,'Factors and Weightings'!$A$47:$B$56,2,FALSE))*IF(LEFT(BU9,3)="Buf",0.6,1)*IF(OR(E9="Salt Water",E9="Produced Gas",E9="Oil Well Effluent"),1,IF(OR(E9="Natural Gas",E9="Fuel Gas",E9="LV",E9="Fresh Water",E9="MG"),0.5,IF(BZ9&gt;LPRANGE_5,LPWEIGHT5/10,IF(AND(BZ9&gt;LPRANGE_4,BZ9&lt;LPRANGE_5),LPWEIGHT4/10,IF(AND(BZ9&gt;LPRANGE_3,BZ9&lt;LPRANGE_4),LPWEIGHT3/10,IF(AND(BZ9&gt;LPRANGE_2,BZ9&lt;LPRANGE_3),LPWEIGHT2/10,LPWEIGHT1/10))))))</f>
        <v>24</v>
      </c>
      <c r="DL9">
        <f t="shared" si="43"/>
        <v>2</v>
      </c>
      <c r="DM9" t="str">
        <f t="shared" ca="1" si="44"/>
        <v>22</v>
      </c>
      <c r="DN9" t="str">
        <f t="shared" ca="1" si="45"/>
        <v>Low</v>
      </c>
      <c r="DP9" t="str">
        <f t="shared" ca="1" si="46"/>
        <v>C</v>
      </c>
      <c r="DQ9">
        <f t="shared" ca="1" si="47"/>
        <v>3</v>
      </c>
      <c r="DR9">
        <f t="shared" si="48"/>
        <v>2</v>
      </c>
      <c r="DS9" t="str">
        <f t="shared" ca="1" si="49"/>
        <v>C2</v>
      </c>
      <c r="DT9" t="str">
        <f t="shared" ca="1" si="50"/>
        <v>32</v>
      </c>
      <c r="DU9" t="str">
        <f t="shared" ca="1" si="51"/>
        <v>Medium</v>
      </c>
      <c r="DV9" t="str">
        <f t="shared" ca="1" si="52"/>
        <v>C</v>
      </c>
      <c r="DW9">
        <f t="shared" ca="1" si="53"/>
        <v>3</v>
      </c>
      <c r="DX9">
        <f t="shared" si="54"/>
        <v>2</v>
      </c>
      <c r="DY9" t="str">
        <f t="shared" ca="1" si="55"/>
        <v>C2</v>
      </c>
      <c r="DZ9" t="str">
        <f t="shared" ca="1" si="56"/>
        <v>32</v>
      </c>
      <c r="EA9" t="str">
        <f t="shared" ca="1" si="57"/>
        <v>Medium</v>
      </c>
      <c r="EB9" s="12" t="s">
        <v>177</v>
      </c>
    </row>
    <row r="10" spans="1:150" s="33" customFormat="1" hidden="1">
      <c r="A10" s="33" t="s">
        <v>178</v>
      </c>
      <c r="B10" s="33" t="e">
        <f>IFERROR(VLOOKUP($A10,'PM vs Kermit Cross Reference'!$B$2:$V$49,8,FALSE),VLOOKUP($A10,'PM vs Kermit Cross Reference'!$C$2:$V$49,7,FALSE))</f>
        <v>#N/A</v>
      </c>
      <c r="C10" s="33" t="e">
        <f>IFERROR(VLOOKUP($A10,'PM vs Kermit Cross Reference'!$B$2:$V$49,9,FALSE),VLOOKUP($A10,'PM vs Kermit Cross Reference'!$C$2:$V$49,8,FALSE))</f>
        <v>#N/A</v>
      </c>
      <c r="D10" s="33" t="e">
        <f>IFERROR(VLOOKUP($A10,'PM vs Kermit Cross Reference'!$B$2:$V$49,20,FALSE),VLOOKUP($A10,'PM vs Kermit Cross Reference'!$C$2:$V$49,19,FALSE))</f>
        <v>#N/A</v>
      </c>
      <c r="E10" s="33" t="e">
        <f>IFERROR(VLOOKUP($A10,'PM vs Kermit Cross Reference'!$B$2:$V$49,7,FALSE),VLOOKUP($A10,'PM vs Kermit Cross Reference'!$C$2:$V$49,6,FALSE))</f>
        <v>#N/A</v>
      </c>
      <c r="F10" s="33" t="e">
        <f ca="1">YEAR(TODAY())-IFERROR(VLOOKUP($A10,'PM vs Kermit Cross Reference'!$B$2:$V$49,16,FALSE),VLOOKUP($A10,'PM vs Kermit Cross Reference'!$C$2:$V$49,15,FALSE))</f>
        <v>#N/A</v>
      </c>
      <c r="G10" s="33" t="e">
        <f>IFERROR(VLOOKUP($A10,'PM vs Kermit Cross Reference'!$B$2:$V$49,13,FALSE),VLOOKUP($A10,'PM vs Kermit Cross Reference'!$C$2:$V$49,12,FALSE))</f>
        <v>#N/A</v>
      </c>
      <c r="H10" s="33" t="e">
        <f>IFERROR(VLOOKUP($A10,'PM vs Kermit Cross Reference'!$B$2:$V$49,14,FALSE),VLOOKUP($A10,'PM vs Kermit Cross Reference'!$C$2:$V$49,13,FALSE))</f>
        <v>#N/A</v>
      </c>
      <c r="I10" s="33" t="e">
        <f>IFERROR(VLOOKUP($A10,'PM vs Kermit Cross Reference'!$B$2:$V$49,15,FALSE),VLOOKUP($A10,'PM vs Kermit Cross Reference'!$C$2:$V$49,14,FALSE))</f>
        <v>#N/A</v>
      </c>
      <c r="J10" s="33" t="e">
        <f>IFERROR(VLOOKUP($A10,'PM vs Kermit Cross Reference'!$B$2:$V$49,10,FALSE),VLOOKUP($A10,'PM vs Kermit Cross Reference'!$C$2:$V$49,9,FALSE))</f>
        <v>#N/A</v>
      </c>
      <c r="K10" s="33" t="e">
        <f>IFERROR(VLOOKUP($A10,'PM vs Kermit Cross Reference'!$B$2:$V$49,11,FALSE),VLOOKUP($A10,'PM vs Kermit Cross Reference'!$C$2:$V$49,10,FALSE))</f>
        <v>#N/A</v>
      </c>
      <c r="L10" s="33">
        <v>0.2</v>
      </c>
      <c r="M10">
        <f t="shared" si="2"/>
        <v>0</v>
      </c>
      <c r="N10" s="33">
        <f>VLOOKUP(A10,Schematic!$A$92:$D$113,2,FALSE)</f>
        <v>6.3</v>
      </c>
      <c r="O10" s="33">
        <f>VLOOKUP(A10,Schematic!$A$92:$D$113,3,FALSE)</f>
        <v>0</v>
      </c>
      <c r="P10" s="33">
        <f>VLOOKUP(A10,Schematic!$A$92:$D$113,4,FALSE)</f>
        <v>0</v>
      </c>
      <c r="Q10" s="33">
        <f t="shared" si="3"/>
        <v>0</v>
      </c>
      <c r="S10" s="33">
        <v>14</v>
      </c>
      <c r="V10" t="s">
        <v>152</v>
      </c>
      <c r="W10" t="s">
        <v>152</v>
      </c>
      <c r="X10" s="33">
        <f>'GasWater Analysis'!$H$11</f>
        <v>6782</v>
      </c>
      <c r="Y10" s="33">
        <f>'GasWater Analysis'!$G$11</f>
        <v>44</v>
      </c>
      <c r="Z10" t="s">
        <v>153</v>
      </c>
      <c r="AA10" t="str">
        <f t="shared" ref="AA10:AA18" si="59">IFERROR((IF(LEFT(Z10,1)="1",1,IF(LEFT(Z10,1)="2",3,IF(LEFT(Z10,1)="3",7,IF(LEFT(Z10,1)="4",14,20))))*M10+(PI()*((G10-2*H10)/2000)^2*(I10*1000)))*0.1,"N/A")</f>
        <v>N/A</v>
      </c>
      <c r="AB10" t="str">
        <f t="shared" si="5"/>
        <v>N/A</v>
      </c>
      <c r="AC10">
        <f t="shared" si="6"/>
        <v>0</v>
      </c>
      <c r="AD10" t="e">
        <f t="shared" si="7"/>
        <v>#N/A</v>
      </c>
      <c r="AE10" t="e">
        <f t="shared" si="8"/>
        <v>#N/A</v>
      </c>
      <c r="AG10" t="e">
        <f t="shared" si="9"/>
        <v>#VALUE!</v>
      </c>
      <c r="AH10" t="e">
        <f t="shared" si="10"/>
        <v>#VALUE!</v>
      </c>
      <c r="AK10" t="e">
        <f t="shared" ca="1" si="11"/>
        <v>#N/A</v>
      </c>
      <c r="AL10" t="e">
        <f t="shared" ca="1" si="0"/>
        <v>#N/A</v>
      </c>
      <c r="AM10" t="e">
        <f t="shared" si="12"/>
        <v>#N/A</v>
      </c>
      <c r="AN10" t="str">
        <f t="shared" si="13"/>
        <v>N/A</v>
      </c>
      <c r="AO10" t="str">
        <f t="shared" si="14"/>
        <v>N/A</v>
      </c>
      <c r="AP10" t="e">
        <f t="shared" ref="AP10:AP18" si="60">IF(AND(OR(E10="Salt Water",E10="Sour Natural Gas"),K10="Uncoated",W10="Yes"),"E",IF(AND(OR(E10="Salt Water",E10="Sour Natural Gas"),K10="Uncoated",W10="Don’t Know"),"D",IF(AND(OR(E10="Salt Water",E10="Sour Natural Gas"),K10="Uncoated",W10="No"),"B",IF(AND(OR(E10="Sour Natural Gas",G10="Salt Water"),K10&lt;&gt;"Uncoated"),"A","N/A"))))</f>
        <v>#N/A</v>
      </c>
      <c r="AQ10" t="e">
        <f t="shared" ca="1" si="16"/>
        <v>#N/A</v>
      </c>
      <c r="AR10" t="e">
        <f t="shared" ca="1" si="1"/>
        <v>#N/A</v>
      </c>
      <c r="AT10" t="s">
        <v>155</v>
      </c>
      <c r="AU10" t="s">
        <v>156</v>
      </c>
      <c r="AV10" t="s">
        <v>157</v>
      </c>
      <c r="AW10" t="s">
        <v>157</v>
      </c>
      <c r="AX10" t="s">
        <v>157</v>
      </c>
      <c r="AY10" t="s">
        <v>157</v>
      </c>
      <c r="BM10">
        <v>1</v>
      </c>
      <c r="BN10" s="33" t="s">
        <v>179</v>
      </c>
      <c r="BO10" t="str">
        <f t="shared" si="26"/>
        <v>No</v>
      </c>
      <c r="BP10" t="str">
        <f t="shared" si="27"/>
        <v>No</v>
      </c>
      <c r="BQ10" t="str">
        <f t="shared" si="28"/>
        <v>Yes</v>
      </c>
      <c r="BR10" t="str">
        <f t="shared" si="29"/>
        <v>No</v>
      </c>
      <c r="BS10" t="s">
        <v>174</v>
      </c>
      <c r="BT10" t="str">
        <f t="shared" si="30"/>
        <v>No</v>
      </c>
      <c r="BW10" t="str">
        <f t="shared" si="31"/>
        <v>No</v>
      </c>
      <c r="BX10" t="str">
        <f t="shared" si="32"/>
        <v>No</v>
      </c>
      <c r="BY10" t="str">
        <f t="shared" si="33"/>
        <v>No</v>
      </c>
      <c r="BZ10" t="e">
        <f t="shared" si="34"/>
        <v>#N/A</v>
      </c>
      <c r="CA10" t="e">
        <f t="shared" si="35"/>
        <v>#VALUE!</v>
      </c>
      <c r="CB10" t="str">
        <f t="shared" si="36"/>
        <v>N/A</v>
      </c>
      <c r="CC10" t="s">
        <v>176</v>
      </c>
      <c r="CD10" t="s">
        <v>162</v>
      </c>
      <c r="CE10" t="s">
        <v>162</v>
      </c>
      <c r="CF10" t="s">
        <v>163</v>
      </c>
      <c r="CG10">
        <v>50000</v>
      </c>
      <c r="CH10">
        <v>100000</v>
      </c>
      <c r="CI10" t="e">
        <f t="shared" si="37"/>
        <v>#N/A</v>
      </c>
      <c r="CJ10" t="e">
        <f t="shared" si="38"/>
        <v>#N/A</v>
      </c>
      <c r="CK10" t="s">
        <v>164</v>
      </c>
      <c r="CL10" s="78">
        <f t="shared" si="39"/>
        <v>2</v>
      </c>
      <c r="CS10" t="e">
        <f t="shared" ca="1" si="41"/>
        <v>#N/A</v>
      </c>
      <c r="DH10" t="s">
        <v>166</v>
      </c>
    </row>
    <row r="11" spans="1:150" s="33" customFormat="1" hidden="1">
      <c r="A11" s="33" t="s">
        <v>180</v>
      </c>
      <c r="B11" s="33" t="e">
        <f>IFERROR(VLOOKUP($A11,'PM vs Kermit Cross Reference'!$B$2:$V$49,8,FALSE),VLOOKUP($A11,'PM vs Kermit Cross Reference'!$C$2:$V$49,7,FALSE))</f>
        <v>#N/A</v>
      </c>
      <c r="C11" s="33" t="e">
        <f>IFERROR(VLOOKUP($A11,'PM vs Kermit Cross Reference'!$B$2:$V$49,9,FALSE),VLOOKUP($A11,'PM vs Kermit Cross Reference'!$C$2:$V$49,8,FALSE))</f>
        <v>#N/A</v>
      </c>
      <c r="D11" s="33" t="e">
        <f>IFERROR(VLOOKUP($A11,'PM vs Kermit Cross Reference'!$B$2:$V$49,20,FALSE),VLOOKUP($A11,'PM vs Kermit Cross Reference'!$C$2:$V$49,19,FALSE))</f>
        <v>#N/A</v>
      </c>
      <c r="E11" s="33" t="e">
        <f>IFERROR(VLOOKUP($A11,'PM vs Kermit Cross Reference'!$B$2:$V$49,7,FALSE),VLOOKUP($A11,'PM vs Kermit Cross Reference'!$C$2:$V$49,6,FALSE))</f>
        <v>#N/A</v>
      </c>
      <c r="F11" s="33" t="e">
        <f ca="1">YEAR(TODAY())-IFERROR(VLOOKUP($A11,'PM vs Kermit Cross Reference'!$B$2:$V$49,16,FALSE),VLOOKUP($A11,'PM vs Kermit Cross Reference'!$C$2:$V$49,15,FALSE))</f>
        <v>#N/A</v>
      </c>
      <c r="G11" s="33" t="e">
        <f>IFERROR(VLOOKUP($A11,'PM vs Kermit Cross Reference'!$B$2:$V$49,13,FALSE),VLOOKUP($A11,'PM vs Kermit Cross Reference'!$C$2:$V$49,12,FALSE))</f>
        <v>#N/A</v>
      </c>
      <c r="H11" s="33" t="e">
        <f>IFERROR(VLOOKUP($A11,'PM vs Kermit Cross Reference'!$B$2:$V$49,14,FALSE),VLOOKUP($A11,'PM vs Kermit Cross Reference'!$C$2:$V$49,13,FALSE))</f>
        <v>#N/A</v>
      </c>
      <c r="I11" s="33" t="e">
        <f>IFERROR(VLOOKUP($A11,'PM vs Kermit Cross Reference'!$B$2:$V$49,15,FALSE),VLOOKUP($A11,'PM vs Kermit Cross Reference'!$C$2:$V$49,14,FALSE))</f>
        <v>#N/A</v>
      </c>
      <c r="J11" s="33" t="e">
        <f>IFERROR(VLOOKUP($A11,'PM vs Kermit Cross Reference'!$B$2:$V$49,10,FALSE),VLOOKUP($A11,'PM vs Kermit Cross Reference'!$C$2:$V$49,9,FALSE))</f>
        <v>#N/A</v>
      </c>
      <c r="K11" s="33" t="e">
        <f>IFERROR(VLOOKUP($A11,'PM vs Kermit Cross Reference'!$B$2:$V$49,11,FALSE),VLOOKUP($A11,'PM vs Kermit Cross Reference'!$C$2:$V$49,10,FALSE))</f>
        <v>#N/A</v>
      </c>
      <c r="L11" s="33">
        <v>5.5</v>
      </c>
      <c r="M11">
        <f t="shared" si="2"/>
        <v>0</v>
      </c>
      <c r="N11" s="33">
        <f>VLOOKUP(A11,Schematic!$A$92:$D$113,2,FALSE)</f>
        <v>2.2999999999999998</v>
      </c>
      <c r="O11" s="33">
        <f>VLOOKUP(A11,Schematic!$A$92:$D$113,3,FALSE)</f>
        <v>0</v>
      </c>
      <c r="P11" s="33">
        <f>VLOOKUP(A11,Schematic!$A$92:$D$113,4,FALSE)</f>
        <v>0</v>
      </c>
      <c r="Q11" s="33">
        <f t="shared" si="3"/>
        <v>0</v>
      </c>
      <c r="S11" s="33">
        <v>14</v>
      </c>
      <c r="V11" t="s">
        <v>152</v>
      </c>
      <c r="W11" t="s">
        <v>152</v>
      </c>
      <c r="X11" s="33">
        <f>'GasWater Analysis'!$H$11</f>
        <v>6782</v>
      </c>
      <c r="Y11" s="33">
        <f>'GasWater Analysis'!$G$11</f>
        <v>44</v>
      </c>
      <c r="Z11" t="s">
        <v>153</v>
      </c>
      <c r="AA11" t="str">
        <f t="shared" si="59"/>
        <v>N/A</v>
      </c>
      <c r="AB11" t="str">
        <f t="shared" si="5"/>
        <v>N/A</v>
      </c>
      <c r="AC11">
        <f t="shared" si="6"/>
        <v>0</v>
      </c>
      <c r="AD11" t="e">
        <f t="shared" si="7"/>
        <v>#N/A</v>
      </c>
      <c r="AE11" t="e">
        <f t="shared" si="8"/>
        <v>#N/A</v>
      </c>
      <c r="AG11" t="e">
        <f t="shared" si="9"/>
        <v>#VALUE!</v>
      </c>
      <c r="AH11" t="e">
        <f t="shared" si="10"/>
        <v>#VALUE!</v>
      </c>
      <c r="AK11" t="e">
        <f t="shared" ca="1" si="11"/>
        <v>#N/A</v>
      </c>
      <c r="AL11" t="e">
        <f t="shared" ca="1" si="0"/>
        <v>#N/A</v>
      </c>
      <c r="AM11" t="e">
        <f t="shared" si="12"/>
        <v>#N/A</v>
      </c>
      <c r="AN11" t="str">
        <f t="shared" si="13"/>
        <v>N/A</v>
      </c>
      <c r="AO11" t="str">
        <f t="shared" si="14"/>
        <v>N/A</v>
      </c>
      <c r="AP11" t="e">
        <f t="shared" si="60"/>
        <v>#N/A</v>
      </c>
      <c r="AQ11" t="e">
        <f t="shared" ca="1" si="16"/>
        <v>#N/A</v>
      </c>
      <c r="AR11" t="e">
        <f t="shared" ca="1" si="1"/>
        <v>#N/A</v>
      </c>
      <c r="AT11" t="s">
        <v>155</v>
      </c>
      <c r="AU11" t="s">
        <v>156</v>
      </c>
      <c r="AV11" t="s">
        <v>157</v>
      </c>
      <c r="AW11" t="s">
        <v>157</v>
      </c>
      <c r="AX11" t="s">
        <v>157</v>
      </c>
      <c r="AY11" t="s">
        <v>157</v>
      </c>
      <c r="BM11">
        <v>1</v>
      </c>
      <c r="BN11" s="33" t="s">
        <v>181</v>
      </c>
      <c r="BO11" t="str">
        <f t="shared" si="26"/>
        <v>Yes</v>
      </c>
      <c r="BP11" t="str">
        <f t="shared" si="27"/>
        <v>No</v>
      </c>
      <c r="BQ11" t="str">
        <f t="shared" si="28"/>
        <v>No</v>
      </c>
      <c r="BR11" t="str">
        <f t="shared" si="29"/>
        <v>No</v>
      </c>
      <c r="BS11" t="s">
        <v>174</v>
      </c>
      <c r="BT11" t="str">
        <f t="shared" si="30"/>
        <v>No</v>
      </c>
      <c r="BW11" t="str">
        <f t="shared" si="31"/>
        <v>No</v>
      </c>
      <c r="BX11" t="str">
        <f t="shared" si="32"/>
        <v>No</v>
      </c>
      <c r="BY11" t="str">
        <f t="shared" si="33"/>
        <v>No</v>
      </c>
      <c r="BZ11" t="e">
        <f t="shared" si="34"/>
        <v>#N/A</v>
      </c>
      <c r="CA11" t="e">
        <f t="shared" si="35"/>
        <v>#VALUE!</v>
      </c>
      <c r="CB11" t="str">
        <f t="shared" si="36"/>
        <v>N/A</v>
      </c>
      <c r="CC11" t="s">
        <v>176</v>
      </c>
      <c r="CD11" t="s">
        <v>162</v>
      </c>
      <c r="CE11" t="s">
        <v>162</v>
      </c>
      <c r="CF11" t="s">
        <v>163</v>
      </c>
      <c r="CG11">
        <v>50000</v>
      </c>
      <c r="CH11">
        <v>100000</v>
      </c>
      <c r="CI11" t="e">
        <f t="shared" si="37"/>
        <v>#N/A</v>
      </c>
      <c r="CJ11" t="e">
        <f t="shared" si="38"/>
        <v>#N/A</v>
      </c>
      <c r="CK11" t="s">
        <v>164</v>
      </c>
      <c r="CL11" s="78">
        <f t="shared" si="39"/>
        <v>2</v>
      </c>
      <c r="CS11" t="e">
        <f t="shared" ca="1" si="41"/>
        <v>#N/A</v>
      </c>
      <c r="DH11" t="s">
        <v>166</v>
      </c>
    </row>
    <row r="12" spans="1:150" ht="45">
      <c r="A12" t="s">
        <v>182</v>
      </c>
      <c r="B12" t="str">
        <f>IFERROR(VLOOKUP($A12,'PM vs Kermit Cross Reference'!$B$2:$V$49,8,FALSE),VLOOKUP($A12,'PM vs Kermit Cross Reference'!$C$2:$V$49,7,FALSE))</f>
        <v>C-002-E/094-A-14</v>
      </c>
      <c r="C12" t="str">
        <f>IFERROR(VLOOKUP($A12,'PM vs Kermit Cross Reference'!$B$2:$V$49,9,FALSE),VLOOKUP($A12,'PM vs Kermit Cross Reference'!$C$2:$V$49,8,FALSE))</f>
        <v>A-068-C/094-A-14</v>
      </c>
      <c r="D12" t="str">
        <f>IFERROR(VLOOKUP($A12,'PM vs Kermit Cross Reference'!$B$2:$V$49,20,FALSE),VLOOKUP($A12,'PM vs Kermit Cross Reference'!$C$2:$V$49,19,FALSE))</f>
        <v>Active</v>
      </c>
      <c r="E12" t="str">
        <f>IFERROR(VLOOKUP($A12,'PM vs Kermit Cross Reference'!$B$2:$V$49,7,FALSE),VLOOKUP($A12,'PM vs Kermit Cross Reference'!$C$2:$V$49,6,FALSE))</f>
        <v>Sour Natural Gas</v>
      </c>
      <c r="F12">
        <f ca="1">YEAR(TODAY())-IFERROR(VLOOKUP($A12,'PM vs Kermit Cross Reference'!$B$2:$V$49,16,FALSE),VLOOKUP($A12,'PM vs Kermit Cross Reference'!$C$2:$V$49,15,FALSE))</f>
        <v>64</v>
      </c>
      <c r="G12">
        <f>IFERROR(VLOOKUP($A12,'PM vs Kermit Cross Reference'!$B$2:$V$49,13,FALSE),VLOOKUP($A12,'PM vs Kermit Cross Reference'!$C$2:$V$49,12,FALSE))</f>
        <v>219.1</v>
      </c>
      <c r="H12" s="10">
        <v>5.6</v>
      </c>
      <c r="I12">
        <f>IFERROR(VLOOKUP($A12,'PM vs Kermit Cross Reference'!$B$2:$V$49,15,FALSE),VLOOKUP($A12,'PM vs Kermit Cross Reference'!$C$2:$V$49,14,FALSE))</f>
        <v>1.50168006778768</v>
      </c>
      <c r="J12" s="33" t="str">
        <f>IFERROR(VLOOKUP($A12,'PM vs Kermit Cross Reference'!$B$2:$V$49,10,FALSE),VLOOKUP($A12,'PM vs Kermit Cross Reference'!$C$2:$V$49,9,FALSE))</f>
        <v/>
      </c>
      <c r="K12" s="33" t="str">
        <f>IFERROR(VLOOKUP($A12,'PM vs Kermit Cross Reference'!$B$2:$V$49,11,FALSE),VLOOKUP($A12,'PM vs Kermit Cross Reference'!$C$2:$V$49,10,FALSE))</f>
        <v/>
      </c>
      <c r="L12" s="33"/>
      <c r="M12">
        <f t="shared" si="2"/>
        <v>0.78720077220077256</v>
      </c>
      <c r="N12">
        <f>VLOOKUP(A12,Schematic!$A$92:$D$113,2,FALSE)</f>
        <v>48.02239382239383</v>
      </c>
      <c r="O12">
        <f>VLOOKUP(A12,Schematic!$A$92:$D$113,3,FALSE)</f>
        <v>0</v>
      </c>
      <c r="P12">
        <f>VLOOKUP(A12,Schematic!$A$92:$D$113,4,FALSE)</f>
        <v>0.78720077220077256</v>
      </c>
      <c r="Q12">
        <f t="shared" si="3"/>
        <v>100</v>
      </c>
      <c r="R12">
        <f>MAX(R22,R23,VLOOKUP("200/C-002-E/094-A-14/00",'Production Data Load 2016-17'!$A$2:$G$18,7,FALSE),VLOOKUP("200/B-091-D/094-A-14/00",'Production Data Load 2016-17'!$A$2:$G$18,7,FALSE))</f>
        <v>668</v>
      </c>
      <c r="S12" s="10">
        <v>14</v>
      </c>
      <c r="T12">
        <f>MAX(T22,T23,VLOOKUP("200/C-002-E/094-A-14/00",'GasWater Analysis'!$A$2:$I$18,6,FALSE)*100,VLOOKUP("200/B-091-D/094-A-14/00",'GasWater Analysis'!$A$2:$I$18,6,FALSE)*100)</f>
        <v>2.35</v>
      </c>
      <c r="U12">
        <f>MAX(U22,U23,VLOOKUP("200/C-002-E/094-A-14/00",'GasWater Analysis'!$A$2:$I$18,5,FALSE)*100,VLOOKUP("200/B-091-D/094-A-14/00",'GasWater Analysis'!$A$2:$I$18,5,FALSE)*100)</f>
        <v>3.8699999999999997</v>
      </c>
      <c r="V12" t="s">
        <v>152</v>
      </c>
      <c r="W12" t="s">
        <v>152</v>
      </c>
      <c r="X12" s="29">
        <f>'GasWater Analysis'!$H$11</f>
        <v>6782</v>
      </c>
      <c r="Y12" s="29">
        <f>'GasWater Analysis'!$G$11</f>
        <v>44</v>
      </c>
      <c r="Z12" t="s">
        <v>153</v>
      </c>
      <c r="AA12">
        <f t="shared" ref="AA12:AA17" si="61">IFERROR((IF(LEFT(Z12,1)="1",1,IF(LEFT(Z12,1)="2",3,IF(LEFT(Z12,1)="3",7,IF(LEFT(Z12,1)="4",14,20))))*M12+IF(M12&gt;0,(PI()*((G12-2*H12)/2000)^2*(I12*1000)),0))*0.1,"N/A")</f>
        <v>5.6487640480402685</v>
      </c>
      <c r="AB12">
        <f t="shared" si="5"/>
        <v>38.713399183175412</v>
      </c>
      <c r="AC12">
        <f t="shared" si="6"/>
        <v>1.8816346912651336</v>
      </c>
      <c r="AD12">
        <f t="shared" si="7"/>
        <v>2.6839406554915397E-4</v>
      </c>
      <c r="AE12" t="str">
        <f t="shared" si="8"/>
        <v>Slug</v>
      </c>
      <c r="AF12" s="79">
        <v>4.8621296347621801</v>
      </c>
      <c r="AG12">
        <f t="shared" si="9"/>
        <v>29.7728775</v>
      </c>
      <c r="AH12">
        <f t="shared" si="10"/>
        <v>18.079137500000002</v>
      </c>
      <c r="AI12" t="s">
        <v>154</v>
      </c>
      <c r="AJ12">
        <v>0.05</v>
      </c>
      <c r="AK12">
        <f t="shared" ca="1" si="11"/>
        <v>47.999999999999986</v>
      </c>
      <c r="AL12" t="str">
        <f t="shared" ca="1" si="0"/>
        <v>A</v>
      </c>
      <c r="AM12" t="str">
        <f t="shared" si="12"/>
        <v>B</v>
      </c>
      <c r="AN12" t="str">
        <f t="shared" si="13"/>
        <v>C</v>
      </c>
      <c r="AO12" t="str">
        <f t="shared" si="14"/>
        <v>C</v>
      </c>
      <c r="AP12" t="str">
        <f t="shared" ref="AP12:AP17" si="62">IF(AND(OR(E12="Salt Water",E12="Sour Natural Gas"),OR(K12="Uncoated",K12=""),W12="Yes"),"E",IF(AND(OR(E12="Salt Water",E12="Sour Natural Gas"),OR(K12="Uncoated",K12=""),W12="Don’t Know"),"D",IF(AND(OR(E12="Salt Water",E12="Sour Natural Gas"),OR(K12="Uncoated",K12=""),W12="No"),"B",IF(AND(OR(E12="Sour Natural Gas",G12="Salt Water"),AND(K12&lt;&gt;"Uncoated",K12&lt;&gt;"")),"A","N/A"))))</f>
        <v>N/A</v>
      </c>
      <c r="AQ12">
        <f t="shared" ca="1" si="16"/>
        <v>47.999999999999986</v>
      </c>
      <c r="AR12" t="str">
        <f t="shared" ca="1" si="1"/>
        <v>C</v>
      </c>
      <c r="AS12" t="str">
        <f t="shared" ref="AS12:AS17" ca="1" si="63">AR12</f>
        <v>C</v>
      </c>
      <c r="AT12" t="s">
        <v>155</v>
      </c>
      <c r="AU12" t="s">
        <v>156</v>
      </c>
      <c r="AV12" t="s">
        <v>156</v>
      </c>
      <c r="AW12" t="s">
        <v>157</v>
      </c>
      <c r="AX12" t="s">
        <v>157</v>
      </c>
      <c r="AY12" t="s">
        <v>157</v>
      </c>
      <c r="AZ12">
        <f t="shared" ref="AZ12:AZ17" si="64">IF(AND(IFERROR(AU12="Good",FALSE),IFERROR(AX12="Good",FALSE)),MAX(BI12,AJ12)*0.05,IF(AND(IFERROR(AU12="Good",FALSE),OR(IFERROR(AV12="Good",FALSE),IFERROR(AV12="Overtreat",FALSE),IFERROR(AW12="Good",FALSE))),MAX(BI12,AJ12)*0.05,IF(AND(IFERROR(AX12="Good",FALSE),IFERROR(AU12&lt;&gt;"Good",TRUE),IFERROR(AV12&lt;&gt;"Good",TRUE),IFERROR(AV12&lt;&gt;"Overtreat",TRUE),IFERROR(AW12&lt;&gt;"Good",TRUE)),MAX(BI12,AJ12)*0.5,IF(AND(OR(IFERROR(AV12="Good",FALSE),IFERROR(AV12="Overtreat",FALSE),IFERROR(AW12="Good",FALSE)),AND(IFERROR(AU12&lt;&gt;"Good",TRUE),IFERROR(AY12&lt;&gt;"Good",TRUE))),MAX(BI12,AJ12)*0.55,MAX(BI12,AJ12)))))</f>
        <v>0.05</v>
      </c>
      <c r="BA12">
        <f t="shared" ref="BA12:BA17" ca="1" si="65">IF(BI12="",H12/AJ12-AZ12,H12/BI12-F12)</f>
        <v>111.94999999999999</v>
      </c>
      <c r="BB12" t="str">
        <f t="shared" ref="BB12:BB17" ca="1" si="66">IF(OR(AND(K12&lt;&gt;"Uncoated",K12&lt;&gt;""),J12="Fibreglass"),"A",IF(BA12&gt;25,"A",IF(BA12&gt;12,"B",IF(BA12&gt;4,"C",IF(BA12&gt;1,"D","E")))))</f>
        <v>A</v>
      </c>
      <c r="BC12" t="str">
        <f t="shared" ref="BC12:BC17" si="67">IF(AND(OR(K12&lt;&gt;"Uncoated",K12="Fibreglass"),K12&lt;&gt;""),"A",IF(OR(IFERROR(AND(AU12="Good",AX12="Good"),FALSE),IFERROR(AND(AU12="Good",OR(IFERROR(AV12="Good",FALSE),IFERROR(AV12="Overtreat",FALSE),IFERROR(AW12="Good",FALSE))),FALSE)),VLOOKUP((ROUNDUP(VLOOKUP(AM12,$EQ$22:$ER$26,2,FALSE)*0.05,0)),$ER$22:$ES$26,2,FALSE),IF(IFERROR(AU12="Good",FALSE),VLOOKUP((ROUNDUP(VLOOKUP(AM12,$EQ$22:$ER$26,2,FALSE)*0.5,0)),$ER$22:$ES$26,2,FALSE),IF(IFERROR(AX12="Good",FALSE),VLOOKUP((ROUNDUP(VLOOKUP(AM12,$EQ$22:$ER$26,2,FALSE)*0.5,0)),$ER$22:$ES$26,2,FALSE),AM12))))</f>
        <v>B</v>
      </c>
      <c r="BD12" t="str">
        <f t="shared" ref="BD12:BD17" si="68">IF(AND(OR(K12&lt;&gt;"Uncoated",K12="Fibreglass"),K12&lt;&gt;""),"A",IF(IFERROR(AND(AU12="Good",AY12="Good"),FALSE),VLOOKUP((ROUNDUP(VLOOKUP(AO12,$EQ$22:$ER$26,2,FALSE)*0.05,0)),$ER$22:$ES$26,2,FALSE),IF(IFERROR(AND(AU12="Good",AX12="Good"),FALSE),VLOOKUP((ROUNDUP(VLOOKUP(AO12,$EY$21:$EZ$25,2,FALSE)*0.5,0)),$EQ$22:$ER$26,2,FALSE),IF(IFERROR(AND(AU12="Good",OR(AV12="Good",AV12="Overtreat",AW12="Good")),FALSE),VLOOKUP((ROUNDUP(VLOOKUP(AO12,$ER$22:$ES$26,2,FALSE)*0.5,0)),$ER$22:$ES$26,2,FALSE),IF(IFERROR(AU12="Good",FALSE),VLOOKUP((ROUNDUP(VLOOKUP(AO12,$EQ$22:$ER$26,2,FALSE)*0.5,0)),$ER$22:$ES$26,2,FALSE),IF(IFERROR(AY12="Good",FALSE),VLOOKUP((ROUNDUP(VLOOKUP(AO12,$EQ$22:$ER$26,2,FALSE)*0.5,0)),$ER$22:$ES$26,2,FALSE),AO12))))))</f>
        <v>C</v>
      </c>
      <c r="BE12" t="str">
        <f t="shared" ref="BE12:BE17" si="69">IF(AP12="N/A","N/A",IF(IFERROR(AND(AU12="Good",AX12="Good"),FALSE),VLOOKUP((ROUNDUP(VLOOKUP(AP12,$EY$21:$EZ$25,2,FALSE)*0.05,0)),$EZ$21:$FA$25,2,FALSE),IF(IFERROR(AND(AU12="Good",OR(AV12="Good",AV12="Overtreat",AW12="Good")),FALSE),VLOOKUP((ROUNDUP(VLOOKUP(AP12,$EY$21:$EZ$25,2,FALSE)*0.25,0)),$EZ$21:$FA$25,2,FALSE),IF(IFERROR(AX12="Good",FALSE),VLOOKUP((ROUNDUP(VLOOKUP(AP12,$EY$21:$EZ$25,2,FALSE)*0.5,0)),$EZ$21:$FA$25,2,FALSE),IF(IFERROR(OR(AV12="Good",AV12="Overtreat",AW12="Good"),FALSE),VLOOKUP((ROUNDUP(VLOOKUP(AP12,$EY$21:$EZ$25,2,FALSE)*0.5,0)),$EZ$21:$FA$25,2,FALSE),AP12)))))</f>
        <v>N/A</v>
      </c>
      <c r="BF12">
        <f t="shared" ref="BF12:BF17" ca="1" si="70">IF(OR(BB12="E",BB12="D"),BA12,IF(AND(BC12="E",BD12="E"),BA12*0.7,IF(OR(BC12="E",BD12="E"),BA12*0.75,IF(AND(BC12="D",BD12="D"),BA12*0.8,IF(OR(BC12="D",BD12="D"),BA12*0.85,BA12)))))</f>
        <v>111.94999999999999</v>
      </c>
      <c r="BG12" t="str">
        <f t="shared" ref="BG12:BG17" ca="1" si="71">VLOOKUP(MAX(VLOOKUP(BB12,$EQ$21:$ER$26,2,FALSE),VLOOKUP(BC12,$EQ$21:$ER$26,2,FALSE),VLOOKUP(BD12,$EQ$21:$ER$26,2,FALSE),VLOOKUP(BE12,$EQ$21:$ER$26,2,FALSE)),$ER$21:$ES$26,2,FALSE)</f>
        <v>C</v>
      </c>
      <c r="BH12" s="30"/>
      <c r="BI12" s="30"/>
      <c r="BJ12" s="30"/>
      <c r="BK12" s="30"/>
      <c r="BL12" t="str">
        <f t="shared" ref="BL12:BL17" ca="1" si="72">BG12</f>
        <v>C</v>
      </c>
      <c r="BM12">
        <v>1</v>
      </c>
      <c r="BN12" t="s">
        <v>181</v>
      </c>
      <c r="BO12" t="str">
        <f t="shared" si="26"/>
        <v>Yes</v>
      </c>
      <c r="BP12" t="str">
        <f t="shared" si="27"/>
        <v>No</v>
      </c>
      <c r="BQ12" t="str">
        <f t="shared" si="28"/>
        <v>No</v>
      </c>
      <c r="BR12" t="str">
        <f t="shared" si="29"/>
        <v>No</v>
      </c>
      <c r="BS12" t="s">
        <v>159</v>
      </c>
      <c r="BT12" t="str">
        <f t="shared" si="30"/>
        <v>Yes</v>
      </c>
      <c r="BU12" t="s">
        <v>183</v>
      </c>
      <c r="BV12" t="s">
        <v>160</v>
      </c>
      <c r="BW12" t="str">
        <f t="shared" si="31"/>
        <v>No</v>
      </c>
      <c r="BX12" t="str">
        <f t="shared" si="32"/>
        <v>Yes</v>
      </c>
      <c r="BY12" t="str">
        <f t="shared" si="33"/>
        <v>No</v>
      </c>
      <c r="BZ12">
        <f t="shared" si="34"/>
        <v>50.977235074997282</v>
      </c>
      <c r="CA12">
        <f t="shared" si="35"/>
        <v>56.487640480402689</v>
      </c>
      <c r="CB12">
        <f t="shared" si="36"/>
        <v>5.6487640480402685</v>
      </c>
      <c r="CC12" t="s">
        <v>161</v>
      </c>
      <c r="CD12" t="s">
        <v>162</v>
      </c>
      <c r="CE12" t="s">
        <v>162</v>
      </c>
      <c r="CF12" t="s">
        <v>163</v>
      </c>
      <c r="CG12">
        <v>50000</v>
      </c>
      <c r="CH12">
        <v>150000</v>
      </c>
      <c r="CI12">
        <f t="shared" si="37"/>
        <v>40338.810810810814</v>
      </c>
      <c r="CJ12">
        <f t="shared" si="38"/>
        <v>240338.81081081083</v>
      </c>
      <c r="CK12" t="s">
        <v>164</v>
      </c>
      <c r="CL12" s="78">
        <f t="shared" si="39"/>
        <v>3</v>
      </c>
      <c r="CO12">
        <f t="shared" ref="CO12:CO17" si="73">IF(LEFT(CP12,1)="V",6,IF(LEFT(CP12,1)="P",5,IF(LEFT(CP12,1)="I",4,IF(LEFT(CP12,1)="M",3,IF(LEFT(CP12,1)="W",2,IF(LEFT(CP12,1)="R",1,0))))))</f>
        <v>4</v>
      </c>
      <c r="CP12" t="s">
        <v>165</v>
      </c>
      <c r="CQ12">
        <f>IF(OR(J12="Steel",J12=""),IF(AND(CM12="",CN12="",CP12=""),0,IF(CM12&gt;=PHR_4,PHF_4,IF(AND(CM12&gt;=PHR_3,CM12&lt;PHR_4),PHF_3,IF(AND(CM12&gt;=PHR_2,CM12&lt;PHR_3),PHF_2,IF(CM12&lt;PHR_2,PHF_1,PHF_1))))/10*PH_OV)+IFERROR(VLOOKUP(CP12,'Factors and Weightings EC'!$A$2:$B$7,2,FALSE),0)/10*DRAINAGE_OV+IF(CN12&gt;=BSR_4,BSF_4,IF(AND(CN12&gt;=BSR_3,CN12&lt;BSR_4),BSF_3,IF(AND(CN12&gt;=BSR_2,CN12&lt;BSR_3),BSF_2,BSF_1)))/10*SAT_OV,0)</f>
        <v>6.5</v>
      </c>
      <c r="CR12" t="s">
        <v>152</v>
      </c>
      <c r="CS12">
        <f t="shared" ca="1" si="41"/>
        <v>64</v>
      </c>
      <c r="CT12" t="s">
        <v>162</v>
      </c>
      <c r="CU12" t="s">
        <v>162</v>
      </c>
      <c r="CV12" s="30"/>
      <c r="CW12" s="30"/>
      <c r="CX12" s="30" t="s">
        <v>152</v>
      </c>
      <c r="CY12">
        <f t="shared" ref="CY12:CY17" si="74">INDEX(coating_temp_array,MATCH(CR12,Coating_Array_1,0),MATCH(S12,Temp_Array,1))</f>
        <v>1</v>
      </c>
      <c r="CZ12">
        <f t="shared" ref="CZ12:CZ17" ca="1" si="75">INDEX(coating_age_aray,MATCH(CR12,Coating_Array_2,0),MATCH(CS12,Age_Array_1,1))</f>
        <v>10</v>
      </c>
      <c r="DA12">
        <f ca="1">IF(J12&lt;&gt;"Steel",0,CY12/10*TYPEvTEMP_WEIGHT+CZ12/10*AGEvTYPE_WEIGHT+VLOOKUP(CX12,'Factors and Weightings EC'!$A$22:$B$25,2,FALSE)/10*COATING_COND_WEIGHT+IF(CW12&gt;0,DEFECT_WEIGHT,0))</f>
        <v>0</v>
      </c>
      <c r="DB12" s="30"/>
      <c r="DC12" s="30"/>
      <c r="DD12" s="30"/>
      <c r="DE12" s="30"/>
      <c r="DF12" s="30"/>
      <c r="DG12" s="30"/>
      <c r="DH12" t="s">
        <v>166</v>
      </c>
      <c r="DI12">
        <f t="shared" ref="DI12:DI17" ca="1" si="76">CQ12+DA12+IF(DH12="Yes",15,0)+_xlfn.DECIMAL(DG12,10)</f>
        <v>21.5</v>
      </c>
      <c r="DJ12">
        <f t="shared" ref="DJ12:DJ17" ca="1" si="77">IF(DI12&gt;EC_R5,5,IF(AND(DI12&gt;EC_R4,DI12&lt;=EC_R5),4,IF(AND(DI12&gt;EC_R3,DI12&lt;=EC_R4),3,IF(AND(DI12&gt;EC_R2,DI12&lt;=EC_R3),2,1))))</f>
        <v>2</v>
      </c>
      <c r="DK12">
        <f>IF(BT12&lt;&gt;"Yes",LPW_OVERALL/2,LPW_OVERALL*VLOOKUP(BV12,'Factors and Weightings'!$A$47:$B$56,2,FALSE))*IF(LEFT(BU12,3)="Buf",0.6,1)*IF(OR(E12="Salt Water",E12="Produced Gas",E12="Oil Well Effluent"),1,IF(OR(E12="Natural Gas",E12="Fuel Gas",E12="LV",E12="Fresh Water",E12="MG"),0.5,IF(BZ12&gt;LPRANGE_5,LPWEIGHT5/10,IF(AND(BZ12&gt;LPRANGE_4,BZ12&lt;LPRANGE_5),LPWEIGHT4/10,IF(AND(BZ12&gt;LPRANGE_3,BZ12&lt;LPRANGE_4),LPWEIGHT3/10,IF(AND(BZ12&gt;LPRANGE_2,BZ12&lt;LPRANGE_3),LPWEIGHT2/10,LPWEIGHT1/10))))))</f>
        <v>48</v>
      </c>
      <c r="DL12">
        <f t="shared" ref="DL12:DL17" si="78">IF(DK12&gt;Con_R5,5,IF(AND(DK12&gt;Con_R4,DK12&lt;=Con_R5),4,IF(AND(DK12&gt;Con_R3,DK12&lt;=Con_R4),3,IF(AND(DK12&gt;Con_R2,DK12&lt;=Con_R3),2,1))))</f>
        <v>3</v>
      </c>
      <c r="DM12" t="str">
        <f t="shared" ref="DM12:DM17" ca="1" si="79">DJ12&amp;DL12</f>
        <v>23</v>
      </c>
      <c r="DN12" t="str">
        <f t="shared" ref="DN12:DN17" ca="1" si="80">IF(OR(DM12="55",DM12="45",DM12="54"),"Severe",IF(OR(DM12="53",DM12="43",DM12="44",DM12="34",DM12="35"),"High",IF(OR(DM12="51",DM12="52",DM12="42",DM12="32",DM12="33",DM12="23",DM12="24",DM12="25",DM12="15"),"Medium","Low")))</f>
        <v>Medium</v>
      </c>
      <c r="DP12" t="str">
        <f t="shared" ref="DP12:DP17" ca="1" si="81">AR12</f>
        <v>C</v>
      </c>
      <c r="DQ12">
        <f t="shared" ref="DQ12:DQ17" ca="1" si="82">VLOOKUP(DP12,$EQ$22:$ER$27,2,FALSE)</f>
        <v>3</v>
      </c>
      <c r="DR12">
        <f t="shared" ref="DR12:DR17" si="83">CL12</f>
        <v>3</v>
      </c>
      <c r="DS12" t="str">
        <f t="shared" ref="DS12:DS17" ca="1" si="84">DP12&amp;DR12</f>
        <v>C3</v>
      </c>
      <c r="DT12" t="str">
        <f t="shared" ref="DT12:DT17" ca="1" si="85">DQ12&amp;DR12</f>
        <v>33</v>
      </c>
      <c r="DU12" t="str">
        <f t="shared" ref="DU12:DU17" ca="1" si="86">IF(OR(DS12="A1",DS12="A2",DS12="A3",DS12="A4",DS12="B1",DS12="B2",DS12="C1",DS12="D1"),"Low",IF(OR(DS12="A5",DS12="B3",DS12="B4",DS12="B5",DS12="C2",DS12="C3",DS12="D2",DS12="E1",DS12="E2"),"Medium",IF(OR(DS12="C4",DS12="C5",DS12="D3",DS12="D4",DS12="E3"),"High",IF(OR(DS12="D5",DS12="E4",DS12="E5"),"Unacceptable"))))</f>
        <v>Medium</v>
      </c>
      <c r="DV12" t="str">
        <f t="shared" ref="DV12:DV17" ca="1" si="87">BL12</f>
        <v>C</v>
      </c>
      <c r="DW12">
        <f t="shared" ref="DW12:DW17" ca="1" si="88">VLOOKUP(DV12,$EQ$22:$ER$27,2,FALSE)</f>
        <v>3</v>
      </c>
      <c r="DX12">
        <f t="shared" ref="DX12:DX17" si="89">CL12</f>
        <v>3</v>
      </c>
      <c r="DY12" t="str">
        <f t="shared" ref="DY12:DY17" ca="1" si="90">DV12&amp;DX12</f>
        <v>C3</v>
      </c>
      <c r="DZ12" t="str">
        <f t="shared" ref="DZ12:DZ17" ca="1" si="91">DW12&amp;DX12</f>
        <v>33</v>
      </c>
      <c r="EA12" t="str">
        <f t="shared" ref="EA12:EA17" ca="1" si="92">IF(OR(DY12="A1",DY12="A2",DY12="A3",DY12="A4",DY12="B1",DY12="B2",DY12="C1",DY12="D1"),"Low",IF(OR(DY12="A5",DY12="B3",DY12="B4",DY12="B5",DY12="C2",DY12="C3",DY12="D2",DY12="E1",DY12="E2"),"Medium",IF(OR(DY12="C4",DY12="C5",DY12="D3",DY12="D4",DY12="E3"),"High",IF(OR(DY12="D5",DY12="E4",DY12="E5"),"Unacceptable"))))</f>
        <v>Medium</v>
      </c>
      <c r="EB12" s="12" t="s">
        <v>167</v>
      </c>
    </row>
    <row r="13" spans="1:150" ht="45">
      <c r="A13" t="s">
        <v>184</v>
      </c>
      <c r="B13" t="str">
        <f>IFERROR(VLOOKUP($A13,'PM vs Kermit Cross Reference'!$B$2:$V$49,8,FALSE),VLOOKUP($A13,'PM vs Kermit Cross Reference'!$C$2:$V$49,7,FALSE))</f>
        <v>B-078-C/094-A-14</v>
      </c>
      <c r="C13" t="str">
        <f>IFERROR(VLOOKUP($A13,'PM vs Kermit Cross Reference'!$B$2:$V$49,9,FALSE),VLOOKUP($A13,'PM vs Kermit Cross Reference'!$C$2:$V$49,8,FALSE))</f>
        <v>A-079-C/094-A-14</v>
      </c>
      <c r="D13" t="str">
        <f>IFERROR(VLOOKUP($A13,'PM vs Kermit Cross Reference'!$B$2:$V$49,20,FALSE),VLOOKUP($A13,'PM vs Kermit Cross Reference'!$C$2:$V$49,19,FALSE))</f>
        <v>Active</v>
      </c>
      <c r="E13" t="str">
        <f>IFERROR(VLOOKUP($A13,'PM vs Kermit Cross Reference'!$B$2:$V$49,7,FALSE),VLOOKUP($A13,'PM vs Kermit Cross Reference'!$C$2:$V$49,6,FALSE))</f>
        <v>Sour Natural Gas</v>
      </c>
      <c r="F13">
        <f ca="1">YEAR(TODAY())-IFERROR(VLOOKUP($A13,'PM vs Kermit Cross Reference'!$B$2:$V$49,16,FALSE),VLOOKUP($A13,'PM vs Kermit Cross Reference'!$C$2:$V$49,15,FALSE))</f>
        <v>64</v>
      </c>
      <c r="G13">
        <f>IFERROR(VLOOKUP($A13,'PM vs Kermit Cross Reference'!$B$2:$V$49,13,FALSE),VLOOKUP($A13,'PM vs Kermit Cross Reference'!$C$2:$V$49,12,FALSE))</f>
        <v>114.3</v>
      </c>
      <c r="H13" s="10">
        <v>4.8</v>
      </c>
      <c r="I13">
        <f>IFERROR(VLOOKUP($A13,'PM vs Kermit Cross Reference'!$B$2:$V$49,15,FALSE),VLOOKUP($A13,'PM vs Kermit Cross Reference'!$C$2:$V$49,14,FALSE))</f>
        <v>0.44761812014948499</v>
      </c>
      <c r="J13" s="33" t="str">
        <f>IFERROR(VLOOKUP($A13,'PM vs Kermit Cross Reference'!$B$2:$V$49,10,FALSE),VLOOKUP($A13,'PM vs Kermit Cross Reference'!$C$2:$V$49,9,FALSE))</f>
        <v/>
      </c>
      <c r="K13" s="33" t="str">
        <f>IFERROR(VLOOKUP($A13,'PM vs Kermit Cross Reference'!$B$2:$V$49,11,FALSE),VLOOKUP($A13,'PM vs Kermit Cross Reference'!$C$2:$V$49,10,FALSE))</f>
        <v/>
      </c>
      <c r="L13" s="33"/>
      <c r="M13">
        <f t="shared" si="2"/>
        <v>0</v>
      </c>
      <c r="N13">
        <f>VLOOKUP(A13,Schematic!$A$92:$D$113,2,FALSE)</f>
        <v>6.01540540540541</v>
      </c>
      <c r="O13">
        <f>VLOOKUP(A13,Schematic!$A$92:$D$113,3,FALSE)</f>
        <v>0</v>
      </c>
      <c r="P13">
        <f>VLOOKUP(A13,Schematic!$A$92:$D$113,4,FALSE)</f>
        <v>0</v>
      </c>
      <c r="Q13">
        <f t="shared" si="3"/>
        <v>0</v>
      </c>
      <c r="R13">
        <f>MAX(R12,VLOOKUP("200/B-078-C/094-A-14/00",'Production Data Load 2016-17'!$A$2:$G$18,7,FALSE))</f>
        <v>668</v>
      </c>
      <c r="S13" s="10">
        <v>14</v>
      </c>
      <c r="T13">
        <f>MAX(T12,VLOOKUP("200/B-078-C/094-A-14/00",'GasWater Analysis'!$A$2:$I$18,6,FALSE))</f>
        <v>2.35</v>
      </c>
      <c r="U13">
        <f>MAX(U12,VLOOKUP("200/B-078-C/094-A-14/00",'GasWater Analysis'!$A$2:$I$18,5,FALSE))</f>
        <v>3.8699999999999997</v>
      </c>
      <c r="V13" t="s">
        <v>152</v>
      </c>
      <c r="W13" t="s">
        <v>152</v>
      </c>
      <c r="X13" s="29">
        <f>'GasWater Analysis'!$H$11</f>
        <v>6782</v>
      </c>
      <c r="Y13" s="29">
        <f>'GasWater Analysis'!$G$11</f>
        <v>44</v>
      </c>
      <c r="Z13" t="s">
        <v>153</v>
      </c>
      <c r="AA13">
        <f t="shared" si="61"/>
        <v>0</v>
      </c>
      <c r="AB13">
        <f t="shared" si="5"/>
        <v>4.5961653201175574</v>
      </c>
      <c r="AC13">
        <f t="shared" si="6"/>
        <v>0.92933442209660455</v>
      </c>
      <c r="AD13">
        <f t="shared" si="7"/>
        <v>0</v>
      </c>
      <c r="AE13" t="str">
        <f t="shared" si="8"/>
        <v>Slug</v>
      </c>
      <c r="AF13" s="79">
        <v>4.8621296347621801</v>
      </c>
      <c r="AG13">
        <f t="shared" si="9"/>
        <v>29.7728775</v>
      </c>
      <c r="AH13">
        <f t="shared" si="10"/>
        <v>18.079137500000002</v>
      </c>
      <c r="AI13" t="s">
        <v>154</v>
      </c>
      <c r="AJ13">
        <v>0.05</v>
      </c>
      <c r="AK13">
        <f t="shared" ca="1" si="11"/>
        <v>31.999999999999986</v>
      </c>
      <c r="AL13" t="str">
        <f t="shared" ca="1" si="0"/>
        <v>A</v>
      </c>
      <c r="AM13" t="str">
        <f t="shared" si="12"/>
        <v>D</v>
      </c>
      <c r="AN13" t="str">
        <f t="shared" si="13"/>
        <v>E</v>
      </c>
      <c r="AO13" t="str">
        <f t="shared" si="14"/>
        <v>E</v>
      </c>
      <c r="AP13" t="str">
        <f t="shared" si="62"/>
        <v>N/A</v>
      </c>
      <c r="AQ13">
        <f t="shared" ca="1" si="16"/>
        <v>23.999999999999989</v>
      </c>
      <c r="AR13" t="str">
        <f t="shared" ca="1" si="1"/>
        <v>E</v>
      </c>
      <c r="AS13" t="str">
        <f t="shared" ca="1" si="63"/>
        <v>E</v>
      </c>
      <c r="AT13" t="s">
        <v>155</v>
      </c>
      <c r="AU13" t="s">
        <v>156</v>
      </c>
      <c r="AV13" t="s">
        <v>156</v>
      </c>
      <c r="AW13" t="s">
        <v>157</v>
      </c>
      <c r="AX13" t="s">
        <v>157</v>
      </c>
      <c r="AY13" t="s">
        <v>157</v>
      </c>
      <c r="AZ13">
        <f t="shared" si="64"/>
        <v>0.05</v>
      </c>
      <c r="BA13">
        <f t="shared" ca="1" si="65"/>
        <v>95.949999999999989</v>
      </c>
      <c r="BB13" t="str">
        <f t="shared" ca="1" si="66"/>
        <v>A</v>
      </c>
      <c r="BC13" t="str">
        <f t="shared" si="67"/>
        <v>D</v>
      </c>
      <c r="BD13" t="str">
        <f t="shared" si="68"/>
        <v>E</v>
      </c>
      <c r="BE13" t="str">
        <f t="shared" si="69"/>
        <v>N/A</v>
      </c>
      <c r="BF13">
        <f t="shared" ca="1" si="70"/>
        <v>71.962499999999991</v>
      </c>
      <c r="BG13" t="str">
        <f t="shared" ca="1" si="71"/>
        <v>E</v>
      </c>
      <c r="BH13" s="30"/>
      <c r="BI13" s="30"/>
      <c r="BJ13" s="30"/>
      <c r="BK13" s="30"/>
      <c r="BL13" t="str">
        <f t="shared" ca="1" si="72"/>
        <v>E</v>
      </c>
      <c r="BM13">
        <v>1</v>
      </c>
      <c r="BN13" t="s">
        <v>185</v>
      </c>
      <c r="BO13" t="str">
        <f t="shared" si="26"/>
        <v>No</v>
      </c>
      <c r="BP13" t="str">
        <f t="shared" si="27"/>
        <v>No</v>
      </c>
      <c r="BQ13" t="str">
        <f t="shared" si="28"/>
        <v>Yes</v>
      </c>
      <c r="BR13" t="str">
        <f t="shared" si="29"/>
        <v>No</v>
      </c>
      <c r="BS13" t="s">
        <v>159</v>
      </c>
      <c r="BT13" t="str">
        <f t="shared" si="30"/>
        <v>Yes</v>
      </c>
      <c r="BU13" t="s">
        <v>170</v>
      </c>
      <c r="BV13" t="s">
        <v>160</v>
      </c>
      <c r="BW13" t="str">
        <f t="shared" si="31"/>
        <v>No</v>
      </c>
      <c r="BX13" t="str">
        <f t="shared" si="32"/>
        <v>Yes</v>
      </c>
      <c r="BY13" t="str">
        <f t="shared" si="33"/>
        <v>No</v>
      </c>
      <c r="BZ13">
        <f t="shared" si="34"/>
        <v>3.8538153633376995</v>
      </c>
      <c r="CA13">
        <f t="shared" si="35"/>
        <v>0</v>
      </c>
      <c r="CB13">
        <f t="shared" si="36"/>
        <v>0</v>
      </c>
      <c r="CC13" t="s">
        <v>176</v>
      </c>
      <c r="CD13" t="s">
        <v>162</v>
      </c>
      <c r="CE13" t="s">
        <v>162</v>
      </c>
      <c r="CF13" t="s">
        <v>163</v>
      </c>
      <c r="CG13">
        <v>50000</v>
      </c>
      <c r="CH13">
        <v>75000</v>
      </c>
      <c r="CI13">
        <f t="shared" si="37"/>
        <v>5052.940540540545</v>
      </c>
      <c r="CJ13">
        <f t="shared" si="38"/>
        <v>130052.94054054054</v>
      </c>
      <c r="CK13" t="s">
        <v>164</v>
      </c>
      <c r="CL13" s="78">
        <f t="shared" si="39"/>
        <v>3</v>
      </c>
      <c r="CO13">
        <f t="shared" si="73"/>
        <v>4</v>
      </c>
      <c r="CP13" t="s">
        <v>165</v>
      </c>
      <c r="CQ13">
        <f>IF(OR(J13="Steel",J13=""),IF(AND(CM13="",CN13="",CP13=""),0,IF(CM13&gt;=PHR_4,PHF_4,IF(AND(CM13&gt;=PHR_3,CM13&lt;PHR_4),PHF_3,IF(AND(CM13&gt;=PHR_2,CM13&lt;PHR_3),PHF_2,IF(CM13&lt;PHR_2,PHF_1,PHF_1))))/10*PH_OV)+IFERROR(VLOOKUP(CP13,'Factors and Weightings EC'!$A$2:$B$7,2,FALSE),0)/10*DRAINAGE_OV+IF(CN13&gt;=BSR_4,BSF_4,IF(AND(CN13&gt;=BSR_3,CN13&lt;BSR_4),BSF_3,IF(AND(CN13&gt;=BSR_2,CN13&lt;BSR_3),BSF_2,BSF_1)))/10*SAT_OV,0)</f>
        <v>6.5</v>
      </c>
      <c r="CR13" t="s">
        <v>152</v>
      </c>
      <c r="CS13">
        <f t="shared" ca="1" si="41"/>
        <v>64</v>
      </c>
      <c r="CT13" t="s">
        <v>162</v>
      </c>
      <c r="CU13" t="s">
        <v>162</v>
      </c>
      <c r="CV13" s="30"/>
      <c r="CW13" s="30"/>
      <c r="CX13" s="30" t="s">
        <v>152</v>
      </c>
      <c r="CY13">
        <f t="shared" si="74"/>
        <v>1</v>
      </c>
      <c r="CZ13">
        <f t="shared" ca="1" si="75"/>
        <v>10</v>
      </c>
      <c r="DA13">
        <f ca="1">IF(J13&lt;&gt;"Steel",0,CY13/10*TYPEvTEMP_WEIGHT+CZ13/10*AGEvTYPE_WEIGHT+VLOOKUP(CX13,'Factors and Weightings EC'!$A$22:$B$25,2,FALSE)/10*COATING_COND_WEIGHT+IF(CW13&gt;0,DEFECT_WEIGHT,0))</f>
        <v>0</v>
      </c>
      <c r="DB13" s="30"/>
      <c r="DC13" s="30"/>
      <c r="DD13" s="30"/>
      <c r="DE13" s="30"/>
      <c r="DF13" s="30"/>
      <c r="DG13" s="30"/>
      <c r="DH13" t="s">
        <v>166</v>
      </c>
      <c r="DI13">
        <f t="shared" ca="1" si="76"/>
        <v>21.5</v>
      </c>
      <c r="DJ13">
        <f t="shared" ca="1" si="77"/>
        <v>2</v>
      </c>
      <c r="DK13">
        <f>IF(BT13&lt;&gt;"Yes",LPW_OVERALL/2,LPW_OVERALL*VLOOKUP(BV13,'Factors and Weightings'!$A$47:$B$56,2,FALSE))*IF(LEFT(BU13,3)="Buf",0.6,1)*IF(OR(E13="Salt Water",E13="Produced Gas",E13="Oil Well Effluent"),1,IF(OR(E13="Natural Gas",E13="Fuel Gas",E13="LV",E13="Fresh Water",E13="MG"),0.5,IF(BZ13&gt;LPRANGE_5,LPWEIGHT5/10,IF(AND(BZ13&gt;LPRANGE_4,BZ13&lt;LPRANGE_5),LPWEIGHT4/10,IF(AND(BZ13&gt;LPRANGE_3,BZ13&lt;LPRANGE_4),LPWEIGHT3/10,IF(AND(BZ13&gt;LPRANGE_2,BZ13&lt;LPRANGE_3),LPWEIGHT2/10,LPWEIGHT1/10))))))</f>
        <v>8</v>
      </c>
      <c r="DL13">
        <f t="shared" si="78"/>
        <v>1</v>
      </c>
      <c r="DM13" t="str">
        <f t="shared" ca="1" si="79"/>
        <v>21</v>
      </c>
      <c r="DN13" t="str">
        <f t="shared" ca="1" si="80"/>
        <v>Low</v>
      </c>
      <c r="DP13" t="str">
        <f t="shared" ca="1" si="81"/>
        <v>E</v>
      </c>
      <c r="DQ13">
        <f t="shared" ca="1" si="82"/>
        <v>5</v>
      </c>
      <c r="DR13">
        <f t="shared" si="83"/>
        <v>3</v>
      </c>
      <c r="DS13" t="str">
        <f t="shared" ca="1" si="84"/>
        <v>E3</v>
      </c>
      <c r="DT13" t="str">
        <f t="shared" ca="1" si="85"/>
        <v>53</v>
      </c>
      <c r="DU13" t="str">
        <f t="shared" ca="1" si="86"/>
        <v>High</v>
      </c>
      <c r="DV13" t="str">
        <f t="shared" ca="1" si="87"/>
        <v>E</v>
      </c>
      <c r="DW13">
        <f t="shared" ca="1" si="88"/>
        <v>5</v>
      </c>
      <c r="DX13">
        <f t="shared" si="89"/>
        <v>3</v>
      </c>
      <c r="DY13" t="str">
        <f t="shared" ca="1" si="90"/>
        <v>E3</v>
      </c>
      <c r="DZ13" t="str">
        <f t="shared" ca="1" si="91"/>
        <v>53</v>
      </c>
      <c r="EA13" t="str">
        <f t="shared" ca="1" si="92"/>
        <v>High</v>
      </c>
      <c r="EB13" s="12" t="s">
        <v>167</v>
      </c>
    </row>
    <row r="14" spans="1:150" ht="60">
      <c r="A14" t="s">
        <v>186</v>
      </c>
      <c r="B14" t="str">
        <f>IFERROR(VLOOKUP($A14,'PM vs Kermit Cross Reference'!$B$2:$V$49,8,FALSE),VLOOKUP($A14,'PM vs Kermit Cross Reference'!$C$2:$V$49,7,FALSE))</f>
        <v>B-088-C/094-A-14</v>
      </c>
      <c r="C14" t="str">
        <f>IFERROR(VLOOKUP($A14,'PM vs Kermit Cross Reference'!$B$2:$V$49,9,FALSE),VLOOKUP($A14,'PM vs Kermit Cross Reference'!$C$2:$V$49,8,FALSE))</f>
        <v>B-078-C/094-A-14</v>
      </c>
      <c r="D14" t="str">
        <f>IFERROR(VLOOKUP($A14,'PM vs Kermit Cross Reference'!$B$2:$V$49,20,FALSE),VLOOKUP($A14,'PM vs Kermit Cross Reference'!$C$2:$V$49,19,FALSE))</f>
        <v>Active</v>
      </c>
      <c r="E14" t="str">
        <f>IFERROR(VLOOKUP($A14,'PM vs Kermit Cross Reference'!$B$2:$V$49,7,FALSE),VLOOKUP($A14,'PM vs Kermit Cross Reference'!$C$2:$V$49,6,FALSE))</f>
        <v>Sour Natural Gas</v>
      </c>
      <c r="F14">
        <f ca="1">YEAR(TODAY())-IFERROR(VLOOKUP($A14,'PM vs Kermit Cross Reference'!$B$2:$V$49,16,FALSE),VLOOKUP($A14,'PM vs Kermit Cross Reference'!$C$2:$V$49,15,FALSE))</f>
        <v>16</v>
      </c>
      <c r="G14">
        <f>IFERROR(VLOOKUP($A14,'PM vs Kermit Cross Reference'!$B$2:$V$49,13,FALSE),VLOOKUP($A14,'PM vs Kermit Cross Reference'!$C$2:$V$49,12,FALSE))</f>
        <v>114.3</v>
      </c>
      <c r="H14">
        <f>IFERROR(VLOOKUP($A14,'PM vs Kermit Cross Reference'!$B$2:$V$49,14,FALSE),VLOOKUP($A14,'PM vs Kermit Cross Reference'!$C$2:$V$49,13,FALSE))</f>
        <v>3.2</v>
      </c>
      <c r="I14">
        <f>IFERROR(VLOOKUP($A14,'PM vs Kermit Cross Reference'!$B$2:$V$49,15,FALSE),VLOOKUP($A14,'PM vs Kermit Cross Reference'!$C$2:$V$49,14,FALSE))</f>
        <v>1.01818870422195</v>
      </c>
      <c r="J14" t="str">
        <f>IFERROR(VLOOKUP($A14,'PM vs Kermit Cross Reference'!$B$2:$V$49,10,FALSE),VLOOKUP($A14,'PM vs Kermit Cross Reference'!$C$2:$V$49,9,FALSE))</f>
        <v>Steel</v>
      </c>
      <c r="K14" t="str">
        <f>IFERROR(VLOOKUP($A14,'PM vs Kermit Cross Reference'!$B$2:$V$49,11,FALSE),VLOOKUP($A14,'PM vs Kermit Cross Reference'!$C$2:$V$49,10,FALSE))</f>
        <v>Uncoated</v>
      </c>
      <c r="L14">
        <v>10</v>
      </c>
      <c r="M14">
        <f t="shared" si="2"/>
        <v>0</v>
      </c>
      <c r="N14">
        <f>VLOOKUP(A14,Schematic!$A$92:$D$113,2,FALSE)</f>
        <v>4.6915444015444052</v>
      </c>
      <c r="O14">
        <f>VLOOKUP(A14,Schematic!$A$92:$D$113,3,FALSE)</f>
        <v>0</v>
      </c>
      <c r="P14">
        <f>VLOOKUP(A14,Schematic!$A$92:$D$113,4,FALSE)</f>
        <v>0</v>
      </c>
      <c r="Q14">
        <f t="shared" si="3"/>
        <v>0</v>
      </c>
      <c r="R14">
        <f>VLOOKUP("200/C-078-C/094-A-14/02",'Production Data Load 2016-17'!$A$2:$G$18,7,FALSE)</f>
        <v>182</v>
      </c>
      <c r="S14" s="10">
        <v>14</v>
      </c>
      <c r="T14">
        <f>VLOOKUP("200/C-078-C/094-A-14/02",'GasWater Analysis'!$A$2:$I$18,6,FALSE)*100</f>
        <v>0.86</v>
      </c>
      <c r="U14">
        <f>VLOOKUP("200/C-078-C/094-A-14/02",'GasWater Analysis'!$A$2:$I$18,5,FALSE)*100</f>
        <v>2.23</v>
      </c>
      <c r="V14" t="s">
        <v>152</v>
      </c>
      <c r="W14" t="s">
        <v>152</v>
      </c>
      <c r="X14" s="29">
        <f>'GasWater Analysis'!$H$11</f>
        <v>6782</v>
      </c>
      <c r="Y14" s="29">
        <f>'GasWater Analysis'!$G$11</f>
        <v>44</v>
      </c>
      <c r="Z14" t="s">
        <v>153</v>
      </c>
      <c r="AA14">
        <f t="shared" si="61"/>
        <v>0</v>
      </c>
      <c r="AB14">
        <f t="shared" si="5"/>
        <v>4.215105443380982</v>
      </c>
      <c r="AC14">
        <f t="shared" si="6"/>
        <v>1.8530979462915191</v>
      </c>
      <c r="AD14">
        <f t="shared" si="7"/>
        <v>0</v>
      </c>
      <c r="AE14" t="str">
        <f t="shared" si="8"/>
        <v>Slug</v>
      </c>
      <c r="AF14" s="79">
        <v>5.56370038712181</v>
      </c>
      <c r="AG14">
        <f t="shared" si="9"/>
        <v>6.3181475000000002</v>
      </c>
      <c r="AH14">
        <f t="shared" si="10"/>
        <v>2.4365949999999996</v>
      </c>
      <c r="AI14" t="s">
        <v>154</v>
      </c>
      <c r="AJ14">
        <v>0.05</v>
      </c>
      <c r="AK14">
        <f t="shared" ca="1" si="11"/>
        <v>48</v>
      </c>
      <c r="AL14" t="str">
        <f t="shared" ca="1" si="0"/>
        <v>A</v>
      </c>
      <c r="AM14" t="str">
        <f t="shared" si="12"/>
        <v>B</v>
      </c>
      <c r="AN14" t="str">
        <f t="shared" si="13"/>
        <v>C</v>
      </c>
      <c r="AO14" t="str">
        <f t="shared" si="14"/>
        <v>C</v>
      </c>
      <c r="AP14" t="str">
        <f t="shared" si="62"/>
        <v>N/A</v>
      </c>
      <c r="AQ14">
        <f t="shared" ca="1" si="16"/>
        <v>48</v>
      </c>
      <c r="AR14" t="str">
        <f t="shared" ca="1" si="1"/>
        <v>C</v>
      </c>
      <c r="AS14" t="str">
        <f t="shared" ca="1" si="63"/>
        <v>C</v>
      </c>
      <c r="AT14" t="s">
        <v>155</v>
      </c>
      <c r="AU14" t="s">
        <v>156</v>
      </c>
      <c r="AV14" t="s">
        <v>156</v>
      </c>
      <c r="AW14" t="s">
        <v>157</v>
      </c>
      <c r="AX14" t="s">
        <v>157</v>
      </c>
      <c r="AY14" t="s">
        <v>157</v>
      </c>
      <c r="AZ14">
        <f t="shared" si="64"/>
        <v>0.05</v>
      </c>
      <c r="BA14">
        <f t="shared" ca="1" si="65"/>
        <v>63.95</v>
      </c>
      <c r="BB14" t="str">
        <f t="shared" ca="1" si="66"/>
        <v>A</v>
      </c>
      <c r="BC14" t="str">
        <f t="shared" si="67"/>
        <v>B</v>
      </c>
      <c r="BD14" t="str">
        <f t="shared" si="68"/>
        <v>C</v>
      </c>
      <c r="BE14" t="str">
        <f t="shared" si="69"/>
        <v>N/A</v>
      </c>
      <c r="BF14">
        <f t="shared" ca="1" si="70"/>
        <v>63.95</v>
      </c>
      <c r="BG14" t="str">
        <f t="shared" ca="1" si="71"/>
        <v>C</v>
      </c>
      <c r="BH14" s="30"/>
      <c r="BI14" s="30"/>
      <c r="BJ14" s="30"/>
      <c r="BK14" s="30"/>
      <c r="BL14" t="str">
        <f t="shared" ca="1" si="72"/>
        <v>C</v>
      </c>
      <c r="BM14">
        <v>1</v>
      </c>
      <c r="BN14" t="s">
        <v>187</v>
      </c>
      <c r="BO14" t="str">
        <f t="shared" si="26"/>
        <v>Yes</v>
      </c>
      <c r="BP14" t="str">
        <f t="shared" si="27"/>
        <v>No</v>
      </c>
      <c r="BQ14" t="str">
        <f t="shared" si="28"/>
        <v>Yes</v>
      </c>
      <c r="BR14" t="str">
        <f t="shared" si="29"/>
        <v>No</v>
      </c>
      <c r="BS14" t="s">
        <v>174</v>
      </c>
      <c r="BT14" t="str">
        <f t="shared" si="30"/>
        <v>Yes</v>
      </c>
      <c r="BU14" t="s">
        <v>175</v>
      </c>
      <c r="BV14" t="s">
        <v>160</v>
      </c>
      <c r="BW14" t="str">
        <f>IF(ISNUMBER(SEARCH("Buffer",BU14)), "Yes","No")</f>
        <v>Yes</v>
      </c>
      <c r="BX14" t="str">
        <f t="shared" si="32"/>
        <v>Yes</v>
      </c>
      <c r="BY14" t="str">
        <f t="shared" si="33"/>
        <v>No</v>
      </c>
      <c r="BZ14">
        <f t="shared" si="34"/>
        <v>9.3102436229989767</v>
      </c>
      <c r="CA14">
        <f t="shared" si="35"/>
        <v>0</v>
      </c>
      <c r="CB14">
        <f t="shared" si="36"/>
        <v>0</v>
      </c>
      <c r="CC14" t="s">
        <v>176</v>
      </c>
      <c r="CD14" t="s">
        <v>162</v>
      </c>
      <c r="CE14" t="s">
        <v>162</v>
      </c>
      <c r="CF14" t="s">
        <v>163</v>
      </c>
      <c r="CG14">
        <v>50000</v>
      </c>
      <c r="CH14">
        <v>150000</v>
      </c>
      <c r="CI14">
        <f t="shared" si="37"/>
        <v>3940.8972972973006</v>
      </c>
      <c r="CJ14">
        <f t="shared" si="38"/>
        <v>203940.89729729731</v>
      </c>
      <c r="CK14" t="s">
        <v>164</v>
      </c>
      <c r="CL14" s="78">
        <f t="shared" si="39"/>
        <v>2</v>
      </c>
      <c r="CO14">
        <f t="shared" si="73"/>
        <v>4</v>
      </c>
      <c r="CP14" t="s">
        <v>165</v>
      </c>
      <c r="CQ14">
        <f>IF(OR(J14="Steel",J14=""),IF(AND(CM14="",CN14="",CP14=""),0,IF(CM14&gt;=PHR_4,PHF_4,IF(AND(CM14&gt;=PHR_3,CM14&lt;PHR_4),PHF_3,IF(AND(CM14&gt;=PHR_2,CM14&lt;PHR_3),PHF_2,IF(CM14&lt;PHR_2,PHF_1,PHF_1))))/10*PH_OV)+IFERROR(VLOOKUP(CP14,'Factors and Weightings EC'!$A$2:$B$7,2,FALSE),0)/10*DRAINAGE_OV+IF(CN14&gt;=BSR_4,BSF_4,IF(AND(CN14&gt;=BSR_3,CN14&lt;BSR_4),BSF_3,IF(AND(CN14&gt;=BSR_2,CN14&lt;BSR_3),BSF_2,BSF_1)))/10*SAT_OV,0)</f>
        <v>6.5</v>
      </c>
      <c r="CR14" t="s">
        <v>152</v>
      </c>
      <c r="CS14">
        <f t="shared" ca="1" si="41"/>
        <v>16</v>
      </c>
      <c r="CT14" t="s">
        <v>162</v>
      </c>
      <c r="CU14" t="s">
        <v>162</v>
      </c>
      <c r="CV14" s="30"/>
      <c r="CW14" s="30"/>
      <c r="CX14" s="30" t="s">
        <v>152</v>
      </c>
      <c r="CY14">
        <f t="shared" si="74"/>
        <v>1</v>
      </c>
      <c r="CZ14">
        <f t="shared" ca="1" si="75"/>
        <v>5</v>
      </c>
      <c r="DA14">
        <f ca="1">IF(J14&lt;&gt;"Steel",0,CY14/10*TYPEvTEMP_WEIGHT+CZ14/10*AGEvTYPE_WEIGHT+VLOOKUP(CX14,'Factors and Weightings EC'!$A$22:$B$25,2,FALSE)/10*COATING_COND_WEIGHT+IF(CW14&gt;0,DEFECT_WEIGHT,0))</f>
        <v>11.5</v>
      </c>
      <c r="DB14" s="30"/>
      <c r="DC14" s="30"/>
      <c r="DD14" s="30"/>
      <c r="DE14" s="30"/>
      <c r="DF14" s="30"/>
      <c r="DG14" s="30"/>
      <c r="DH14" t="s">
        <v>166</v>
      </c>
      <c r="DI14">
        <f t="shared" ca="1" si="76"/>
        <v>33</v>
      </c>
      <c r="DJ14">
        <f t="shared" ca="1" si="77"/>
        <v>3</v>
      </c>
      <c r="DK14">
        <f>IF(BT14&lt;&gt;"Yes",LPW_OVERALL/2,LPW_OVERALL*VLOOKUP(BV14,'Factors and Weightings'!$A$47:$B$56,2,FALSE))*IF(LEFT(BU14,3)="Buf",0.6,1)*IF(OR(E14="Salt Water",E14="Produced Gas",E14="Oil Well Effluent"),1,IF(OR(E14="Natural Gas",E14="Fuel Gas",E14="LV",E14="Fresh Water",E14="MG"),0.5,IF(BZ14&gt;LPRANGE_5,LPWEIGHT5/10,IF(AND(BZ14&gt;LPRANGE_4,BZ14&lt;LPRANGE_5),LPWEIGHT4/10,IF(AND(BZ14&gt;LPRANGE_3,BZ14&lt;LPRANGE_4),LPWEIGHT3/10,IF(AND(BZ14&gt;LPRANGE_2,BZ14&lt;LPRANGE_3),LPWEIGHT2/10,LPWEIGHT1/10))))))</f>
        <v>4.8000000000000007</v>
      </c>
      <c r="DL14">
        <f t="shared" si="78"/>
        <v>1</v>
      </c>
      <c r="DM14" t="str">
        <f t="shared" ca="1" si="79"/>
        <v>31</v>
      </c>
      <c r="DN14" t="str">
        <f t="shared" ca="1" si="80"/>
        <v>Low</v>
      </c>
      <c r="DP14" t="str">
        <f t="shared" ca="1" si="81"/>
        <v>C</v>
      </c>
      <c r="DQ14">
        <f t="shared" ca="1" si="82"/>
        <v>3</v>
      </c>
      <c r="DR14">
        <f t="shared" si="83"/>
        <v>2</v>
      </c>
      <c r="DS14" t="str">
        <f t="shared" ca="1" si="84"/>
        <v>C2</v>
      </c>
      <c r="DT14" t="str">
        <f t="shared" ca="1" si="85"/>
        <v>32</v>
      </c>
      <c r="DU14" t="str">
        <f t="shared" ca="1" si="86"/>
        <v>Medium</v>
      </c>
      <c r="DV14" t="str">
        <f t="shared" ca="1" si="87"/>
        <v>C</v>
      </c>
      <c r="DW14">
        <f t="shared" ca="1" si="88"/>
        <v>3</v>
      </c>
      <c r="DX14">
        <f t="shared" si="89"/>
        <v>2</v>
      </c>
      <c r="DY14" t="str">
        <f t="shared" ca="1" si="90"/>
        <v>C2</v>
      </c>
      <c r="DZ14" t="str">
        <f t="shared" ca="1" si="91"/>
        <v>32</v>
      </c>
      <c r="EA14" t="str">
        <f t="shared" ca="1" si="92"/>
        <v>Medium</v>
      </c>
      <c r="EB14" s="12" t="s">
        <v>177</v>
      </c>
    </row>
    <row r="15" spans="1:150" ht="45">
      <c r="A15" t="s">
        <v>188</v>
      </c>
      <c r="B15" t="str">
        <f>IFERROR(VLOOKUP($A15,'PM vs Kermit Cross Reference'!$B$2:$V$49,8,FALSE),VLOOKUP($A15,'PM vs Kermit Cross Reference'!$C$2:$V$49,7,FALSE))</f>
        <v>D-089-C/094-A-14</v>
      </c>
      <c r="C15" t="str">
        <f>IFERROR(VLOOKUP($A15,'PM vs Kermit Cross Reference'!$B$2:$V$49,9,FALSE),VLOOKUP($A15,'PM vs Kermit Cross Reference'!$C$2:$V$49,8,FALSE))</f>
        <v>A-090-C/094-A-14</v>
      </c>
      <c r="D15" t="str">
        <f>IFERROR(VLOOKUP($A15,'PM vs Kermit Cross Reference'!$B$2:$V$49,20,FALSE),VLOOKUP($A15,'PM vs Kermit Cross Reference'!$C$2:$V$49,19,FALSE))</f>
        <v>Active</v>
      </c>
      <c r="E15" t="str">
        <f>IFERROR(VLOOKUP($A15,'PM vs Kermit Cross Reference'!$B$2:$V$49,7,FALSE),VLOOKUP($A15,'PM vs Kermit Cross Reference'!$C$2:$V$49,6,FALSE))</f>
        <v>Sour Natural Gas</v>
      </c>
      <c r="F15">
        <f ca="1">YEAR(TODAY())-IFERROR(VLOOKUP($A15,'PM vs Kermit Cross Reference'!$B$2:$V$49,16,FALSE),VLOOKUP($A15,'PM vs Kermit Cross Reference'!$C$2:$V$49,15,FALSE))</f>
        <v>64</v>
      </c>
      <c r="G15">
        <f>IFERROR(VLOOKUP($A15,'PM vs Kermit Cross Reference'!$B$2:$V$49,13,FALSE),VLOOKUP($A15,'PM vs Kermit Cross Reference'!$C$2:$V$49,12,FALSE))</f>
        <v>114.3</v>
      </c>
      <c r="H15" s="10">
        <v>4.8</v>
      </c>
      <c r="I15">
        <f>IFERROR(VLOOKUP($A15,'PM vs Kermit Cross Reference'!$B$2:$V$49,15,FALSE),VLOOKUP($A15,'PM vs Kermit Cross Reference'!$C$2:$V$49,14,FALSE))</f>
        <v>0.93812887920349197</v>
      </c>
      <c r="J15" s="33" t="str">
        <f>IFERROR(VLOOKUP($A15,'PM vs Kermit Cross Reference'!$B$2:$V$49,10,FALSE),VLOOKUP($A15,'PM vs Kermit Cross Reference'!$C$2:$V$49,9,FALSE))</f>
        <v/>
      </c>
      <c r="K15" s="33" t="str">
        <f>IFERROR(VLOOKUP($A15,'PM vs Kermit Cross Reference'!$B$2:$V$49,11,FALSE),VLOOKUP($A15,'PM vs Kermit Cross Reference'!$C$2:$V$49,10,FALSE))</f>
        <v/>
      </c>
      <c r="L15" s="33"/>
      <c r="M15">
        <f t="shared" si="2"/>
        <v>0.30926640926640908</v>
      </c>
      <c r="N15">
        <f>VLOOKUP(A15,Schematic!$A$92:$D$113,2,FALSE)</f>
        <v>26.194131274131273</v>
      </c>
      <c r="O15">
        <f>VLOOKUP(A15,Schematic!$A$92:$D$113,3,FALSE)</f>
        <v>0</v>
      </c>
      <c r="P15">
        <f>VLOOKUP(A15,Schematic!$A$92:$D$113,4,FALSE)</f>
        <v>0.30926640926640908</v>
      </c>
      <c r="Q15">
        <f t="shared" si="3"/>
        <v>100</v>
      </c>
      <c r="R15">
        <f>R16</f>
        <v>1046</v>
      </c>
      <c r="S15" s="10">
        <v>14</v>
      </c>
      <c r="T15">
        <f>T16</f>
        <v>0.71000000000000008</v>
      </c>
      <c r="U15">
        <f>U16</f>
        <v>1.9300000000000002</v>
      </c>
      <c r="V15" t="s">
        <v>152</v>
      </c>
      <c r="W15" t="s">
        <v>152</v>
      </c>
      <c r="X15" s="29">
        <f>'GasWater Analysis'!$H$11</f>
        <v>6782</v>
      </c>
      <c r="Y15" s="29">
        <f>'GasWater Analysis'!$G$11</f>
        <v>44</v>
      </c>
      <c r="Z15" t="s">
        <v>153</v>
      </c>
      <c r="AA15">
        <f t="shared" si="61"/>
        <v>1.0241784285056825</v>
      </c>
      <c r="AB15">
        <f t="shared" si="5"/>
        <v>19.143583833911087</v>
      </c>
      <c r="AC15">
        <f t="shared" si="6"/>
        <v>2.7135292671423734</v>
      </c>
      <c r="AD15">
        <f t="shared" si="7"/>
        <v>4.1575335717636486E-4</v>
      </c>
      <c r="AE15" t="str">
        <f t="shared" si="8"/>
        <v>Slug</v>
      </c>
      <c r="AF15" s="79">
        <v>5.0247262459688997</v>
      </c>
      <c r="AG15">
        <f t="shared" si="9"/>
        <v>22.143372500000005</v>
      </c>
      <c r="AH15">
        <f t="shared" si="10"/>
        <v>8.1460075000000014</v>
      </c>
      <c r="AI15" t="s">
        <v>154</v>
      </c>
      <c r="AJ15">
        <v>0.05</v>
      </c>
      <c r="AK15">
        <f t="shared" ca="1" si="11"/>
        <v>31.999999999999986</v>
      </c>
      <c r="AL15" t="str">
        <f t="shared" ca="1" si="0"/>
        <v>A</v>
      </c>
      <c r="AM15" t="str">
        <f t="shared" si="12"/>
        <v>B</v>
      </c>
      <c r="AN15" t="str">
        <f t="shared" si="13"/>
        <v>C</v>
      </c>
      <c r="AO15" t="str">
        <f t="shared" si="14"/>
        <v>C</v>
      </c>
      <c r="AP15" t="str">
        <f t="shared" si="62"/>
        <v>N/A</v>
      </c>
      <c r="AQ15">
        <f t="shared" ca="1" si="16"/>
        <v>31.999999999999986</v>
      </c>
      <c r="AR15" t="str">
        <f t="shared" ca="1" si="1"/>
        <v>C</v>
      </c>
      <c r="AS15" t="str">
        <f t="shared" ca="1" si="63"/>
        <v>C</v>
      </c>
      <c r="AT15" t="s">
        <v>155</v>
      </c>
      <c r="AU15" t="s">
        <v>156</v>
      </c>
      <c r="AV15" t="s">
        <v>156</v>
      </c>
      <c r="AW15" t="s">
        <v>157</v>
      </c>
      <c r="AX15" t="s">
        <v>157</v>
      </c>
      <c r="AY15" t="s">
        <v>157</v>
      </c>
      <c r="AZ15">
        <f t="shared" si="64"/>
        <v>0.05</v>
      </c>
      <c r="BA15">
        <f t="shared" ca="1" si="65"/>
        <v>95.949999999999989</v>
      </c>
      <c r="BB15" t="str">
        <f t="shared" ca="1" si="66"/>
        <v>A</v>
      </c>
      <c r="BC15" t="str">
        <f t="shared" si="67"/>
        <v>B</v>
      </c>
      <c r="BD15" t="str">
        <f t="shared" si="68"/>
        <v>C</v>
      </c>
      <c r="BE15" t="str">
        <f t="shared" si="69"/>
        <v>N/A</v>
      </c>
      <c r="BF15">
        <f t="shared" ca="1" si="70"/>
        <v>95.949999999999989</v>
      </c>
      <c r="BG15" t="str">
        <f t="shared" ca="1" si="71"/>
        <v>C</v>
      </c>
      <c r="BH15" s="30"/>
      <c r="BI15" s="30"/>
      <c r="BJ15" s="30"/>
      <c r="BK15" s="30"/>
      <c r="BL15" t="str">
        <f t="shared" ca="1" si="72"/>
        <v>C</v>
      </c>
      <c r="BM15">
        <v>1</v>
      </c>
      <c r="BN15" t="s">
        <v>189</v>
      </c>
      <c r="BO15" t="str">
        <f t="shared" si="26"/>
        <v>Yes</v>
      </c>
      <c r="BP15" t="str">
        <f t="shared" si="27"/>
        <v>No</v>
      </c>
      <c r="BQ15" t="str">
        <f t="shared" si="28"/>
        <v>No</v>
      </c>
      <c r="BR15" t="str">
        <f t="shared" si="29"/>
        <v>No</v>
      </c>
      <c r="BS15" t="s">
        <v>174</v>
      </c>
      <c r="BT15" t="str">
        <f t="shared" si="30"/>
        <v>No</v>
      </c>
      <c r="BV15" t="s">
        <v>160</v>
      </c>
      <c r="BW15" t="str">
        <f t="shared" si="31"/>
        <v>No</v>
      </c>
      <c r="BX15" t="str">
        <f t="shared" si="32"/>
        <v>No</v>
      </c>
      <c r="BY15" t="str">
        <f t="shared" si="33"/>
        <v>No</v>
      </c>
      <c r="BZ15">
        <f t="shared" si="34"/>
        <v>8.0769194201919614</v>
      </c>
      <c r="CA15">
        <f t="shared" si="35"/>
        <v>10.241784285056825</v>
      </c>
      <c r="CB15">
        <f t="shared" si="36"/>
        <v>1.0241784285056825</v>
      </c>
      <c r="CC15" t="s">
        <v>161</v>
      </c>
      <c r="CD15" t="s">
        <v>162</v>
      </c>
      <c r="CE15" t="s">
        <v>162</v>
      </c>
      <c r="CF15" t="s">
        <v>163</v>
      </c>
      <c r="CG15">
        <v>50000</v>
      </c>
      <c r="CH15">
        <v>75000</v>
      </c>
      <c r="CI15">
        <f t="shared" si="37"/>
        <v>22003.070270270269</v>
      </c>
      <c r="CJ15">
        <f t="shared" si="38"/>
        <v>147003.07027027028</v>
      </c>
      <c r="CK15" t="s">
        <v>164</v>
      </c>
      <c r="CL15" s="78">
        <f t="shared" si="39"/>
        <v>2</v>
      </c>
      <c r="CO15">
        <f t="shared" si="73"/>
        <v>4</v>
      </c>
      <c r="CP15" t="s">
        <v>165</v>
      </c>
      <c r="CQ15">
        <f>IF(OR(J15="Steel",J15=""),IF(AND(CM15="",CN15="",CP15=""),0,IF(CM15&gt;=PHR_4,PHF_4,IF(AND(CM15&gt;=PHR_3,CM15&lt;PHR_4),PHF_3,IF(AND(CM15&gt;=PHR_2,CM15&lt;PHR_3),PHF_2,IF(CM15&lt;PHR_2,PHF_1,PHF_1))))/10*PH_OV)+IFERROR(VLOOKUP(CP15,'Factors and Weightings EC'!$A$2:$B$7,2,FALSE),0)/10*DRAINAGE_OV+IF(CN15&gt;=BSR_4,BSF_4,IF(AND(CN15&gt;=BSR_3,CN15&lt;BSR_4),BSF_3,IF(AND(CN15&gt;=BSR_2,CN15&lt;BSR_3),BSF_2,BSF_1)))/10*SAT_OV,0)</f>
        <v>6.5</v>
      </c>
      <c r="CR15" t="s">
        <v>152</v>
      </c>
      <c r="CS15">
        <f t="shared" ca="1" si="41"/>
        <v>64</v>
      </c>
      <c r="CT15" t="s">
        <v>162</v>
      </c>
      <c r="CU15" t="s">
        <v>162</v>
      </c>
      <c r="CV15" s="30"/>
      <c r="CW15" s="30"/>
      <c r="CX15" s="30" t="s">
        <v>152</v>
      </c>
      <c r="CY15">
        <f t="shared" si="74"/>
        <v>1</v>
      </c>
      <c r="CZ15">
        <f t="shared" ca="1" si="75"/>
        <v>10</v>
      </c>
      <c r="DA15">
        <f ca="1">IF(J15&lt;&gt;"Steel",0,CY15/10*TYPEvTEMP_WEIGHT+CZ15/10*AGEvTYPE_WEIGHT+VLOOKUP(CX15,'Factors and Weightings EC'!$A$22:$B$25,2,FALSE)/10*COATING_COND_WEIGHT+IF(CW15&gt;0,DEFECT_WEIGHT,0))</f>
        <v>0</v>
      </c>
      <c r="DB15" s="30"/>
      <c r="DC15" s="30"/>
      <c r="DD15" s="30"/>
      <c r="DE15" s="30"/>
      <c r="DF15" s="30"/>
      <c r="DG15" s="30"/>
      <c r="DH15" t="s">
        <v>166</v>
      </c>
      <c r="DI15">
        <f t="shared" ca="1" si="76"/>
        <v>21.5</v>
      </c>
      <c r="DJ15">
        <f t="shared" ca="1" si="77"/>
        <v>2</v>
      </c>
      <c r="DK15">
        <f>IF(BT15&lt;&gt;"Yes",LPW_OVERALL/2,LPW_OVERALL*VLOOKUP(BV15,'Factors and Weightings'!$A$47:$B$56,2,FALSE))*IF(LEFT(BU15,3)="Buf",0.6,1)*IF(OR(E15="Salt Water",E15="Produced Gas",E15="Oil Well Effluent"),1,IF(OR(E15="Natural Gas",E15="Fuel Gas",E15="LV",E15="Fresh Water",E15="MG"),0.5,IF(BZ15&gt;LPRANGE_5,LPWEIGHT5/10,IF(AND(BZ15&gt;LPRANGE_4,BZ15&lt;LPRANGE_5),LPWEIGHT4/10,IF(AND(BZ15&gt;LPRANGE_3,BZ15&lt;LPRANGE_4),LPWEIGHT3/10,IF(AND(BZ15&gt;LPRANGE_2,BZ15&lt;LPRANGE_3),LPWEIGHT2/10,LPWEIGHT1/10))))))</f>
        <v>5</v>
      </c>
      <c r="DL15">
        <f t="shared" si="78"/>
        <v>1</v>
      </c>
      <c r="DM15" t="str">
        <f t="shared" ca="1" si="79"/>
        <v>21</v>
      </c>
      <c r="DN15" t="str">
        <f t="shared" ca="1" si="80"/>
        <v>Low</v>
      </c>
      <c r="DP15" t="str">
        <f t="shared" ca="1" si="81"/>
        <v>C</v>
      </c>
      <c r="DQ15">
        <f t="shared" ca="1" si="82"/>
        <v>3</v>
      </c>
      <c r="DR15">
        <f t="shared" si="83"/>
        <v>2</v>
      </c>
      <c r="DS15" t="str">
        <f t="shared" ca="1" si="84"/>
        <v>C2</v>
      </c>
      <c r="DT15" t="str">
        <f t="shared" ca="1" si="85"/>
        <v>32</v>
      </c>
      <c r="DU15" t="str">
        <f t="shared" ca="1" si="86"/>
        <v>Medium</v>
      </c>
      <c r="DV15" t="str">
        <f t="shared" ca="1" si="87"/>
        <v>C</v>
      </c>
      <c r="DW15">
        <f t="shared" ca="1" si="88"/>
        <v>3</v>
      </c>
      <c r="DX15">
        <f t="shared" si="89"/>
        <v>2</v>
      </c>
      <c r="DY15" t="str">
        <f t="shared" ca="1" si="90"/>
        <v>C2</v>
      </c>
      <c r="DZ15" t="str">
        <f t="shared" ca="1" si="91"/>
        <v>32</v>
      </c>
      <c r="EA15" t="str">
        <f t="shared" ca="1" si="92"/>
        <v>Medium</v>
      </c>
      <c r="EB15" s="12" t="s">
        <v>167</v>
      </c>
      <c r="ER15" t="s">
        <v>190</v>
      </c>
      <c r="ES15" t="s">
        <v>191</v>
      </c>
      <c r="ET15" t="s">
        <v>192</v>
      </c>
    </row>
    <row r="16" spans="1:150" ht="45">
      <c r="A16" t="s">
        <v>193</v>
      </c>
      <c r="B16" t="str">
        <f>IFERROR(VLOOKUP($A16,'PM vs Kermit Cross Reference'!$B$2:$V$49,8,FALSE),VLOOKUP($A16,'PM vs Kermit Cross Reference'!$C$2:$V$49,7,FALSE))</f>
        <v>A-098-C/094-A-14</v>
      </c>
      <c r="C16" t="str">
        <f>IFERROR(VLOOKUP($A16,'PM vs Kermit Cross Reference'!$B$2:$V$49,9,FALSE),VLOOKUP($A16,'PM vs Kermit Cross Reference'!$C$2:$V$49,8,FALSE))</f>
        <v>D-089-C/094-A-14</v>
      </c>
      <c r="D16" t="str">
        <f>IFERROR(VLOOKUP($A16,'PM vs Kermit Cross Reference'!$B$2:$V$49,20,FALSE),VLOOKUP($A16,'PM vs Kermit Cross Reference'!$C$2:$V$49,19,FALSE))</f>
        <v>Active</v>
      </c>
      <c r="E16" t="str">
        <f>IFERROR(VLOOKUP($A16,'PM vs Kermit Cross Reference'!$B$2:$V$49,7,FALSE),VLOOKUP($A16,'PM vs Kermit Cross Reference'!$C$2:$V$49,6,FALSE))</f>
        <v>Natural Gas</v>
      </c>
      <c r="F16">
        <f ca="1">YEAR(TODAY())-IFERROR(VLOOKUP($A16,'PM vs Kermit Cross Reference'!$B$2:$V$49,16,FALSE),VLOOKUP($A16,'PM vs Kermit Cross Reference'!$C$2:$V$49,15,FALSE))</f>
        <v>51</v>
      </c>
      <c r="G16">
        <f>IFERROR(VLOOKUP($A16,'PM vs Kermit Cross Reference'!$B$2:$V$49,13,FALSE),VLOOKUP($A16,'PM vs Kermit Cross Reference'!$C$2:$V$49,12,FALSE))</f>
        <v>168.3</v>
      </c>
      <c r="H16">
        <f>IFERROR(VLOOKUP($A16,'PM vs Kermit Cross Reference'!$B$2:$V$49,14,FALSE),VLOOKUP($A16,'PM vs Kermit Cross Reference'!$C$2:$V$49,13,FALSE))</f>
        <v>4.78</v>
      </c>
      <c r="I16">
        <f>IFERROR(VLOOKUP($A16,'PM vs Kermit Cross Reference'!$B$2:$V$49,15,FALSE),VLOOKUP($A16,'PM vs Kermit Cross Reference'!$C$2:$V$49,14,FALSE))</f>
        <v>0.88589821843338301</v>
      </c>
      <c r="J16" t="str">
        <f>IFERROR(VLOOKUP($A16,'PM vs Kermit Cross Reference'!$B$2:$V$49,10,FALSE),VLOOKUP($A16,'PM vs Kermit Cross Reference'!$C$2:$V$49,9,FALSE))</f>
        <v>Steel</v>
      </c>
      <c r="K16" s="33" t="str">
        <f>IFERROR(VLOOKUP($A16,'PM vs Kermit Cross Reference'!$B$2:$V$49,11,FALSE),VLOOKUP($A16,'PM vs Kermit Cross Reference'!$C$2:$V$49,10,FALSE))</f>
        <v/>
      </c>
      <c r="L16" s="33"/>
      <c r="M16">
        <f t="shared" si="2"/>
        <v>0</v>
      </c>
      <c r="N16">
        <f>VLOOKUP(A16,Schematic!$A$92:$D$113,2,FALSE)</f>
        <v>22.271486486486488</v>
      </c>
      <c r="O16">
        <f>VLOOKUP(A16,Schematic!$A$92:$D$113,3,FALSE)</f>
        <v>0</v>
      </c>
      <c r="P16">
        <f>VLOOKUP(A16,Schematic!$A$92:$D$113,4,FALSE)</f>
        <v>0</v>
      </c>
      <c r="Q16">
        <f t="shared" si="3"/>
        <v>0</v>
      </c>
      <c r="R16">
        <f>R17</f>
        <v>1046</v>
      </c>
      <c r="S16" s="10">
        <v>14</v>
      </c>
      <c r="T16">
        <f>T17</f>
        <v>0.71000000000000008</v>
      </c>
      <c r="U16">
        <f>U17</f>
        <v>1.9300000000000002</v>
      </c>
      <c r="V16" t="s">
        <v>152</v>
      </c>
      <c r="W16" t="s">
        <v>152</v>
      </c>
      <c r="X16" s="29">
        <f>'GasWater Analysis'!$H$11</f>
        <v>6782</v>
      </c>
      <c r="Y16" s="29">
        <f>'GasWater Analysis'!$G$11</f>
        <v>44</v>
      </c>
      <c r="Z16" t="s">
        <v>153</v>
      </c>
      <c r="AA16">
        <f t="shared" si="61"/>
        <v>0</v>
      </c>
      <c r="AB16">
        <f t="shared" si="5"/>
        <v>17.343301093477354</v>
      </c>
      <c r="AC16">
        <f t="shared" si="6"/>
        <v>1.0036916851084767</v>
      </c>
      <c r="AD16">
        <f t="shared" si="7"/>
        <v>0</v>
      </c>
      <c r="AE16" t="str">
        <f t="shared" si="8"/>
        <v>Slug</v>
      </c>
      <c r="AF16" s="79">
        <v>5.0247262459688997</v>
      </c>
      <c r="AG16">
        <f t="shared" si="9"/>
        <v>22.143372500000005</v>
      </c>
      <c r="AH16">
        <f t="shared" si="10"/>
        <v>8.1460075000000014</v>
      </c>
      <c r="AI16" t="s">
        <v>154</v>
      </c>
      <c r="AJ16">
        <v>0.05</v>
      </c>
      <c r="AK16">
        <f t="shared" ca="1" si="11"/>
        <v>44.599999999999994</v>
      </c>
      <c r="AL16" t="str">
        <f t="shared" ca="1" si="0"/>
        <v>A</v>
      </c>
      <c r="AM16" t="str">
        <f t="shared" si="12"/>
        <v>C</v>
      </c>
      <c r="AN16" t="str">
        <f t="shared" si="13"/>
        <v>C</v>
      </c>
      <c r="AO16" t="str">
        <f t="shared" si="14"/>
        <v>E</v>
      </c>
      <c r="AP16" t="str">
        <f t="shared" si="62"/>
        <v>N/A</v>
      </c>
      <c r="AQ16">
        <f t="shared" ca="1" si="16"/>
        <v>33.449999999999996</v>
      </c>
      <c r="AR16" t="str">
        <f t="shared" ca="1" si="1"/>
        <v>E</v>
      </c>
      <c r="AS16" t="str">
        <f t="shared" ca="1" si="63"/>
        <v>E</v>
      </c>
      <c r="AT16" t="s">
        <v>155</v>
      </c>
      <c r="AU16" t="s">
        <v>156</v>
      </c>
      <c r="AV16" t="s">
        <v>156</v>
      </c>
      <c r="AW16" t="s">
        <v>157</v>
      </c>
      <c r="AX16" t="s">
        <v>157</v>
      </c>
      <c r="AY16" t="s">
        <v>157</v>
      </c>
      <c r="AZ16">
        <f t="shared" si="64"/>
        <v>0.05</v>
      </c>
      <c r="BA16">
        <f t="shared" ca="1" si="65"/>
        <v>95.55</v>
      </c>
      <c r="BB16" t="str">
        <f t="shared" ca="1" si="66"/>
        <v>A</v>
      </c>
      <c r="BC16" t="str">
        <f t="shared" si="67"/>
        <v>C</v>
      </c>
      <c r="BD16" t="str">
        <f t="shared" si="68"/>
        <v>E</v>
      </c>
      <c r="BE16" t="str">
        <f t="shared" si="69"/>
        <v>N/A</v>
      </c>
      <c r="BF16">
        <f t="shared" ca="1" si="70"/>
        <v>71.662499999999994</v>
      </c>
      <c r="BG16" t="str">
        <f t="shared" ca="1" si="71"/>
        <v>E</v>
      </c>
      <c r="BH16" s="30"/>
      <c r="BI16" s="30"/>
      <c r="BJ16" s="30"/>
      <c r="BK16" s="30"/>
      <c r="BL16" t="str">
        <f t="shared" ca="1" si="72"/>
        <v>E</v>
      </c>
      <c r="BM16">
        <v>1</v>
      </c>
      <c r="BN16" t="s">
        <v>179</v>
      </c>
      <c r="BO16" t="str">
        <f t="shared" si="26"/>
        <v>No</v>
      </c>
      <c r="BP16" t="str">
        <f t="shared" si="27"/>
        <v>No</v>
      </c>
      <c r="BQ16" t="str">
        <f t="shared" si="28"/>
        <v>Yes</v>
      </c>
      <c r="BR16" t="str">
        <f t="shared" si="29"/>
        <v>No</v>
      </c>
      <c r="BS16" t="s">
        <v>174</v>
      </c>
      <c r="BT16" t="str">
        <f t="shared" si="30"/>
        <v>No</v>
      </c>
      <c r="BV16" t="s">
        <v>160</v>
      </c>
      <c r="BW16" t="str">
        <f t="shared" si="31"/>
        <v>No</v>
      </c>
      <c r="BX16" t="str">
        <f t="shared" si="32"/>
        <v>No</v>
      </c>
      <c r="BY16" t="str">
        <f t="shared" si="33"/>
        <v>No</v>
      </c>
      <c r="BZ16">
        <f t="shared" si="34"/>
        <v>17.532605529368112</v>
      </c>
      <c r="CA16">
        <f t="shared" si="35"/>
        <v>0</v>
      </c>
      <c r="CB16">
        <f t="shared" si="36"/>
        <v>0</v>
      </c>
      <c r="CC16" t="s">
        <v>161</v>
      </c>
      <c r="CD16" t="s">
        <v>162</v>
      </c>
      <c r="CE16" t="s">
        <v>162</v>
      </c>
      <c r="CF16" t="s">
        <v>163</v>
      </c>
      <c r="CG16">
        <v>50000</v>
      </c>
      <c r="CH16">
        <v>75000</v>
      </c>
      <c r="CI16">
        <f t="shared" si="37"/>
        <v>18708.048648648652</v>
      </c>
      <c r="CJ16">
        <f t="shared" si="38"/>
        <v>143708.04864864866</v>
      </c>
      <c r="CK16" t="s">
        <v>164</v>
      </c>
      <c r="CL16" s="78">
        <f t="shared" si="39"/>
        <v>2</v>
      </c>
      <c r="CO16">
        <f t="shared" si="73"/>
        <v>4</v>
      </c>
      <c r="CP16" t="s">
        <v>165</v>
      </c>
      <c r="CQ16">
        <f>IF(OR(J16="Steel",J16=""),IF(AND(CM16="",CN16="",CP16=""),0,IF(CM16&gt;=PHR_4,PHF_4,IF(AND(CM16&gt;=PHR_3,CM16&lt;PHR_4),PHF_3,IF(AND(CM16&gt;=PHR_2,CM16&lt;PHR_3),PHF_2,IF(CM16&lt;PHR_2,PHF_1,PHF_1))))/10*PH_OV)+IFERROR(VLOOKUP(CP16,'Factors and Weightings EC'!$A$2:$B$7,2,FALSE),0)/10*DRAINAGE_OV+IF(CN16&gt;=BSR_4,BSF_4,IF(AND(CN16&gt;=BSR_3,CN16&lt;BSR_4),BSF_3,IF(AND(CN16&gt;=BSR_2,CN16&lt;BSR_3),BSF_2,BSF_1)))/10*SAT_OV,0)</f>
        <v>6.5</v>
      </c>
      <c r="CR16" t="s">
        <v>152</v>
      </c>
      <c r="CS16">
        <f t="shared" ca="1" si="41"/>
        <v>51</v>
      </c>
      <c r="CT16" t="s">
        <v>162</v>
      </c>
      <c r="CU16" t="s">
        <v>162</v>
      </c>
      <c r="CV16" s="30"/>
      <c r="CW16" s="30"/>
      <c r="CX16" s="30" t="s">
        <v>152</v>
      </c>
      <c r="CY16">
        <f t="shared" si="74"/>
        <v>1</v>
      </c>
      <c r="CZ16">
        <f t="shared" ca="1" si="75"/>
        <v>10</v>
      </c>
      <c r="DA16">
        <f ca="1">IF(J16&lt;&gt;"Steel",0,CY16/10*TYPEvTEMP_WEIGHT+CZ16/10*AGEvTYPE_WEIGHT+VLOOKUP(CX16,'Factors and Weightings EC'!$A$22:$B$25,2,FALSE)/10*COATING_COND_WEIGHT+IF(CW16&gt;0,DEFECT_WEIGHT,0))</f>
        <v>19</v>
      </c>
      <c r="DB16" s="30"/>
      <c r="DC16" s="30"/>
      <c r="DD16" s="30"/>
      <c r="DE16" s="30"/>
      <c r="DF16" s="30"/>
      <c r="DG16" s="30"/>
      <c r="DH16" t="s">
        <v>166</v>
      </c>
      <c r="DI16">
        <f t="shared" ca="1" si="76"/>
        <v>40.5</v>
      </c>
      <c r="DJ16">
        <f t="shared" ca="1" si="77"/>
        <v>4</v>
      </c>
      <c r="DK16">
        <f>IF(BT16&lt;&gt;"Yes",LPW_OVERALL/2,LPW_OVERALL*VLOOKUP(BV16,'Factors and Weightings'!$A$47:$B$56,2,FALSE))*IF(LEFT(BU16,3)="Buf",0.6,1)*IF(OR(E16="Salt Water",E16="Produced Gas",E16="Oil Well Effluent"),1,IF(OR(E16="Natural Gas",E16="Fuel Gas",E16="LV",E16="Fresh Water",E16="MG"),0.5,IF(BZ16&gt;LPRANGE_5,LPWEIGHT5/10,IF(AND(BZ16&gt;LPRANGE_4,BZ16&lt;LPRANGE_5),LPWEIGHT4/10,IF(AND(BZ16&gt;LPRANGE_3,BZ16&lt;LPRANGE_4),LPWEIGHT3/10,IF(AND(BZ16&gt;LPRANGE_2,BZ16&lt;LPRANGE_3),LPWEIGHT2/10,LPWEIGHT1/10))))))</f>
        <v>25</v>
      </c>
      <c r="DL16">
        <f t="shared" si="78"/>
        <v>2</v>
      </c>
      <c r="DM16" t="str">
        <f t="shared" ca="1" si="79"/>
        <v>42</v>
      </c>
      <c r="DN16" t="str">
        <f t="shared" ca="1" si="80"/>
        <v>Medium</v>
      </c>
      <c r="DP16" t="str">
        <f t="shared" ca="1" si="81"/>
        <v>E</v>
      </c>
      <c r="DQ16">
        <f t="shared" ca="1" si="82"/>
        <v>5</v>
      </c>
      <c r="DR16">
        <f t="shared" si="83"/>
        <v>2</v>
      </c>
      <c r="DS16" t="str">
        <f t="shared" ca="1" si="84"/>
        <v>E2</v>
      </c>
      <c r="DT16" t="str">
        <f t="shared" ca="1" si="85"/>
        <v>52</v>
      </c>
      <c r="DU16" t="str">
        <f t="shared" ca="1" si="86"/>
        <v>Medium</v>
      </c>
      <c r="DV16" t="str">
        <f t="shared" ca="1" si="87"/>
        <v>E</v>
      </c>
      <c r="DW16">
        <f t="shared" ca="1" si="88"/>
        <v>5</v>
      </c>
      <c r="DX16">
        <f t="shared" si="89"/>
        <v>2</v>
      </c>
      <c r="DY16" t="str">
        <f t="shared" ca="1" si="90"/>
        <v>E2</v>
      </c>
      <c r="DZ16" t="str">
        <f t="shared" ca="1" si="91"/>
        <v>52</v>
      </c>
      <c r="EA16" t="str">
        <f t="shared" ca="1" si="92"/>
        <v>Medium</v>
      </c>
      <c r="EB16" s="12" t="s">
        <v>167</v>
      </c>
      <c r="EQ16" t="s">
        <v>194</v>
      </c>
      <c r="ER16">
        <v>1</v>
      </c>
      <c r="ES16">
        <v>1</v>
      </c>
      <c r="ET16">
        <v>1</v>
      </c>
    </row>
    <row r="17" spans="1:150" ht="60">
      <c r="A17" t="s">
        <v>195</v>
      </c>
      <c r="B17" t="str">
        <f>IFERROR(VLOOKUP($A17,'PM vs Kermit Cross Reference'!$B$2:$V$49,8,FALSE),VLOOKUP($A17,'PM vs Kermit Cross Reference'!$C$2:$V$49,7,FALSE))</f>
        <v>C-022-F/094-A-14</v>
      </c>
      <c r="C17" t="str">
        <f>IFERROR(VLOOKUP($A17,'PM vs Kermit Cross Reference'!$B$2:$V$49,9,FALSE),VLOOKUP($A17,'PM vs Kermit Cross Reference'!$C$2:$V$49,8,FALSE))</f>
        <v>A-098-C/094-A-14</v>
      </c>
      <c r="D17" t="str">
        <f>IFERROR(VLOOKUP($A17,'PM vs Kermit Cross Reference'!$B$2:$V$49,20,FALSE),VLOOKUP($A17,'PM vs Kermit Cross Reference'!$C$2:$V$49,19,FALSE))</f>
        <v>Active</v>
      </c>
      <c r="E17" t="str">
        <f>IFERROR(VLOOKUP($A17,'PM vs Kermit Cross Reference'!$B$2:$V$49,7,FALSE),VLOOKUP($A17,'PM vs Kermit Cross Reference'!$C$2:$V$49,6,FALSE))</f>
        <v>Natural Gas</v>
      </c>
      <c r="F17">
        <f ca="1">YEAR(TODAY())-IFERROR(VLOOKUP($A17,'PM vs Kermit Cross Reference'!$B$2:$V$49,16,FALSE),VLOOKUP($A17,'PM vs Kermit Cross Reference'!$C$2:$V$49,15,FALSE))</f>
        <v>56</v>
      </c>
      <c r="G17">
        <f>IFERROR(VLOOKUP($A17,'PM vs Kermit Cross Reference'!$B$2:$V$49,13,FALSE),VLOOKUP($A17,'PM vs Kermit Cross Reference'!$C$2:$V$49,12,FALSE))</f>
        <v>168.3</v>
      </c>
      <c r="H17">
        <f>IFERROR(VLOOKUP($A17,'PM vs Kermit Cross Reference'!$B$2:$V$49,14,FALSE),VLOOKUP($A17,'PM vs Kermit Cross Reference'!$C$2:$V$49,13,FALSE))</f>
        <v>4.78</v>
      </c>
      <c r="I17">
        <f>IFERROR(VLOOKUP($A17,'PM vs Kermit Cross Reference'!$B$2:$V$49,15,FALSE),VLOOKUP($A17,'PM vs Kermit Cross Reference'!$C$2:$V$49,14,FALSE))</f>
        <v>5.3327796303630102</v>
      </c>
      <c r="J17" t="str">
        <f>IFERROR(VLOOKUP($A17,'PM vs Kermit Cross Reference'!$B$2:$V$49,10,FALSE),VLOOKUP($A17,'PM vs Kermit Cross Reference'!$C$2:$V$49,9,FALSE))</f>
        <v>Steel</v>
      </c>
      <c r="K17" s="33" t="str">
        <f>IFERROR(VLOOKUP($A17,'PM vs Kermit Cross Reference'!$B$2:$V$49,11,FALSE),VLOOKUP($A17,'PM vs Kermit Cross Reference'!$C$2:$V$49,10,FALSE))</f>
        <v/>
      </c>
      <c r="L17" s="33"/>
      <c r="M17">
        <f t="shared" si="2"/>
        <v>0</v>
      </c>
      <c r="N17">
        <f>VLOOKUP(A17,Schematic!$A$92:$D$113,2,FALSE)</f>
        <v>22.271486486486488</v>
      </c>
      <c r="O17">
        <f>VLOOKUP(A17,Schematic!$A$92:$D$113,3,FALSE)</f>
        <v>0</v>
      </c>
      <c r="P17">
        <f>VLOOKUP(A17,Schematic!$A$92:$D$113,4,FALSE)</f>
        <v>0</v>
      </c>
      <c r="Q17">
        <f t="shared" si="3"/>
        <v>0</v>
      </c>
      <c r="R17">
        <f>MAX(R20,R19,VLOOKUP("200/C-022-F/094-A-14/00",'Production Data Load 2016-17'!$A$2:$G$18,7,FALSE),IFERROR(VLOOKUP("200/A-018-F/094-A-14/02",'Production Data Load 2016-17'!$A$2:$G$18,7,FALSE),0))</f>
        <v>1046</v>
      </c>
      <c r="S17" s="10">
        <v>14</v>
      </c>
      <c r="T17">
        <f>MAX(T20,T19,VLOOKUP("200/C-022-F/094-A-14/00",'GasWater Analysis'!$A$2:$I$18,6,FALSE)*100,IFERROR(VLOOKUP("200/A-018-F/094-A-14/02",'GasWater Analysis'!$A$2:$I$18,6,FALSE)*100,0))</f>
        <v>0.71000000000000008</v>
      </c>
      <c r="U17">
        <f>MAX(U20,U19,VLOOKUP("200/C-022-F/094-A-14/00",'GasWater Analysis'!$A$2:$I$18,5,FALSE)*100,IFERROR(VLOOKUP("200/A-018-F/094-A-14/02",'GasWater Analysis'!$A$2:$I$18,5,FALSE)*100,0))</f>
        <v>1.9300000000000002</v>
      </c>
      <c r="V17" t="s">
        <v>152</v>
      </c>
      <c r="W17" t="s">
        <v>152</v>
      </c>
      <c r="X17" s="29">
        <f>'GasWater Analysis'!$H$11</f>
        <v>6782</v>
      </c>
      <c r="Y17" s="29">
        <f>'GasWater Analysis'!$G$11</f>
        <v>44</v>
      </c>
      <c r="Z17" t="s">
        <v>153</v>
      </c>
      <c r="AA17">
        <f t="shared" si="61"/>
        <v>0</v>
      </c>
      <c r="AB17">
        <f t="shared" si="5"/>
        <v>26.144020635403429</v>
      </c>
      <c r="AC17">
        <f t="shared" si="6"/>
        <v>1.0036916851084767</v>
      </c>
      <c r="AD17">
        <f t="shared" si="7"/>
        <v>0</v>
      </c>
      <c r="AE17" t="str">
        <f t="shared" si="8"/>
        <v>Slug</v>
      </c>
      <c r="AF17" s="79">
        <v>5.0247262459688997</v>
      </c>
      <c r="AG17">
        <f t="shared" si="9"/>
        <v>22.143372500000005</v>
      </c>
      <c r="AH17">
        <f t="shared" si="10"/>
        <v>8.1460075000000014</v>
      </c>
      <c r="AI17" t="s">
        <v>154</v>
      </c>
      <c r="AJ17">
        <v>0.05</v>
      </c>
      <c r="AK17">
        <f t="shared" ca="1" si="11"/>
        <v>39.599999999999994</v>
      </c>
      <c r="AL17" t="str">
        <f t="shared" ca="1" si="0"/>
        <v>A</v>
      </c>
      <c r="AM17" t="str">
        <f t="shared" si="12"/>
        <v>C</v>
      </c>
      <c r="AN17" t="str">
        <f t="shared" si="13"/>
        <v>C</v>
      </c>
      <c r="AO17" t="str">
        <f t="shared" si="14"/>
        <v>E</v>
      </c>
      <c r="AP17" t="str">
        <f t="shared" si="62"/>
        <v>N/A</v>
      </c>
      <c r="AQ17">
        <f t="shared" ca="1" si="16"/>
        <v>29.699999999999996</v>
      </c>
      <c r="AR17" t="str">
        <f t="shared" ca="1" si="1"/>
        <v>E</v>
      </c>
      <c r="AS17" t="str">
        <f t="shared" ca="1" si="63"/>
        <v>E</v>
      </c>
      <c r="AT17" t="s">
        <v>155</v>
      </c>
      <c r="AU17" t="s">
        <v>156</v>
      </c>
      <c r="AV17" t="s">
        <v>156</v>
      </c>
      <c r="AW17" t="s">
        <v>157</v>
      </c>
      <c r="AX17" t="s">
        <v>157</v>
      </c>
      <c r="AY17" t="s">
        <v>157</v>
      </c>
      <c r="AZ17">
        <f t="shared" si="64"/>
        <v>0.05</v>
      </c>
      <c r="BA17">
        <f t="shared" ca="1" si="65"/>
        <v>95.55</v>
      </c>
      <c r="BB17" t="str">
        <f t="shared" ca="1" si="66"/>
        <v>A</v>
      </c>
      <c r="BC17" t="str">
        <f t="shared" si="67"/>
        <v>C</v>
      </c>
      <c r="BD17" t="str">
        <f t="shared" si="68"/>
        <v>E</v>
      </c>
      <c r="BE17" t="str">
        <f t="shared" si="69"/>
        <v>N/A</v>
      </c>
      <c r="BF17">
        <f t="shared" ca="1" si="70"/>
        <v>71.662499999999994</v>
      </c>
      <c r="BG17" t="str">
        <f t="shared" ca="1" si="71"/>
        <v>E</v>
      </c>
      <c r="BH17" s="30"/>
      <c r="BI17" s="30"/>
      <c r="BJ17" s="30"/>
      <c r="BK17" s="30"/>
      <c r="BL17" t="str">
        <f t="shared" ca="1" si="72"/>
        <v>E</v>
      </c>
      <c r="BM17">
        <v>1</v>
      </c>
      <c r="BN17" t="s">
        <v>187</v>
      </c>
      <c r="BO17" t="str">
        <f t="shared" si="26"/>
        <v>Yes</v>
      </c>
      <c r="BP17" t="str">
        <f t="shared" si="27"/>
        <v>No</v>
      </c>
      <c r="BQ17" t="str">
        <f t="shared" si="28"/>
        <v>Yes</v>
      </c>
      <c r="BR17" t="str">
        <f t="shared" si="29"/>
        <v>No</v>
      </c>
      <c r="BS17" t="s">
        <v>174</v>
      </c>
      <c r="BT17" t="str">
        <f t="shared" si="30"/>
        <v>Yes</v>
      </c>
      <c r="BU17" t="s">
        <v>170</v>
      </c>
      <c r="BV17" t="s">
        <v>160</v>
      </c>
      <c r="BW17" t="str">
        <f t="shared" si="31"/>
        <v>No</v>
      </c>
      <c r="BX17" t="str">
        <f t="shared" si="32"/>
        <v>Yes</v>
      </c>
      <c r="BY17" t="str">
        <f t="shared" si="33"/>
        <v>No</v>
      </c>
      <c r="BZ17">
        <f t="shared" si="34"/>
        <v>105.53980094862884</v>
      </c>
      <c r="CA17">
        <f t="shared" si="35"/>
        <v>0</v>
      </c>
      <c r="CB17">
        <f t="shared" si="36"/>
        <v>0</v>
      </c>
      <c r="CC17" t="s">
        <v>196</v>
      </c>
      <c r="CD17" t="s">
        <v>162</v>
      </c>
      <c r="CE17" t="s">
        <v>162</v>
      </c>
      <c r="CF17" t="s">
        <v>197</v>
      </c>
      <c r="CG17">
        <v>50000</v>
      </c>
      <c r="CH17">
        <v>150000</v>
      </c>
      <c r="CI17">
        <f t="shared" si="37"/>
        <v>18708.048648648652</v>
      </c>
      <c r="CJ17">
        <f t="shared" si="38"/>
        <v>218708.04864864866</v>
      </c>
      <c r="CK17" t="s">
        <v>164</v>
      </c>
      <c r="CL17" s="78">
        <f t="shared" si="39"/>
        <v>3</v>
      </c>
      <c r="CO17">
        <f t="shared" si="73"/>
        <v>4</v>
      </c>
      <c r="CP17" t="s">
        <v>165</v>
      </c>
      <c r="CQ17">
        <f>IF(OR(J17="Steel",J17=""),IF(AND(CM17="",CN17="",CP17=""),0,IF(CM17&gt;=PHR_4,PHF_4,IF(AND(CM17&gt;=PHR_3,CM17&lt;PHR_4),PHF_3,IF(AND(CM17&gt;=PHR_2,CM17&lt;PHR_3),PHF_2,IF(CM17&lt;PHR_2,PHF_1,PHF_1))))/10*PH_OV)+IFERROR(VLOOKUP(CP17,'Factors and Weightings EC'!$A$2:$B$7,2,FALSE),0)/10*DRAINAGE_OV+IF(CN17&gt;=BSR_4,BSF_4,IF(AND(CN17&gt;=BSR_3,CN17&lt;BSR_4),BSF_3,IF(AND(CN17&gt;=BSR_2,CN17&lt;BSR_3),BSF_2,BSF_1)))/10*SAT_OV,0)</f>
        <v>6.5</v>
      </c>
      <c r="CR17" t="s">
        <v>152</v>
      </c>
      <c r="CS17">
        <f t="shared" ca="1" si="41"/>
        <v>56</v>
      </c>
      <c r="CT17" t="s">
        <v>162</v>
      </c>
      <c r="CU17" t="s">
        <v>162</v>
      </c>
      <c r="CV17" s="30"/>
      <c r="CW17" s="30"/>
      <c r="CX17" s="30" t="s">
        <v>152</v>
      </c>
      <c r="CY17">
        <f t="shared" si="74"/>
        <v>1</v>
      </c>
      <c r="CZ17">
        <f t="shared" ca="1" si="75"/>
        <v>10</v>
      </c>
      <c r="DA17">
        <f ca="1">IF(J17&lt;&gt;"Steel",0,CY17/10*TYPEvTEMP_WEIGHT+CZ17/10*AGEvTYPE_WEIGHT+VLOOKUP(CX17,'Factors and Weightings EC'!$A$22:$B$25,2,FALSE)/10*COATING_COND_WEIGHT+IF(CW17&gt;0,DEFECT_WEIGHT,0))</f>
        <v>19</v>
      </c>
      <c r="DB17" s="30"/>
      <c r="DC17" s="30"/>
      <c r="DD17" s="30"/>
      <c r="DE17" s="30"/>
      <c r="DF17" s="30"/>
      <c r="DG17" s="30"/>
      <c r="DH17" t="s">
        <v>166</v>
      </c>
      <c r="DI17">
        <f t="shared" ca="1" si="76"/>
        <v>40.5</v>
      </c>
      <c r="DJ17">
        <f t="shared" ca="1" si="77"/>
        <v>4</v>
      </c>
      <c r="DK17">
        <f>IF(BT17&lt;&gt;"Yes",LPW_OVERALL/2,LPW_OVERALL*VLOOKUP(BV17,'Factors and Weightings'!$A$47:$B$56,2,FALSE))*IF(LEFT(BU17,3)="Buf",0.6,1)*IF(OR(E17="Salt Water",E17="Produced Gas",E17="Oil Well Effluent"),1,IF(OR(E17="Natural Gas",E17="Fuel Gas",E17="LV",E17="Fresh Water",E17="MG"),0.5,IF(BZ17&gt;LPRANGE_5,LPWEIGHT5/10,IF(AND(BZ17&gt;LPRANGE_4,BZ17&lt;LPRANGE_5),LPWEIGHT4/10,IF(AND(BZ17&gt;LPRANGE_3,BZ17&lt;LPRANGE_4),LPWEIGHT3/10,IF(AND(BZ17&gt;LPRANGE_2,BZ17&lt;LPRANGE_3),LPWEIGHT2/10,LPWEIGHT1/10))))))</f>
        <v>40</v>
      </c>
      <c r="DL17">
        <f t="shared" si="78"/>
        <v>2</v>
      </c>
      <c r="DM17" t="str">
        <f t="shared" ca="1" si="79"/>
        <v>42</v>
      </c>
      <c r="DN17" t="str">
        <f t="shared" ca="1" si="80"/>
        <v>Medium</v>
      </c>
      <c r="DP17" t="str">
        <f t="shared" ca="1" si="81"/>
        <v>E</v>
      </c>
      <c r="DQ17">
        <f t="shared" ca="1" si="82"/>
        <v>5</v>
      </c>
      <c r="DR17">
        <f t="shared" si="83"/>
        <v>3</v>
      </c>
      <c r="DS17" t="str">
        <f t="shared" ca="1" si="84"/>
        <v>E3</v>
      </c>
      <c r="DT17" t="str">
        <f t="shared" ca="1" si="85"/>
        <v>53</v>
      </c>
      <c r="DU17" t="str">
        <f t="shared" ca="1" si="86"/>
        <v>High</v>
      </c>
      <c r="DV17" t="str">
        <f t="shared" ca="1" si="87"/>
        <v>E</v>
      </c>
      <c r="DW17">
        <f t="shared" ca="1" si="88"/>
        <v>5</v>
      </c>
      <c r="DX17">
        <f t="shared" si="89"/>
        <v>3</v>
      </c>
      <c r="DY17" t="str">
        <f t="shared" ca="1" si="90"/>
        <v>E3</v>
      </c>
      <c r="DZ17" t="str">
        <f t="shared" ca="1" si="91"/>
        <v>53</v>
      </c>
      <c r="EA17" t="str">
        <f t="shared" ca="1" si="92"/>
        <v>High</v>
      </c>
      <c r="EB17" s="12" t="s">
        <v>177</v>
      </c>
      <c r="EQ17" t="s">
        <v>198</v>
      </c>
      <c r="ER17">
        <v>1</v>
      </c>
      <c r="ES17">
        <v>3</v>
      </c>
      <c r="ET17">
        <v>3</v>
      </c>
    </row>
    <row r="18" spans="1:150" s="33" customFormat="1" hidden="1">
      <c r="A18" s="33" t="s">
        <v>199</v>
      </c>
      <c r="B18" s="33" t="e">
        <f>IFERROR(VLOOKUP($A18,'PM vs Kermit Cross Reference'!$B$2:$V$49,8,FALSE),VLOOKUP($A18,'PM vs Kermit Cross Reference'!$C$2:$V$49,7,FALSE))</f>
        <v>#N/A</v>
      </c>
      <c r="C18" s="33" t="e">
        <f>IFERROR(VLOOKUP($A18,'PM vs Kermit Cross Reference'!$B$2:$V$49,9,FALSE),VLOOKUP($A18,'PM vs Kermit Cross Reference'!$C$2:$V$49,8,FALSE))</f>
        <v>#N/A</v>
      </c>
      <c r="D18" s="33" t="e">
        <f>IFERROR(VLOOKUP($A18,'PM vs Kermit Cross Reference'!$B$2:$V$49,20,FALSE),VLOOKUP($A18,'PM vs Kermit Cross Reference'!$C$2:$V$49,19,FALSE))</f>
        <v>#N/A</v>
      </c>
      <c r="E18" s="33" t="e">
        <f>IFERROR(VLOOKUP($A18,'PM vs Kermit Cross Reference'!$B$2:$V$49,7,FALSE),VLOOKUP($A18,'PM vs Kermit Cross Reference'!$C$2:$V$49,6,FALSE))</f>
        <v>#N/A</v>
      </c>
      <c r="F18" s="33" t="e">
        <f ca="1">YEAR(TODAY())-IFERROR(VLOOKUP($A18,'PM vs Kermit Cross Reference'!$B$2:$V$49,16,FALSE),VLOOKUP($A18,'PM vs Kermit Cross Reference'!$C$2:$V$49,15,FALSE))</f>
        <v>#N/A</v>
      </c>
      <c r="G18" s="33" t="e">
        <f>IFERROR(VLOOKUP($A18,'PM vs Kermit Cross Reference'!$B$2:$V$49,13,FALSE),VLOOKUP($A18,'PM vs Kermit Cross Reference'!$C$2:$V$49,12,FALSE))</f>
        <v>#N/A</v>
      </c>
      <c r="H18" s="33" t="e">
        <f>IFERROR(VLOOKUP($A18,'PM vs Kermit Cross Reference'!$B$2:$V$49,14,FALSE),VLOOKUP($A18,'PM vs Kermit Cross Reference'!$C$2:$V$49,13,FALSE))</f>
        <v>#N/A</v>
      </c>
      <c r="I18" s="33" t="e">
        <f>IFERROR(VLOOKUP($A18,'PM vs Kermit Cross Reference'!$B$2:$V$49,15,FALSE),VLOOKUP($A18,'PM vs Kermit Cross Reference'!$C$2:$V$49,14,FALSE))</f>
        <v>#N/A</v>
      </c>
      <c r="J18" s="33" t="e">
        <f>IFERROR(VLOOKUP($A18,'PM vs Kermit Cross Reference'!$B$2:$V$49,10,FALSE),VLOOKUP($A18,'PM vs Kermit Cross Reference'!$C$2:$V$49,9,FALSE))</f>
        <v>#N/A</v>
      </c>
      <c r="K18" s="33" t="e">
        <f>IFERROR(VLOOKUP($A18,'PM vs Kermit Cross Reference'!$B$2:$V$49,11,FALSE),VLOOKUP($A18,'PM vs Kermit Cross Reference'!$C$2:$V$49,10,FALSE))</f>
        <v>#N/A</v>
      </c>
      <c r="L18" s="33">
        <v>4</v>
      </c>
      <c r="M18">
        <f t="shared" si="2"/>
        <v>0</v>
      </c>
      <c r="N18" s="33">
        <f>VLOOKUP(A18,Schematic!$A$92:$D$113,2,FALSE)</f>
        <v>10.9</v>
      </c>
      <c r="O18" s="33">
        <f>VLOOKUP(A18,Schematic!$A$92:$D$113,3,FALSE)</f>
        <v>0</v>
      </c>
      <c r="P18" s="33">
        <f>VLOOKUP(A18,Schematic!$A$92:$D$113,4,FALSE)</f>
        <v>0</v>
      </c>
      <c r="Q18" s="33">
        <f t="shared" si="3"/>
        <v>0</v>
      </c>
      <c r="S18" s="33">
        <v>14</v>
      </c>
      <c r="V18" t="s">
        <v>152</v>
      </c>
      <c r="W18" t="s">
        <v>152</v>
      </c>
      <c r="X18" s="33">
        <f>'GasWater Analysis'!$H$11</f>
        <v>6782</v>
      </c>
      <c r="Y18" s="33">
        <f>'GasWater Analysis'!$G$11</f>
        <v>44</v>
      </c>
      <c r="Z18" t="s">
        <v>153</v>
      </c>
      <c r="AA18" t="str">
        <f t="shared" si="59"/>
        <v>N/A</v>
      </c>
      <c r="AB18" t="str">
        <f t="shared" si="5"/>
        <v>N/A</v>
      </c>
      <c r="AC18">
        <f t="shared" si="6"/>
        <v>0</v>
      </c>
      <c r="AD18" t="e">
        <f t="shared" si="7"/>
        <v>#N/A</v>
      </c>
      <c r="AE18" t="e">
        <f t="shared" si="8"/>
        <v>#N/A</v>
      </c>
      <c r="AG18" t="e">
        <f t="shared" si="9"/>
        <v>#VALUE!</v>
      </c>
      <c r="AH18" t="e">
        <f t="shared" si="10"/>
        <v>#VALUE!</v>
      </c>
      <c r="AK18" t="e">
        <f t="shared" ca="1" si="11"/>
        <v>#N/A</v>
      </c>
      <c r="AL18" t="e">
        <f t="shared" ca="1" si="0"/>
        <v>#N/A</v>
      </c>
      <c r="AM18" t="e">
        <f t="shared" si="12"/>
        <v>#N/A</v>
      </c>
      <c r="AN18" t="str">
        <f t="shared" si="13"/>
        <v>N/A</v>
      </c>
      <c r="AO18" t="str">
        <f t="shared" si="14"/>
        <v>N/A</v>
      </c>
      <c r="AP18" t="e">
        <f t="shared" si="60"/>
        <v>#N/A</v>
      </c>
      <c r="AQ18" t="e">
        <f t="shared" ca="1" si="16"/>
        <v>#N/A</v>
      </c>
      <c r="AR18" t="e">
        <f t="shared" ca="1" si="1"/>
        <v>#N/A</v>
      </c>
      <c r="AT18" t="s">
        <v>155</v>
      </c>
      <c r="AU18" t="s">
        <v>156</v>
      </c>
      <c r="AV18" t="s">
        <v>157</v>
      </c>
      <c r="AW18" t="s">
        <v>157</v>
      </c>
      <c r="AX18" t="s">
        <v>157</v>
      </c>
      <c r="AY18" t="s">
        <v>157</v>
      </c>
      <c r="BM18">
        <v>1</v>
      </c>
      <c r="BN18" s="33" t="s">
        <v>185</v>
      </c>
      <c r="BO18" t="str">
        <f t="shared" si="26"/>
        <v>No</v>
      </c>
      <c r="BP18" t="str">
        <f t="shared" si="27"/>
        <v>No</v>
      </c>
      <c r="BQ18" t="str">
        <f t="shared" si="28"/>
        <v>Yes</v>
      </c>
      <c r="BR18" t="str">
        <f t="shared" si="29"/>
        <v>No</v>
      </c>
      <c r="BS18" t="s">
        <v>174</v>
      </c>
      <c r="BT18" t="str">
        <f t="shared" si="30"/>
        <v>Yes</v>
      </c>
      <c r="BU18" s="33" t="s">
        <v>183</v>
      </c>
      <c r="BW18" t="str">
        <f t="shared" si="31"/>
        <v>No</v>
      </c>
      <c r="BX18" t="str">
        <f t="shared" si="32"/>
        <v>Yes</v>
      </c>
      <c r="BY18" t="str">
        <f t="shared" si="33"/>
        <v>No</v>
      </c>
      <c r="BZ18" t="e">
        <f t="shared" si="34"/>
        <v>#N/A</v>
      </c>
      <c r="CA18" t="e">
        <f t="shared" si="35"/>
        <v>#VALUE!</v>
      </c>
      <c r="CB18" t="str">
        <f t="shared" si="36"/>
        <v>N/A</v>
      </c>
      <c r="CC18" t="s">
        <v>176</v>
      </c>
      <c r="CD18" t="s">
        <v>162</v>
      </c>
      <c r="CE18" t="s">
        <v>162</v>
      </c>
      <c r="CF18" t="s">
        <v>163</v>
      </c>
      <c r="CG18">
        <v>50000</v>
      </c>
      <c r="CH18">
        <v>100000</v>
      </c>
      <c r="CI18" t="e">
        <f t="shared" si="37"/>
        <v>#N/A</v>
      </c>
      <c r="CJ18" t="e">
        <f t="shared" si="38"/>
        <v>#N/A</v>
      </c>
      <c r="CK18" t="s">
        <v>164</v>
      </c>
      <c r="CL18" s="78">
        <f t="shared" si="39"/>
        <v>2</v>
      </c>
      <c r="CS18" t="e">
        <f t="shared" ca="1" si="41"/>
        <v>#N/A</v>
      </c>
      <c r="DH18" t="s">
        <v>166</v>
      </c>
      <c r="EQ18" s="33" t="s">
        <v>200</v>
      </c>
      <c r="ER18" s="33">
        <v>2.5</v>
      </c>
      <c r="ES18" s="33">
        <v>5</v>
      </c>
      <c r="ET18" s="33">
        <v>5</v>
      </c>
    </row>
    <row r="19" spans="1:150" ht="60">
      <c r="A19" t="s">
        <v>201</v>
      </c>
      <c r="B19" t="str">
        <f>IFERROR(VLOOKUP($A19,'PM vs Kermit Cross Reference'!$B$2:$V$49,8,FALSE),VLOOKUP($A19,'PM vs Kermit Cross Reference'!$C$2:$V$49,7,FALSE))</f>
        <v>B-002-F/094-A-14</v>
      </c>
      <c r="C19" t="str">
        <f>IFERROR(VLOOKUP($A19,'PM vs Kermit Cross Reference'!$B$2:$V$49,9,FALSE),VLOOKUP($A19,'PM vs Kermit Cross Reference'!$C$2:$V$49,8,FALSE))</f>
        <v>C-022-F/094-A-14</v>
      </c>
      <c r="D19" t="str">
        <f>IFERROR(VLOOKUP($A19,'PM vs Kermit Cross Reference'!$B$2:$V$49,20,FALSE),VLOOKUP($A19,'PM vs Kermit Cross Reference'!$C$2:$V$49,19,FALSE))</f>
        <v>Active</v>
      </c>
      <c r="E19" t="str">
        <f>IFERROR(VLOOKUP($A19,'PM vs Kermit Cross Reference'!$B$2:$V$49,7,FALSE),VLOOKUP($A19,'PM vs Kermit Cross Reference'!$C$2:$V$49,6,FALSE))</f>
        <v>Sour Natural Gas</v>
      </c>
      <c r="F19">
        <f ca="1">YEAR(TODAY())-IFERROR(VLOOKUP($A19,'PM vs Kermit Cross Reference'!$B$2:$V$49,16,FALSE),VLOOKUP($A19,'PM vs Kermit Cross Reference'!$C$2:$V$49,15,FALSE))</f>
        <v>23</v>
      </c>
      <c r="G19">
        <f>IFERROR(VLOOKUP($A19,'PM vs Kermit Cross Reference'!$B$2:$V$49,13,FALSE),VLOOKUP($A19,'PM vs Kermit Cross Reference'!$C$2:$V$49,12,FALSE))</f>
        <v>114.3</v>
      </c>
      <c r="H19">
        <f>IFERROR(VLOOKUP($A19,'PM vs Kermit Cross Reference'!$B$2:$V$49,14,FALSE),VLOOKUP($A19,'PM vs Kermit Cross Reference'!$C$2:$V$49,13,FALSE))</f>
        <v>4.8</v>
      </c>
      <c r="I19">
        <f>IFERROR(VLOOKUP($A19,'PM vs Kermit Cross Reference'!$B$2:$V$49,15,FALSE),VLOOKUP($A19,'PM vs Kermit Cross Reference'!$C$2:$V$49,14,FALSE))</f>
        <v>2.25970998914962</v>
      </c>
      <c r="J19" t="str">
        <f>IFERROR(VLOOKUP($A19,'PM vs Kermit Cross Reference'!$B$2:$V$49,10,FALSE),VLOOKUP($A19,'PM vs Kermit Cross Reference'!$C$2:$V$49,9,FALSE))</f>
        <v>Steel</v>
      </c>
      <c r="K19" s="33" t="str">
        <f>IFERROR(VLOOKUP($A19,'PM vs Kermit Cross Reference'!$B$2:$V$49,11,FALSE),VLOOKUP($A19,'PM vs Kermit Cross Reference'!$C$2:$V$49,10,FALSE))</f>
        <v/>
      </c>
      <c r="L19">
        <v>10</v>
      </c>
      <c r="M19">
        <f t="shared" si="2"/>
        <v>0</v>
      </c>
      <c r="N19">
        <f>VLOOKUP(A19,Schematic!$A$92:$D$113,2,FALSE)</f>
        <v>5.4817567567567567</v>
      </c>
      <c r="O19">
        <f>VLOOKUP(A19,Schematic!$A$92:$D$113,3,FALSE)</f>
        <v>0</v>
      </c>
      <c r="P19">
        <f>VLOOKUP(A19,Schematic!$A$92:$D$113,4,FALSE)</f>
        <v>0</v>
      </c>
      <c r="Q19">
        <f t="shared" si="3"/>
        <v>0</v>
      </c>
      <c r="R19">
        <f>VLOOKUP("200/B-002-F/094-A-14/00",'Production Data Load 2016-17'!$A$2:$G$18,7,FALSE)</f>
        <v>111</v>
      </c>
      <c r="S19" s="10">
        <v>14</v>
      </c>
      <c r="T19">
        <f>VLOOKUP("200/B-002-F/094-A-14/00",'GasWater Analysis'!$A$2:$I$18,6,FALSE)*100</f>
        <v>0.71000000000000008</v>
      </c>
      <c r="U19">
        <f>VLOOKUP("200/B-002-F/094-A-14/00",'GasWater Analysis'!$A$2:$I$18,5,FALSE)*100</f>
        <v>1.9300000000000002</v>
      </c>
      <c r="V19" t="s">
        <v>152</v>
      </c>
      <c r="W19" t="s">
        <v>152</v>
      </c>
      <c r="X19" s="29">
        <f>'GasWater Analysis'!$H$11</f>
        <v>6782</v>
      </c>
      <c r="Y19" s="29">
        <f>'GasWater Analysis'!$G$11</f>
        <v>44</v>
      </c>
      <c r="Z19" t="s">
        <v>153</v>
      </c>
      <c r="AA19">
        <f t="shared" ref="AA19:AA27" si="93">IFERROR((IF(LEFT(Z19,1)="1",1,IF(LEFT(Z19,1)="2",3,IF(LEFT(Z19,1)="3",7,IF(LEFT(Z19,1)="4",14,20))))*M19+IF(M19&gt;0,(PI()*((G19-2*H19)/2000)^2*(I19*1000)),0))*0.1,"N/A")</f>
        <v>0</v>
      </c>
      <c r="AB19">
        <f t="shared" si="5"/>
        <v>5.7827508516101869</v>
      </c>
      <c r="AC19">
        <f t="shared" si="6"/>
        <v>3.0685668930874881</v>
      </c>
      <c r="AD19">
        <f t="shared" si="7"/>
        <v>0</v>
      </c>
      <c r="AE19" t="str">
        <f t="shared" si="8"/>
        <v>Slug</v>
      </c>
      <c r="AF19" s="79">
        <v>5.7541801289640802</v>
      </c>
      <c r="AG19">
        <f t="shared" si="9"/>
        <v>4.0978725000000003</v>
      </c>
      <c r="AH19">
        <f t="shared" si="10"/>
        <v>1.5075075</v>
      </c>
      <c r="AI19" t="s">
        <v>154</v>
      </c>
      <c r="AJ19">
        <v>0.05</v>
      </c>
      <c r="AK19">
        <f t="shared" ca="1" si="11"/>
        <v>72.999999999999986</v>
      </c>
      <c r="AL19" t="str">
        <f t="shared" ca="1" si="0"/>
        <v>A</v>
      </c>
      <c r="AM19" t="str">
        <f t="shared" si="12"/>
        <v>A</v>
      </c>
      <c r="AN19" t="str">
        <f t="shared" si="13"/>
        <v>C</v>
      </c>
      <c r="AO19" t="str">
        <f t="shared" si="14"/>
        <v>C</v>
      </c>
      <c r="AP19" t="str">
        <f t="shared" ref="AP19:AP27" si="94">IF(AND(OR(E19="Salt Water",E19="Sour Natural Gas"),OR(K19="Uncoated",K19=""),W19="Yes"),"E",IF(AND(OR(E19="Salt Water",E19="Sour Natural Gas"),OR(K19="Uncoated",K19=""),W19="Don’t Know"),"D",IF(AND(OR(E19="Salt Water",E19="Sour Natural Gas"),OR(K19="Uncoated",K19=""),W19="No"),"B",IF(AND(OR(E19="Sour Natural Gas",G19="Salt Water"),AND(K19&lt;&gt;"Uncoated",K19&lt;&gt;"")),"A","N/A"))))</f>
        <v>N/A</v>
      </c>
      <c r="AQ19">
        <f t="shared" ca="1" si="16"/>
        <v>72.999999999999986</v>
      </c>
      <c r="AR19" t="str">
        <f t="shared" ca="1" si="1"/>
        <v>C</v>
      </c>
      <c r="AS19" t="str">
        <f t="shared" ref="AS19:AS27" ca="1" si="95">AR19</f>
        <v>C</v>
      </c>
      <c r="AT19" t="s">
        <v>155</v>
      </c>
      <c r="AU19" t="s">
        <v>156</v>
      </c>
      <c r="AV19" t="s">
        <v>156</v>
      </c>
      <c r="AW19" t="s">
        <v>157</v>
      </c>
      <c r="AX19" t="s">
        <v>157</v>
      </c>
      <c r="AY19" t="s">
        <v>157</v>
      </c>
      <c r="AZ19">
        <f t="shared" ref="AZ19:AZ27" si="96">IF(AND(IFERROR(AU19="Good",FALSE),IFERROR(AX19="Good",FALSE)),MAX(BI19,AJ19)*0.05,IF(AND(IFERROR(AU19="Good",FALSE),OR(IFERROR(AV19="Good",FALSE),IFERROR(AV19="Overtreat",FALSE),IFERROR(AW19="Good",FALSE))),MAX(BI19,AJ19)*0.05,IF(AND(IFERROR(AX19="Good",FALSE),IFERROR(AU19&lt;&gt;"Good",TRUE),IFERROR(AV19&lt;&gt;"Good",TRUE),IFERROR(AV19&lt;&gt;"Overtreat",TRUE),IFERROR(AW19&lt;&gt;"Good",TRUE)),MAX(BI19,AJ19)*0.5,IF(AND(OR(IFERROR(AV19="Good",FALSE),IFERROR(AV19="Overtreat",FALSE),IFERROR(AW19="Good",FALSE)),AND(IFERROR(AU19&lt;&gt;"Good",TRUE),IFERROR(AY19&lt;&gt;"Good",TRUE))),MAX(BI19,AJ19)*0.55,MAX(BI19,AJ19)))))</f>
        <v>0.05</v>
      </c>
      <c r="BA19">
        <f t="shared" ref="BA19:BA27" ca="1" si="97">IF(BI19="",H19/AJ19-AZ19,H19/BI19-F19)</f>
        <v>95.949999999999989</v>
      </c>
      <c r="BB19" t="str">
        <f t="shared" ref="BB19:BB26" ca="1" si="98">IF(OR(AND(K19&lt;&gt;"Uncoated",K19&lt;&gt;""),J19="Fibreglass"),"A",IF(BA19&gt;25,"A",IF(BA19&gt;12,"B",IF(BA19&gt;4,"C",IF(BA19&gt;1,"D","E")))))</f>
        <v>A</v>
      </c>
      <c r="BC19" t="str">
        <f t="shared" ref="BC19:BC27" si="99">IF(AND(OR(K19&lt;&gt;"Uncoated",K19="Fibreglass"),K19&lt;&gt;""),"A",IF(OR(IFERROR(AND(AU19="Good",AX19="Good"),FALSE),IFERROR(AND(AU19="Good",OR(IFERROR(AV19="Good",FALSE),IFERROR(AV19="Overtreat",FALSE),IFERROR(AW19="Good",FALSE))),FALSE)),VLOOKUP((ROUNDUP(VLOOKUP(AM19,$EQ$22:$ER$26,2,FALSE)*0.05,0)),$ER$22:$ES$26,2,FALSE),IF(IFERROR(AU19="Good",FALSE),VLOOKUP((ROUNDUP(VLOOKUP(AM19,$EQ$22:$ER$26,2,FALSE)*0.5,0)),$ER$22:$ES$26,2,FALSE),IF(IFERROR(AX19="Good",FALSE),VLOOKUP((ROUNDUP(VLOOKUP(AM19,$EQ$22:$ER$26,2,FALSE)*0.5,0)),$ER$22:$ES$26,2,FALSE),AM19))))</f>
        <v>A</v>
      </c>
      <c r="BD19" t="str">
        <f t="shared" ref="BD19:BD27" si="100">IF(AND(OR(K19&lt;&gt;"Uncoated",K19="Fibreglass"),K19&lt;&gt;""),"A",IF(IFERROR(AND(AU19="Good",AY19="Good"),FALSE),VLOOKUP((ROUNDUP(VLOOKUP(AO19,$EQ$22:$ER$26,2,FALSE)*0.05,0)),$ER$22:$ES$26,2,FALSE),IF(IFERROR(AND(AU19="Good",AX19="Good"),FALSE),VLOOKUP((ROUNDUP(VLOOKUP(AO19,$EY$21:$EZ$25,2,FALSE)*0.5,0)),$EQ$22:$ER$26,2,FALSE),IF(IFERROR(AND(AU19="Good",OR(AV19="Good",AV19="Overtreat",AW19="Good")),FALSE),VLOOKUP((ROUNDUP(VLOOKUP(AO19,$ER$22:$ES$26,2,FALSE)*0.5,0)),$ER$22:$ES$26,2,FALSE),IF(IFERROR(AU19="Good",FALSE),VLOOKUP((ROUNDUP(VLOOKUP(AO19,$EQ$22:$ER$26,2,FALSE)*0.5,0)),$ER$22:$ES$26,2,FALSE),IF(IFERROR(AY19="Good",FALSE),VLOOKUP((ROUNDUP(VLOOKUP(AO19,$EQ$22:$ER$26,2,FALSE)*0.5,0)),$ER$22:$ES$26,2,FALSE),AO19))))))</f>
        <v>C</v>
      </c>
      <c r="BE19" t="str">
        <f t="shared" ref="BE19:BE27" si="101">IF(AP19="N/A","N/A",IF(IFERROR(AND(AU19="Good",AX19="Good"),FALSE),VLOOKUP((ROUNDUP(VLOOKUP(AP19,$EY$21:$EZ$25,2,FALSE)*0.05,0)),$EZ$21:$FA$25,2,FALSE),IF(IFERROR(AND(AU19="Good",OR(AV19="Good",AV19="Overtreat",AW19="Good")),FALSE),VLOOKUP((ROUNDUP(VLOOKUP(AP19,$EY$21:$EZ$25,2,FALSE)*0.25,0)),$EZ$21:$FA$25,2,FALSE),IF(IFERROR(AX19="Good",FALSE),VLOOKUP((ROUNDUP(VLOOKUP(AP19,$EY$21:$EZ$25,2,FALSE)*0.5,0)),$EZ$21:$FA$25,2,FALSE),IF(IFERROR(OR(AV19="Good",AV19="Overtreat",AW19="Good"),FALSE),VLOOKUP((ROUNDUP(VLOOKUP(AP19,$EY$21:$EZ$25,2,FALSE)*0.5,0)),$EZ$21:$FA$25,2,FALSE),AP19)))))</f>
        <v>N/A</v>
      </c>
      <c r="BF19">
        <f t="shared" ref="BF19:BF27" ca="1" si="102">IF(OR(BB19="E",BB19="D"),BA19,IF(AND(BC19="E",BD19="E"),BA19*0.7,IF(OR(BC19="E",BD19="E"),BA19*0.75,IF(AND(BC19="D",BD19="D"),BA19*0.8,IF(OR(BC19="D",BD19="D"),BA19*0.85,BA19)))))</f>
        <v>95.949999999999989</v>
      </c>
      <c r="BG19" t="str">
        <f t="shared" ref="BG19:BG27" ca="1" si="103">VLOOKUP(MAX(VLOOKUP(BB19,$EQ$21:$ER$26,2,FALSE),VLOOKUP(BC19,$EQ$21:$ER$26,2,FALSE),VLOOKUP(BD19,$EQ$21:$ER$26,2,FALSE),VLOOKUP(BE19,$EQ$21:$ER$26,2,FALSE)),$ER$21:$ES$26,2,FALSE)</f>
        <v>C</v>
      </c>
      <c r="BH19" s="30"/>
      <c r="BI19" s="30"/>
      <c r="BJ19" s="30"/>
      <c r="BK19" s="30"/>
      <c r="BL19" t="str">
        <f t="shared" ref="BL19:BL27" ca="1" si="104">BG19</f>
        <v>C</v>
      </c>
      <c r="BM19">
        <v>1</v>
      </c>
      <c r="BN19" t="s">
        <v>185</v>
      </c>
      <c r="BO19" t="str">
        <f t="shared" si="26"/>
        <v>No</v>
      </c>
      <c r="BP19" t="str">
        <f t="shared" si="27"/>
        <v>No</v>
      </c>
      <c r="BQ19" t="str">
        <f t="shared" si="28"/>
        <v>Yes</v>
      </c>
      <c r="BR19" t="str">
        <f t="shared" si="29"/>
        <v>No</v>
      </c>
      <c r="BS19" t="s">
        <v>174</v>
      </c>
      <c r="BT19" t="str">
        <f t="shared" si="30"/>
        <v>Yes</v>
      </c>
      <c r="BU19" t="s">
        <v>170</v>
      </c>
      <c r="BV19" t="s">
        <v>160</v>
      </c>
      <c r="BW19" t="str">
        <f t="shared" si="31"/>
        <v>No</v>
      </c>
      <c r="BX19" t="str">
        <f t="shared" si="32"/>
        <v>Yes</v>
      </c>
      <c r="BY19" t="str">
        <f t="shared" si="33"/>
        <v>No</v>
      </c>
      <c r="BZ19">
        <f t="shared" si="34"/>
        <v>19.455211218804571</v>
      </c>
      <c r="CA19">
        <f t="shared" si="35"/>
        <v>0</v>
      </c>
      <c r="CB19">
        <f t="shared" si="36"/>
        <v>0</v>
      </c>
      <c r="CC19" t="s">
        <v>161</v>
      </c>
      <c r="CD19" t="s">
        <v>162</v>
      </c>
      <c r="CE19" t="s">
        <v>162</v>
      </c>
      <c r="CF19" t="s">
        <v>163</v>
      </c>
      <c r="CG19">
        <v>50000</v>
      </c>
      <c r="CH19">
        <v>150000</v>
      </c>
      <c r="CI19">
        <f t="shared" si="37"/>
        <v>4604.6756756756758</v>
      </c>
      <c r="CJ19">
        <f t="shared" si="38"/>
        <v>204604.67567567568</v>
      </c>
      <c r="CK19" t="s">
        <v>164</v>
      </c>
      <c r="CL19" s="78">
        <f t="shared" si="39"/>
        <v>2</v>
      </c>
      <c r="CO19">
        <f t="shared" ref="CO19:CO27" si="105">IF(LEFT(CP19,1)="V",6,IF(LEFT(CP19,1)="P",5,IF(LEFT(CP19,1)="I",4,IF(LEFT(CP19,1)="M",3,IF(LEFT(CP19,1)="W",2,IF(LEFT(CP19,1)="R",1,0))))))</f>
        <v>4</v>
      </c>
      <c r="CP19" t="s">
        <v>165</v>
      </c>
      <c r="CQ19">
        <f>IF(OR(J19="Steel",J19=""),IF(AND(CM19="",CN19="",CP19=""),0,IF(CM19&gt;=PHR_4,PHF_4,IF(AND(CM19&gt;=PHR_3,CM19&lt;PHR_4),PHF_3,IF(AND(CM19&gt;=PHR_2,CM19&lt;PHR_3),PHF_2,IF(CM19&lt;PHR_2,PHF_1,PHF_1))))/10*PH_OV)+IFERROR(VLOOKUP(CP19,'Factors and Weightings EC'!$A$2:$B$7,2,FALSE),0)/10*DRAINAGE_OV+IF(CN19&gt;=BSR_4,BSF_4,IF(AND(CN19&gt;=BSR_3,CN19&lt;BSR_4),BSF_3,IF(AND(CN19&gt;=BSR_2,CN19&lt;BSR_3),BSF_2,BSF_1)))/10*SAT_OV,0)</f>
        <v>6.5</v>
      </c>
      <c r="CR19" t="s">
        <v>152</v>
      </c>
      <c r="CS19">
        <f t="shared" ca="1" si="41"/>
        <v>23</v>
      </c>
      <c r="CT19" t="s">
        <v>162</v>
      </c>
      <c r="CU19" t="s">
        <v>162</v>
      </c>
      <c r="CV19" s="30"/>
      <c r="CW19" s="30"/>
      <c r="CX19" s="30" t="s">
        <v>152</v>
      </c>
      <c r="CY19">
        <f t="shared" ref="CY19:CY27" si="106">INDEX(coating_temp_array,MATCH(CR19,Coating_Array_1,0),MATCH(S19,Temp_Array,1))</f>
        <v>1</v>
      </c>
      <c r="CZ19">
        <f t="shared" ref="CZ19:CZ27" ca="1" si="107">INDEX(coating_age_aray,MATCH(CR19,Coating_Array_2,0),MATCH(CS19,Age_Array_1,1))</f>
        <v>7</v>
      </c>
      <c r="DA19">
        <f ca="1">IF(J19&lt;&gt;"Steel",0,CY19/10*TYPEvTEMP_WEIGHT+CZ19/10*AGEvTYPE_WEIGHT+VLOOKUP(CX19,'Factors and Weightings EC'!$A$22:$B$25,2,FALSE)/10*COATING_COND_WEIGHT+IF(CW19&gt;0,DEFECT_WEIGHT,0))</f>
        <v>14.5</v>
      </c>
      <c r="DB19" s="30"/>
      <c r="DC19" s="30"/>
      <c r="DD19" s="30"/>
      <c r="DE19" s="30"/>
      <c r="DF19" s="30"/>
      <c r="DG19" s="30"/>
      <c r="DH19" t="s">
        <v>166</v>
      </c>
      <c r="DI19">
        <f t="shared" ref="DI19:DI27" ca="1" si="108">CQ19+DA19+IF(DH19="Yes",15,0)+_xlfn.DECIMAL(DG19,10)</f>
        <v>36</v>
      </c>
      <c r="DJ19">
        <f t="shared" ref="DJ19:DJ27" ca="1" si="109">IF(DI19&gt;EC_R5,5,IF(AND(DI19&gt;EC_R4,DI19&lt;=EC_R5),4,IF(AND(DI19&gt;EC_R3,DI19&lt;=EC_R4),3,IF(AND(DI19&gt;EC_R2,DI19&lt;=EC_R3),2,1))))</f>
        <v>3</v>
      </c>
      <c r="DK19">
        <f>IF(BT19&lt;&gt;"Yes",LPW_OVERALL/2,LPW_OVERALL*VLOOKUP(BV19,'Factors and Weightings'!$A$47:$B$56,2,FALSE))*IF(LEFT(BU19,3)="Buf",0.6,1)*IF(OR(E19="Salt Water",E19="Produced Gas",E19="Oil Well Effluent"),1,IF(OR(E19="Natural Gas",E19="Fuel Gas",E19="LV",E19="Fresh Water",E19="MG"),0.5,IF(BZ19&gt;LPRANGE_5,LPWEIGHT5/10,IF(AND(BZ19&gt;LPRANGE_4,BZ19&lt;LPRANGE_5),LPWEIGHT4/10,IF(AND(BZ19&gt;LPRANGE_3,BZ19&lt;LPRANGE_4),LPWEIGHT3/10,IF(AND(BZ19&gt;LPRANGE_2,BZ19&lt;LPRANGE_3),LPWEIGHT2/10,LPWEIGHT1/10))))))</f>
        <v>32</v>
      </c>
      <c r="DL19">
        <f t="shared" ref="DL19:DL27" si="110">IF(DK19&gt;Con_R5,5,IF(AND(DK19&gt;Con_R4,DK19&lt;=Con_R5),4,IF(AND(DK19&gt;Con_R3,DK19&lt;=Con_R4),3,IF(AND(DK19&gt;Con_R2,DK19&lt;=Con_R3),2,1))))</f>
        <v>2</v>
      </c>
      <c r="DM19" t="str">
        <f t="shared" ref="DM19:DM27" ca="1" si="111">DJ19&amp;DL19</f>
        <v>32</v>
      </c>
      <c r="DN19" t="str">
        <f t="shared" ref="DN19:DN27" ca="1" si="112">IF(OR(DM19="55",DM19="45",DM19="54"),"Severe",IF(OR(DM19="53",DM19="43",DM19="44",DM19="34",DM19="35"),"High",IF(OR(DM19="51",DM19="52",DM19="42",DM19="32",DM19="33",DM19="23",DM19="24",DM19="25",DM19="15"),"Medium","Low")))</f>
        <v>Medium</v>
      </c>
      <c r="DP19" t="str">
        <f t="shared" ref="DP19:DP27" ca="1" si="113">AR19</f>
        <v>C</v>
      </c>
      <c r="DQ19">
        <f t="shared" ref="DQ19:DQ27" ca="1" si="114">VLOOKUP(DP19,$EQ$22:$ER$27,2,FALSE)</f>
        <v>3</v>
      </c>
      <c r="DR19">
        <f t="shared" ref="DR19:DR27" si="115">CL19</f>
        <v>2</v>
      </c>
      <c r="DS19" t="str">
        <f t="shared" ref="DS19:DS27" ca="1" si="116">DP19&amp;DR19</f>
        <v>C2</v>
      </c>
      <c r="DT19" t="str">
        <f t="shared" ref="DT19:DT27" ca="1" si="117">DQ19&amp;DR19</f>
        <v>32</v>
      </c>
      <c r="DU19" t="str">
        <f t="shared" ref="DU19:DU27" ca="1" si="118">IF(OR(DS19="A1",DS19="A2",DS19="A3",DS19="A4",DS19="B1",DS19="B2",DS19="C1",DS19="D1"),"Low",IF(OR(DS19="A5",DS19="B3",DS19="B4",DS19="B5",DS19="C2",DS19="C3",DS19="D2",DS19="E1",DS19="E2"),"Medium",IF(OR(DS19="C4",DS19="C5",DS19="D3",DS19="D4",DS19="E3"),"High",IF(OR(DS19="D5",DS19="E4",DS19="E5"),"Unacceptable"))))</f>
        <v>Medium</v>
      </c>
      <c r="DV19" t="str">
        <f t="shared" ref="DV19:DV27" ca="1" si="119">BL19</f>
        <v>C</v>
      </c>
      <c r="DW19">
        <f t="shared" ref="DW19:DW27" ca="1" si="120">VLOOKUP(DV19,$EQ$22:$ER$27,2,FALSE)</f>
        <v>3</v>
      </c>
      <c r="DX19">
        <f t="shared" ref="DX19:DX27" si="121">CL19</f>
        <v>2</v>
      </c>
      <c r="DY19" t="str">
        <f t="shared" ref="DY19:DY27" ca="1" si="122">DV19&amp;DX19</f>
        <v>C2</v>
      </c>
      <c r="DZ19" t="str">
        <f t="shared" ref="DZ19:DZ27" ca="1" si="123">DW19&amp;DX19</f>
        <v>32</v>
      </c>
      <c r="EA19" t="str">
        <f t="shared" ref="EA19:EA27" ca="1" si="124">IF(OR(DY19="A1",DY19="A2",DY19="A3",DY19="A4",DY19="B1",DY19="B2",DY19="C1",DY19="D1"),"Low",IF(OR(DY19="A5",DY19="B3",DY19="B4",DY19="B5",DY19="C2",DY19="C3",DY19="D2",DY19="E1",DY19="E2"),"Medium",IF(OR(DY19="C4",DY19="C5",DY19="D3",DY19="D4",DY19="E3"),"High",IF(OR(DY19="D5",DY19="E4",DY19="E5"),"Unacceptable"))))</f>
        <v>Medium</v>
      </c>
      <c r="EB19" s="12" t="s">
        <v>177</v>
      </c>
      <c r="EQ19" t="s">
        <v>202</v>
      </c>
      <c r="ER19">
        <v>1</v>
      </c>
      <c r="ES19">
        <v>2</v>
      </c>
      <c r="ET19">
        <v>2</v>
      </c>
    </row>
    <row r="20" spans="1:150" ht="45">
      <c r="A20" t="s">
        <v>203</v>
      </c>
      <c r="B20" t="str">
        <f>IFERROR(VLOOKUP($A20,'PM vs Kermit Cross Reference'!$B$2:$V$49,8,FALSE),VLOOKUP($A20,'PM vs Kermit Cross Reference'!$C$2:$V$49,7,FALSE))</f>
        <v>D-033-F/094-A-14</v>
      </c>
      <c r="C20" t="str">
        <f>IFERROR(VLOOKUP($A20,'PM vs Kermit Cross Reference'!$B$2:$V$49,9,FALSE),VLOOKUP($A20,'PM vs Kermit Cross Reference'!$C$2:$V$49,8,FALSE))</f>
        <v>C-022-F/094-A-14</v>
      </c>
      <c r="D20" t="str">
        <f>IFERROR(VLOOKUP($A20,'PM vs Kermit Cross Reference'!$B$2:$V$49,20,FALSE),VLOOKUP($A20,'PM vs Kermit Cross Reference'!$C$2:$V$49,19,FALSE))</f>
        <v>Active</v>
      </c>
      <c r="E20" t="str">
        <f>IFERROR(VLOOKUP($A20,'PM vs Kermit Cross Reference'!$B$2:$V$49,7,FALSE),VLOOKUP($A20,'PM vs Kermit Cross Reference'!$C$2:$V$49,6,FALSE))</f>
        <v>Natural Gas</v>
      </c>
      <c r="F20">
        <f ca="1">YEAR(TODAY())-IFERROR(VLOOKUP($A20,'PM vs Kermit Cross Reference'!$B$2:$V$49,16,FALSE),VLOOKUP($A20,'PM vs Kermit Cross Reference'!$C$2:$V$49,15,FALSE))</f>
        <v>43</v>
      </c>
      <c r="G20">
        <f>IFERROR(VLOOKUP($A20,'PM vs Kermit Cross Reference'!$B$2:$V$49,13,FALSE),VLOOKUP($A20,'PM vs Kermit Cross Reference'!$C$2:$V$49,12,FALSE))</f>
        <v>88.9</v>
      </c>
      <c r="H20">
        <f>IFERROR(VLOOKUP($A20,'PM vs Kermit Cross Reference'!$B$2:$V$49,14,FALSE),VLOOKUP($A20,'PM vs Kermit Cross Reference'!$C$2:$V$49,13,FALSE))</f>
        <v>4.78</v>
      </c>
      <c r="I20">
        <f>IFERROR(VLOOKUP($A20,'PM vs Kermit Cross Reference'!$B$2:$V$49,15,FALSE),VLOOKUP($A20,'PM vs Kermit Cross Reference'!$C$2:$V$49,14,FALSE))</f>
        <v>1.1661237937109401</v>
      </c>
      <c r="J20" t="str">
        <f>IFERROR(VLOOKUP($A20,'PM vs Kermit Cross Reference'!$B$2:$V$49,10,FALSE),VLOOKUP($A20,'PM vs Kermit Cross Reference'!$C$2:$V$49,9,FALSE))</f>
        <v>Steel</v>
      </c>
      <c r="K20" s="33" t="str">
        <f>IFERROR(VLOOKUP($A20,'PM vs Kermit Cross Reference'!$B$2:$V$49,11,FALSE),VLOOKUP($A20,'PM vs Kermit Cross Reference'!$C$2:$V$49,10,FALSE))</f>
        <v/>
      </c>
      <c r="L20" s="33"/>
      <c r="M20">
        <f t="shared" si="2"/>
        <v>0</v>
      </c>
      <c r="N20">
        <f>VLOOKUP(A20,Schematic!$A$92:$D$113,2,FALSE)</f>
        <v>0.32210424710424723</v>
      </c>
      <c r="O20">
        <f>VLOOKUP(A20,Schematic!$A$92:$D$113,3,FALSE)</f>
        <v>0</v>
      </c>
      <c r="P20">
        <f>VLOOKUP(A20,Schematic!$A$92:$D$113,4,FALSE)</f>
        <v>0</v>
      </c>
      <c r="Q20">
        <f t="shared" si="3"/>
        <v>0</v>
      </c>
      <c r="R20">
        <f>R21</f>
        <v>1046</v>
      </c>
      <c r="S20" s="10">
        <v>14</v>
      </c>
      <c r="T20">
        <f>T21</f>
        <v>0.03</v>
      </c>
      <c r="U20">
        <f>U21</f>
        <v>1.21</v>
      </c>
      <c r="V20" t="s">
        <v>152</v>
      </c>
      <c r="W20" t="s">
        <v>152</v>
      </c>
      <c r="X20" s="29">
        <f>'GasWater Analysis'!$H$11</f>
        <v>6782</v>
      </c>
      <c r="Y20" s="29">
        <f>'GasWater Analysis'!$G$11</f>
        <v>44</v>
      </c>
      <c r="Z20" t="s">
        <v>153</v>
      </c>
      <c r="AA20">
        <f t="shared" si="93"/>
        <v>0</v>
      </c>
      <c r="AB20">
        <f t="shared" si="5"/>
        <v>0.80199901640382965</v>
      </c>
      <c r="AC20">
        <f t="shared" si="6"/>
        <v>5.8108000650890237E-2</v>
      </c>
      <c r="AD20">
        <f t="shared" si="7"/>
        <v>0</v>
      </c>
      <c r="AE20" t="str">
        <f t="shared" si="8"/>
        <v>Stratified</v>
      </c>
      <c r="AF20" s="79">
        <v>5.2833531191023599</v>
      </c>
      <c r="AG20">
        <f t="shared" si="9"/>
        <v>13.8826325</v>
      </c>
      <c r="AH20">
        <f t="shared" si="10"/>
        <v>0.34419749999999999</v>
      </c>
      <c r="AI20" t="s">
        <v>154</v>
      </c>
      <c r="AJ20">
        <v>0.05</v>
      </c>
      <c r="AK20">
        <f t="shared" ca="1" si="11"/>
        <v>52.599999999999994</v>
      </c>
      <c r="AL20" t="str">
        <f t="shared" ca="1" si="0"/>
        <v>A</v>
      </c>
      <c r="AM20" t="str">
        <f t="shared" si="12"/>
        <v>E</v>
      </c>
      <c r="AN20" t="str">
        <f t="shared" si="13"/>
        <v>E</v>
      </c>
      <c r="AO20" t="str">
        <f t="shared" si="14"/>
        <v>E</v>
      </c>
      <c r="AP20" t="str">
        <f t="shared" si="94"/>
        <v>N/A</v>
      </c>
      <c r="AQ20">
        <f t="shared" ca="1" si="16"/>
        <v>36.819999999999993</v>
      </c>
      <c r="AR20" t="str">
        <f t="shared" ca="1" si="1"/>
        <v>E</v>
      </c>
      <c r="AS20" t="str">
        <f t="shared" ca="1" si="95"/>
        <v>E</v>
      </c>
      <c r="AT20" t="s">
        <v>155</v>
      </c>
      <c r="AU20" t="s">
        <v>156</v>
      </c>
      <c r="AV20" t="s">
        <v>156</v>
      </c>
      <c r="AW20" t="s">
        <v>157</v>
      </c>
      <c r="AX20" t="s">
        <v>157</v>
      </c>
      <c r="AY20" t="s">
        <v>157</v>
      </c>
      <c r="AZ20">
        <f t="shared" si="96"/>
        <v>0.05</v>
      </c>
      <c r="BA20">
        <f t="shared" ca="1" si="97"/>
        <v>95.55</v>
      </c>
      <c r="BB20" t="str">
        <f t="shared" ca="1" si="98"/>
        <v>A</v>
      </c>
      <c r="BC20" t="str">
        <f t="shared" si="99"/>
        <v>E</v>
      </c>
      <c r="BD20" t="str">
        <f t="shared" si="100"/>
        <v>E</v>
      </c>
      <c r="BE20" t="str">
        <f t="shared" si="101"/>
        <v>N/A</v>
      </c>
      <c r="BF20">
        <f t="shared" ca="1" si="102"/>
        <v>66.884999999999991</v>
      </c>
      <c r="BG20" t="str">
        <f t="shared" ca="1" si="103"/>
        <v>E</v>
      </c>
      <c r="BH20" s="30"/>
      <c r="BI20" s="30"/>
      <c r="BJ20" s="30"/>
      <c r="BK20" s="30"/>
      <c r="BL20" t="str">
        <f t="shared" ca="1" si="104"/>
        <v>E</v>
      </c>
      <c r="BM20">
        <v>1</v>
      </c>
      <c r="BN20" t="s">
        <v>189</v>
      </c>
      <c r="BO20" t="str">
        <f t="shared" si="26"/>
        <v>Yes</v>
      </c>
      <c r="BP20" t="str">
        <f t="shared" si="27"/>
        <v>No</v>
      </c>
      <c r="BQ20" t="str">
        <f t="shared" si="28"/>
        <v>No</v>
      </c>
      <c r="BR20" t="str">
        <f t="shared" si="29"/>
        <v>No</v>
      </c>
      <c r="BS20" t="s">
        <v>204</v>
      </c>
      <c r="BT20" t="str">
        <f t="shared" si="30"/>
        <v>Yes</v>
      </c>
      <c r="BU20" t="s">
        <v>205</v>
      </c>
      <c r="BV20" t="s">
        <v>160</v>
      </c>
      <c r="BW20" t="str">
        <f t="shared" si="31"/>
        <v>No</v>
      </c>
      <c r="BX20" t="str">
        <f t="shared" si="32"/>
        <v>Yes</v>
      </c>
      <c r="BY20" t="str">
        <f t="shared" si="33"/>
        <v>No</v>
      </c>
      <c r="BZ20">
        <f t="shared" si="34"/>
        <v>5.7652604343085629</v>
      </c>
      <c r="CA20">
        <f t="shared" si="35"/>
        <v>0</v>
      </c>
      <c r="CB20">
        <f t="shared" si="36"/>
        <v>0</v>
      </c>
      <c r="CC20" t="s">
        <v>176</v>
      </c>
      <c r="CD20" t="s">
        <v>162</v>
      </c>
      <c r="CE20" t="s">
        <v>162</v>
      </c>
      <c r="CF20" t="s">
        <v>163</v>
      </c>
      <c r="CG20">
        <v>50000</v>
      </c>
      <c r="CH20">
        <v>100000</v>
      </c>
      <c r="CI20">
        <f t="shared" si="37"/>
        <v>270.56756756756766</v>
      </c>
      <c r="CJ20">
        <f t="shared" si="38"/>
        <v>150270.56756756757</v>
      </c>
      <c r="CK20" t="s">
        <v>164</v>
      </c>
      <c r="CL20" s="78">
        <f t="shared" si="39"/>
        <v>2</v>
      </c>
      <c r="CO20">
        <f t="shared" si="105"/>
        <v>4</v>
      </c>
      <c r="CP20" t="s">
        <v>165</v>
      </c>
      <c r="CQ20">
        <f>IF(OR(J20="Steel",J20=""),IF(AND(CM20="",CN20="",CP20=""),0,IF(CM20&gt;=PHR_4,PHF_4,IF(AND(CM20&gt;=PHR_3,CM20&lt;PHR_4),PHF_3,IF(AND(CM20&gt;=PHR_2,CM20&lt;PHR_3),PHF_2,IF(CM20&lt;PHR_2,PHF_1,PHF_1))))/10*PH_OV)+IFERROR(VLOOKUP(CP20,'Factors and Weightings EC'!$A$2:$B$7,2,FALSE),0)/10*DRAINAGE_OV+IF(CN20&gt;=BSR_4,BSF_4,IF(AND(CN20&gt;=BSR_3,CN20&lt;BSR_4),BSF_3,IF(AND(CN20&gt;=BSR_2,CN20&lt;BSR_3),BSF_2,BSF_1)))/10*SAT_OV,0)</f>
        <v>6.5</v>
      </c>
      <c r="CR20" t="s">
        <v>152</v>
      </c>
      <c r="CS20">
        <f t="shared" ca="1" si="41"/>
        <v>43</v>
      </c>
      <c r="CT20" t="s">
        <v>162</v>
      </c>
      <c r="CU20" t="s">
        <v>162</v>
      </c>
      <c r="CV20" s="30"/>
      <c r="CW20" s="30"/>
      <c r="CX20" s="30" t="s">
        <v>152</v>
      </c>
      <c r="CY20">
        <f t="shared" si="106"/>
        <v>1</v>
      </c>
      <c r="CZ20">
        <f t="shared" ca="1" si="107"/>
        <v>10</v>
      </c>
      <c r="DA20">
        <f ca="1">IF(J20&lt;&gt;"Steel",0,CY20/10*TYPEvTEMP_WEIGHT+CZ20/10*AGEvTYPE_WEIGHT+VLOOKUP(CX20,'Factors and Weightings EC'!$A$22:$B$25,2,FALSE)/10*COATING_COND_WEIGHT+IF(CW20&gt;0,DEFECT_WEIGHT,0))</f>
        <v>19</v>
      </c>
      <c r="DB20" s="30"/>
      <c r="DC20" s="30"/>
      <c r="DD20" s="30"/>
      <c r="DE20" s="30"/>
      <c r="DF20" s="30"/>
      <c r="DG20" s="30"/>
      <c r="DH20" t="s">
        <v>166</v>
      </c>
      <c r="DI20">
        <f t="shared" ca="1" si="108"/>
        <v>40.5</v>
      </c>
      <c r="DJ20">
        <f t="shared" ca="1" si="109"/>
        <v>4</v>
      </c>
      <c r="DK20">
        <f>IF(BT20&lt;&gt;"Yes",LPW_OVERALL/2,LPW_OVERALL*VLOOKUP(BV20,'Factors and Weightings'!$A$47:$B$56,2,FALSE))*IF(LEFT(BU20,3)="Buf",0.6,1)*IF(OR(E20="Salt Water",E20="Produced Gas",E20="Oil Well Effluent"),1,IF(OR(E20="Natural Gas",E20="Fuel Gas",E20="LV",E20="Fresh Water",E20="MG"),0.5,IF(BZ20&gt;LPRANGE_5,LPWEIGHT5/10,IF(AND(BZ20&gt;LPRANGE_4,BZ20&lt;LPRANGE_5),LPWEIGHT4/10,IF(AND(BZ20&gt;LPRANGE_3,BZ20&lt;LPRANGE_4),LPWEIGHT3/10,IF(AND(BZ20&gt;LPRANGE_2,BZ20&lt;LPRANGE_3),LPWEIGHT2/10,LPWEIGHT1/10))))))</f>
        <v>40</v>
      </c>
      <c r="DL20">
        <f t="shared" si="110"/>
        <v>2</v>
      </c>
      <c r="DM20" t="str">
        <f t="shared" ca="1" si="111"/>
        <v>42</v>
      </c>
      <c r="DN20" t="str">
        <f t="shared" ca="1" si="112"/>
        <v>Medium</v>
      </c>
      <c r="DP20" t="str">
        <f t="shared" ca="1" si="113"/>
        <v>E</v>
      </c>
      <c r="DQ20">
        <f t="shared" ca="1" si="114"/>
        <v>5</v>
      </c>
      <c r="DR20">
        <f t="shared" si="115"/>
        <v>2</v>
      </c>
      <c r="DS20" t="str">
        <f t="shared" ca="1" si="116"/>
        <v>E2</v>
      </c>
      <c r="DT20" t="str">
        <f t="shared" ca="1" si="117"/>
        <v>52</v>
      </c>
      <c r="DU20" t="str">
        <f t="shared" ca="1" si="118"/>
        <v>Medium</v>
      </c>
      <c r="DV20" t="str">
        <f t="shared" ca="1" si="119"/>
        <v>E</v>
      </c>
      <c r="DW20">
        <f t="shared" ca="1" si="120"/>
        <v>5</v>
      </c>
      <c r="DX20">
        <f t="shared" si="121"/>
        <v>2</v>
      </c>
      <c r="DY20" t="str">
        <f t="shared" ca="1" si="122"/>
        <v>E2</v>
      </c>
      <c r="DZ20" t="str">
        <f t="shared" ca="1" si="123"/>
        <v>52</v>
      </c>
      <c r="EA20" t="str">
        <f t="shared" ca="1" si="124"/>
        <v>Medium</v>
      </c>
      <c r="EB20" s="12" t="s">
        <v>167</v>
      </c>
      <c r="EQ20" t="s">
        <v>206</v>
      </c>
      <c r="ER20">
        <v>2.5</v>
      </c>
      <c r="ES20">
        <v>4</v>
      </c>
      <c r="ET20">
        <v>4</v>
      </c>
    </row>
    <row r="21" spans="1:150" ht="45">
      <c r="A21" t="s">
        <v>207</v>
      </c>
      <c r="B21" t="str">
        <f>IFERROR(VLOOKUP($A21,'PM vs Kermit Cross Reference'!$B$2:$V$49,8,FALSE),VLOOKUP($A21,'PM vs Kermit Cross Reference'!$C$2:$V$49,7,FALSE))</f>
        <v>B-044-F/094-A-14</v>
      </c>
      <c r="C21" t="str">
        <f>IFERROR(VLOOKUP($A21,'PM vs Kermit Cross Reference'!$B$2:$V$49,9,FALSE),VLOOKUP($A21,'PM vs Kermit Cross Reference'!$C$2:$V$49,8,FALSE))</f>
        <v>D-033-F/094-A-14</v>
      </c>
      <c r="D21" t="str">
        <f>IFERROR(VLOOKUP($A21,'PM vs Kermit Cross Reference'!$B$2:$V$49,20,FALSE),VLOOKUP($A21,'PM vs Kermit Cross Reference'!$C$2:$V$49,19,FALSE))</f>
        <v>Active</v>
      </c>
      <c r="E21" t="str">
        <f>IFERROR(VLOOKUP($A21,'PM vs Kermit Cross Reference'!$B$2:$V$49,7,FALSE),VLOOKUP($A21,'PM vs Kermit Cross Reference'!$C$2:$V$49,6,FALSE))</f>
        <v>Natural Gas</v>
      </c>
      <c r="F21">
        <f ca="1">YEAR(TODAY())-IFERROR(VLOOKUP($A21,'PM vs Kermit Cross Reference'!$B$2:$V$49,16,FALSE),VLOOKUP($A21,'PM vs Kermit Cross Reference'!$C$2:$V$49,15,FALSE))</f>
        <v>43</v>
      </c>
      <c r="G21">
        <f>IFERROR(VLOOKUP($A21,'PM vs Kermit Cross Reference'!$B$2:$V$49,13,FALSE),VLOOKUP($A21,'PM vs Kermit Cross Reference'!$C$2:$V$49,12,FALSE))</f>
        <v>88.9</v>
      </c>
      <c r="H21">
        <f>IFERROR(VLOOKUP($A21,'PM vs Kermit Cross Reference'!$B$2:$V$49,14,FALSE),VLOOKUP($A21,'PM vs Kermit Cross Reference'!$C$2:$V$49,13,FALSE))</f>
        <v>6.35</v>
      </c>
      <c r="I21">
        <f>IFERROR(VLOOKUP($A21,'PM vs Kermit Cross Reference'!$B$2:$V$49,15,FALSE),VLOOKUP($A21,'PM vs Kermit Cross Reference'!$C$2:$V$49,14,FALSE))</f>
        <v>1.4249755745505199</v>
      </c>
      <c r="J21" t="str">
        <f>IFERROR(VLOOKUP($A21,'PM vs Kermit Cross Reference'!$B$2:$V$49,10,FALSE),VLOOKUP($A21,'PM vs Kermit Cross Reference'!$C$2:$V$49,9,FALSE))</f>
        <v>Steel</v>
      </c>
      <c r="K21" s="33" t="str">
        <f>IFERROR(VLOOKUP($A21,'PM vs Kermit Cross Reference'!$B$2:$V$49,11,FALSE),VLOOKUP($A21,'PM vs Kermit Cross Reference'!$C$2:$V$49,10,FALSE))</f>
        <v/>
      </c>
      <c r="L21" s="33"/>
      <c r="M21">
        <f t="shared" si="2"/>
        <v>0</v>
      </c>
      <c r="N21">
        <f>VLOOKUP(A21,Schematic!$A$92:$D$113,2,FALSE)</f>
        <v>0.32210424710424723</v>
      </c>
      <c r="O21">
        <f>VLOOKUP(A21,Schematic!$A$92:$D$113,3,FALSE)</f>
        <v>0</v>
      </c>
      <c r="P21">
        <f>VLOOKUP(A21,Schematic!$A$92:$D$113,4,FALSE)</f>
        <v>0</v>
      </c>
      <c r="Q21">
        <f t="shared" si="3"/>
        <v>0</v>
      </c>
      <c r="R21">
        <f>VLOOKUP("200/B-044-F/094-A-14/00",'Production Data Load 2016-17'!$A$2:$G$18,7,FALSE)</f>
        <v>1046</v>
      </c>
      <c r="S21" s="10">
        <v>14</v>
      </c>
      <c r="T21">
        <f>VLOOKUP("200/B-044-F/094-A-14/00",'GasWater Analysis'!$A$2:$I$18,6,FALSE)*100</f>
        <v>0.03</v>
      </c>
      <c r="U21">
        <f>VLOOKUP("200/B-044-F/094-A-14/00",'GasWater Analysis'!$A$2:$I$18,5,FALSE)*100</f>
        <v>1.21</v>
      </c>
      <c r="V21" t="s">
        <v>152</v>
      </c>
      <c r="W21" t="s">
        <v>152</v>
      </c>
      <c r="X21" s="29">
        <f>'GasWater Analysis'!$H$11</f>
        <v>6782</v>
      </c>
      <c r="Y21" s="29">
        <f>'GasWater Analysis'!$G$11</f>
        <v>44</v>
      </c>
      <c r="Z21" t="s">
        <v>153</v>
      </c>
      <c r="AA21">
        <f t="shared" si="93"/>
        <v>0</v>
      </c>
      <c r="AB21">
        <f t="shared" si="5"/>
        <v>0.87531417601337536</v>
      </c>
      <c r="AC21">
        <f t="shared" si="6"/>
        <v>6.2995624021267266E-2</v>
      </c>
      <c r="AD21">
        <f t="shared" si="7"/>
        <v>0</v>
      </c>
      <c r="AE21" t="str">
        <f t="shared" si="8"/>
        <v>Stratified</v>
      </c>
      <c r="AF21" s="79">
        <v>5.2833531191023599</v>
      </c>
      <c r="AG21">
        <f t="shared" si="9"/>
        <v>13.8826325</v>
      </c>
      <c r="AH21">
        <f t="shared" si="10"/>
        <v>0.34419749999999999</v>
      </c>
      <c r="AI21" t="s">
        <v>154</v>
      </c>
      <c r="AJ21">
        <f>AJ20</f>
        <v>0.05</v>
      </c>
      <c r="AK21">
        <f t="shared" ca="1" si="11"/>
        <v>83.999999999999986</v>
      </c>
      <c r="AL21" t="str">
        <f t="shared" ca="1" si="0"/>
        <v>A</v>
      </c>
      <c r="AM21" t="str">
        <f t="shared" si="12"/>
        <v>E</v>
      </c>
      <c r="AN21" t="str">
        <f t="shared" si="13"/>
        <v>E</v>
      </c>
      <c r="AO21" t="str">
        <f t="shared" si="14"/>
        <v>E</v>
      </c>
      <c r="AP21" t="str">
        <f t="shared" si="94"/>
        <v>N/A</v>
      </c>
      <c r="AQ21">
        <f t="shared" ca="1" si="16"/>
        <v>58.799999999999983</v>
      </c>
      <c r="AR21" t="str">
        <f t="shared" ca="1" si="1"/>
        <v>E</v>
      </c>
      <c r="AS21" t="str">
        <f t="shared" ca="1" si="95"/>
        <v>E</v>
      </c>
      <c r="AT21" t="s">
        <v>155</v>
      </c>
      <c r="AU21" t="s">
        <v>156</v>
      </c>
      <c r="AV21" t="s">
        <v>156</v>
      </c>
      <c r="AW21" t="s">
        <v>157</v>
      </c>
      <c r="AX21" t="s">
        <v>157</v>
      </c>
      <c r="AY21" t="s">
        <v>157</v>
      </c>
      <c r="AZ21">
        <f t="shared" si="96"/>
        <v>0.05</v>
      </c>
      <c r="BA21">
        <f t="shared" ca="1" si="97"/>
        <v>126.94999999999999</v>
      </c>
      <c r="BB21" t="str">
        <f t="shared" ca="1" si="98"/>
        <v>A</v>
      </c>
      <c r="BC21" t="str">
        <f t="shared" si="99"/>
        <v>E</v>
      </c>
      <c r="BD21" t="str">
        <f t="shared" si="100"/>
        <v>E</v>
      </c>
      <c r="BE21" t="str">
        <f t="shared" si="101"/>
        <v>N/A</v>
      </c>
      <c r="BF21">
        <f t="shared" ca="1" si="102"/>
        <v>88.864999999999981</v>
      </c>
      <c r="BG21" t="str">
        <f t="shared" ca="1" si="103"/>
        <v>E</v>
      </c>
      <c r="BH21" s="30"/>
      <c r="BI21" s="30"/>
      <c r="BJ21" s="30"/>
      <c r="BK21" s="30"/>
      <c r="BL21" t="str">
        <f t="shared" ca="1" si="104"/>
        <v>E</v>
      </c>
      <c r="BM21">
        <v>1</v>
      </c>
      <c r="BN21" t="s">
        <v>189</v>
      </c>
      <c r="BO21" t="str">
        <f t="shared" si="26"/>
        <v>Yes</v>
      </c>
      <c r="BP21" t="str">
        <f t="shared" si="27"/>
        <v>No</v>
      </c>
      <c r="BQ21" t="str">
        <f t="shared" si="28"/>
        <v>No</v>
      </c>
      <c r="BR21" t="str">
        <f t="shared" si="29"/>
        <v>No</v>
      </c>
      <c r="BS21" t="s">
        <v>174</v>
      </c>
      <c r="BT21" t="str">
        <f t="shared" si="30"/>
        <v>No</v>
      </c>
      <c r="BV21" t="s">
        <v>160</v>
      </c>
      <c r="BW21" t="str">
        <f t="shared" si="31"/>
        <v>No</v>
      </c>
      <c r="BX21" t="str">
        <f t="shared" si="32"/>
        <v>No</v>
      </c>
      <c r="BY21" t="str">
        <f t="shared" si="33"/>
        <v>No</v>
      </c>
      <c r="BZ21">
        <f t="shared" si="34"/>
        <v>6.4984120304040216</v>
      </c>
      <c r="CA21">
        <f t="shared" si="35"/>
        <v>0</v>
      </c>
      <c r="CB21">
        <f t="shared" si="36"/>
        <v>0</v>
      </c>
      <c r="CC21" t="s">
        <v>176</v>
      </c>
      <c r="CD21" t="s">
        <v>162</v>
      </c>
      <c r="CE21" t="s">
        <v>162</v>
      </c>
      <c r="CF21" t="s">
        <v>163</v>
      </c>
      <c r="CG21">
        <v>50000</v>
      </c>
      <c r="CH21">
        <v>100000</v>
      </c>
      <c r="CI21">
        <f t="shared" si="37"/>
        <v>270.56756756756766</v>
      </c>
      <c r="CJ21">
        <f t="shared" si="38"/>
        <v>150270.56756756757</v>
      </c>
      <c r="CK21" t="s">
        <v>164</v>
      </c>
      <c r="CL21" s="78">
        <f t="shared" si="39"/>
        <v>2</v>
      </c>
      <c r="CO21">
        <f t="shared" si="105"/>
        <v>4</v>
      </c>
      <c r="CP21" t="s">
        <v>165</v>
      </c>
      <c r="CQ21">
        <f>IF(OR(J21="Steel",J21=""),IF(AND(CM21="",CN21="",CP21=""),0,IF(CM21&gt;=PHR_4,PHF_4,IF(AND(CM21&gt;=PHR_3,CM21&lt;PHR_4),PHF_3,IF(AND(CM21&gt;=PHR_2,CM21&lt;PHR_3),PHF_2,IF(CM21&lt;PHR_2,PHF_1,PHF_1))))/10*PH_OV)+IFERROR(VLOOKUP(CP21,'Factors and Weightings EC'!$A$2:$B$7,2,FALSE),0)/10*DRAINAGE_OV+IF(CN21&gt;=BSR_4,BSF_4,IF(AND(CN21&gt;=BSR_3,CN21&lt;BSR_4),BSF_3,IF(AND(CN21&gt;=BSR_2,CN21&lt;BSR_3),BSF_2,BSF_1)))/10*SAT_OV,0)</f>
        <v>6.5</v>
      </c>
      <c r="CR21" t="s">
        <v>152</v>
      </c>
      <c r="CS21">
        <f t="shared" ca="1" si="41"/>
        <v>43</v>
      </c>
      <c r="CT21" t="s">
        <v>162</v>
      </c>
      <c r="CU21" t="s">
        <v>162</v>
      </c>
      <c r="CV21" s="30"/>
      <c r="CW21" s="30"/>
      <c r="CX21" s="30" t="s">
        <v>152</v>
      </c>
      <c r="CY21">
        <f t="shared" si="106"/>
        <v>1</v>
      </c>
      <c r="CZ21">
        <f t="shared" ca="1" si="107"/>
        <v>10</v>
      </c>
      <c r="DA21">
        <f ca="1">IF(J21&lt;&gt;"Steel",0,CY21/10*TYPEvTEMP_WEIGHT+CZ21/10*AGEvTYPE_WEIGHT+VLOOKUP(CX21,'Factors and Weightings EC'!$A$22:$B$25,2,FALSE)/10*COATING_COND_WEIGHT+IF(CW21&gt;0,DEFECT_WEIGHT,0))</f>
        <v>19</v>
      </c>
      <c r="DB21" s="30"/>
      <c r="DC21" s="30"/>
      <c r="DD21" s="30"/>
      <c r="DE21" s="30"/>
      <c r="DF21" s="30"/>
      <c r="DG21" s="30"/>
      <c r="DH21" t="s">
        <v>166</v>
      </c>
      <c r="DI21">
        <f t="shared" ca="1" si="108"/>
        <v>40.5</v>
      </c>
      <c r="DJ21">
        <f t="shared" ca="1" si="109"/>
        <v>4</v>
      </c>
      <c r="DK21">
        <f>IF(BT21&lt;&gt;"Yes",LPW_OVERALL/2,LPW_OVERALL*VLOOKUP(BV21,'Factors and Weightings'!$A$47:$B$56,2,FALSE))*IF(LEFT(BU21,3)="Buf",0.6,1)*IF(OR(E21="Salt Water",E21="Produced Gas",E21="Oil Well Effluent"),1,IF(OR(E21="Natural Gas",E21="Fuel Gas",E21="LV",E21="Fresh Water",E21="MG"),0.5,IF(BZ21&gt;LPRANGE_5,LPWEIGHT5/10,IF(AND(BZ21&gt;LPRANGE_4,BZ21&lt;LPRANGE_5),LPWEIGHT4/10,IF(AND(BZ21&gt;LPRANGE_3,BZ21&lt;LPRANGE_4),LPWEIGHT3/10,IF(AND(BZ21&gt;LPRANGE_2,BZ21&lt;LPRANGE_3),LPWEIGHT2/10,LPWEIGHT1/10))))))</f>
        <v>25</v>
      </c>
      <c r="DL21">
        <f t="shared" si="110"/>
        <v>2</v>
      </c>
      <c r="DM21" t="str">
        <f t="shared" ca="1" si="111"/>
        <v>42</v>
      </c>
      <c r="DN21" t="str">
        <f t="shared" ca="1" si="112"/>
        <v>Medium</v>
      </c>
      <c r="DP21" t="str">
        <f t="shared" ca="1" si="113"/>
        <v>E</v>
      </c>
      <c r="DQ21">
        <f t="shared" ca="1" si="114"/>
        <v>5</v>
      </c>
      <c r="DR21">
        <f t="shared" si="115"/>
        <v>2</v>
      </c>
      <c r="DS21" t="str">
        <f t="shared" ca="1" si="116"/>
        <v>E2</v>
      </c>
      <c r="DT21" t="str">
        <f t="shared" ca="1" si="117"/>
        <v>52</v>
      </c>
      <c r="DU21" t="str">
        <f t="shared" ca="1" si="118"/>
        <v>Medium</v>
      </c>
      <c r="DV21" t="str">
        <f t="shared" ca="1" si="119"/>
        <v>E</v>
      </c>
      <c r="DW21">
        <f t="shared" ca="1" si="120"/>
        <v>5</v>
      </c>
      <c r="DX21">
        <f t="shared" si="121"/>
        <v>2</v>
      </c>
      <c r="DY21" t="str">
        <f t="shared" ca="1" si="122"/>
        <v>E2</v>
      </c>
      <c r="DZ21" t="str">
        <f t="shared" ca="1" si="123"/>
        <v>52</v>
      </c>
      <c r="EA21" t="str">
        <f t="shared" ca="1" si="124"/>
        <v>Medium</v>
      </c>
      <c r="EB21" s="12" t="s">
        <v>167</v>
      </c>
      <c r="EQ21" t="s">
        <v>157</v>
      </c>
      <c r="ER21">
        <v>1</v>
      </c>
      <c r="ES21" t="s">
        <v>157</v>
      </c>
    </row>
    <row r="22" spans="1:150" ht="45">
      <c r="A22" t="s">
        <v>208</v>
      </c>
      <c r="B22" t="str">
        <f>IFERROR(VLOOKUP($A22,'PM vs Kermit Cross Reference'!$B$2:$V$49,8,FALSE),VLOOKUP($A22,'PM vs Kermit Cross Reference'!$C$2:$V$49,7,FALSE))</f>
        <v>D-004-E/094-A-14</v>
      </c>
      <c r="C22" t="str">
        <f>IFERROR(VLOOKUP($A22,'PM vs Kermit Cross Reference'!$B$2:$V$49,9,FALSE),VLOOKUP($A22,'PM vs Kermit Cross Reference'!$C$2:$V$49,8,FALSE))</f>
        <v>C-002-E/094-A-14</v>
      </c>
      <c r="D22" t="str">
        <f>IFERROR(VLOOKUP($A22,'PM vs Kermit Cross Reference'!$B$2:$V$49,20,FALSE),VLOOKUP($A22,'PM vs Kermit Cross Reference'!$C$2:$V$49,19,FALSE))</f>
        <v>Active</v>
      </c>
      <c r="E22" t="str">
        <f>IFERROR(VLOOKUP($A22,'PM vs Kermit Cross Reference'!$B$2:$V$49,7,FALSE),VLOOKUP($A22,'PM vs Kermit Cross Reference'!$C$2:$V$49,6,FALSE))</f>
        <v>Sour Natural Gas</v>
      </c>
      <c r="F22">
        <f ca="1">YEAR(TODAY())-IFERROR(VLOOKUP($A22,'PM vs Kermit Cross Reference'!$B$2:$V$49,16,FALSE),VLOOKUP($A22,'PM vs Kermit Cross Reference'!$C$2:$V$49,15,FALSE))</f>
        <v>39</v>
      </c>
      <c r="G22">
        <f>IFERROR(VLOOKUP($A22,'PM vs Kermit Cross Reference'!$B$2:$V$49,13,FALSE),VLOOKUP($A22,'PM vs Kermit Cross Reference'!$C$2:$V$49,12,FALSE))</f>
        <v>114.3</v>
      </c>
      <c r="H22">
        <f>IFERROR(VLOOKUP($A22,'PM vs Kermit Cross Reference'!$B$2:$V$49,14,FALSE),VLOOKUP($A22,'PM vs Kermit Cross Reference'!$C$2:$V$49,13,FALSE))</f>
        <v>4.78</v>
      </c>
      <c r="I22">
        <f>IFERROR(VLOOKUP($A22,'PM vs Kermit Cross Reference'!$B$2:$V$49,15,FALSE),VLOOKUP($A22,'PM vs Kermit Cross Reference'!$C$2:$V$49,14,FALSE))</f>
        <v>1.18581344663459</v>
      </c>
      <c r="J22" t="str">
        <f>IFERROR(VLOOKUP($A22,'PM vs Kermit Cross Reference'!$B$2:$V$49,10,FALSE),VLOOKUP($A22,'PM vs Kermit Cross Reference'!$C$2:$V$49,9,FALSE))</f>
        <v>Steel</v>
      </c>
      <c r="K22" s="33" t="str">
        <f>IFERROR(VLOOKUP($A22,'PM vs Kermit Cross Reference'!$B$2:$V$49,11,FALSE),VLOOKUP($A22,'PM vs Kermit Cross Reference'!$C$2:$V$49,10,FALSE))</f>
        <v/>
      </c>
      <c r="L22">
        <v>4</v>
      </c>
      <c r="M22">
        <f t="shared" si="2"/>
        <v>9.5694980694981141E-2</v>
      </c>
      <c r="N22">
        <f>VLOOKUP(A22,Schematic!$A$92:$D$113,2,FALSE)</f>
        <v>6.1598648648648631</v>
      </c>
      <c r="O22">
        <f>VLOOKUP(A22,Schematic!$A$92:$D$113,3,FALSE)</f>
        <v>0</v>
      </c>
      <c r="P22">
        <f>VLOOKUP(A22,Schematic!$A$92:$D$113,4,FALSE)</f>
        <v>9.5694980694981141E-2</v>
      </c>
      <c r="Q22">
        <f t="shared" si="3"/>
        <v>100</v>
      </c>
      <c r="R22">
        <f>VLOOKUP("200/D-004-E/094-A-14/00",'Production Data Load 2016-17'!$A$2:$G$18,7,FALSE)</f>
        <v>215</v>
      </c>
      <c r="S22" s="10">
        <v>14</v>
      </c>
      <c r="T22">
        <f>VLOOKUP("200/D-004-E/094-A-14/00",'GasWater Analysis'!$A$2:$I$18,6,FALSE)*100</f>
        <v>0.63</v>
      </c>
      <c r="U22">
        <f>VLOOKUP("200/D-004-E/094-A-14/00",'GasWater Analysis'!$A$2:$I$18,5,FALSE)*100</f>
        <v>2.33</v>
      </c>
      <c r="V22" t="s">
        <v>152</v>
      </c>
      <c r="W22" t="s">
        <v>152</v>
      </c>
      <c r="X22" s="29">
        <f>'GasWater Analysis'!$H$11</f>
        <v>6782</v>
      </c>
      <c r="Y22" s="29">
        <f>'GasWater Analysis'!$G$11</f>
        <v>44</v>
      </c>
      <c r="Z22" t="s">
        <v>153</v>
      </c>
      <c r="AA22">
        <f t="shared" si="93"/>
        <v>1.0887053020652939</v>
      </c>
      <c r="AB22">
        <f t="shared" si="5"/>
        <v>5.3336242209842117</v>
      </c>
      <c r="AC22">
        <f t="shared" si="6"/>
        <v>2.3127189530610921</v>
      </c>
      <c r="AD22">
        <f t="shared" si="7"/>
        <v>1.2854654137860883E-4</v>
      </c>
      <c r="AE22" t="str">
        <f t="shared" si="8"/>
        <v>Slug</v>
      </c>
      <c r="AF22" s="79">
        <v>5.5162680008038496</v>
      </c>
      <c r="AG22">
        <f t="shared" si="9"/>
        <v>7.3703724999999993</v>
      </c>
      <c r="AH22">
        <f t="shared" si="10"/>
        <v>1.9928475000000001</v>
      </c>
      <c r="AI22" t="s">
        <v>154</v>
      </c>
      <c r="AJ22">
        <v>0.05</v>
      </c>
      <c r="AK22">
        <f t="shared" ca="1" si="11"/>
        <v>56.599999999999994</v>
      </c>
      <c r="AL22" t="str">
        <f t="shared" ca="1" si="0"/>
        <v>A</v>
      </c>
      <c r="AM22" t="str">
        <f t="shared" si="12"/>
        <v>B</v>
      </c>
      <c r="AN22" t="str">
        <f t="shared" si="13"/>
        <v>C</v>
      </c>
      <c r="AO22" t="str">
        <f t="shared" si="14"/>
        <v>C</v>
      </c>
      <c r="AP22" t="str">
        <f t="shared" si="94"/>
        <v>N/A</v>
      </c>
      <c r="AQ22">
        <f t="shared" ca="1" si="16"/>
        <v>56.599999999999994</v>
      </c>
      <c r="AR22" t="str">
        <f t="shared" ca="1" si="1"/>
        <v>C</v>
      </c>
      <c r="AS22" t="str">
        <f t="shared" ca="1" si="95"/>
        <v>C</v>
      </c>
      <c r="AT22" t="s">
        <v>155</v>
      </c>
      <c r="AU22" t="s">
        <v>156</v>
      </c>
      <c r="AV22" t="s">
        <v>156</v>
      </c>
      <c r="AW22" t="s">
        <v>157</v>
      </c>
      <c r="AX22" t="s">
        <v>157</v>
      </c>
      <c r="AY22" t="s">
        <v>157</v>
      </c>
      <c r="AZ22">
        <f t="shared" si="96"/>
        <v>0.05</v>
      </c>
      <c r="BA22">
        <f t="shared" ca="1" si="97"/>
        <v>95.55</v>
      </c>
      <c r="BB22" t="str">
        <f t="shared" ca="1" si="98"/>
        <v>A</v>
      </c>
      <c r="BC22" t="str">
        <f t="shared" si="99"/>
        <v>B</v>
      </c>
      <c r="BD22" t="str">
        <f t="shared" si="100"/>
        <v>C</v>
      </c>
      <c r="BE22" t="str">
        <f t="shared" si="101"/>
        <v>N/A</v>
      </c>
      <c r="BF22">
        <f t="shared" ca="1" si="102"/>
        <v>95.55</v>
      </c>
      <c r="BG22" t="str">
        <f t="shared" ca="1" si="103"/>
        <v>C</v>
      </c>
      <c r="BH22" s="30"/>
      <c r="BI22" s="30"/>
      <c r="BJ22" s="30"/>
      <c r="BK22" s="30"/>
      <c r="BL22" t="str">
        <f t="shared" ca="1" si="104"/>
        <v>C</v>
      </c>
      <c r="BM22">
        <v>1</v>
      </c>
      <c r="BN22" t="s">
        <v>209</v>
      </c>
      <c r="BO22" t="str">
        <f t="shared" si="26"/>
        <v>Yes</v>
      </c>
      <c r="BP22" t="str">
        <f t="shared" si="27"/>
        <v>No</v>
      </c>
      <c r="BQ22" t="str">
        <f t="shared" si="28"/>
        <v>No</v>
      </c>
      <c r="BR22" t="str">
        <f t="shared" si="29"/>
        <v>No</v>
      </c>
      <c r="BS22" t="s">
        <v>174</v>
      </c>
      <c r="BT22" t="str">
        <f t="shared" si="30"/>
        <v>Yes</v>
      </c>
      <c r="BU22" t="s">
        <v>183</v>
      </c>
      <c r="BV22" t="s">
        <v>160</v>
      </c>
      <c r="BW22" t="str">
        <f t="shared" si="31"/>
        <v>No</v>
      </c>
      <c r="BX22" t="str">
        <f t="shared" si="32"/>
        <v>Yes</v>
      </c>
      <c r="BY22" t="str">
        <f t="shared" si="33"/>
        <v>No</v>
      </c>
      <c r="BZ22">
        <f t="shared" si="34"/>
        <v>10.217188155788069</v>
      </c>
      <c r="CA22">
        <f t="shared" si="35"/>
        <v>10.887053020652939</v>
      </c>
      <c r="CB22">
        <f t="shared" si="36"/>
        <v>1.0887053020652939</v>
      </c>
      <c r="CC22" t="s">
        <v>161</v>
      </c>
      <c r="CD22" t="s">
        <v>162</v>
      </c>
      <c r="CE22" t="s">
        <v>162</v>
      </c>
      <c r="CF22" t="s">
        <v>163</v>
      </c>
      <c r="CG22">
        <v>50000</v>
      </c>
      <c r="CH22">
        <v>100000</v>
      </c>
      <c r="CI22">
        <f t="shared" si="37"/>
        <v>5174.286486486485</v>
      </c>
      <c r="CJ22">
        <f t="shared" si="38"/>
        <v>155174.2864864865</v>
      </c>
      <c r="CK22" t="s">
        <v>164</v>
      </c>
      <c r="CL22" s="78">
        <f t="shared" si="39"/>
        <v>2</v>
      </c>
      <c r="CO22">
        <f t="shared" si="105"/>
        <v>4</v>
      </c>
      <c r="CP22" t="s">
        <v>165</v>
      </c>
      <c r="CQ22">
        <f>IF(OR(J22="Steel",J22=""),IF(AND(CM22="",CN22="",CP22=""),0,IF(CM22&gt;=PHR_4,PHF_4,IF(AND(CM22&gt;=PHR_3,CM22&lt;PHR_4),PHF_3,IF(AND(CM22&gt;=PHR_2,CM22&lt;PHR_3),PHF_2,IF(CM22&lt;PHR_2,PHF_1,PHF_1))))/10*PH_OV)+IFERROR(VLOOKUP(CP22,'Factors and Weightings EC'!$A$2:$B$7,2,FALSE),0)/10*DRAINAGE_OV+IF(CN22&gt;=BSR_4,BSF_4,IF(AND(CN22&gt;=BSR_3,CN22&lt;BSR_4),BSF_3,IF(AND(CN22&gt;=BSR_2,CN22&lt;BSR_3),BSF_2,BSF_1)))/10*SAT_OV,0)</f>
        <v>6.5</v>
      </c>
      <c r="CR22" t="s">
        <v>152</v>
      </c>
      <c r="CS22">
        <f t="shared" ca="1" si="41"/>
        <v>39</v>
      </c>
      <c r="CT22" t="s">
        <v>162</v>
      </c>
      <c r="CU22" t="s">
        <v>162</v>
      </c>
      <c r="CV22" s="30"/>
      <c r="CW22" s="30"/>
      <c r="CX22" s="30" t="s">
        <v>152</v>
      </c>
      <c r="CY22">
        <f t="shared" si="106"/>
        <v>1</v>
      </c>
      <c r="CZ22">
        <f t="shared" ca="1" si="107"/>
        <v>10</v>
      </c>
      <c r="DA22">
        <f ca="1">IF(J22&lt;&gt;"Steel",0,CY22/10*TYPEvTEMP_WEIGHT+CZ22/10*AGEvTYPE_WEIGHT+VLOOKUP(CX22,'Factors and Weightings EC'!$A$22:$B$25,2,FALSE)/10*COATING_COND_WEIGHT+IF(CW22&gt;0,DEFECT_WEIGHT,0))</f>
        <v>19</v>
      </c>
      <c r="DB22" s="30"/>
      <c r="DC22" s="30"/>
      <c r="DD22" s="30"/>
      <c r="DE22" s="30"/>
      <c r="DF22" s="30"/>
      <c r="DG22" s="30"/>
      <c r="DH22" t="s">
        <v>166</v>
      </c>
      <c r="DI22">
        <f t="shared" ca="1" si="108"/>
        <v>40.5</v>
      </c>
      <c r="DJ22">
        <f t="shared" ca="1" si="109"/>
        <v>4</v>
      </c>
      <c r="DK22">
        <f>IF(BT22&lt;&gt;"Yes",LPW_OVERALL/2,LPW_OVERALL*VLOOKUP(BV22,'Factors and Weightings'!$A$47:$B$56,2,FALSE))*IF(LEFT(BU22,3)="Buf",0.6,1)*IF(OR(E22="Salt Water",E22="Produced Gas",E22="Oil Well Effluent"),1,IF(OR(E22="Natural Gas",E22="Fuel Gas",E22="LV",E22="Fresh Water",E22="MG"),0.5,IF(BZ22&gt;LPRANGE_5,LPWEIGHT5/10,IF(AND(BZ22&gt;LPRANGE_4,BZ22&lt;LPRANGE_5),LPWEIGHT4/10,IF(AND(BZ22&gt;LPRANGE_3,BZ22&lt;LPRANGE_4),LPWEIGHT3/10,IF(AND(BZ22&gt;LPRANGE_2,BZ22&lt;LPRANGE_3),LPWEIGHT2/10,LPWEIGHT1/10))))))</f>
        <v>32</v>
      </c>
      <c r="DL22">
        <f t="shared" si="110"/>
        <v>2</v>
      </c>
      <c r="DM22" t="str">
        <f t="shared" ca="1" si="111"/>
        <v>42</v>
      </c>
      <c r="DN22" t="str">
        <f t="shared" ca="1" si="112"/>
        <v>Medium</v>
      </c>
      <c r="DP22" t="str">
        <f t="shared" ca="1" si="113"/>
        <v>C</v>
      </c>
      <c r="DQ22">
        <f t="shared" ca="1" si="114"/>
        <v>3</v>
      </c>
      <c r="DR22">
        <f t="shared" si="115"/>
        <v>2</v>
      </c>
      <c r="DS22" t="str">
        <f t="shared" ca="1" si="116"/>
        <v>C2</v>
      </c>
      <c r="DT22" t="str">
        <f t="shared" ca="1" si="117"/>
        <v>32</v>
      </c>
      <c r="DU22" t="str">
        <f t="shared" ca="1" si="118"/>
        <v>Medium</v>
      </c>
      <c r="DV22" t="str">
        <f t="shared" ca="1" si="119"/>
        <v>C</v>
      </c>
      <c r="DW22">
        <f t="shared" ca="1" si="120"/>
        <v>3</v>
      </c>
      <c r="DX22">
        <f t="shared" si="121"/>
        <v>2</v>
      </c>
      <c r="DY22" t="str">
        <f t="shared" ca="1" si="122"/>
        <v>C2</v>
      </c>
      <c r="DZ22" t="str">
        <f t="shared" ca="1" si="123"/>
        <v>32</v>
      </c>
      <c r="EA22" t="str">
        <f t="shared" ca="1" si="124"/>
        <v>Medium</v>
      </c>
      <c r="EB22" s="12" t="s">
        <v>167</v>
      </c>
      <c r="EQ22" t="s">
        <v>194</v>
      </c>
      <c r="ER22">
        <v>1</v>
      </c>
      <c r="ES22" t="s">
        <v>194</v>
      </c>
    </row>
    <row r="23" spans="1:150" ht="60">
      <c r="A23" t="s">
        <v>210</v>
      </c>
      <c r="B23" t="str">
        <f>IFERROR(VLOOKUP($A23,'PM vs Kermit Cross Reference'!$B$2:$V$49,8,FALSE),VLOOKUP($A23,'PM vs Kermit Cross Reference'!$C$2:$V$49,7,FALSE))</f>
        <v>B-023-E/094-A-14</v>
      </c>
      <c r="C23" t="str">
        <f>IFERROR(VLOOKUP($A23,'PM vs Kermit Cross Reference'!$B$2:$V$49,9,FALSE),VLOOKUP($A23,'PM vs Kermit Cross Reference'!$C$2:$V$49,8,FALSE))</f>
        <v>C-002-E/094-A-14</v>
      </c>
      <c r="D23" t="str">
        <f>IFERROR(VLOOKUP($A23,'PM vs Kermit Cross Reference'!$B$2:$V$49,20,FALSE),VLOOKUP($A23,'PM vs Kermit Cross Reference'!$C$2:$V$49,19,FALSE))</f>
        <v>Active</v>
      </c>
      <c r="E23" t="str">
        <f>IFERROR(VLOOKUP($A23,'PM vs Kermit Cross Reference'!$B$2:$V$49,7,FALSE),VLOOKUP($A23,'PM vs Kermit Cross Reference'!$C$2:$V$49,6,FALSE))</f>
        <v>Natural Gas</v>
      </c>
      <c r="F23">
        <f ca="1">YEAR(TODAY())-IFERROR(VLOOKUP($A23,'PM vs Kermit Cross Reference'!$B$2:$V$49,16,FALSE),VLOOKUP($A23,'PM vs Kermit Cross Reference'!$C$2:$V$49,15,FALSE))</f>
        <v>64</v>
      </c>
      <c r="G23">
        <f>IFERROR(VLOOKUP($A23,'PM vs Kermit Cross Reference'!$B$2:$V$49,13,FALSE),VLOOKUP($A23,'PM vs Kermit Cross Reference'!$C$2:$V$49,12,FALSE))</f>
        <v>168.3</v>
      </c>
      <c r="H23" s="10">
        <v>4.78</v>
      </c>
      <c r="I23">
        <f>IFERROR(VLOOKUP($A23,'PM vs Kermit Cross Reference'!$B$2:$V$49,15,FALSE),VLOOKUP($A23,'PM vs Kermit Cross Reference'!$C$2:$V$49,14,FALSE))</f>
        <v>1.6948879890456601</v>
      </c>
      <c r="J23" s="33" t="str">
        <f>IFERROR(VLOOKUP($A23,'PM vs Kermit Cross Reference'!$B$2:$V$49,10,FALSE),VLOOKUP($A23,'PM vs Kermit Cross Reference'!$C$2:$V$49,9,FALSE))</f>
        <v/>
      </c>
      <c r="K23" s="33" t="str">
        <f>IFERROR(VLOOKUP($A23,'PM vs Kermit Cross Reference'!$B$2:$V$49,11,FALSE),VLOOKUP($A23,'PM vs Kermit Cross Reference'!$C$2:$V$49,10,FALSE))</f>
        <v/>
      </c>
      <c r="L23" s="33"/>
      <c r="M23">
        <f t="shared" si="2"/>
        <v>6.4864864864864827E-2</v>
      </c>
      <c r="N23">
        <f>VLOOKUP(A23,Schematic!$A$92:$D$113,2,FALSE)</f>
        <v>7.5665057915057954</v>
      </c>
      <c r="O23">
        <f>VLOOKUP(A23,Schematic!$A$92:$D$113,3,FALSE)</f>
        <v>0</v>
      </c>
      <c r="P23">
        <f>VLOOKUP(A23,Schematic!$A$92:$D$113,4,FALSE)</f>
        <v>6.4864864864864827E-2</v>
      </c>
      <c r="Q23">
        <f t="shared" si="3"/>
        <v>100</v>
      </c>
      <c r="R23">
        <f>MAX(R26,R24,VLOOKUP("200/D-035-E/094-A-14/00",'Production Data Load 2016-17'!$A$2:$G$18,7,FALSE))</f>
        <v>668</v>
      </c>
      <c r="S23" s="10">
        <v>14</v>
      </c>
      <c r="T23">
        <f>MAX(T26,T24,VLOOKUP("200/D-035-E/094-A-14/00",'GasWater Analysis'!$A$2:$I$18,6,FALSE)*100)</f>
        <v>2.35</v>
      </c>
      <c r="U23">
        <f>MAX(U26,U24,VLOOKUP("200/D-035-E/094-A-14/00",'GasWater Analysis'!$A$2:$I$18,5,FALSE)*100)</f>
        <v>3.8699999999999997</v>
      </c>
      <c r="V23" t="s">
        <v>152</v>
      </c>
      <c r="W23" t="s">
        <v>152</v>
      </c>
      <c r="X23" s="29">
        <f>'GasWater Analysis'!$H$11</f>
        <v>6782</v>
      </c>
      <c r="Y23" s="29">
        <f>'GasWater Analysis'!$G$11</f>
        <v>44</v>
      </c>
      <c r="Z23" t="s">
        <v>153</v>
      </c>
      <c r="AA23">
        <f t="shared" si="93"/>
        <v>3.3997187915357885</v>
      </c>
      <c r="AB23">
        <f t="shared" si="5"/>
        <v>8.6508674401844399</v>
      </c>
      <c r="AC23">
        <f t="shared" si="6"/>
        <v>0.50853763854771306</v>
      </c>
      <c r="AD23">
        <f t="shared" si="7"/>
        <v>3.7934393234568199E-5</v>
      </c>
      <c r="AE23" t="str">
        <f t="shared" si="8"/>
        <v>Slug</v>
      </c>
      <c r="AF23" s="79">
        <v>4.8621296347621801</v>
      </c>
      <c r="AG23">
        <f t="shared" si="9"/>
        <v>29.7728775</v>
      </c>
      <c r="AH23">
        <f t="shared" si="10"/>
        <v>18.079137500000002</v>
      </c>
      <c r="AI23" t="s">
        <v>154</v>
      </c>
      <c r="AJ23">
        <v>0.05</v>
      </c>
      <c r="AK23">
        <f t="shared" ca="1" si="11"/>
        <v>31.599999999999994</v>
      </c>
      <c r="AL23" t="str">
        <f t="shared" ca="1" si="0"/>
        <v>A</v>
      </c>
      <c r="AM23" t="str">
        <f t="shared" si="12"/>
        <v>D</v>
      </c>
      <c r="AN23" t="str">
        <f t="shared" si="13"/>
        <v>E</v>
      </c>
      <c r="AO23" t="str">
        <f t="shared" si="14"/>
        <v>E</v>
      </c>
      <c r="AP23" t="str">
        <f t="shared" si="94"/>
        <v>N/A</v>
      </c>
      <c r="AQ23">
        <f t="shared" ca="1" si="16"/>
        <v>23.699999999999996</v>
      </c>
      <c r="AR23" t="str">
        <f t="shared" ca="1" si="1"/>
        <v>E</v>
      </c>
      <c r="AS23" t="str">
        <f t="shared" ca="1" si="95"/>
        <v>E</v>
      </c>
      <c r="AT23" t="s">
        <v>155</v>
      </c>
      <c r="AU23" t="s">
        <v>156</v>
      </c>
      <c r="AV23" t="s">
        <v>156</v>
      </c>
      <c r="AW23" t="s">
        <v>157</v>
      </c>
      <c r="AX23" t="s">
        <v>157</v>
      </c>
      <c r="AY23" t="s">
        <v>157</v>
      </c>
      <c r="AZ23">
        <f t="shared" si="96"/>
        <v>0.05</v>
      </c>
      <c r="BA23">
        <f t="shared" ca="1" si="97"/>
        <v>95.55</v>
      </c>
      <c r="BB23" t="str">
        <f t="shared" ca="1" si="98"/>
        <v>A</v>
      </c>
      <c r="BC23" t="str">
        <f t="shared" si="99"/>
        <v>D</v>
      </c>
      <c r="BD23" t="str">
        <f t="shared" si="100"/>
        <v>E</v>
      </c>
      <c r="BE23" t="str">
        <f t="shared" si="101"/>
        <v>N/A</v>
      </c>
      <c r="BF23">
        <f t="shared" ca="1" si="102"/>
        <v>71.662499999999994</v>
      </c>
      <c r="BG23" t="str">
        <f t="shared" ca="1" si="103"/>
        <v>E</v>
      </c>
      <c r="BH23" s="30"/>
      <c r="BI23" s="30"/>
      <c r="BJ23" s="30"/>
      <c r="BK23" s="30"/>
      <c r="BL23" t="str">
        <f t="shared" ca="1" si="104"/>
        <v>E</v>
      </c>
      <c r="BM23">
        <v>1</v>
      </c>
      <c r="BN23" t="s">
        <v>189</v>
      </c>
      <c r="BO23" t="str">
        <f t="shared" si="26"/>
        <v>Yes</v>
      </c>
      <c r="BP23" t="str">
        <f t="shared" si="27"/>
        <v>No</v>
      </c>
      <c r="BQ23" t="str">
        <f t="shared" si="28"/>
        <v>No</v>
      </c>
      <c r="BR23" t="str">
        <f t="shared" si="29"/>
        <v>No</v>
      </c>
      <c r="BS23" t="s">
        <v>159</v>
      </c>
      <c r="BT23" t="str">
        <f t="shared" si="30"/>
        <v>Yes</v>
      </c>
      <c r="BU23" t="s">
        <v>205</v>
      </c>
      <c r="BV23" t="s">
        <v>160</v>
      </c>
      <c r="BW23" t="str">
        <f t="shared" si="31"/>
        <v>No</v>
      </c>
      <c r="BX23" t="str">
        <f t="shared" si="32"/>
        <v>Yes</v>
      </c>
      <c r="BY23" t="str">
        <f t="shared" si="33"/>
        <v>No</v>
      </c>
      <c r="BZ23">
        <f t="shared" si="34"/>
        <v>33.543133861303822</v>
      </c>
      <c r="CA23">
        <f t="shared" si="35"/>
        <v>33.997187915357884</v>
      </c>
      <c r="CB23">
        <f t="shared" si="36"/>
        <v>3.3997187915357885</v>
      </c>
      <c r="CC23" t="s">
        <v>161</v>
      </c>
      <c r="CD23" t="s">
        <v>162</v>
      </c>
      <c r="CE23" t="s">
        <v>162</v>
      </c>
      <c r="CF23" t="s">
        <v>163</v>
      </c>
      <c r="CG23">
        <v>50000</v>
      </c>
      <c r="CH23">
        <v>150000</v>
      </c>
      <c r="CI23">
        <f t="shared" si="37"/>
        <v>6355.8648648648687</v>
      </c>
      <c r="CJ23">
        <f t="shared" si="38"/>
        <v>206355.86486486488</v>
      </c>
      <c r="CK23" t="s">
        <v>164</v>
      </c>
      <c r="CL23" s="78">
        <f t="shared" si="39"/>
        <v>3</v>
      </c>
      <c r="CO23">
        <f t="shared" si="105"/>
        <v>4</v>
      </c>
      <c r="CP23" t="s">
        <v>165</v>
      </c>
      <c r="CQ23">
        <f>IF(OR(J23="Steel",J23=""),IF(AND(CM23="",CN23="",CP23=""),0,IF(CM23&gt;=PHR_4,PHF_4,IF(AND(CM23&gt;=PHR_3,CM23&lt;PHR_4),PHF_3,IF(AND(CM23&gt;=PHR_2,CM23&lt;PHR_3),PHF_2,IF(CM23&lt;PHR_2,PHF_1,PHF_1))))/10*PH_OV)+IFERROR(VLOOKUP(CP23,'Factors and Weightings EC'!$A$2:$B$7,2,FALSE),0)/10*DRAINAGE_OV+IF(CN23&gt;=BSR_4,BSF_4,IF(AND(CN23&gt;=BSR_3,CN23&lt;BSR_4),BSF_3,IF(AND(CN23&gt;=BSR_2,CN23&lt;BSR_3),BSF_2,BSF_1)))/10*SAT_OV,0)</f>
        <v>6.5</v>
      </c>
      <c r="CR23" t="s">
        <v>152</v>
      </c>
      <c r="CS23">
        <f t="shared" ca="1" si="41"/>
        <v>64</v>
      </c>
      <c r="CT23" t="s">
        <v>162</v>
      </c>
      <c r="CU23" t="s">
        <v>162</v>
      </c>
      <c r="CV23" s="30"/>
      <c r="CW23" s="30"/>
      <c r="CX23" s="30" t="s">
        <v>152</v>
      </c>
      <c r="CY23">
        <f t="shared" si="106"/>
        <v>1</v>
      </c>
      <c r="CZ23">
        <f t="shared" ca="1" si="107"/>
        <v>10</v>
      </c>
      <c r="DA23">
        <f ca="1">IF(J23&lt;&gt;"Steel",0,CY23/10*TYPEvTEMP_WEIGHT+CZ23/10*AGEvTYPE_WEIGHT+VLOOKUP(CX23,'Factors and Weightings EC'!$A$22:$B$25,2,FALSE)/10*COATING_COND_WEIGHT+IF(CW23&gt;0,DEFECT_WEIGHT,0))</f>
        <v>0</v>
      </c>
      <c r="DB23" s="30"/>
      <c r="DC23" s="30"/>
      <c r="DD23" s="30"/>
      <c r="DE23" s="30"/>
      <c r="DF23" s="30"/>
      <c r="DG23" s="30"/>
      <c r="DH23" t="s">
        <v>166</v>
      </c>
      <c r="DI23">
        <f t="shared" ca="1" si="108"/>
        <v>21.5</v>
      </c>
      <c r="DJ23">
        <f t="shared" ca="1" si="109"/>
        <v>2</v>
      </c>
      <c r="DK23">
        <f>IF(BT23&lt;&gt;"Yes",LPW_OVERALL/2,LPW_OVERALL*VLOOKUP(BV23,'Factors and Weightings'!$A$47:$B$56,2,FALSE))*IF(LEFT(BU23,3)="Buf",0.6,1)*IF(OR(E23="Salt Water",E23="Produced Gas",E23="Oil Well Effluent"),1,IF(OR(E23="Natural Gas",E23="Fuel Gas",E23="LV",E23="Fresh Water",E23="MG"),0.5,IF(BZ23&gt;LPRANGE_5,LPWEIGHT5/10,IF(AND(BZ23&gt;LPRANGE_4,BZ23&lt;LPRANGE_5),LPWEIGHT4/10,IF(AND(BZ23&gt;LPRANGE_3,BZ23&lt;LPRANGE_4),LPWEIGHT3/10,IF(AND(BZ23&gt;LPRANGE_2,BZ23&lt;LPRANGE_3),LPWEIGHT2/10,LPWEIGHT1/10))))))</f>
        <v>40</v>
      </c>
      <c r="DL23">
        <f t="shared" si="110"/>
        <v>2</v>
      </c>
      <c r="DM23" t="str">
        <f t="shared" ca="1" si="111"/>
        <v>22</v>
      </c>
      <c r="DN23" t="str">
        <f t="shared" ca="1" si="112"/>
        <v>Low</v>
      </c>
      <c r="DP23" t="str">
        <f t="shared" ca="1" si="113"/>
        <v>E</v>
      </c>
      <c r="DQ23">
        <f t="shared" ca="1" si="114"/>
        <v>5</v>
      </c>
      <c r="DR23">
        <f t="shared" si="115"/>
        <v>3</v>
      </c>
      <c r="DS23" t="str">
        <f t="shared" ca="1" si="116"/>
        <v>E3</v>
      </c>
      <c r="DT23" t="str">
        <f t="shared" ca="1" si="117"/>
        <v>53</v>
      </c>
      <c r="DU23" t="str">
        <f t="shared" ca="1" si="118"/>
        <v>High</v>
      </c>
      <c r="DV23" t="str">
        <f t="shared" ca="1" si="119"/>
        <v>E</v>
      </c>
      <c r="DW23">
        <f t="shared" ca="1" si="120"/>
        <v>5</v>
      </c>
      <c r="DX23">
        <f t="shared" si="121"/>
        <v>3</v>
      </c>
      <c r="DY23" t="str">
        <f t="shared" ca="1" si="122"/>
        <v>E3</v>
      </c>
      <c r="DZ23" t="str">
        <f t="shared" ca="1" si="123"/>
        <v>53</v>
      </c>
      <c r="EA23" t="str">
        <f t="shared" ca="1" si="124"/>
        <v>High</v>
      </c>
      <c r="EB23" s="12" t="s">
        <v>177</v>
      </c>
      <c r="EQ23" t="s">
        <v>202</v>
      </c>
      <c r="ER23">
        <v>2</v>
      </c>
      <c r="ES23" t="s">
        <v>202</v>
      </c>
    </row>
    <row r="24" spans="1:150" ht="45">
      <c r="A24" t="s">
        <v>211</v>
      </c>
      <c r="B24" t="str">
        <f>IFERROR(VLOOKUP($A24,'PM vs Kermit Cross Reference'!$B$2:$V$49,8,FALSE),VLOOKUP($A24,'PM vs Kermit Cross Reference'!$C$2:$V$49,7,FALSE))</f>
        <v>A-034-E/094-A-14</v>
      </c>
      <c r="C24" t="str">
        <f>IFERROR(VLOOKUP($A24,'PM vs Kermit Cross Reference'!$B$2:$V$49,9,FALSE),VLOOKUP($A24,'PM vs Kermit Cross Reference'!$C$2:$V$49,8,FALSE))</f>
        <v>B-023-E/094-A-14</v>
      </c>
      <c r="D24" t="str">
        <f>IFERROR(VLOOKUP($A24,'PM vs Kermit Cross Reference'!$B$2:$V$49,20,FALSE),VLOOKUP($A24,'PM vs Kermit Cross Reference'!$C$2:$V$49,19,FALSE))</f>
        <v>Active</v>
      </c>
      <c r="E24" t="str">
        <f>IFERROR(VLOOKUP($A24,'PM vs Kermit Cross Reference'!$B$2:$V$49,7,FALSE),VLOOKUP($A24,'PM vs Kermit Cross Reference'!$C$2:$V$49,6,FALSE))</f>
        <v>Sour Natural Gas</v>
      </c>
      <c r="F24">
        <f ca="1">YEAR(TODAY())-IFERROR(VLOOKUP($A24,'PM vs Kermit Cross Reference'!$B$2:$V$49,16,FALSE),VLOOKUP($A24,'PM vs Kermit Cross Reference'!$C$2:$V$49,15,FALSE))</f>
        <v>24</v>
      </c>
      <c r="G24">
        <f>IFERROR(VLOOKUP($A24,'PM vs Kermit Cross Reference'!$B$2:$V$49,13,FALSE),VLOOKUP($A24,'PM vs Kermit Cross Reference'!$C$2:$V$49,12,FALSE))</f>
        <v>88.9</v>
      </c>
      <c r="H24">
        <f>IFERROR(VLOOKUP($A24,'PM vs Kermit Cross Reference'!$B$2:$V$49,14,FALSE),VLOOKUP($A24,'PM vs Kermit Cross Reference'!$C$2:$V$49,13,FALSE))</f>
        <v>4</v>
      </c>
      <c r="I24">
        <f>IFERROR(VLOOKUP($A24,'PM vs Kermit Cross Reference'!$B$2:$V$49,15,FALSE),VLOOKUP($A24,'PM vs Kermit Cross Reference'!$C$2:$V$49,14,FALSE))</f>
        <v>0.94872195447045005</v>
      </c>
      <c r="J24" t="str">
        <f>IFERROR(VLOOKUP($A24,'PM vs Kermit Cross Reference'!$B$2:$V$49,10,FALSE),VLOOKUP($A24,'PM vs Kermit Cross Reference'!$C$2:$V$49,9,FALSE))</f>
        <v>Steel</v>
      </c>
      <c r="K24" s="33" t="str">
        <f>IFERROR(VLOOKUP($A24,'PM vs Kermit Cross Reference'!$B$2:$V$49,11,FALSE),VLOOKUP($A24,'PM vs Kermit Cross Reference'!$C$2:$V$49,10,FALSE))</f>
        <v/>
      </c>
      <c r="L24" s="33"/>
      <c r="M24">
        <f t="shared" si="2"/>
        <v>0</v>
      </c>
      <c r="N24">
        <f>VLOOKUP(A24,Schematic!$A$92:$D$113,2,FALSE)</f>
        <v>0</v>
      </c>
      <c r="O24">
        <f>VLOOKUP(A24,Schematic!$A$92:$D$113,3,FALSE)</f>
        <v>0</v>
      </c>
      <c r="P24">
        <f>VLOOKUP(A24,Schematic!$A$92:$D$113,4,FALSE)</f>
        <v>0</v>
      </c>
      <c r="Q24">
        <f t="shared" si="3"/>
        <v>0</v>
      </c>
      <c r="R24">
        <f>VLOOKUP("200/D-035-E/094-A-14/00",'Production Data Load 2016-17'!$A$2:$G$18,7,FALSE)</f>
        <v>148.52316602316603</v>
      </c>
      <c r="S24" s="10">
        <v>14</v>
      </c>
      <c r="T24">
        <f>VLOOKUP("200/D-035-E/094-A-14/00",'GasWater Analysis'!$A$2:$I$18,6,FALSE)*100</f>
        <v>2.35</v>
      </c>
      <c r="U24">
        <f>VLOOKUP("200/D-035-E/094-A-14/00",'GasWater Analysis'!$A$2:$I$18,5,FALSE)*100</f>
        <v>3.8699999999999997</v>
      </c>
      <c r="V24" t="s">
        <v>152</v>
      </c>
      <c r="W24" t="s">
        <v>152</v>
      </c>
      <c r="X24" s="29">
        <f>'GasWater Analysis'!$H$11</f>
        <v>6782</v>
      </c>
      <c r="Y24" s="29">
        <f>'GasWater Analysis'!$G$11</f>
        <v>44</v>
      </c>
      <c r="Z24" t="s">
        <v>153</v>
      </c>
      <c r="AA24">
        <f t="shared" si="93"/>
        <v>0</v>
      </c>
      <c r="AB24">
        <f t="shared" si="5"/>
        <v>0.48766981519799385</v>
      </c>
      <c r="AC24">
        <f t="shared" si="6"/>
        <v>0</v>
      </c>
      <c r="AD24">
        <f t="shared" si="7"/>
        <v>0</v>
      </c>
      <c r="AE24" t="str">
        <f t="shared" si="8"/>
        <v>Stratified</v>
      </c>
      <c r="AF24" s="79">
        <v>5.3450329971960899</v>
      </c>
      <c r="AG24">
        <f t="shared" si="9"/>
        <v>9.669124025096524</v>
      </c>
      <c r="AH24">
        <f t="shared" si="10"/>
        <v>5.8714319015444012</v>
      </c>
      <c r="AI24" t="s">
        <v>154</v>
      </c>
      <c r="AJ24">
        <v>0.05</v>
      </c>
      <c r="AK24">
        <f t="shared" ca="1" si="11"/>
        <v>56</v>
      </c>
      <c r="AL24" t="str">
        <f t="shared" ca="1" si="0"/>
        <v>A</v>
      </c>
      <c r="AM24" t="str">
        <f t="shared" si="12"/>
        <v>E</v>
      </c>
      <c r="AN24" t="str">
        <f t="shared" si="13"/>
        <v>E</v>
      </c>
      <c r="AO24" t="str">
        <f t="shared" si="14"/>
        <v>E</v>
      </c>
      <c r="AP24" t="str">
        <f t="shared" si="94"/>
        <v>N/A</v>
      </c>
      <c r="AQ24">
        <f t="shared" ca="1" si="16"/>
        <v>39.199999999999996</v>
      </c>
      <c r="AR24" t="str">
        <f t="shared" ca="1" si="1"/>
        <v>E</v>
      </c>
      <c r="AS24" t="str">
        <f t="shared" ca="1" si="95"/>
        <v>E</v>
      </c>
      <c r="AT24" t="s">
        <v>155</v>
      </c>
      <c r="AU24" t="s">
        <v>156</v>
      </c>
      <c r="AV24" t="s">
        <v>156</v>
      </c>
      <c r="AW24" t="s">
        <v>157</v>
      </c>
      <c r="AX24" t="s">
        <v>157</v>
      </c>
      <c r="AY24" t="s">
        <v>157</v>
      </c>
      <c r="AZ24">
        <f t="shared" si="96"/>
        <v>0.05</v>
      </c>
      <c r="BA24">
        <f t="shared" ca="1" si="97"/>
        <v>79.95</v>
      </c>
      <c r="BB24" t="str">
        <f t="shared" ca="1" si="98"/>
        <v>A</v>
      </c>
      <c r="BC24" t="str">
        <f t="shared" si="99"/>
        <v>E</v>
      </c>
      <c r="BD24" t="str">
        <f t="shared" si="100"/>
        <v>E</v>
      </c>
      <c r="BE24" t="str">
        <f t="shared" si="101"/>
        <v>N/A</v>
      </c>
      <c r="BF24">
        <f t="shared" ca="1" si="102"/>
        <v>55.964999999999996</v>
      </c>
      <c r="BG24" t="str">
        <f t="shared" ca="1" si="103"/>
        <v>E</v>
      </c>
      <c r="BH24" s="30"/>
      <c r="BI24" s="30"/>
      <c r="BJ24" s="30"/>
      <c r="BK24" s="30"/>
      <c r="BL24" t="str">
        <f t="shared" ca="1" si="104"/>
        <v>E</v>
      </c>
      <c r="BM24">
        <v>1</v>
      </c>
      <c r="BN24" t="s">
        <v>189</v>
      </c>
      <c r="BO24" t="str">
        <f t="shared" si="26"/>
        <v>Yes</v>
      </c>
      <c r="BP24" t="str">
        <f t="shared" si="27"/>
        <v>No</v>
      </c>
      <c r="BQ24" t="str">
        <f t="shared" si="28"/>
        <v>No</v>
      </c>
      <c r="BR24" t="str">
        <f t="shared" si="29"/>
        <v>No</v>
      </c>
      <c r="BS24" t="s">
        <v>159</v>
      </c>
      <c r="BT24" t="str">
        <f t="shared" si="30"/>
        <v>No</v>
      </c>
      <c r="BV24" t="s">
        <v>160</v>
      </c>
      <c r="BW24" t="str">
        <f t="shared" si="31"/>
        <v>No</v>
      </c>
      <c r="BX24" t="str">
        <f t="shared" si="32"/>
        <v>No</v>
      </c>
      <c r="BY24" t="str">
        <f t="shared" si="33"/>
        <v>No</v>
      </c>
      <c r="BZ24">
        <f t="shared" si="34"/>
        <v>4.8766981519799399</v>
      </c>
      <c r="CA24">
        <f t="shared" si="35"/>
        <v>0</v>
      </c>
      <c r="CB24">
        <f t="shared" si="36"/>
        <v>0</v>
      </c>
      <c r="CC24" t="s">
        <v>176</v>
      </c>
      <c r="CD24" t="s">
        <v>162</v>
      </c>
      <c r="CE24" t="s">
        <v>162</v>
      </c>
      <c r="CF24" t="s">
        <v>163</v>
      </c>
      <c r="CG24">
        <v>50000</v>
      </c>
      <c r="CH24">
        <v>75000</v>
      </c>
      <c r="CI24">
        <f t="shared" si="37"/>
        <v>0</v>
      </c>
      <c r="CJ24">
        <f t="shared" si="38"/>
        <v>125000</v>
      </c>
      <c r="CK24" t="s">
        <v>164</v>
      </c>
      <c r="CL24" s="78">
        <f t="shared" si="39"/>
        <v>3</v>
      </c>
      <c r="CO24">
        <f t="shared" si="105"/>
        <v>4</v>
      </c>
      <c r="CP24" t="s">
        <v>165</v>
      </c>
      <c r="CQ24">
        <f>IF(OR(J24="Steel",J24=""),IF(AND(CM24="",CN24="",CP24=""),0,IF(CM24&gt;=PHR_4,PHF_4,IF(AND(CM24&gt;=PHR_3,CM24&lt;PHR_4),PHF_3,IF(AND(CM24&gt;=PHR_2,CM24&lt;PHR_3),PHF_2,IF(CM24&lt;PHR_2,PHF_1,PHF_1))))/10*PH_OV)+IFERROR(VLOOKUP(CP24,'Factors and Weightings EC'!$A$2:$B$7,2,FALSE),0)/10*DRAINAGE_OV+IF(CN24&gt;=BSR_4,BSF_4,IF(AND(CN24&gt;=BSR_3,CN24&lt;BSR_4),BSF_3,IF(AND(CN24&gt;=BSR_2,CN24&lt;BSR_3),BSF_2,BSF_1)))/10*SAT_OV,0)</f>
        <v>6.5</v>
      </c>
      <c r="CR24" t="s">
        <v>152</v>
      </c>
      <c r="CS24">
        <f t="shared" ca="1" si="41"/>
        <v>24</v>
      </c>
      <c r="CT24" t="s">
        <v>162</v>
      </c>
      <c r="CU24" t="s">
        <v>162</v>
      </c>
      <c r="CV24" s="30"/>
      <c r="CW24" s="30"/>
      <c r="CX24" s="30" t="s">
        <v>152</v>
      </c>
      <c r="CY24">
        <f t="shared" si="106"/>
        <v>1</v>
      </c>
      <c r="CZ24">
        <f t="shared" ca="1" si="107"/>
        <v>7</v>
      </c>
      <c r="DA24">
        <f ca="1">IF(J24&lt;&gt;"Steel",0,CY24/10*TYPEvTEMP_WEIGHT+CZ24/10*AGEvTYPE_WEIGHT+VLOOKUP(CX24,'Factors and Weightings EC'!$A$22:$B$25,2,FALSE)/10*COATING_COND_WEIGHT+IF(CW24&gt;0,DEFECT_WEIGHT,0))</f>
        <v>14.5</v>
      </c>
      <c r="DB24" s="30"/>
      <c r="DC24" s="30"/>
      <c r="DD24" s="30"/>
      <c r="DE24" s="30"/>
      <c r="DF24" s="30"/>
      <c r="DG24" s="30"/>
      <c r="DH24" t="s">
        <v>166</v>
      </c>
      <c r="DI24">
        <f t="shared" ca="1" si="108"/>
        <v>36</v>
      </c>
      <c r="DJ24">
        <f t="shared" ca="1" si="109"/>
        <v>3</v>
      </c>
      <c r="DK24">
        <f>IF(BT24&lt;&gt;"Yes",LPW_OVERALL/2,LPW_OVERALL*VLOOKUP(BV24,'Factors and Weightings'!$A$47:$B$56,2,FALSE))*IF(LEFT(BU24,3)="Buf",0.6,1)*IF(OR(E24="Salt Water",E24="Produced Gas",E24="Oil Well Effluent"),1,IF(OR(E24="Natural Gas",E24="Fuel Gas",E24="LV",E24="Fresh Water",E24="MG"),0.5,IF(BZ24&gt;LPRANGE_5,LPWEIGHT5/10,IF(AND(BZ24&gt;LPRANGE_4,BZ24&lt;LPRANGE_5),LPWEIGHT4/10,IF(AND(BZ24&gt;LPRANGE_3,BZ24&lt;LPRANGE_4),LPWEIGHT3/10,IF(AND(BZ24&gt;LPRANGE_2,BZ24&lt;LPRANGE_3),LPWEIGHT2/10,LPWEIGHT1/10))))))</f>
        <v>5</v>
      </c>
      <c r="DL24">
        <f t="shared" si="110"/>
        <v>1</v>
      </c>
      <c r="DM24" t="str">
        <f t="shared" ca="1" si="111"/>
        <v>31</v>
      </c>
      <c r="DN24" t="str">
        <f t="shared" ca="1" si="112"/>
        <v>Low</v>
      </c>
      <c r="DP24" t="str">
        <f t="shared" ca="1" si="113"/>
        <v>E</v>
      </c>
      <c r="DQ24">
        <f t="shared" ca="1" si="114"/>
        <v>5</v>
      </c>
      <c r="DR24">
        <f t="shared" si="115"/>
        <v>3</v>
      </c>
      <c r="DS24" t="str">
        <f t="shared" ca="1" si="116"/>
        <v>E3</v>
      </c>
      <c r="DT24" t="str">
        <f t="shared" ca="1" si="117"/>
        <v>53</v>
      </c>
      <c r="DU24" t="str">
        <f t="shared" ca="1" si="118"/>
        <v>High</v>
      </c>
      <c r="DV24" t="str">
        <f t="shared" ca="1" si="119"/>
        <v>E</v>
      </c>
      <c r="DW24">
        <f t="shared" ca="1" si="120"/>
        <v>5</v>
      </c>
      <c r="DX24">
        <f t="shared" si="121"/>
        <v>3</v>
      </c>
      <c r="DY24" t="str">
        <f t="shared" ca="1" si="122"/>
        <v>E3</v>
      </c>
      <c r="DZ24" t="str">
        <f t="shared" ca="1" si="123"/>
        <v>53</v>
      </c>
      <c r="EA24" t="str">
        <f t="shared" ca="1" si="124"/>
        <v>High</v>
      </c>
      <c r="EB24" s="12" t="s">
        <v>167</v>
      </c>
      <c r="EQ24" t="s">
        <v>198</v>
      </c>
      <c r="ER24">
        <v>3</v>
      </c>
      <c r="ES24" t="s">
        <v>198</v>
      </c>
    </row>
    <row r="25" spans="1:150" ht="45">
      <c r="A25" t="s">
        <v>212</v>
      </c>
      <c r="B25" t="str">
        <f>IFERROR(VLOOKUP($A25,'PM vs Kermit Cross Reference'!$B$2:$V$49,8,FALSE),VLOOKUP($A25,'PM vs Kermit Cross Reference'!$C$2:$V$49,7,FALSE))</f>
        <v>A-025-E/094-A-14</v>
      </c>
      <c r="C25" t="str">
        <f>IFERROR(VLOOKUP($A25,'PM vs Kermit Cross Reference'!$B$2:$V$49,9,FALSE),VLOOKUP($A25,'PM vs Kermit Cross Reference'!$C$2:$V$49,8,FALSE))</f>
        <v>B-023-E/094-A-14</v>
      </c>
      <c r="D25" t="str">
        <f>IFERROR(VLOOKUP($A25,'PM vs Kermit Cross Reference'!$B$2:$V$49,20,FALSE),VLOOKUP($A25,'PM vs Kermit Cross Reference'!$C$2:$V$49,19,FALSE))</f>
        <v>Active</v>
      </c>
      <c r="E25" t="str">
        <f>IFERROR(VLOOKUP($A25,'PM vs Kermit Cross Reference'!$B$2:$V$49,7,FALSE),VLOOKUP($A25,'PM vs Kermit Cross Reference'!$C$2:$V$49,6,FALSE))</f>
        <v>Sour Natural Gas</v>
      </c>
      <c r="F25">
        <f ca="1">YEAR(TODAY())-IFERROR(VLOOKUP($A25,'PM vs Kermit Cross Reference'!$B$2:$V$49,16,FALSE),VLOOKUP($A25,'PM vs Kermit Cross Reference'!$C$2:$V$49,15,FALSE))</f>
        <v>39</v>
      </c>
      <c r="G25">
        <f>IFERROR(VLOOKUP($A25,'PM vs Kermit Cross Reference'!$B$2:$V$49,13,FALSE),VLOOKUP($A25,'PM vs Kermit Cross Reference'!$C$2:$V$49,12,FALSE))</f>
        <v>60.3</v>
      </c>
      <c r="H25">
        <f>IFERROR(VLOOKUP($A25,'PM vs Kermit Cross Reference'!$B$2:$V$49,14,FALSE),VLOOKUP($A25,'PM vs Kermit Cross Reference'!$C$2:$V$49,13,FALSE))</f>
        <v>3.91</v>
      </c>
      <c r="I25">
        <f>IFERROR(VLOOKUP($A25,'PM vs Kermit Cross Reference'!$B$2:$V$49,15,FALSE),VLOOKUP($A25,'PM vs Kermit Cross Reference'!$C$2:$V$49,14,FALSE))</f>
        <v>1.0262884278959601</v>
      </c>
      <c r="J25" t="str">
        <f>IFERROR(VLOOKUP($A25,'PM vs Kermit Cross Reference'!$B$2:$V$49,10,FALSE),VLOOKUP($A25,'PM vs Kermit Cross Reference'!$C$2:$V$49,9,FALSE))</f>
        <v>Steel</v>
      </c>
      <c r="K25" s="33" t="str">
        <f>IFERROR(VLOOKUP($A25,'PM vs Kermit Cross Reference'!$B$2:$V$49,11,FALSE),VLOOKUP($A25,'PM vs Kermit Cross Reference'!$C$2:$V$49,10,FALSE))</f>
        <v/>
      </c>
      <c r="L25" s="33"/>
      <c r="M25">
        <f t="shared" si="2"/>
        <v>0</v>
      </c>
      <c r="N25">
        <f>VLOOKUP(A25,Schematic!$A$92:$D$113,2,FALSE)</f>
        <v>8.9768339768339766E-3</v>
      </c>
      <c r="O25">
        <f>VLOOKUP(A25,Schematic!$A$92:$D$113,3,FALSE)</f>
        <v>0</v>
      </c>
      <c r="P25">
        <f>VLOOKUP(A25,Schematic!$A$92:$D$113,4,FALSE)</f>
        <v>0</v>
      </c>
      <c r="Q25">
        <f t="shared" si="3"/>
        <v>0</v>
      </c>
      <c r="R25">
        <f>R26</f>
        <v>668</v>
      </c>
      <c r="S25" s="10">
        <v>14</v>
      </c>
      <c r="T25">
        <f>T26</f>
        <v>0.01</v>
      </c>
      <c r="U25">
        <f>U26</f>
        <v>1.52</v>
      </c>
      <c r="V25" t="s">
        <v>152</v>
      </c>
      <c r="W25" t="s">
        <v>152</v>
      </c>
      <c r="X25" s="29">
        <f>'GasWater Analysis'!$H$11</f>
        <v>6782</v>
      </c>
      <c r="Y25" s="29">
        <f>'GasWater Analysis'!$G$11</f>
        <v>44</v>
      </c>
      <c r="Z25" t="s">
        <v>153</v>
      </c>
      <c r="AA25">
        <f t="shared" si="93"/>
        <v>0</v>
      </c>
      <c r="AB25">
        <f t="shared" si="5"/>
        <v>0.2282807124758596</v>
      </c>
      <c r="AC25">
        <f t="shared" si="6"/>
        <v>5.519961205970497E-3</v>
      </c>
      <c r="AD25">
        <f t="shared" si="7"/>
        <v>0</v>
      </c>
      <c r="AE25" t="str">
        <f t="shared" si="8"/>
        <v>Stratified</v>
      </c>
      <c r="AF25" s="79">
        <v>5.3623435272849402</v>
      </c>
      <c r="AG25">
        <f t="shared" si="9"/>
        <v>11.69374</v>
      </c>
      <c r="AH25">
        <f t="shared" si="10"/>
        <v>7.6932500000000015E-2</v>
      </c>
      <c r="AI25" t="s">
        <v>154</v>
      </c>
      <c r="AJ25">
        <v>0.05</v>
      </c>
      <c r="AK25">
        <f t="shared" ca="1" si="11"/>
        <v>39.200000000000003</v>
      </c>
      <c r="AL25" t="str">
        <f t="shared" ca="1" si="0"/>
        <v>A</v>
      </c>
      <c r="AM25" t="str">
        <f t="shared" si="12"/>
        <v>E</v>
      </c>
      <c r="AN25" t="str">
        <f t="shared" si="13"/>
        <v>E</v>
      </c>
      <c r="AO25" t="str">
        <f t="shared" si="14"/>
        <v>E</v>
      </c>
      <c r="AP25" t="str">
        <f t="shared" si="94"/>
        <v>N/A</v>
      </c>
      <c r="AQ25">
        <f t="shared" ca="1" si="16"/>
        <v>27.44</v>
      </c>
      <c r="AR25" t="str">
        <f t="shared" ca="1" si="1"/>
        <v>E</v>
      </c>
      <c r="AS25" t="str">
        <f t="shared" ca="1" si="95"/>
        <v>E</v>
      </c>
      <c r="AT25" t="s">
        <v>155</v>
      </c>
      <c r="AU25" t="s">
        <v>156</v>
      </c>
      <c r="AV25" t="s">
        <v>156</v>
      </c>
      <c r="AW25" t="s">
        <v>157</v>
      </c>
      <c r="AX25" t="s">
        <v>157</v>
      </c>
      <c r="AY25" t="s">
        <v>157</v>
      </c>
      <c r="AZ25">
        <f t="shared" si="96"/>
        <v>0.05</v>
      </c>
      <c r="BA25">
        <f t="shared" ca="1" si="97"/>
        <v>78.150000000000006</v>
      </c>
      <c r="BB25" t="str">
        <f t="shared" ca="1" si="98"/>
        <v>A</v>
      </c>
      <c r="BC25" t="str">
        <f t="shared" si="99"/>
        <v>E</v>
      </c>
      <c r="BD25" t="str">
        <f t="shared" si="100"/>
        <v>E</v>
      </c>
      <c r="BE25" t="str">
        <f t="shared" si="101"/>
        <v>N/A</v>
      </c>
      <c r="BF25">
        <f t="shared" ca="1" si="102"/>
        <v>54.704999999999998</v>
      </c>
      <c r="BG25" t="str">
        <f t="shared" ca="1" si="103"/>
        <v>E</v>
      </c>
      <c r="BH25" s="30"/>
      <c r="BI25" s="30"/>
      <c r="BJ25" s="30"/>
      <c r="BK25" s="30"/>
      <c r="BL25" t="str">
        <f t="shared" ca="1" si="104"/>
        <v>E</v>
      </c>
      <c r="BM25">
        <v>1</v>
      </c>
      <c r="BN25" t="s">
        <v>179</v>
      </c>
      <c r="BO25" t="str">
        <f t="shared" si="26"/>
        <v>No</v>
      </c>
      <c r="BP25" t="str">
        <f t="shared" si="27"/>
        <v>No</v>
      </c>
      <c r="BQ25" t="str">
        <f t="shared" si="28"/>
        <v>Yes</v>
      </c>
      <c r="BR25" t="str">
        <f t="shared" si="29"/>
        <v>No</v>
      </c>
      <c r="BS25" t="s">
        <v>204</v>
      </c>
      <c r="BT25" t="str">
        <f t="shared" si="30"/>
        <v>No</v>
      </c>
      <c r="BV25" t="s">
        <v>160</v>
      </c>
      <c r="BW25" t="str">
        <f t="shared" si="31"/>
        <v>No</v>
      </c>
      <c r="BX25" t="str">
        <f t="shared" si="32"/>
        <v>No</v>
      </c>
      <c r="BY25" t="str">
        <f t="shared" si="33"/>
        <v>No</v>
      </c>
      <c r="BZ25">
        <f t="shared" si="34"/>
        <v>2.2199692869207572</v>
      </c>
      <c r="CA25">
        <f t="shared" si="35"/>
        <v>0</v>
      </c>
      <c r="CB25">
        <f t="shared" si="36"/>
        <v>0</v>
      </c>
      <c r="CC25" t="s">
        <v>176</v>
      </c>
      <c r="CD25" t="s">
        <v>162</v>
      </c>
      <c r="CE25" t="s">
        <v>162</v>
      </c>
      <c r="CF25" t="s">
        <v>163</v>
      </c>
      <c r="CG25">
        <v>50000</v>
      </c>
      <c r="CH25">
        <v>100000</v>
      </c>
      <c r="CI25">
        <f t="shared" si="37"/>
        <v>7.5405405405405412</v>
      </c>
      <c r="CJ25">
        <f t="shared" si="38"/>
        <v>150007.54054054053</v>
      </c>
      <c r="CK25" t="s">
        <v>164</v>
      </c>
      <c r="CL25" s="78">
        <f t="shared" si="39"/>
        <v>2</v>
      </c>
      <c r="CO25">
        <f t="shared" si="105"/>
        <v>4</v>
      </c>
      <c r="CP25" t="s">
        <v>165</v>
      </c>
      <c r="CQ25">
        <f>IF(OR(J25="Steel",J25=""),IF(AND(CM25="",CN25="",CP25=""),0,IF(CM25&gt;=PHR_4,PHF_4,IF(AND(CM25&gt;=PHR_3,CM25&lt;PHR_4),PHF_3,IF(AND(CM25&gt;=PHR_2,CM25&lt;PHR_3),PHF_2,IF(CM25&lt;PHR_2,PHF_1,PHF_1))))/10*PH_OV)+IFERROR(VLOOKUP(CP25,'Factors and Weightings EC'!$A$2:$B$7,2,FALSE),0)/10*DRAINAGE_OV+IF(CN25&gt;=BSR_4,BSF_4,IF(AND(CN25&gt;=BSR_3,CN25&lt;BSR_4),BSF_3,IF(AND(CN25&gt;=BSR_2,CN25&lt;BSR_3),BSF_2,BSF_1)))/10*SAT_OV,0)</f>
        <v>6.5</v>
      </c>
      <c r="CR25" t="s">
        <v>152</v>
      </c>
      <c r="CS25">
        <f t="shared" ca="1" si="41"/>
        <v>39</v>
      </c>
      <c r="CT25" t="s">
        <v>162</v>
      </c>
      <c r="CU25" t="s">
        <v>162</v>
      </c>
      <c r="CV25" s="30"/>
      <c r="CW25" s="30"/>
      <c r="CX25" s="30" t="s">
        <v>152</v>
      </c>
      <c r="CY25">
        <f t="shared" si="106"/>
        <v>1</v>
      </c>
      <c r="CZ25">
        <f t="shared" ca="1" si="107"/>
        <v>10</v>
      </c>
      <c r="DA25">
        <f ca="1">IF(J25&lt;&gt;"Steel",0,CY25/10*TYPEvTEMP_WEIGHT+CZ25/10*AGEvTYPE_WEIGHT+VLOOKUP(CX25,'Factors and Weightings EC'!$A$22:$B$25,2,FALSE)/10*COATING_COND_WEIGHT+IF(CW25&gt;0,DEFECT_WEIGHT,0))</f>
        <v>19</v>
      </c>
      <c r="DB25" s="30"/>
      <c r="DC25" s="30"/>
      <c r="DD25" s="30"/>
      <c r="DE25" s="30"/>
      <c r="DF25" s="30"/>
      <c r="DG25" s="30"/>
      <c r="DH25" t="s">
        <v>166</v>
      </c>
      <c r="DI25">
        <f t="shared" ca="1" si="108"/>
        <v>40.5</v>
      </c>
      <c r="DJ25">
        <f t="shared" ca="1" si="109"/>
        <v>4</v>
      </c>
      <c r="DK25">
        <f>IF(BT25&lt;&gt;"Yes",LPW_OVERALL/2,LPW_OVERALL*VLOOKUP(BV25,'Factors and Weightings'!$A$47:$B$56,2,FALSE))*IF(LEFT(BU25,3)="Buf",0.6,1)*IF(OR(E25="Salt Water",E25="Produced Gas",E25="Oil Well Effluent"),1,IF(OR(E25="Natural Gas",E25="Fuel Gas",E25="LV",E25="Fresh Water",E25="MG"),0.5,IF(BZ25&gt;LPRANGE_5,LPWEIGHT5/10,IF(AND(BZ25&gt;LPRANGE_4,BZ25&lt;LPRANGE_5),LPWEIGHT4/10,IF(AND(BZ25&gt;LPRANGE_3,BZ25&lt;LPRANGE_4),LPWEIGHT3/10,IF(AND(BZ25&gt;LPRANGE_2,BZ25&lt;LPRANGE_3),LPWEIGHT2/10,LPWEIGHT1/10))))))</f>
        <v>5</v>
      </c>
      <c r="DL25">
        <f t="shared" si="110"/>
        <v>1</v>
      </c>
      <c r="DM25" t="str">
        <f t="shared" ca="1" si="111"/>
        <v>41</v>
      </c>
      <c r="DN25" t="str">
        <f t="shared" ca="1" si="112"/>
        <v>Low</v>
      </c>
      <c r="DP25" t="str">
        <f t="shared" ca="1" si="113"/>
        <v>E</v>
      </c>
      <c r="DQ25">
        <f t="shared" ca="1" si="114"/>
        <v>5</v>
      </c>
      <c r="DR25">
        <f t="shared" si="115"/>
        <v>2</v>
      </c>
      <c r="DS25" t="str">
        <f t="shared" ca="1" si="116"/>
        <v>E2</v>
      </c>
      <c r="DT25" t="str">
        <f t="shared" ca="1" si="117"/>
        <v>52</v>
      </c>
      <c r="DU25" t="str">
        <f t="shared" ca="1" si="118"/>
        <v>Medium</v>
      </c>
      <c r="DV25" t="str">
        <f t="shared" ca="1" si="119"/>
        <v>E</v>
      </c>
      <c r="DW25">
        <f t="shared" ca="1" si="120"/>
        <v>5</v>
      </c>
      <c r="DX25">
        <f t="shared" si="121"/>
        <v>2</v>
      </c>
      <c r="DY25" t="str">
        <f t="shared" ca="1" si="122"/>
        <v>E2</v>
      </c>
      <c r="DZ25" t="str">
        <f t="shared" ca="1" si="123"/>
        <v>52</v>
      </c>
      <c r="EA25" t="str">
        <f t="shared" ca="1" si="124"/>
        <v>Medium</v>
      </c>
      <c r="EB25" s="12" t="s">
        <v>167</v>
      </c>
      <c r="EQ25" t="s">
        <v>206</v>
      </c>
      <c r="ER25">
        <v>4</v>
      </c>
      <c r="ES25" t="s">
        <v>206</v>
      </c>
    </row>
    <row r="26" spans="1:150" ht="45">
      <c r="A26" t="s">
        <v>213</v>
      </c>
      <c r="B26" t="str">
        <f>IFERROR(VLOOKUP($A26,'PM vs Kermit Cross Reference'!$B$2:$V$49,8,FALSE),VLOOKUP($A26,'PM vs Kermit Cross Reference'!$C$2:$V$49,7,FALSE))</f>
        <v>A-025-E/094-A-14</v>
      </c>
      <c r="C26" t="str">
        <f>IFERROR(VLOOKUP($A26,'PM vs Kermit Cross Reference'!$B$2:$V$49,9,FALSE),VLOOKUP($A26,'PM vs Kermit Cross Reference'!$C$2:$V$49,8,FALSE))</f>
        <v>A-025-E/094-A-14</v>
      </c>
      <c r="D26" t="str">
        <f>IFERROR(VLOOKUP($A26,'PM vs Kermit Cross Reference'!$B$2:$V$49,20,FALSE),VLOOKUP($A26,'PM vs Kermit Cross Reference'!$C$2:$V$49,19,FALSE))</f>
        <v>Active</v>
      </c>
      <c r="E26" t="str">
        <f>IFERROR(VLOOKUP($A26,'PM vs Kermit Cross Reference'!$B$2:$V$49,7,FALSE),VLOOKUP($A26,'PM vs Kermit Cross Reference'!$C$2:$V$49,6,FALSE))</f>
        <v>Sour Natural Gas</v>
      </c>
      <c r="F26">
        <f ca="1">YEAR(TODAY())-IFERROR(VLOOKUP($A26,'PM vs Kermit Cross Reference'!$B$2:$V$49,16,FALSE),VLOOKUP($A26,'PM vs Kermit Cross Reference'!$C$2:$V$49,15,FALSE))</f>
        <v>39</v>
      </c>
      <c r="G26">
        <f>IFERROR(VLOOKUP($A26,'PM vs Kermit Cross Reference'!$B$2:$V$49,13,FALSE),VLOOKUP($A26,'PM vs Kermit Cross Reference'!$C$2:$V$49,12,FALSE))</f>
        <v>60.3</v>
      </c>
      <c r="H26">
        <f>IFERROR(VLOOKUP($A26,'PM vs Kermit Cross Reference'!$B$2:$V$49,14,FALSE),VLOOKUP($A26,'PM vs Kermit Cross Reference'!$C$2:$V$49,13,FALSE))</f>
        <v>3.91</v>
      </c>
      <c r="I26">
        <f>IFERROR(VLOOKUP($A26,'PM vs Kermit Cross Reference'!$B$2:$V$49,15,FALSE),VLOOKUP($A26,'PM vs Kermit Cross Reference'!$C$2:$V$49,14,FALSE))</f>
        <v>9.0985268945332098E-2</v>
      </c>
      <c r="J26" t="str">
        <f>IFERROR(VLOOKUP($A26,'PM vs Kermit Cross Reference'!$B$2:$V$49,10,FALSE),VLOOKUP($A26,'PM vs Kermit Cross Reference'!$C$2:$V$49,9,FALSE))</f>
        <v>Steel</v>
      </c>
      <c r="K26" s="33" t="str">
        <f>IFERROR(VLOOKUP($A26,'PM vs Kermit Cross Reference'!$B$2:$V$49,11,FALSE),VLOOKUP($A26,'PM vs Kermit Cross Reference'!$C$2:$V$49,10,FALSE))</f>
        <v/>
      </c>
      <c r="L26" s="33"/>
      <c r="M26">
        <f t="shared" si="2"/>
        <v>0</v>
      </c>
      <c r="N26">
        <f>VLOOKUP(A26,Schematic!$A$92:$D$113,2,FALSE)</f>
        <v>8.9768339768339766E-3</v>
      </c>
      <c r="O26">
        <f>VLOOKUP(A26,Schematic!$A$92:$D$113,3,FALSE)</f>
        <v>0</v>
      </c>
      <c r="P26">
        <f>VLOOKUP(A26,Schematic!$A$92:$D$113,4,FALSE)</f>
        <v>0</v>
      </c>
      <c r="Q26">
        <f t="shared" si="3"/>
        <v>0</v>
      </c>
      <c r="R26">
        <f>VLOOKUP("200/A-025-E/094-A-14/00",'Production Data Load 2016-17'!$A$2:$G$18,7,FALSE)</f>
        <v>668</v>
      </c>
      <c r="S26" s="10">
        <v>14</v>
      </c>
      <c r="T26">
        <f>IFERROR(VLOOKUP("200/A-025-E/094-A-14/00",'GasWater Analysis'!$A$2:$I$18,6,FALSE)*100,"N/A")</f>
        <v>0.01</v>
      </c>
      <c r="U26">
        <f>VLOOKUP("200/A-025-E/094-A-14/00",'GasWater Analysis'!$A$2:$I$18,5,FALSE)*100</f>
        <v>1.52</v>
      </c>
      <c r="V26" t="s">
        <v>152</v>
      </c>
      <c r="W26" t="s">
        <v>152</v>
      </c>
      <c r="X26" s="29">
        <f>'GasWater Analysis'!$H$11</f>
        <v>6782</v>
      </c>
      <c r="Y26" s="29">
        <f>'GasWater Analysis'!$G$11</f>
        <v>44</v>
      </c>
      <c r="Z26" t="s">
        <v>153</v>
      </c>
      <c r="AA26">
        <f t="shared" si="93"/>
        <v>0</v>
      </c>
      <c r="AB26">
        <f t="shared" si="5"/>
        <v>2.5964849761986399E-2</v>
      </c>
      <c r="AC26">
        <f t="shared" si="6"/>
        <v>5.519961205970497E-3</v>
      </c>
      <c r="AD26">
        <f t="shared" si="7"/>
        <v>0</v>
      </c>
      <c r="AE26" t="str">
        <f t="shared" si="8"/>
        <v>Stratified</v>
      </c>
      <c r="AF26" s="79">
        <v>5.3623435272849402</v>
      </c>
      <c r="AG26">
        <f t="shared" si="9"/>
        <v>11.69374</v>
      </c>
      <c r="AH26">
        <f t="shared" si="10"/>
        <v>7.6932500000000015E-2</v>
      </c>
      <c r="AI26" t="s">
        <v>154</v>
      </c>
      <c r="AJ26">
        <v>0.05</v>
      </c>
      <c r="AK26">
        <f t="shared" ca="1" si="11"/>
        <v>39.200000000000003</v>
      </c>
      <c r="AL26" t="str">
        <f t="shared" ca="1" si="0"/>
        <v>A</v>
      </c>
      <c r="AM26" t="str">
        <f t="shared" si="12"/>
        <v>E</v>
      </c>
      <c r="AN26" t="str">
        <f t="shared" si="13"/>
        <v>E</v>
      </c>
      <c r="AO26" t="str">
        <f t="shared" si="14"/>
        <v>E</v>
      </c>
      <c r="AP26" t="str">
        <f t="shared" si="94"/>
        <v>N/A</v>
      </c>
      <c r="AQ26">
        <f t="shared" ca="1" si="16"/>
        <v>27.44</v>
      </c>
      <c r="AR26" t="str">
        <f t="shared" ca="1" si="1"/>
        <v>E</v>
      </c>
      <c r="AS26" t="str">
        <f t="shared" ca="1" si="95"/>
        <v>E</v>
      </c>
      <c r="AT26" t="s">
        <v>155</v>
      </c>
      <c r="AU26" t="s">
        <v>156</v>
      </c>
      <c r="AV26" t="s">
        <v>156</v>
      </c>
      <c r="AW26" t="s">
        <v>157</v>
      </c>
      <c r="AX26" t="s">
        <v>157</v>
      </c>
      <c r="AY26" t="s">
        <v>157</v>
      </c>
      <c r="AZ26">
        <f t="shared" si="96"/>
        <v>0.05</v>
      </c>
      <c r="BA26">
        <f t="shared" ca="1" si="97"/>
        <v>78.150000000000006</v>
      </c>
      <c r="BB26" t="str">
        <f t="shared" ca="1" si="98"/>
        <v>A</v>
      </c>
      <c r="BC26" t="str">
        <f t="shared" si="99"/>
        <v>E</v>
      </c>
      <c r="BD26" t="str">
        <f t="shared" si="100"/>
        <v>E</v>
      </c>
      <c r="BE26" t="str">
        <f t="shared" si="101"/>
        <v>N/A</v>
      </c>
      <c r="BF26">
        <f t="shared" ca="1" si="102"/>
        <v>54.704999999999998</v>
      </c>
      <c r="BG26" t="str">
        <f t="shared" ca="1" si="103"/>
        <v>E</v>
      </c>
      <c r="BH26" s="30"/>
      <c r="BI26" s="30"/>
      <c r="BJ26" s="30"/>
      <c r="BK26" s="30"/>
      <c r="BL26" t="str">
        <f t="shared" ca="1" si="104"/>
        <v>E</v>
      </c>
      <c r="BM26">
        <v>1</v>
      </c>
      <c r="BN26" t="s">
        <v>179</v>
      </c>
      <c r="BO26" t="str">
        <f t="shared" si="26"/>
        <v>No</v>
      </c>
      <c r="BP26" t="str">
        <f t="shared" si="27"/>
        <v>No</v>
      </c>
      <c r="BQ26" t="str">
        <f t="shared" si="28"/>
        <v>Yes</v>
      </c>
      <c r="BR26" t="str">
        <f t="shared" si="29"/>
        <v>No</v>
      </c>
      <c r="BS26" t="s">
        <v>204</v>
      </c>
      <c r="BT26" t="str">
        <f t="shared" si="30"/>
        <v>Yes</v>
      </c>
      <c r="BU26" t="s">
        <v>175</v>
      </c>
      <c r="BV26" t="s">
        <v>160</v>
      </c>
      <c r="BW26" t="str">
        <f t="shared" si="31"/>
        <v>Yes</v>
      </c>
      <c r="BX26" t="str">
        <f t="shared" si="32"/>
        <v>Yes</v>
      </c>
      <c r="BY26" t="str">
        <f t="shared" si="33"/>
        <v>No</v>
      </c>
      <c r="BZ26">
        <f t="shared" si="34"/>
        <v>0.19681065978202608</v>
      </c>
      <c r="CA26">
        <f t="shared" si="35"/>
        <v>0</v>
      </c>
      <c r="CB26">
        <f t="shared" si="36"/>
        <v>0</v>
      </c>
      <c r="CC26" t="s">
        <v>176</v>
      </c>
      <c r="CD26" t="s">
        <v>162</v>
      </c>
      <c r="CE26" t="s">
        <v>162</v>
      </c>
      <c r="CF26" t="s">
        <v>214</v>
      </c>
      <c r="CG26">
        <v>50000</v>
      </c>
      <c r="CH26">
        <v>75000</v>
      </c>
      <c r="CI26">
        <f t="shared" si="37"/>
        <v>7.5405405405405412</v>
      </c>
      <c r="CJ26">
        <f t="shared" si="38"/>
        <v>125007.54054054055</v>
      </c>
      <c r="CK26" t="s">
        <v>164</v>
      </c>
      <c r="CL26" s="78">
        <f t="shared" si="39"/>
        <v>2</v>
      </c>
      <c r="CO26">
        <f t="shared" si="105"/>
        <v>4</v>
      </c>
      <c r="CP26" t="s">
        <v>165</v>
      </c>
      <c r="CQ26">
        <f>IF(OR(J26="Steel",J26=""),IF(AND(CM26="",CN26="",CP26=""),0,IF(CM26&gt;=PHR_4,PHF_4,IF(AND(CM26&gt;=PHR_3,CM26&lt;PHR_4),PHF_3,IF(AND(CM26&gt;=PHR_2,CM26&lt;PHR_3),PHF_2,IF(CM26&lt;PHR_2,PHF_1,PHF_1))))/10*PH_OV)+IFERROR(VLOOKUP(CP26,'Factors and Weightings EC'!$A$2:$B$7,2,FALSE),0)/10*DRAINAGE_OV+IF(CN26&gt;=BSR_4,BSF_4,IF(AND(CN26&gt;=BSR_3,CN26&lt;BSR_4),BSF_3,IF(AND(CN26&gt;=BSR_2,CN26&lt;BSR_3),BSF_2,BSF_1)))/10*SAT_OV,0)</f>
        <v>6.5</v>
      </c>
      <c r="CR26" t="s">
        <v>152</v>
      </c>
      <c r="CS26">
        <f t="shared" ca="1" si="41"/>
        <v>39</v>
      </c>
      <c r="CT26" t="s">
        <v>162</v>
      </c>
      <c r="CU26" t="s">
        <v>162</v>
      </c>
      <c r="CV26" s="30"/>
      <c r="CW26" s="30"/>
      <c r="CX26" s="30" t="s">
        <v>152</v>
      </c>
      <c r="CY26">
        <f t="shared" si="106"/>
        <v>1</v>
      </c>
      <c r="CZ26">
        <f t="shared" ca="1" si="107"/>
        <v>10</v>
      </c>
      <c r="DA26">
        <f ca="1">IF(J26&lt;&gt;"Steel",0,CY26/10*TYPEvTEMP_WEIGHT+CZ26/10*AGEvTYPE_WEIGHT+VLOOKUP(CX26,'Factors and Weightings EC'!$A$22:$B$25,2,FALSE)/10*COATING_COND_WEIGHT+IF(CW26&gt;0,DEFECT_WEIGHT,0))</f>
        <v>19</v>
      </c>
      <c r="DB26" s="30"/>
      <c r="DC26" s="30"/>
      <c r="DD26" s="30"/>
      <c r="DE26" s="30"/>
      <c r="DF26" s="30"/>
      <c r="DG26" s="30"/>
      <c r="DH26" t="s">
        <v>166</v>
      </c>
      <c r="DI26">
        <f t="shared" ca="1" si="108"/>
        <v>40.5</v>
      </c>
      <c r="DJ26">
        <f t="shared" ca="1" si="109"/>
        <v>4</v>
      </c>
      <c r="DK26">
        <f>IF(BT26&lt;&gt;"Yes",LPW_OVERALL/2,LPW_OVERALL*VLOOKUP(BV26,'Factors and Weightings'!$A$47:$B$56,2,FALSE))*IF(LEFT(BU26,3)="Buf",0.6,1)*IF(OR(E26="Salt Water",E26="Produced Gas",E26="Oil Well Effluent"),1,IF(OR(E26="Natural Gas",E26="Fuel Gas",E26="LV",E26="Fresh Water",E26="MG"),0.5,IF(BZ26&gt;LPRANGE_5,LPWEIGHT5/10,IF(AND(BZ26&gt;LPRANGE_4,BZ26&lt;LPRANGE_5),LPWEIGHT4/10,IF(AND(BZ26&gt;LPRANGE_3,BZ26&lt;LPRANGE_4),LPWEIGHT3/10,IF(AND(BZ26&gt;LPRANGE_2,BZ26&lt;LPRANGE_3),LPWEIGHT2/10,LPWEIGHT1/10))))))</f>
        <v>4.8000000000000007</v>
      </c>
      <c r="DL26">
        <f t="shared" si="110"/>
        <v>1</v>
      </c>
      <c r="DM26" t="str">
        <f t="shared" ca="1" si="111"/>
        <v>41</v>
      </c>
      <c r="DN26" t="str">
        <f t="shared" ca="1" si="112"/>
        <v>Low</v>
      </c>
      <c r="DP26" t="str">
        <f t="shared" ca="1" si="113"/>
        <v>E</v>
      </c>
      <c r="DQ26">
        <f t="shared" ca="1" si="114"/>
        <v>5</v>
      </c>
      <c r="DR26">
        <f t="shared" si="115"/>
        <v>2</v>
      </c>
      <c r="DS26" t="str">
        <f t="shared" ca="1" si="116"/>
        <v>E2</v>
      </c>
      <c r="DT26" t="str">
        <f t="shared" ca="1" si="117"/>
        <v>52</v>
      </c>
      <c r="DU26" t="str">
        <f t="shared" ca="1" si="118"/>
        <v>Medium</v>
      </c>
      <c r="DV26" t="str">
        <f t="shared" ca="1" si="119"/>
        <v>E</v>
      </c>
      <c r="DW26">
        <f t="shared" ca="1" si="120"/>
        <v>5</v>
      </c>
      <c r="DX26">
        <f t="shared" si="121"/>
        <v>2</v>
      </c>
      <c r="DY26" t="str">
        <f t="shared" ca="1" si="122"/>
        <v>E2</v>
      </c>
      <c r="DZ26" t="str">
        <f t="shared" ca="1" si="123"/>
        <v>52</v>
      </c>
      <c r="EA26" t="str">
        <f t="shared" ca="1" si="124"/>
        <v>Medium</v>
      </c>
      <c r="EB26" s="12" t="s">
        <v>167</v>
      </c>
      <c r="EQ26" t="s">
        <v>200</v>
      </c>
      <c r="ER26">
        <v>5</v>
      </c>
      <c r="ES26" t="s">
        <v>200</v>
      </c>
    </row>
    <row r="27" spans="1:150" s="30" customFormat="1" ht="60">
      <c r="A27" s="30" t="s">
        <v>215</v>
      </c>
      <c r="B27" s="30" t="str">
        <f>IFERROR(VLOOKUP($A27,'PM vs Kermit Cross Reference'!$B$2:$V$49,8,FALSE),VLOOKUP($A27,'PM vs Kermit Cross Reference'!$C$2:$V$49,7,FALSE))</f>
        <v>B-023-E/094-A-14</v>
      </c>
      <c r="C27" s="30" t="str">
        <f>IFERROR(VLOOKUP($A27,'PM vs Kermit Cross Reference'!$B$2:$V$49,9,FALSE),VLOOKUP($A27,'PM vs Kermit Cross Reference'!$C$2:$V$49,8,FALSE))</f>
        <v>B-023-E/094-A-14</v>
      </c>
      <c r="D27" s="30" t="str">
        <f>IFERROR(VLOOKUP($A27,'PM vs Kermit Cross Reference'!$B$2:$V$49,20,FALSE),VLOOKUP($A27,'PM vs Kermit Cross Reference'!$C$2:$V$49,19,FALSE))</f>
        <v>Active</v>
      </c>
      <c r="E27" s="30" t="str">
        <f>IFERROR(VLOOKUP($A27,'PM vs Kermit Cross Reference'!$B$2:$V$49,7,FALSE),VLOOKUP($A27,'PM vs Kermit Cross Reference'!$C$2:$V$49,6,FALSE))</f>
        <v>Sour Natural Gas</v>
      </c>
      <c r="F27" s="30">
        <f ca="1">YEAR(TODAY())-IFERROR(VLOOKUP($A27,'PM vs Kermit Cross Reference'!$B$2:$V$49,16,FALSE),VLOOKUP($A27,'PM vs Kermit Cross Reference'!$C$2:$V$49,15,FALSE))</f>
        <v>27</v>
      </c>
      <c r="G27" s="30">
        <f>IFERROR(VLOOKUP($A27,'PM vs Kermit Cross Reference'!$B$2:$V$49,13,FALSE),VLOOKUP($A27,'PM vs Kermit Cross Reference'!$C$2:$V$49,12,FALSE))</f>
        <v>114.3</v>
      </c>
      <c r="H27" s="30">
        <f>IFERROR(VLOOKUP($A27,'PM vs Kermit Cross Reference'!$B$2:$V$49,14,FALSE),VLOOKUP($A27,'PM vs Kermit Cross Reference'!$C$2:$V$49,13,FALSE))</f>
        <v>4.8</v>
      </c>
      <c r="I27" s="30">
        <f>IFERROR(VLOOKUP($A27,'PM vs Kermit Cross Reference'!$B$2:$V$49,15,FALSE),VLOOKUP($A27,'PM vs Kermit Cross Reference'!$C$2:$V$49,14,FALSE))</f>
        <v>5.2407399478747202E-2</v>
      </c>
      <c r="J27" s="30" t="str">
        <f>IFERROR(VLOOKUP($A27,'PM vs Kermit Cross Reference'!$B$2:$V$49,10,FALSE),VLOOKUP($A27,'PM vs Kermit Cross Reference'!$C$2:$V$49,9,FALSE))</f>
        <v>Steel</v>
      </c>
      <c r="K27" s="30" t="str">
        <f>IFERROR(VLOOKUP($A27,'PM vs Kermit Cross Reference'!$B$2:$V$49,11,FALSE),VLOOKUP($A27,'PM vs Kermit Cross Reference'!$C$2:$V$49,10,FALSE))</f>
        <v/>
      </c>
      <c r="L27" s="30">
        <v>5</v>
      </c>
      <c r="M27">
        <f t="shared" si="2"/>
        <v>0</v>
      </c>
      <c r="N27" s="30">
        <f>VLOOKUP(A27,Schematic!$A$92:$D$113,2,FALSE)</f>
        <v>0</v>
      </c>
      <c r="O27" s="30">
        <f>VLOOKUP(A27,Schematic!$A$92:$D$113,3,FALSE)</f>
        <v>0</v>
      </c>
      <c r="P27" s="30">
        <f>VLOOKUP(A27,Schematic!$A$92:$D$113,4,FALSE)</f>
        <v>0</v>
      </c>
      <c r="Q27" s="30">
        <f t="shared" si="3"/>
        <v>0</v>
      </c>
      <c r="R27" s="30">
        <v>0</v>
      </c>
      <c r="S27" s="30">
        <v>14</v>
      </c>
      <c r="T27" s="30">
        <v>0</v>
      </c>
      <c r="U27" s="30">
        <v>0</v>
      </c>
      <c r="V27" t="s">
        <v>152</v>
      </c>
      <c r="W27" t="s">
        <v>152</v>
      </c>
      <c r="X27" s="30">
        <f>'GasWater Analysis'!$H$11</f>
        <v>6782</v>
      </c>
      <c r="Y27" s="30">
        <f>'GasWater Analysis'!$G$11</f>
        <v>44</v>
      </c>
      <c r="Z27" t="s">
        <v>153</v>
      </c>
      <c r="AA27">
        <f t="shared" si="93"/>
        <v>0</v>
      </c>
      <c r="AB27">
        <f t="shared" si="5"/>
        <v>4.5120702708890216E-2</v>
      </c>
      <c r="AC27">
        <f t="shared" si="6"/>
        <v>0</v>
      </c>
      <c r="AD27">
        <f t="shared" si="7"/>
        <v>0</v>
      </c>
      <c r="AE27" t="str">
        <f t="shared" si="8"/>
        <v>Stratified</v>
      </c>
      <c r="AG27">
        <f t="shared" si="9"/>
        <v>0</v>
      </c>
      <c r="AH27">
        <f t="shared" si="10"/>
        <v>0</v>
      </c>
      <c r="AK27" t="e">
        <f t="shared" ca="1" si="11"/>
        <v>#DIV/0!</v>
      </c>
      <c r="AL27" t="e">
        <f t="shared" ca="1" si="0"/>
        <v>#DIV/0!</v>
      </c>
      <c r="AM27" t="str">
        <f t="shared" si="12"/>
        <v>E</v>
      </c>
      <c r="AN27" t="str">
        <f t="shared" si="13"/>
        <v>E</v>
      </c>
      <c r="AO27" t="str">
        <f t="shared" si="14"/>
        <v>E</v>
      </c>
      <c r="AP27" t="str">
        <f t="shared" si="94"/>
        <v>N/A</v>
      </c>
      <c r="AQ27" t="e">
        <f t="shared" ca="1" si="16"/>
        <v>#DIV/0!</v>
      </c>
      <c r="AR27" t="e">
        <f t="shared" ca="1" si="1"/>
        <v>#DIV/0!</v>
      </c>
      <c r="AS27" t="e">
        <f t="shared" ca="1" si="95"/>
        <v>#DIV/0!</v>
      </c>
      <c r="AT27" t="s">
        <v>155</v>
      </c>
      <c r="AU27" t="s">
        <v>156</v>
      </c>
      <c r="AV27" t="s">
        <v>156</v>
      </c>
      <c r="AW27" t="s">
        <v>157</v>
      </c>
      <c r="AX27" t="s">
        <v>157</v>
      </c>
      <c r="AY27" t="s">
        <v>157</v>
      </c>
      <c r="AZ27">
        <f t="shared" si="96"/>
        <v>0</v>
      </c>
      <c r="BA27" t="e">
        <f t="shared" ca="1" si="97"/>
        <v>#DIV/0!</v>
      </c>
      <c r="BB27" t="str">
        <f t="shared" ref="BB27" ca="1" si="125">IF(OR(K27&lt;&gt;"Uncoated",J27="Fibreglass", K27&lt;&gt;""),"A",IF(BA27&gt;25,"A",IF(BA27&gt;12,"B",IF(BA27&gt;4,"C",IF(BA27&gt;1,"D","E")))))</f>
        <v>A</v>
      </c>
      <c r="BC27" t="str">
        <f t="shared" si="99"/>
        <v>E</v>
      </c>
      <c r="BD27" t="str">
        <f t="shared" si="100"/>
        <v>E</v>
      </c>
      <c r="BE27" t="str">
        <f t="shared" si="101"/>
        <v>N/A</v>
      </c>
      <c r="BF27" t="e">
        <f t="shared" ca="1" si="102"/>
        <v>#DIV/0!</v>
      </c>
      <c r="BG27" t="str">
        <f t="shared" ca="1" si="103"/>
        <v>E</v>
      </c>
      <c r="BL27" t="str">
        <f t="shared" ca="1" si="104"/>
        <v>E</v>
      </c>
      <c r="BM27">
        <v>1</v>
      </c>
      <c r="BO27" t="str">
        <f t="shared" si="26"/>
        <v>No</v>
      </c>
      <c r="BP27" t="str">
        <f t="shared" si="27"/>
        <v>No</v>
      </c>
      <c r="BQ27" t="str">
        <f t="shared" si="28"/>
        <v>No</v>
      </c>
      <c r="BR27" t="str">
        <f t="shared" si="29"/>
        <v>No</v>
      </c>
      <c r="BS27" t="s">
        <v>204</v>
      </c>
      <c r="BT27" t="str">
        <f t="shared" si="30"/>
        <v>No</v>
      </c>
      <c r="BV27" t="s">
        <v>160</v>
      </c>
      <c r="BW27" t="str">
        <f t="shared" si="31"/>
        <v>No</v>
      </c>
      <c r="BX27" t="str">
        <f t="shared" si="32"/>
        <v>No</v>
      </c>
      <c r="BY27" t="str">
        <f t="shared" si="33"/>
        <v>No</v>
      </c>
      <c r="BZ27">
        <f t="shared" si="34"/>
        <v>0.45120702708890215</v>
      </c>
      <c r="CA27">
        <f t="shared" si="35"/>
        <v>0</v>
      </c>
      <c r="CB27">
        <f t="shared" si="36"/>
        <v>0</v>
      </c>
      <c r="CC27" t="s">
        <v>176</v>
      </c>
      <c r="CD27" t="s">
        <v>162</v>
      </c>
      <c r="CE27" t="s">
        <v>162</v>
      </c>
      <c r="CF27" t="s">
        <v>214</v>
      </c>
      <c r="CG27">
        <v>50000</v>
      </c>
      <c r="CH27">
        <v>75000</v>
      </c>
      <c r="CI27">
        <f t="shared" si="37"/>
        <v>0</v>
      </c>
      <c r="CJ27">
        <f t="shared" si="38"/>
        <v>125000</v>
      </c>
      <c r="CK27" t="s">
        <v>164</v>
      </c>
      <c r="CL27" s="78">
        <f>MAX(LEFT(BS27,1),LEFT(CC27,1),LEFT(CF27,1),LEFT(CK27,1))</f>
        <v>2</v>
      </c>
      <c r="CO27">
        <f t="shared" si="105"/>
        <v>4</v>
      </c>
      <c r="CP27" t="s">
        <v>165</v>
      </c>
      <c r="CQ27">
        <f>IF(OR(J27="Steel",J27=""),IF(AND(CM27="",CN27="",CP27=""),0,IF(CM27&gt;=PHR_4,PHF_4,IF(AND(CM27&gt;=PHR_3,CM27&lt;PHR_4),PHF_3,IF(AND(CM27&gt;=PHR_2,CM27&lt;PHR_3),PHF_2,IF(CM27&lt;PHR_2,PHF_1,PHF_1))))/10*PH_OV)+IFERROR(VLOOKUP(CP27,'Factors and Weightings EC'!$A$2:$B$7,2,FALSE),0)/10*DRAINAGE_OV+IF(CN27&gt;=BSR_4,BSF_4,IF(AND(CN27&gt;=BSR_3,CN27&lt;BSR_4),BSF_3,IF(AND(CN27&gt;=BSR_2,CN27&lt;BSR_3),BSF_2,BSF_1)))/10*SAT_OV,0)</f>
        <v>6.5</v>
      </c>
      <c r="CR27" t="s">
        <v>152</v>
      </c>
      <c r="CS27">
        <f t="shared" ca="1" si="41"/>
        <v>27</v>
      </c>
      <c r="CT27" t="s">
        <v>162</v>
      </c>
      <c r="CU27" t="s">
        <v>162</v>
      </c>
      <c r="CX27" s="30" t="s">
        <v>152</v>
      </c>
      <c r="CY27">
        <f t="shared" si="106"/>
        <v>1</v>
      </c>
      <c r="CZ27">
        <f t="shared" ca="1" si="107"/>
        <v>10</v>
      </c>
      <c r="DA27">
        <f ca="1">IF(J27&lt;&gt;"Steel",0,CY27/10*TYPEvTEMP_WEIGHT+CZ27/10*AGEvTYPE_WEIGHT+VLOOKUP(CX27,'Factors and Weightings EC'!$A$22:$B$25,2,FALSE)/10*COATING_COND_WEIGHT+IF(CW27&gt;0,DEFECT_WEIGHT,0))</f>
        <v>19</v>
      </c>
      <c r="DH27" t="s">
        <v>166</v>
      </c>
      <c r="DI27">
        <f t="shared" ca="1" si="108"/>
        <v>40.5</v>
      </c>
      <c r="DJ27">
        <f t="shared" ca="1" si="109"/>
        <v>4</v>
      </c>
      <c r="DK27">
        <f>IF(BT27&lt;&gt;"Yes",LPW_OVERALL/2,LPW_OVERALL*VLOOKUP(BV27,'Factors and Weightings'!$A$47:$B$56,2,FALSE))*IF(LEFT(BU27,3)="Buf",0.6,1)*IF(OR(E27="Salt Water",E27="Produced Gas",E27="Oil Well Effluent"),1,IF(OR(E27="Natural Gas",E27="Fuel Gas",E27="LV",E27="Fresh Water",E27="MG"),0.5,IF(BZ27&gt;LPRANGE_5,LPWEIGHT5/10,IF(AND(BZ27&gt;LPRANGE_4,BZ27&lt;LPRANGE_5),LPWEIGHT4/10,IF(AND(BZ27&gt;LPRANGE_3,BZ27&lt;LPRANGE_4),LPWEIGHT3/10,IF(AND(BZ27&gt;LPRANGE_2,BZ27&lt;LPRANGE_3),LPWEIGHT2/10,LPWEIGHT1/10))))))</f>
        <v>5</v>
      </c>
      <c r="DL27">
        <f t="shared" si="110"/>
        <v>1</v>
      </c>
      <c r="DM27" t="str">
        <f t="shared" ca="1" si="111"/>
        <v>41</v>
      </c>
      <c r="DN27" t="str">
        <f t="shared" ca="1" si="112"/>
        <v>Low</v>
      </c>
      <c r="DP27" t="e">
        <f t="shared" ca="1" si="113"/>
        <v>#DIV/0!</v>
      </c>
      <c r="DQ27" t="e">
        <f t="shared" ca="1" si="114"/>
        <v>#DIV/0!</v>
      </c>
      <c r="DR27">
        <f t="shared" si="115"/>
        <v>2</v>
      </c>
      <c r="DS27" t="e">
        <f t="shared" ca="1" si="116"/>
        <v>#DIV/0!</v>
      </c>
      <c r="DT27" t="e">
        <f t="shared" ca="1" si="117"/>
        <v>#DIV/0!</v>
      </c>
      <c r="DU27" t="e">
        <f t="shared" ca="1" si="118"/>
        <v>#DIV/0!</v>
      </c>
      <c r="DV27" t="str">
        <f t="shared" ca="1" si="119"/>
        <v>E</v>
      </c>
      <c r="DW27">
        <f t="shared" ca="1" si="120"/>
        <v>5</v>
      </c>
      <c r="DX27">
        <f t="shared" si="121"/>
        <v>2</v>
      </c>
      <c r="DY27" t="str">
        <f t="shared" ca="1" si="122"/>
        <v>E2</v>
      </c>
      <c r="DZ27" t="str">
        <f t="shared" ca="1" si="123"/>
        <v>52</v>
      </c>
      <c r="EA27" t="str">
        <f t="shared" ca="1" si="124"/>
        <v>Medium</v>
      </c>
      <c r="EB27" s="12" t="s">
        <v>177</v>
      </c>
      <c r="EQ27" s="30" t="s">
        <v>157</v>
      </c>
      <c r="ER27" s="30">
        <v>0</v>
      </c>
      <c r="ES27" s="30" t="s">
        <v>194</v>
      </c>
    </row>
    <row r="28" spans="1:150">
      <c r="ER28" t="s">
        <v>216</v>
      </c>
    </row>
    <row r="29" spans="1:150">
      <c r="EQ29" t="s">
        <v>194</v>
      </c>
      <c r="ER29">
        <v>0.05</v>
      </c>
    </row>
    <row r="30" spans="1:150">
      <c r="EQ30" t="s">
        <v>202</v>
      </c>
      <c r="ER30">
        <v>0.25</v>
      </c>
    </row>
    <row r="31" spans="1:150">
      <c r="EQ31" t="s">
        <v>198</v>
      </c>
      <c r="ER31">
        <v>0.5</v>
      </c>
    </row>
    <row r="32" spans="1:150">
      <c r="EQ32" t="s">
        <v>206</v>
      </c>
      <c r="ER32">
        <v>0.75</v>
      </c>
    </row>
    <row r="33" spans="147:148">
      <c r="EQ33" t="s">
        <v>200</v>
      </c>
      <c r="ER33">
        <v>1</v>
      </c>
    </row>
  </sheetData>
  <autoFilter ref="A5:ET27" xr:uid="{4DDC192C-DF3E-4CC7-90B7-8A30D4B2ECCC}">
    <filterColumn colId="1">
      <filters>
        <filter val="A-025-E/094-A-14"/>
        <filter val="A-034-E/094-A-14"/>
        <filter val="A-068-C/094-A-14"/>
        <filter val="A-098-C/094-A-14"/>
        <filter val="B-002-F/094-A-14"/>
        <filter val="B-023-E/094-A-14"/>
        <filter val="B-044-F/094-A-14"/>
        <filter val="B-078-C/094-A-14"/>
        <filter val="B-088-C/094-A-14"/>
        <filter val="C-002-E/094-A-14"/>
        <filter val="C-022-F/094-A-14"/>
        <filter val="D-004-E/094-A-14"/>
        <filter val="D-015-C/094-A-14"/>
        <filter val="D-017-C/094-A-14"/>
        <filter val="D-033-F/094-A-14"/>
        <filter val="D-089-C/094-A-14"/>
        <filter val="D-093-K/094-A-11"/>
      </filters>
    </filterColumn>
  </autoFilter>
  <mergeCells count="23">
    <mergeCell ref="DI3:DO3"/>
    <mergeCell ref="A3:K3"/>
    <mergeCell ref="M3:AB3"/>
    <mergeCell ref="AC3:AR3"/>
    <mergeCell ref="AT3:AU3"/>
    <mergeCell ref="AV3:AY3"/>
    <mergeCell ref="AZ3:BG3"/>
    <mergeCell ref="DV4:EA4"/>
    <mergeCell ref="DP3:EA3"/>
    <mergeCell ref="M4:Q4"/>
    <mergeCell ref="R4:S4"/>
    <mergeCell ref="T4:U4"/>
    <mergeCell ref="V4:Y4"/>
    <mergeCell ref="BM4:BS4"/>
    <mergeCell ref="BT4:CC4"/>
    <mergeCell ref="CD4:CF4"/>
    <mergeCell ref="CG4:CK4"/>
    <mergeCell ref="DP4:DU4"/>
    <mergeCell ref="BH3:BK3"/>
    <mergeCell ref="CL3:CL5"/>
    <mergeCell ref="CM3:CQ3"/>
    <mergeCell ref="CR3:DA3"/>
    <mergeCell ref="DB3:DG3"/>
  </mergeCells>
  <conditionalFormatting sqref="A3:A5">
    <cfRule type="duplicateValues" dxfId="15" priority="5"/>
  </conditionalFormatting>
  <conditionalFormatting sqref="DN6:EA27">
    <cfRule type="containsText" dxfId="14" priority="1" operator="containsText" text="Severe">
      <formula>NOT(ISERROR(SEARCH("Severe",DN6)))</formula>
    </cfRule>
    <cfRule type="containsText" dxfId="13" priority="2" operator="containsText" text="High">
      <formula>NOT(ISERROR(SEARCH("High",DN6)))</formula>
    </cfRule>
    <cfRule type="containsText" dxfId="12" priority="3" operator="containsText" text="Medium">
      <formula>NOT(ISERROR(SEARCH("Medium",DN6)))</formula>
    </cfRule>
    <cfRule type="containsText" dxfId="11" priority="4" operator="containsText" text="Low">
      <formula>NOT(ISERROR(SEARCH("Low",DN6)))</formula>
    </cfRule>
  </conditionalFormatting>
  <pageMargins left="0.7" right="0.7" top="0.75" bottom="0.75" header="0.3" footer="0.3"/>
  <pageSetup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2FCC38BE-115F-4FBD-BE23-A556C5FE749B}">
          <x14:formula1>
            <xm:f>'Dropdown Menu'!$A$2:$A$4</xm:f>
          </x14:formula1>
          <xm:sqref>V6:V27</xm:sqref>
        </x14:dataValidation>
        <x14:dataValidation type="list" allowBlank="1" showInputMessage="1" showErrorMessage="1" xr:uid="{DEC24C2A-82E9-4417-BCA5-D7D52A6CB74F}">
          <x14:formula1>
            <xm:f>'Dropdown Menu'!$B$2:$B$4</xm:f>
          </x14:formula1>
          <xm:sqref>W6:W27</xm:sqref>
        </x14:dataValidation>
        <x14:dataValidation type="list" allowBlank="1" showInputMessage="1" showErrorMessage="1" xr:uid="{51A8E976-1BDD-48A2-A1C7-BA766895C5A8}">
          <x14:formula1>
            <xm:f>'Dropdown Menu'!$C$2:$C$6</xm:f>
          </x14:formula1>
          <xm:sqref>Z6:Z27</xm:sqref>
        </x14:dataValidation>
        <x14:dataValidation type="list" allowBlank="1" showInputMessage="1" showErrorMessage="1" xr:uid="{513BD6ED-0619-4AB5-8DB3-BFF2F4DBFC30}">
          <x14:formula1>
            <xm:f>'Dropdown Menu'!$D$2:$D$4</xm:f>
          </x14:formula1>
          <xm:sqref>AT6:AT27</xm:sqref>
        </x14:dataValidation>
        <x14:dataValidation type="list" allowBlank="1" showInputMessage="1" showErrorMessage="1" xr:uid="{5ED7C4BB-C727-45DB-8DD7-EAE138A6284D}">
          <x14:formula1>
            <xm:f>'Dropdown Menu'!$E$2:$E$6</xm:f>
          </x14:formula1>
          <xm:sqref>CC6:CC27</xm:sqref>
        </x14:dataValidation>
        <x14:dataValidation type="list" allowBlank="1" showInputMessage="1" showErrorMessage="1" xr:uid="{84734449-3608-4EDE-9A32-36AD7D04F15F}">
          <x14:formula1>
            <xm:f>'Dropdown Menu'!$F$2:$F$3</xm:f>
          </x14:formula1>
          <xm:sqref>CD6:CE27 DH6:DH27 CT12:CU17 CT6:CU9 CT19:CU27</xm:sqref>
        </x14:dataValidation>
        <x14:dataValidation type="list" allowBlank="1" showInputMessage="1" showErrorMessage="1" xr:uid="{778A9945-4EC4-46AD-9BFE-FED7BB61121B}">
          <x14:formula1>
            <xm:f>'Dropdown Menu'!$G$2:$G$6</xm:f>
          </x14:formula1>
          <xm:sqref>CF6:CF27</xm:sqref>
        </x14:dataValidation>
        <x14:dataValidation type="list" allowBlank="1" showInputMessage="1" showErrorMessage="1" xr:uid="{F90B99F3-B273-4A58-AD87-F0EB44B9AF9D}">
          <x14:formula1>
            <xm:f>'Dropdown Menu'!$H$2:$H$6</xm:f>
          </x14:formula1>
          <xm:sqref>CK6:CK27</xm:sqref>
        </x14:dataValidation>
        <x14:dataValidation type="list" allowBlank="1" showInputMessage="1" showErrorMessage="1" xr:uid="{E4D79D26-EC42-4156-8F7B-9A66243C8CD9}">
          <x14:formula1>
            <xm:f>'Dropdown Menu'!$I$2:$I$6</xm:f>
          </x14:formula1>
          <xm:sqref>BS6:BS27</xm:sqref>
        </x14:dataValidation>
        <x14:dataValidation type="list" allowBlank="1" showInputMessage="1" showErrorMessage="1" xr:uid="{EEB11D47-F056-4B7B-BD4C-BEB99F99EEA7}">
          <x14:formula1>
            <xm:f>'Dropdown Menu'!$J$2:$J$16</xm:f>
          </x14:formula1>
          <xm:sqref>CR12:CR17 CR6:CR9 CR19:CR27</xm:sqref>
        </x14:dataValidation>
        <x14:dataValidation type="list" allowBlank="1" showInputMessage="1" showErrorMessage="1" xr:uid="{8D3E358F-C7F8-48F1-A6EB-5C3698AD85F0}">
          <x14:formula1>
            <xm:f>'Factors and Weightings EC'!$A$22:$A$25</xm:f>
          </x14:formula1>
          <xm:sqref>CX6:CX9 CX12:CX17 CX19:CX27</xm:sqref>
        </x14:dataValidation>
        <x14:dataValidation type="list" allowBlank="1" showInputMessage="1" showErrorMessage="1" xr:uid="{928CA3F3-5FDD-4FD0-89B1-0571C666E360}">
          <x14:formula1>
            <xm:f>'Dropdown Menu'!$K$2:$K$11</xm:f>
          </x14:formula1>
          <xm:sqref>BV6:BV9 BV12:BV17 BV19:BV27</xm:sqref>
        </x14:dataValidation>
        <x14:dataValidation type="list" allowBlank="1" showInputMessage="1" showErrorMessage="1" xr:uid="{3239DDF8-630A-4A6F-9AFB-3DDB0F91256B}">
          <x14:formula1>
            <xm:f>'Dropdown Menu'!$L$2:$L$5</xm:f>
          </x14:formula1>
          <xm:sqref>AV6:AV27</xm:sqref>
        </x14:dataValidation>
        <x14:dataValidation type="list" allowBlank="1" showInputMessage="1" showErrorMessage="1" xr:uid="{5D7951FD-B895-415C-A35E-4F80B38AB99F}">
          <x14:formula1>
            <xm:f>'Dropdown Menu'!$M$2:$M$5</xm:f>
          </x14:formula1>
          <xm:sqref>AU6:AU27</xm:sqref>
        </x14:dataValidation>
        <x14:dataValidation type="list" allowBlank="1" showInputMessage="1" showErrorMessage="1" xr:uid="{6D0248B7-5EA6-4972-899D-730978652D2C}">
          <x14:formula1>
            <xm:f>'Dropdown Menu'!$N$2:$N$7</xm:f>
          </x14:formula1>
          <xm:sqref>CP6:CP27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7F99C-9E51-4340-BAAB-FE7A2CD42359}">
  <sheetPr filterMode="1"/>
  <dimension ref="A1:DB2060"/>
  <sheetViews>
    <sheetView topLeftCell="Z1" workbookViewId="0">
      <selection activeCell="AD1595" sqref="AD1595"/>
    </sheetView>
  </sheetViews>
  <sheetFormatPr defaultRowHeight="15"/>
  <cols>
    <col min="1" max="1" width="23.5703125" bestFit="1" customWidth="1"/>
    <col min="2" max="2" width="8.5703125" bestFit="1" customWidth="1"/>
    <col min="3" max="3" width="55.7109375" bestFit="1" customWidth="1"/>
    <col min="4" max="4" width="41" bestFit="1" customWidth="1"/>
    <col min="5" max="5" width="22.7109375" bestFit="1" customWidth="1"/>
    <col min="6" max="6" width="10.42578125" bestFit="1" customWidth="1"/>
    <col min="7" max="7" width="19.5703125" bestFit="1" customWidth="1"/>
    <col min="8" max="8" width="13.42578125" bestFit="1" customWidth="1"/>
    <col min="9" max="9" width="11.28515625" bestFit="1" customWidth="1"/>
    <col min="10" max="10" width="22.7109375" bestFit="1" customWidth="1"/>
    <col min="11" max="11" width="10.140625" bestFit="1" customWidth="1"/>
    <col min="12" max="12" width="24.85546875" bestFit="1" customWidth="1"/>
    <col min="13" max="13" width="28.140625" bestFit="1" customWidth="1"/>
    <col min="14" max="14" width="20" bestFit="1" customWidth="1"/>
    <col min="15" max="15" width="13.42578125" bestFit="1" customWidth="1"/>
    <col min="16" max="16" width="20.140625" bestFit="1" customWidth="1"/>
    <col min="17" max="17" width="46" bestFit="1" customWidth="1"/>
    <col min="18" max="18" width="15.28515625" bestFit="1" customWidth="1"/>
    <col min="19" max="19" width="32.42578125" bestFit="1" customWidth="1"/>
    <col min="20" max="20" width="32.85546875" bestFit="1" customWidth="1"/>
    <col min="21" max="21" width="13.140625" bestFit="1" customWidth="1"/>
    <col min="22" max="22" width="30.28515625" bestFit="1" customWidth="1"/>
    <col min="23" max="23" width="30.7109375" bestFit="1" customWidth="1"/>
    <col min="24" max="24" width="38.42578125" bestFit="1" customWidth="1"/>
    <col min="25" max="25" width="255.7109375" bestFit="1" customWidth="1"/>
    <col min="26" max="27" width="14.85546875" bestFit="1" customWidth="1"/>
    <col min="28" max="28" width="15" bestFit="1" customWidth="1"/>
    <col min="29" max="29" width="16.140625" bestFit="1" customWidth="1"/>
    <col min="30" max="30" width="15.85546875" bestFit="1" customWidth="1"/>
    <col min="31" max="33" width="14.7109375" bestFit="1" customWidth="1"/>
    <col min="34" max="34" width="15.28515625" bestFit="1" customWidth="1"/>
    <col min="35" max="35" width="16.140625" bestFit="1" customWidth="1"/>
    <col min="36" max="36" width="15.28515625" bestFit="1" customWidth="1"/>
    <col min="37" max="37" width="16.140625" bestFit="1" customWidth="1"/>
    <col min="38" max="41" width="14.7109375" bestFit="1" customWidth="1"/>
    <col min="42" max="62" width="15.7109375" bestFit="1" customWidth="1"/>
    <col min="63" max="63" width="16.85546875" bestFit="1" customWidth="1"/>
    <col min="64" max="64" width="23.140625" bestFit="1" customWidth="1"/>
    <col min="65" max="65" width="15.28515625" bestFit="1" customWidth="1"/>
    <col min="66" max="66" width="20.42578125" bestFit="1" customWidth="1"/>
    <col min="67" max="67" width="19.42578125" bestFit="1" customWidth="1"/>
    <col min="68" max="68" width="22" bestFit="1" customWidth="1"/>
    <col min="69" max="69" width="27.28515625" bestFit="1" customWidth="1"/>
    <col min="70" max="70" width="19.85546875" bestFit="1" customWidth="1"/>
    <col min="71" max="71" width="24.7109375" bestFit="1" customWidth="1"/>
    <col min="72" max="72" width="19.140625" bestFit="1" customWidth="1"/>
    <col min="73" max="73" width="24" bestFit="1" customWidth="1"/>
    <col min="74" max="74" width="22.85546875" bestFit="1" customWidth="1"/>
    <col min="75" max="75" width="23.5703125" bestFit="1" customWidth="1"/>
    <col min="76" max="76" width="16.42578125" bestFit="1" customWidth="1"/>
    <col min="77" max="77" width="22.7109375" bestFit="1" customWidth="1"/>
    <col min="78" max="78" width="20.42578125" bestFit="1" customWidth="1"/>
    <col min="79" max="79" width="14.5703125" bestFit="1" customWidth="1"/>
    <col min="80" max="80" width="12.85546875" bestFit="1" customWidth="1"/>
    <col min="81" max="81" width="12.28515625" bestFit="1" customWidth="1"/>
    <col min="82" max="82" width="12.7109375" bestFit="1" customWidth="1"/>
    <col min="83" max="83" width="8.42578125" bestFit="1" customWidth="1"/>
    <col min="84" max="84" width="11.7109375" bestFit="1" customWidth="1"/>
    <col min="85" max="85" width="8.7109375" bestFit="1" customWidth="1"/>
    <col min="86" max="86" width="18" bestFit="1" customWidth="1"/>
    <col min="87" max="87" width="8.7109375" bestFit="1" customWidth="1"/>
    <col min="88" max="88" width="19" bestFit="1" customWidth="1"/>
    <col min="89" max="89" width="13.42578125" bestFit="1" customWidth="1"/>
    <col min="90" max="90" width="14.42578125" bestFit="1" customWidth="1"/>
    <col min="91" max="91" width="11.85546875" bestFit="1" customWidth="1"/>
    <col min="92" max="92" width="14.42578125" bestFit="1" customWidth="1"/>
    <col min="93" max="93" width="11.85546875" bestFit="1" customWidth="1"/>
    <col min="94" max="94" width="14.42578125" bestFit="1" customWidth="1"/>
    <col min="95" max="95" width="11.85546875" bestFit="1" customWidth="1"/>
    <col min="96" max="96" width="21.42578125" bestFit="1" customWidth="1"/>
    <col min="97" max="97" width="18.42578125" bestFit="1" customWidth="1"/>
    <col min="98" max="98" width="19" bestFit="1" customWidth="1"/>
    <col min="99" max="99" width="7.5703125" bestFit="1" customWidth="1"/>
    <col min="100" max="100" width="7" bestFit="1" customWidth="1"/>
    <col min="101" max="101" width="35.42578125" bestFit="1" customWidth="1"/>
    <col min="102" max="102" width="16.28515625" bestFit="1" customWidth="1"/>
    <col min="103" max="103" width="17.5703125" bestFit="1" customWidth="1"/>
    <col min="104" max="104" width="9.85546875" bestFit="1" customWidth="1"/>
    <col min="105" max="105" width="17.85546875" bestFit="1" customWidth="1"/>
    <col min="106" max="106" width="14.42578125" bestFit="1" customWidth="1"/>
  </cols>
  <sheetData>
    <row r="1" spans="1:106">
      <c r="A1" t="s">
        <v>486</v>
      </c>
      <c r="B1" t="s">
        <v>487</v>
      </c>
      <c r="C1" t="s">
        <v>488</v>
      </c>
      <c r="D1" t="s">
        <v>489</v>
      </c>
      <c r="E1" t="s">
        <v>490</v>
      </c>
      <c r="F1" t="s">
        <v>491</v>
      </c>
      <c r="G1" t="s">
        <v>492</v>
      </c>
      <c r="H1" t="s">
        <v>493</v>
      </c>
      <c r="I1" t="s">
        <v>494</v>
      </c>
      <c r="J1" t="s">
        <v>495</v>
      </c>
      <c r="K1" t="s">
        <v>496</v>
      </c>
      <c r="L1" t="s">
        <v>360</v>
      </c>
      <c r="M1" t="s">
        <v>497</v>
      </c>
      <c r="N1" t="s">
        <v>498</v>
      </c>
      <c r="O1" t="s">
        <v>499</v>
      </c>
      <c r="P1" t="s">
        <v>500</v>
      </c>
      <c r="Q1" t="s">
        <v>501</v>
      </c>
      <c r="R1" t="s">
        <v>502</v>
      </c>
      <c r="S1" t="s">
        <v>503</v>
      </c>
      <c r="T1" t="s">
        <v>504</v>
      </c>
      <c r="U1" t="s">
        <v>505</v>
      </c>
      <c r="V1" t="s">
        <v>506</v>
      </c>
      <c r="W1" t="s">
        <v>507</v>
      </c>
      <c r="X1" t="s">
        <v>508</v>
      </c>
      <c r="Y1" t="s">
        <v>509</v>
      </c>
      <c r="Z1" t="s">
        <v>510</v>
      </c>
      <c r="AA1" t="s">
        <v>511</v>
      </c>
      <c r="AB1" t="s">
        <v>512</v>
      </c>
      <c r="AC1" t="s">
        <v>513</v>
      </c>
      <c r="AD1" t="s">
        <v>514</v>
      </c>
      <c r="AE1" t="s">
        <v>515</v>
      </c>
      <c r="AF1" t="s">
        <v>516</v>
      </c>
      <c r="AG1" t="s">
        <v>517</v>
      </c>
      <c r="AH1" t="s">
        <v>518</v>
      </c>
      <c r="AI1" t="s">
        <v>519</v>
      </c>
      <c r="AJ1" t="s">
        <v>520</v>
      </c>
      <c r="AK1" t="s">
        <v>521</v>
      </c>
      <c r="AL1" t="s">
        <v>522</v>
      </c>
      <c r="AM1" t="s">
        <v>523</v>
      </c>
      <c r="AN1" t="s">
        <v>524</v>
      </c>
      <c r="AO1" t="s">
        <v>525</v>
      </c>
      <c r="AP1" t="s">
        <v>526</v>
      </c>
      <c r="AQ1" t="s">
        <v>527</v>
      </c>
      <c r="AR1" t="s">
        <v>528</v>
      </c>
      <c r="AS1" t="s">
        <v>529</v>
      </c>
      <c r="AT1" t="s">
        <v>530</v>
      </c>
      <c r="AU1" t="s">
        <v>531</v>
      </c>
      <c r="AV1" t="s">
        <v>532</v>
      </c>
      <c r="AW1" t="s">
        <v>533</v>
      </c>
      <c r="AX1" t="s">
        <v>534</v>
      </c>
      <c r="AY1" t="s">
        <v>535</v>
      </c>
      <c r="AZ1" t="s">
        <v>536</v>
      </c>
      <c r="BA1" t="s">
        <v>537</v>
      </c>
      <c r="BB1" t="s">
        <v>538</v>
      </c>
      <c r="BC1" t="s">
        <v>539</v>
      </c>
      <c r="BD1" t="s">
        <v>540</v>
      </c>
      <c r="BE1" t="s">
        <v>541</v>
      </c>
      <c r="BF1" t="s">
        <v>542</v>
      </c>
      <c r="BG1" t="s">
        <v>543</v>
      </c>
      <c r="BH1" t="s">
        <v>544</v>
      </c>
      <c r="BI1" t="s">
        <v>545</v>
      </c>
      <c r="BJ1" t="s">
        <v>546</v>
      </c>
      <c r="BK1" t="s">
        <v>547</v>
      </c>
      <c r="BL1" t="s">
        <v>548</v>
      </c>
      <c r="BM1" t="s">
        <v>549</v>
      </c>
      <c r="BN1" t="s">
        <v>550</v>
      </c>
      <c r="BO1" t="s">
        <v>551</v>
      </c>
      <c r="BP1" t="s">
        <v>552</v>
      </c>
      <c r="BQ1" t="s">
        <v>553</v>
      </c>
      <c r="BR1" t="s">
        <v>554</v>
      </c>
      <c r="BS1" t="s">
        <v>555</v>
      </c>
      <c r="BT1" t="s">
        <v>556</v>
      </c>
      <c r="BU1" t="s">
        <v>557</v>
      </c>
      <c r="BV1" t="s">
        <v>558</v>
      </c>
      <c r="BW1" t="s">
        <v>559</v>
      </c>
      <c r="BX1" t="s">
        <v>560</v>
      </c>
      <c r="BY1" t="s">
        <v>561</v>
      </c>
      <c r="BZ1" t="s">
        <v>562</v>
      </c>
      <c r="CA1" t="s">
        <v>563</v>
      </c>
      <c r="CB1" t="s">
        <v>564</v>
      </c>
      <c r="CC1" t="s">
        <v>565</v>
      </c>
      <c r="CD1" t="s">
        <v>566</v>
      </c>
      <c r="CE1" t="s">
        <v>567</v>
      </c>
      <c r="CF1" t="s">
        <v>568</v>
      </c>
      <c r="CG1" t="s">
        <v>569</v>
      </c>
      <c r="CH1" t="s">
        <v>570</v>
      </c>
      <c r="CI1" t="s">
        <v>571</v>
      </c>
      <c r="CJ1" t="s">
        <v>572</v>
      </c>
      <c r="CK1" t="s">
        <v>573</v>
      </c>
      <c r="CL1" t="s">
        <v>574</v>
      </c>
      <c r="CM1" t="s">
        <v>575</v>
      </c>
      <c r="CN1" t="s">
        <v>576</v>
      </c>
      <c r="CO1" t="s">
        <v>577</v>
      </c>
      <c r="CP1" t="s">
        <v>578</v>
      </c>
      <c r="CQ1" t="s">
        <v>579</v>
      </c>
      <c r="CR1" t="s">
        <v>580</v>
      </c>
      <c r="CS1" t="s">
        <v>581</v>
      </c>
      <c r="CT1" t="s">
        <v>582</v>
      </c>
      <c r="CU1" t="s">
        <v>583</v>
      </c>
      <c r="CV1" t="s">
        <v>584</v>
      </c>
      <c r="CW1" t="s">
        <v>585</v>
      </c>
      <c r="CX1" t="s">
        <v>586</v>
      </c>
      <c r="CY1" t="s">
        <v>587</v>
      </c>
      <c r="CZ1" t="s">
        <v>588</v>
      </c>
      <c r="DA1" t="s">
        <v>589</v>
      </c>
      <c r="DB1" t="s">
        <v>590</v>
      </c>
    </row>
    <row r="2" spans="1:106" hidden="1">
      <c r="B2">
        <v>76675</v>
      </c>
      <c r="C2" t="s">
        <v>591</v>
      </c>
      <c r="D2" t="s">
        <v>592</v>
      </c>
      <c r="E2" t="s">
        <v>593</v>
      </c>
      <c r="F2" t="s">
        <v>594</v>
      </c>
      <c r="G2" t="s">
        <v>595</v>
      </c>
      <c r="H2" t="s">
        <v>596</v>
      </c>
      <c r="I2" t="s">
        <v>597</v>
      </c>
      <c r="J2" t="s">
        <v>598</v>
      </c>
      <c r="L2" t="s">
        <v>599</v>
      </c>
      <c r="M2" t="s">
        <v>600</v>
      </c>
      <c r="N2" t="s">
        <v>601</v>
      </c>
      <c r="O2" t="s">
        <v>602</v>
      </c>
      <c r="P2" t="s">
        <v>603</v>
      </c>
      <c r="Q2" t="s">
        <v>604</v>
      </c>
      <c r="R2">
        <v>138</v>
      </c>
      <c r="S2">
        <v>138</v>
      </c>
      <c r="T2" t="s">
        <v>605</v>
      </c>
      <c r="U2">
        <v>-10</v>
      </c>
      <c r="V2">
        <v>-10</v>
      </c>
      <c r="W2">
        <v>23</v>
      </c>
      <c r="Z2" t="s">
        <v>606</v>
      </c>
      <c r="AA2">
        <v>1E-3</v>
      </c>
      <c r="AB2">
        <v>4.4000000000000003E-3</v>
      </c>
      <c r="AC2">
        <v>8.09E-2</v>
      </c>
      <c r="AD2" t="s">
        <v>606</v>
      </c>
      <c r="AE2">
        <v>0.91279999999999994</v>
      </c>
      <c r="AF2">
        <v>4.0000000000000002E-4</v>
      </c>
      <c r="AG2" t="s">
        <v>607</v>
      </c>
      <c r="AH2">
        <v>5.0000000000000001E-4</v>
      </c>
      <c r="AI2" t="s">
        <v>607</v>
      </c>
      <c r="AJ2" t="s">
        <v>607</v>
      </c>
      <c r="AK2" t="s">
        <v>607</v>
      </c>
      <c r="AL2" t="s">
        <v>607</v>
      </c>
      <c r="AM2" t="s">
        <v>607</v>
      </c>
      <c r="AN2" t="s">
        <v>607</v>
      </c>
      <c r="AO2" t="s">
        <v>607</v>
      </c>
      <c r="AP2" t="s">
        <v>607</v>
      </c>
      <c r="AQ2" t="s">
        <v>607</v>
      </c>
      <c r="AR2" t="s">
        <v>606</v>
      </c>
      <c r="AS2" t="s">
        <v>606</v>
      </c>
      <c r="AT2" t="s">
        <v>606</v>
      </c>
      <c r="AU2" t="s">
        <v>606</v>
      </c>
      <c r="BK2" t="s">
        <v>607</v>
      </c>
      <c r="BL2" t="s">
        <v>607</v>
      </c>
      <c r="BM2" t="s">
        <v>607</v>
      </c>
      <c r="BN2" t="s">
        <v>606</v>
      </c>
      <c r="BO2" t="s">
        <v>607</v>
      </c>
      <c r="BP2" t="s">
        <v>607</v>
      </c>
      <c r="BQ2" t="s">
        <v>606</v>
      </c>
      <c r="BR2" t="s">
        <v>607</v>
      </c>
      <c r="BS2" t="s">
        <v>607</v>
      </c>
      <c r="BT2" t="s">
        <v>607</v>
      </c>
      <c r="BU2" t="s">
        <v>607</v>
      </c>
      <c r="BV2">
        <v>0.63400000000000001</v>
      </c>
      <c r="BW2">
        <v>0.77703040000000001</v>
      </c>
      <c r="BX2">
        <v>18.399999999999999</v>
      </c>
      <c r="BY2">
        <v>4813.8</v>
      </c>
      <c r="BZ2">
        <v>199.5</v>
      </c>
      <c r="CB2">
        <v>95</v>
      </c>
      <c r="CC2">
        <v>3.28</v>
      </c>
      <c r="CD2">
        <v>3.2770000000000001</v>
      </c>
      <c r="CE2" t="s">
        <v>608</v>
      </c>
      <c r="CF2" t="s">
        <v>609</v>
      </c>
      <c r="CG2">
        <v>0</v>
      </c>
      <c r="CH2" t="s">
        <v>610</v>
      </c>
      <c r="CJ2" t="s">
        <v>611</v>
      </c>
      <c r="CL2">
        <v>533</v>
      </c>
      <c r="CM2">
        <v>535</v>
      </c>
      <c r="CN2">
        <v>533</v>
      </c>
      <c r="CO2">
        <v>535</v>
      </c>
      <c r="CT2">
        <v>60.31</v>
      </c>
      <c r="CU2">
        <v>638.85</v>
      </c>
      <c r="CV2">
        <v>634.29999999999995</v>
      </c>
      <c r="CW2" t="s">
        <v>612</v>
      </c>
    </row>
    <row r="3" spans="1:106" hidden="1">
      <c r="C3" t="s">
        <v>613</v>
      </c>
      <c r="D3" t="s">
        <v>592</v>
      </c>
      <c r="E3" t="s">
        <v>614</v>
      </c>
      <c r="F3" t="s">
        <v>594</v>
      </c>
      <c r="G3" t="s">
        <v>615</v>
      </c>
      <c r="H3">
        <v>7885</v>
      </c>
      <c r="I3" t="s">
        <v>616</v>
      </c>
      <c r="J3" t="s">
        <v>598</v>
      </c>
      <c r="L3" t="s">
        <v>617</v>
      </c>
      <c r="N3" t="s">
        <v>618</v>
      </c>
      <c r="O3" t="s">
        <v>619</v>
      </c>
      <c r="P3" t="s">
        <v>620</v>
      </c>
      <c r="Q3" t="s">
        <v>621</v>
      </c>
      <c r="R3">
        <v>462</v>
      </c>
      <c r="S3">
        <v>462</v>
      </c>
      <c r="T3" t="s">
        <v>605</v>
      </c>
      <c r="U3">
        <v>1.1000000000000001</v>
      </c>
      <c r="V3">
        <v>1.1000000000000001</v>
      </c>
      <c r="W3">
        <v>23</v>
      </c>
      <c r="Y3" t="s">
        <v>622</v>
      </c>
      <c r="Z3" t="s">
        <v>607</v>
      </c>
      <c r="AA3">
        <v>8.0000000000000004E-4</v>
      </c>
      <c r="AB3">
        <v>1.66E-2</v>
      </c>
      <c r="AC3">
        <v>2.93E-2</v>
      </c>
      <c r="AD3" t="s">
        <v>606</v>
      </c>
      <c r="AE3">
        <v>0.94169999999999998</v>
      </c>
      <c r="AF3">
        <v>7.9000000000000008E-3</v>
      </c>
      <c r="AG3">
        <v>2E-3</v>
      </c>
      <c r="AH3">
        <v>2.0000000000000001E-4</v>
      </c>
      <c r="AI3">
        <v>2.0000000000000001E-4</v>
      </c>
      <c r="AJ3">
        <v>2.0000000000000001E-4</v>
      </c>
      <c r="AK3">
        <v>2.0000000000000001E-4</v>
      </c>
      <c r="AL3">
        <v>2.0000000000000001E-4</v>
      </c>
      <c r="AM3">
        <v>2.9999999999999997E-4</v>
      </c>
      <c r="AN3">
        <v>2.0000000000000001E-4</v>
      </c>
      <c r="AO3">
        <v>0</v>
      </c>
      <c r="AP3">
        <v>0</v>
      </c>
      <c r="AQ3" t="s">
        <v>607</v>
      </c>
      <c r="AR3" t="s">
        <v>606</v>
      </c>
      <c r="AS3" t="s">
        <v>606</v>
      </c>
      <c r="AT3" t="s">
        <v>606</v>
      </c>
      <c r="AU3" t="s">
        <v>606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2.0000000000000001E-4</v>
      </c>
      <c r="BS3">
        <v>0</v>
      </c>
      <c r="BT3">
        <v>0</v>
      </c>
      <c r="BU3">
        <v>0</v>
      </c>
      <c r="BV3">
        <v>0.59799999999999998</v>
      </c>
      <c r="BW3">
        <v>0.73290880000000003</v>
      </c>
      <c r="BX3">
        <v>17.3</v>
      </c>
      <c r="BY3">
        <v>4656</v>
      </c>
      <c r="BZ3">
        <v>194.5</v>
      </c>
      <c r="CB3">
        <v>105.8</v>
      </c>
      <c r="CC3">
        <v>3.6529995679999998</v>
      </c>
      <c r="CD3">
        <v>3.6498945190000001</v>
      </c>
      <c r="CE3">
        <v>216.58</v>
      </c>
      <c r="CF3" t="s">
        <v>609</v>
      </c>
      <c r="CG3">
        <v>0</v>
      </c>
      <c r="CH3" t="s">
        <v>623</v>
      </c>
      <c r="CJ3" t="s">
        <v>624</v>
      </c>
      <c r="CW3" t="s">
        <v>625</v>
      </c>
    </row>
    <row r="4" spans="1:106" hidden="1">
      <c r="B4">
        <v>79040</v>
      </c>
      <c r="C4" t="s">
        <v>613</v>
      </c>
      <c r="D4" t="s">
        <v>592</v>
      </c>
      <c r="E4" t="s">
        <v>614</v>
      </c>
      <c r="F4" t="s">
        <v>594</v>
      </c>
      <c r="G4" t="s">
        <v>626</v>
      </c>
      <c r="H4">
        <v>7797</v>
      </c>
      <c r="I4" t="s">
        <v>616</v>
      </c>
      <c r="J4" t="s">
        <v>598</v>
      </c>
      <c r="L4" t="s">
        <v>617</v>
      </c>
      <c r="N4" t="s">
        <v>618</v>
      </c>
      <c r="O4" t="s">
        <v>619</v>
      </c>
      <c r="P4" t="s">
        <v>620</v>
      </c>
      <c r="Q4" t="s">
        <v>627</v>
      </c>
      <c r="R4">
        <v>8694</v>
      </c>
      <c r="S4">
        <v>8694</v>
      </c>
      <c r="T4">
        <v>6075</v>
      </c>
      <c r="U4">
        <v>23.9</v>
      </c>
      <c r="V4">
        <v>23.9</v>
      </c>
      <c r="W4">
        <v>23</v>
      </c>
      <c r="Z4" t="s">
        <v>606</v>
      </c>
      <c r="AA4">
        <v>2.0000000000000001E-4</v>
      </c>
      <c r="AB4">
        <v>5.4000000000000003E-3</v>
      </c>
      <c r="AC4">
        <v>2.2100000000000002E-2</v>
      </c>
      <c r="AD4" t="s">
        <v>606</v>
      </c>
      <c r="AE4">
        <v>0.97150000000000003</v>
      </c>
      <c r="AF4">
        <v>8.0000000000000004E-4</v>
      </c>
      <c r="AG4" t="s">
        <v>607</v>
      </c>
      <c r="AH4" t="s">
        <v>607</v>
      </c>
      <c r="AI4" t="s">
        <v>607</v>
      </c>
      <c r="AJ4" t="s">
        <v>607</v>
      </c>
      <c r="AK4" t="s">
        <v>607</v>
      </c>
      <c r="AL4">
        <v>0</v>
      </c>
      <c r="AM4">
        <v>0</v>
      </c>
      <c r="AN4">
        <v>0</v>
      </c>
      <c r="AO4">
        <v>0</v>
      </c>
      <c r="AP4">
        <v>0</v>
      </c>
      <c r="AQ4" t="s">
        <v>606</v>
      </c>
      <c r="AR4" t="s">
        <v>606</v>
      </c>
      <c r="AS4" t="s">
        <v>606</v>
      </c>
      <c r="AT4" t="s">
        <v>606</v>
      </c>
      <c r="AU4" t="s">
        <v>606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0.57799999999999996</v>
      </c>
      <c r="BW4">
        <v>0.70839680000000005</v>
      </c>
      <c r="BX4">
        <v>16.7</v>
      </c>
      <c r="BY4">
        <v>4653.3</v>
      </c>
      <c r="BZ4">
        <v>192.8</v>
      </c>
      <c r="CB4">
        <v>95</v>
      </c>
      <c r="CC4">
        <v>3.28</v>
      </c>
      <c r="CD4">
        <v>3.2770000000000001</v>
      </c>
      <c r="CE4" t="s">
        <v>608</v>
      </c>
      <c r="CF4" t="s">
        <v>609</v>
      </c>
      <c r="CG4">
        <v>0</v>
      </c>
      <c r="CH4" t="s">
        <v>628</v>
      </c>
      <c r="CJ4" t="s">
        <v>624</v>
      </c>
      <c r="CW4" t="s">
        <v>625</v>
      </c>
    </row>
    <row r="5" spans="1:106" hidden="1">
      <c r="B5">
        <v>79041</v>
      </c>
      <c r="C5" t="s">
        <v>613</v>
      </c>
      <c r="D5" t="s">
        <v>592</v>
      </c>
      <c r="E5" t="s">
        <v>614</v>
      </c>
      <c r="F5" t="s">
        <v>594</v>
      </c>
      <c r="G5" t="s">
        <v>629</v>
      </c>
      <c r="H5">
        <v>10181</v>
      </c>
      <c r="I5" t="s">
        <v>616</v>
      </c>
      <c r="J5" t="s">
        <v>598</v>
      </c>
      <c r="L5" t="s">
        <v>617</v>
      </c>
      <c r="N5" t="s">
        <v>618</v>
      </c>
      <c r="O5" t="s">
        <v>619</v>
      </c>
      <c r="P5" t="s">
        <v>620</v>
      </c>
      <c r="Q5" t="s">
        <v>630</v>
      </c>
      <c r="R5">
        <v>8733</v>
      </c>
      <c r="S5">
        <v>8733</v>
      </c>
      <c r="T5">
        <v>8625</v>
      </c>
      <c r="U5">
        <v>1.1000000000000001</v>
      </c>
      <c r="V5">
        <v>1.1000000000000001</v>
      </c>
      <c r="W5">
        <v>23</v>
      </c>
      <c r="Z5" t="s">
        <v>607</v>
      </c>
      <c r="AA5">
        <v>5.9999999999999995E-4</v>
      </c>
      <c r="AB5">
        <v>1.2999999999999999E-2</v>
      </c>
      <c r="AC5">
        <v>2.5700000000000001E-2</v>
      </c>
      <c r="AD5" t="s">
        <v>606</v>
      </c>
      <c r="AE5">
        <v>0.95130000000000003</v>
      </c>
      <c r="AF5">
        <v>5.5999999999999999E-3</v>
      </c>
      <c r="AG5">
        <v>1.6999999999999999E-3</v>
      </c>
      <c r="AH5">
        <v>2.9999999999999997E-4</v>
      </c>
      <c r="AI5">
        <v>2.0000000000000001E-4</v>
      </c>
      <c r="AJ5">
        <v>2.9999999999999997E-4</v>
      </c>
      <c r="AK5">
        <v>2.0000000000000001E-4</v>
      </c>
      <c r="AL5">
        <v>2.9999999999999997E-4</v>
      </c>
      <c r="AM5">
        <v>4.0000000000000002E-4</v>
      </c>
      <c r="AN5">
        <v>2.0000000000000001E-4</v>
      </c>
      <c r="AO5">
        <v>0</v>
      </c>
      <c r="AP5">
        <v>0</v>
      </c>
      <c r="AQ5" t="s">
        <v>606</v>
      </c>
      <c r="AR5" t="s">
        <v>606</v>
      </c>
      <c r="AS5" t="s">
        <v>607</v>
      </c>
      <c r="AT5" t="s">
        <v>606</v>
      </c>
      <c r="AU5" t="s">
        <v>606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2.0000000000000001E-4</v>
      </c>
      <c r="BS5">
        <v>0</v>
      </c>
      <c r="BT5">
        <v>0</v>
      </c>
      <c r="BU5">
        <v>0</v>
      </c>
      <c r="BV5">
        <v>0.59299999999999997</v>
      </c>
      <c r="BW5">
        <v>0.7267808</v>
      </c>
      <c r="BX5">
        <v>17.2</v>
      </c>
      <c r="BY5">
        <v>4650.1000000000004</v>
      </c>
      <c r="BZ5">
        <v>194.1</v>
      </c>
      <c r="CB5">
        <v>104.9</v>
      </c>
      <c r="CC5">
        <v>3.621924903</v>
      </c>
      <c r="CD5">
        <v>3.6188462669999999</v>
      </c>
      <c r="CE5">
        <v>214.72</v>
      </c>
      <c r="CF5" t="s">
        <v>609</v>
      </c>
      <c r="CG5">
        <v>0</v>
      </c>
      <c r="CH5" t="s">
        <v>631</v>
      </c>
      <c r="CJ5" t="s">
        <v>624</v>
      </c>
      <c r="CW5" t="s">
        <v>625</v>
      </c>
    </row>
    <row r="6" spans="1:106" hidden="1">
      <c r="C6" t="s">
        <v>613</v>
      </c>
      <c r="D6" t="s">
        <v>592</v>
      </c>
      <c r="E6" t="s">
        <v>614</v>
      </c>
      <c r="F6" t="s">
        <v>594</v>
      </c>
      <c r="G6" t="s">
        <v>632</v>
      </c>
      <c r="H6">
        <v>7993</v>
      </c>
      <c r="I6" t="s">
        <v>616</v>
      </c>
      <c r="J6" t="s">
        <v>598</v>
      </c>
      <c r="L6" t="s">
        <v>617</v>
      </c>
      <c r="N6" t="s">
        <v>618</v>
      </c>
      <c r="O6" t="s">
        <v>619</v>
      </c>
      <c r="P6" t="s">
        <v>620</v>
      </c>
      <c r="Q6" t="s">
        <v>633</v>
      </c>
      <c r="R6">
        <v>642</v>
      </c>
      <c r="S6">
        <v>642</v>
      </c>
      <c r="T6" t="s">
        <v>605</v>
      </c>
      <c r="U6">
        <v>12</v>
      </c>
      <c r="V6">
        <v>12</v>
      </c>
      <c r="W6">
        <v>23</v>
      </c>
      <c r="Z6" t="s">
        <v>607</v>
      </c>
      <c r="AA6">
        <v>5.1999999999999998E-3</v>
      </c>
      <c r="AB6">
        <v>4.4000000000000003E-3</v>
      </c>
      <c r="AC6">
        <v>6.13E-2</v>
      </c>
      <c r="AD6" t="s">
        <v>606</v>
      </c>
      <c r="AE6">
        <v>0.92910000000000004</v>
      </c>
      <c r="AF6" t="s">
        <v>606</v>
      </c>
      <c r="AG6" t="s">
        <v>606</v>
      </c>
      <c r="AH6" t="s">
        <v>607</v>
      </c>
      <c r="AI6" t="s">
        <v>607</v>
      </c>
      <c r="AJ6" t="s">
        <v>607</v>
      </c>
      <c r="AK6" t="s">
        <v>607</v>
      </c>
      <c r="AL6">
        <v>0</v>
      </c>
      <c r="AM6">
        <v>0</v>
      </c>
      <c r="AN6">
        <v>0</v>
      </c>
      <c r="AO6">
        <v>0</v>
      </c>
      <c r="AP6">
        <v>0</v>
      </c>
      <c r="AQ6" t="s">
        <v>606</v>
      </c>
      <c r="AR6" t="s">
        <v>606</v>
      </c>
      <c r="AS6" t="s">
        <v>606</v>
      </c>
      <c r="AT6" t="s">
        <v>606</v>
      </c>
      <c r="AU6" t="s">
        <v>606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0.61299999999999999</v>
      </c>
      <c r="BW6">
        <v>0.75129279999999998</v>
      </c>
      <c r="BX6">
        <v>17.7</v>
      </c>
      <c r="BY6">
        <v>4741.3</v>
      </c>
      <c r="BZ6">
        <v>196.3</v>
      </c>
      <c r="CB6">
        <v>95</v>
      </c>
      <c r="CC6">
        <v>3.28</v>
      </c>
      <c r="CD6">
        <v>3.2770000000000001</v>
      </c>
      <c r="CE6" t="s">
        <v>608</v>
      </c>
      <c r="CF6" t="s">
        <v>609</v>
      </c>
      <c r="CG6">
        <v>0</v>
      </c>
      <c r="CH6" t="s">
        <v>634</v>
      </c>
      <c r="CJ6" t="s">
        <v>624</v>
      </c>
      <c r="CW6" t="s">
        <v>625</v>
      </c>
    </row>
    <row r="7" spans="1:106" hidden="1">
      <c r="B7">
        <v>76710</v>
      </c>
      <c r="C7" t="s">
        <v>635</v>
      </c>
      <c r="D7" t="s">
        <v>592</v>
      </c>
      <c r="E7" t="s">
        <v>636</v>
      </c>
      <c r="F7" t="s">
        <v>594</v>
      </c>
      <c r="G7" t="s">
        <v>637</v>
      </c>
      <c r="H7">
        <v>11680</v>
      </c>
      <c r="I7" t="s">
        <v>616</v>
      </c>
      <c r="J7" t="s">
        <v>598</v>
      </c>
      <c r="L7" t="s">
        <v>638</v>
      </c>
      <c r="M7" t="s">
        <v>600</v>
      </c>
      <c r="N7" t="s">
        <v>639</v>
      </c>
      <c r="O7" t="s">
        <v>640</v>
      </c>
      <c r="P7" t="s">
        <v>641</v>
      </c>
      <c r="Q7" t="s">
        <v>642</v>
      </c>
      <c r="R7">
        <v>179</v>
      </c>
      <c r="S7">
        <v>179</v>
      </c>
      <c r="T7" t="s">
        <v>605</v>
      </c>
      <c r="U7">
        <v>4</v>
      </c>
      <c r="V7">
        <v>4</v>
      </c>
      <c r="W7">
        <v>23</v>
      </c>
      <c r="Z7" t="s">
        <v>607</v>
      </c>
      <c r="AA7">
        <v>2.0000000000000001E-4</v>
      </c>
      <c r="AB7">
        <v>7.1999999999999998E-3</v>
      </c>
      <c r="AC7">
        <v>6.2100000000000002E-2</v>
      </c>
      <c r="AD7" t="s">
        <v>606</v>
      </c>
      <c r="AE7">
        <v>0.92900000000000005</v>
      </c>
      <c r="AF7">
        <v>4.0000000000000002E-4</v>
      </c>
      <c r="AG7" t="s">
        <v>606</v>
      </c>
      <c r="AH7">
        <v>1.1000000000000001E-3</v>
      </c>
      <c r="AI7" t="s">
        <v>607</v>
      </c>
      <c r="AJ7" t="s">
        <v>607</v>
      </c>
      <c r="AK7" t="s">
        <v>606</v>
      </c>
      <c r="AL7">
        <v>0</v>
      </c>
      <c r="AM7">
        <v>0</v>
      </c>
      <c r="AN7">
        <v>0</v>
      </c>
      <c r="AO7">
        <v>0</v>
      </c>
      <c r="AP7">
        <v>0</v>
      </c>
      <c r="AQ7" t="s">
        <v>606</v>
      </c>
      <c r="AR7" t="s">
        <v>606</v>
      </c>
      <c r="AS7" t="s">
        <v>606</v>
      </c>
      <c r="AT7" t="s">
        <v>606</v>
      </c>
      <c r="AU7" t="s">
        <v>606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0.61899999999999999</v>
      </c>
      <c r="BW7">
        <v>0.75864640000000005</v>
      </c>
      <c r="BX7">
        <v>17.899999999999999</v>
      </c>
      <c r="BY7">
        <v>4761.1000000000004</v>
      </c>
      <c r="BZ7">
        <v>197.4</v>
      </c>
      <c r="CB7">
        <v>95</v>
      </c>
      <c r="CC7">
        <v>3.28</v>
      </c>
      <c r="CD7">
        <v>3.2770000000000001</v>
      </c>
      <c r="CE7" t="s">
        <v>608</v>
      </c>
      <c r="CF7" t="s">
        <v>609</v>
      </c>
      <c r="CG7">
        <v>0</v>
      </c>
      <c r="CH7" t="s">
        <v>643</v>
      </c>
      <c r="CJ7" t="s">
        <v>644</v>
      </c>
      <c r="CL7">
        <v>505.8</v>
      </c>
      <c r="CM7">
        <v>508.5</v>
      </c>
      <c r="CT7">
        <v>86.477000000000004</v>
      </c>
      <c r="CU7">
        <v>589</v>
      </c>
      <c r="CV7">
        <v>585</v>
      </c>
      <c r="CW7" t="s">
        <v>645</v>
      </c>
    </row>
    <row r="8" spans="1:106" hidden="1">
      <c r="B8">
        <v>76807</v>
      </c>
      <c r="C8" t="s">
        <v>646</v>
      </c>
      <c r="D8" t="s">
        <v>592</v>
      </c>
      <c r="E8" t="s">
        <v>636</v>
      </c>
      <c r="F8" t="s">
        <v>594</v>
      </c>
      <c r="G8" t="s">
        <v>647</v>
      </c>
      <c r="H8">
        <v>8375</v>
      </c>
      <c r="I8" t="s">
        <v>616</v>
      </c>
      <c r="J8" t="s">
        <v>598</v>
      </c>
      <c r="L8" t="s">
        <v>648</v>
      </c>
      <c r="M8" t="s">
        <v>600</v>
      </c>
      <c r="N8" t="s">
        <v>639</v>
      </c>
      <c r="O8" t="s">
        <v>649</v>
      </c>
      <c r="P8" t="s">
        <v>641</v>
      </c>
      <c r="Q8" t="s">
        <v>642</v>
      </c>
      <c r="R8">
        <v>906</v>
      </c>
      <c r="S8">
        <v>906</v>
      </c>
      <c r="T8">
        <v>1000</v>
      </c>
      <c r="U8">
        <v>-1</v>
      </c>
      <c r="V8">
        <v>-1</v>
      </c>
      <c r="W8">
        <v>23</v>
      </c>
      <c r="Z8">
        <v>4.0000000000000002E-4</v>
      </c>
      <c r="AA8">
        <v>1.1999999999999999E-3</v>
      </c>
      <c r="AB8">
        <v>3.3999999999999998E-3</v>
      </c>
      <c r="AC8">
        <v>7.9399999999999998E-2</v>
      </c>
      <c r="AD8" t="s">
        <v>606</v>
      </c>
      <c r="AE8">
        <v>0.90039999999999998</v>
      </c>
      <c r="AF8">
        <v>8.9999999999999998E-4</v>
      </c>
      <c r="AG8">
        <v>2.9999999999999997E-4</v>
      </c>
      <c r="AH8">
        <v>1.3599999999999999E-2</v>
      </c>
      <c r="AI8">
        <v>2.0000000000000001E-4</v>
      </c>
      <c r="AJ8">
        <v>1E-4</v>
      </c>
      <c r="AK8" t="s">
        <v>607</v>
      </c>
      <c r="AL8">
        <v>1E-4</v>
      </c>
      <c r="AM8">
        <v>0</v>
      </c>
      <c r="AN8">
        <v>0</v>
      </c>
      <c r="AO8">
        <v>0</v>
      </c>
      <c r="AP8">
        <v>0</v>
      </c>
      <c r="AQ8" t="s">
        <v>606</v>
      </c>
      <c r="AR8" t="s">
        <v>606</v>
      </c>
      <c r="AS8" t="s">
        <v>606</v>
      </c>
      <c r="AT8" t="s">
        <v>606</v>
      </c>
      <c r="AU8" t="s">
        <v>606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0.65200000000000002</v>
      </c>
      <c r="BW8">
        <v>0.7990912</v>
      </c>
      <c r="BX8">
        <v>18.899999999999999</v>
      </c>
      <c r="BY8">
        <v>4795.6000000000004</v>
      </c>
      <c r="BZ8">
        <v>202.3</v>
      </c>
      <c r="CB8">
        <v>95</v>
      </c>
      <c r="CC8">
        <v>3.28</v>
      </c>
      <c r="CD8">
        <v>3.2770000000000001</v>
      </c>
      <c r="CE8" t="s">
        <v>608</v>
      </c>
      <c r="CF8" t="s">
        <v>609</v>
      </c>
      <c r="CG8">
        <v>0</v>
      </c>
      <c r="CH8" t="s">
        <v>650</v>
      </c>
      <c r="CJ8" t="s">
        <v>651</v>
      </c>
      <c r="CL8">
        <v>393.5</v>
      </c>
      <c r="CM8">
        <v>399.5</v>
      </c>
      <c r="CT8">
        <v>21.581</v>
      </c>
      <c r="CU8">
        <v>487</v>
      </c>
      <c r="CV8">
        <v>482.4</v>
      </c>
      <c r="CW8" t="s">
        <v>645</v>
      </c>
    </row>
    <row r="9" spans="1:106" hidden="1">
      <c r="B9">
        <v>76643</v>
      </c>
      <c r="C9" t="s">
        <v>652</v>
      </c>
      <c r="D9" t="s">
        <v>592</v>
      </c>
      <c r="E9" t="s">
        <v>636</v>
      </c>
      <c r="F9" t="s">
        <v>594</v>
      </c>
      <c r="G9" t="s">
        <v>653</v>
      </c>
      <c r="H9">
        <v>10326</v>
      </c>
      <c r="I9" t="s">
        <v>616</v>
      </c>
      <c r="J9" t="s">
        <v>598</v>
      </c>
      <c r="L9" t="s">
        <v>654</v>
      </c>
      <c r="M9" t="s">
        <v>600</v>
      </c>
      <c r="N9" t="s">
        <v>641</v>
      </c>
      <c r="O9" t="s">
        <v>640</v>
      </c>
      <c r="P9" t="s">
        <v>655</v>
      </c>
      <c r="Q9" t="s">
        <v>642</v>
      </c>
      <c r="R9">
        <v>510</v>
      </c>
      <c r="S9">
        <v>510</v>
      </c>
      <c r="T9" t="s">
        <v>605</v>
      </c>
      <c r="U9">
        <v>0</v>
      </c>
      <c r="V9">
        <v>0</v>
      </c>
      <c r="W9">
        <v>23</v>
      </c>
      <c r="Z9" t="s">
        <v>607</v>
      </c>
      <c r="AA9">
        <v>2.0000000000000001E-4</v>
      </c>
      <c r="AB9">
        <v>7.0000000000000001E-3</v>
      </c>
      <c r="AC9">
        <v>6.6799999999999998E-2</v>
      </c>
      <c r="AD9" t="s">
        <v>606</v>
      </c>
      <c r="AE9">
        <v>0.92479999999999996</v>
      </c>
      <c r="AF9">
        <v>1.1999999999999999E-3</v>
      </c>
      <c r="AG9" t="s">
        <v>606</v>
      </c>
      <c r="AH9" t="s">
        <v>607</v>
      </c>
      <c r="AI9" t="s">
        <v>607</v>
      </c>
      <c r="AJ9" t="s">
        <v>607</v>
      </c>
      <c r="AK9" t="s">
        <v>606</v>
      </c>
      <c r="AL9">
        <v>0</v>
      </c>
      <c r="AM9">
        <v>0</v>
      </c>
      <c r="AN9">
        <v>0</v>
      </c>
      <c r="AO9">
        <v>0</v>
      </c>
      <c r="AP9">
        <v>0</v>
      </c>
      <c r="AQ9" t="s">
        <v>606</v>
      </c>
      <c r="AR9" t="s">
        <v>606</v>
      </c>
      <c r="AS9" t="s">
        <v>606</v>
      </c>
      <c r="AT9" t="s">
        <v>606</v>
      </c>
      <c r="AU9" t="s">
        <v>606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0.622</v>
      </c>
      <c r="BW9">
        <v>0.76232319999999998</v>
      </c>
      <c r="BX9">
        <v>18</v>
      </c>
      <c r="BY9">
        <v>4775.7</v>
      </c>
      <c r="BZ9">
        <v>197.8</v>
      </c>
      <c r="CB9">
        <v>95</v>
      </c>
      <c r="CC9">
        <v>3.28</v>
      </c>
      <c r="CD9">
        <v>3.2770000000000001</v>
      </c>
      <c r="CE9" t="s">
        <v>608</v>
      </c>
      <c r="CF9" t="s">
        <v>609</v>
      </c>
      <c r="CG9">
        <v>0</v>
      </c>
      <c r="CH9" t="s">
        <v>656</v>
      </c>
      <c r="CJ9" t="s">
        <v>657</v>
      </c>
      <c r="CL9">
        <v>476</v>
      </c>
      <c r="CM9">
        <v>480</v>
      </c>
      <c r="CT9">
        <v>70.781000000000006</v>
      </c>
      <c r="CU9">
        <v>558</v>
      </c>
      <c r="CV9">
        <v>554</v>
      </c>
      <c r="CW9" t="s">
        <v>658</v>
      </c>
    </row>
    <row r="10" spans="1:106" hidden="1">
      <c r="B10">
        <v>76803</v>
      </c>
      <c r="C10" t="s">
        <v>659</v>
      </c>
      <c r="D10" t="s">
        <v>592</v>
      </c>
      <c r="E10" t="s">
        <v>636</v>
      </c>
      <c r="F10" t="s">
        <v>594</v>
      </c>
      <c r="G10" t="s">
        <v>660</v>
      </c>
      <c r="H10">
        <v>9022</v>
      </c>
      <c r="I10" t="s">
        <v>616</v>
      </c>
      <c r="J10" t="s">
        <v>598</v>
      </c>
      <c r="L10" t="s">
        <v>654</v>
      </c>
      <c r="M10" t="s">
        <v>600</v>
      </c>
      <c r="N10" t="s">
        <v>641</v>
      </c>
      <c r="O10" t="s">
        <v>661</v>
      </c>
      <c r="P10" t="s">
        <v>655</v>
      </c>
      <c r="Q10" t="s">
        <v>642</v>
      </c>
      <c r="R10">
        <v>475</v>
      </c>
      <c r="S10">
        <v>475</v>
      </c>
      <c r="T10" t="s">
        <v>605</v>
      </c>
      <c r="U10">
        <v>-3</v>
      </c>
      <c r="V10">
        <v>-3</v>
      </c>
      <c r="W10">
        <v>23</v>
      </c>
      <c r="Z10" t="s">
        <v>607</v>
      </c>
      <c r="AA10">
        <v>2.0000000000000001E-4</v>
      </c>
      <c r="AB10">
        <v>7.4999999999999997E-3</v>
      </c>
      <c r="AC10">
        <v>7.0300000000000001E-2</v>
      </c>
      <c r="AD10" t="s">
        <v>606</v>
      </c>
      <c r="AE10">
        <v>0.92010000000000003</v>
      </c>
      <c r="AF10">
        <v>4.0000000000000002E-4</v>
      </c>
      <c r="AG10" t="s">
        <v>607</v>
      </c>
      <c r="AH10">
        <v>1E-3</v>
      </c>
      <c r="AI10">
        <v>2.9999999999999997E-4</v>
      </c>
      <c r="AJ10">
        <v>1E-4</v>
      </c>
      <c r="AK10" t="s">
        <v>607</v>
      </c>
      <c r="AL10">
        <v>1E-4</v>
      </c>
      <c r="AM10">
        <v>0</v>
      </c>
      <c r="AN10">
        <v>0</v>
      </c>
      <c r="AO10">
        <v>0</v>
      </c>
      <c r="AP10">
        <v>0</v>
      </c>
      <c r="AQ10" t="s">
        <v>606</v>
      </c>
      <c r="AR10" t="s">
        <v>606</v>
      </c>
      <c r="AS10" t="s">
        <v>606</v>
      </c>
      <c r="AT10" t="s">
        <v>606</v>
      </c>
      <c r="AU10" t="s">
        <v>606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0.627</v>
      </c>
      <c r="BW10">
        <v>0.7684512</v>
      </c>
      <c r="BX10">
        <v>18.2</v>
      </c>
      <c r="BY10">
        <v>4783.1000000000004</v>
      </c>
      <c r="BZ10">
        <v>198.5</v>
      </c>
      <c r="CB10">
        <v>95</v>
      </c>
      <c r="CC10">
        <v>3.28</v>
      </c>
      <c r="CD10">
        <v>3.2770000000000001</v>
      </c>
      <c r="CE10" t="s">
        <v>608</v>
      </c>
      <c r="CF10" t="s">
        <v>609</v>
      </c>
      <c r="CG10">
        <v>0</v>
      </c>
      <c r="CH10" t="s">
        <v>662</v>
      </c>
      <c r="CJ10" t="s">
        <v>663</v>
      </c>
      <c r="CL10">
        <v>413</v>
      </c>
      <c r="CM10">
        <v>416</v>
      </c>
      <c r="CT10">
        <v>63.012999999999998</v>
      </c>
      <c r="CU10">
        <v>501.2</v>
      </c>
      <c r="CV10">
        <v>497.2</v>
      </c>
      <c r="CW10" t="s">
        <v>658</v>
      </c>
    </row>
    <row r="11" spans="1:106" hidden="1">
      <c r="A11" t="str">
        <f>2&amp;J11</f>
        <v>200/D-093-K/094-A-11/00</v>
      </c>
      <c r="B11">
        <v>52717</v>
      </c>
      <c r="C11" t="s">
        <v>664</v>
      </c>
      <c r="D11" t="s">
        <v>592</v>
      </c>
      <c r="E11" t="s">
        <v>665</v>
      </c>
      <c r="F11" t="s">
        <v>594</v>
      </c>
      <c r="G11" t="s">
        <v>666</v>
      </c>
      <c r="H11">
        <v>13852</v>
      </c>
      <c r="I11" t="s">
        <v>616</v>
      </c>
      <c r="J11" t="s">
        <v>667</v>
      </c>
      <c r="L11" t="s">
        <v>668</v>
      </c>
      <c r="N11" t="s">
        <v>669</v>
      </c>
      <c r="O11" t="s">
        <v>670</v>
      </c>
      <c r="P11" t="s">
        <v>671</v>
      </c>
      <c r="Q11" t="s">
        <v>672</v>
      </c>
      <c r="R11">
        <v>4000</v>
      </c>
      <c r="S11">
        <v>4000</v>
      </c>
      <c r="T11">
        <v>3502</v>
      </c>
      <c r="U11">
        <v>21</v>
      </c>
      <c r="V11">
        <v>21</v>
      </c>
      <c r="W11">
        <v>23</v>
      </c>
      <c r="Z11" t="s">
        <v>607</v>
      </c>
      <c r="AA11">
        <v>1E-4</v>
      </c>
      <c r="AB11">
        <v>2.3999999999999998E-3</v>
      </c>
      <c r="AC11">
        <v>2.2100000000000002E-2</v>
      </c>
      <c r="AD11">
        <v>8.3999999999999995E-3</v>
      </c>
      <c r="AE11">
        <v>0.83409999999999995</v>
      </c>
      <c r="AF11">
        <v>7.6999999999999999E-2</v>
      </c>
      <c r="AG11">
        <v>3.15E-2</v>
      </c>
      <c r="AH11">
        <v>4.7000000000000002E-3</v>
      </c>
      <c r="AI11">
        <v>8.8000000000000005E-3</v>
      </c>
      <c r="AJ11">
        <v>2.8E-3</v>
      </c>
      <c r="AK11">
        <v>2.8E-3</v>
      </c>
      <c r="AL11">
        <v>1.49E-3</v>
      </c>
      <c r="AM11">
        <v>3.8999999999999999E-4</v>
      </c>
      <c r="AN11">
        <v>6.4999999999999997E-4</v>
      </c>
      <c r="AO11">
        <v>6.9999999999999994E-5</v>
      </c>
      <c r="AP11">
        <v>0</v>
      </c>
      <c r="AQ11" t="s">
        <v>607</v>
      </c>
      <c r="AR11" t="s">
        <v>607</v>
      </c>
      <c r="AS11" t="s">
        <v>607</v>
      </c>
      <c r="AT11" t="s">
        <v>606</v>
      </c>
      <c r="AU11" t="s">
        <v>606</v>
      </c>
      <c r="BK11">
        <v>2.4000000000000001E-4</v>
      </c>
      <c r="BL11">
        <v>5.0000000000000002E-5</v>
      </c>
      <c r="BM11">
        <v>2.0000000000000001E-4</v>
      </c>
      <c r="BN11">
        <v>1.0000000000000001E-5</v>
      </c>
      <c r="BO11">
        <v>0</v>
      </c>
      <c r="BP11">
        <v>2.0000000000000002E-5</v>
      </c>
      <c r="BQ11">
        <v>0</v>
      </c>
      <c r="BR11">
        <v>1.06E-3</v>
      </c>
      <c r="BS11">
        <v>2.9999999999999997E-4</v>
      </c>
      <c r="BT11">
        <v>4.6999999999999999E-4</v>
      </c>
      <c r="BU11">
        <v>3.5E-4</v>
      </c>
      <c r="BV11">
        <v>0.69399999999999995</v>
      </c>
      <c r="BW11">
        <v>0.85056639999999994</v>
      </c>
      <c r="BX11">
        <v>20.100000000000001</v>
      </c>
      <c r="BY11">
        <v>4677.6000000000004</v>
      </c>
      <c r="BZ11">
        <v>215.4</v>
      </c>
      <c r="CB11">
        <v>96.2</v>
      </c>
      <c r="CC11">
        <v>3.3215364699999999</v>
      </c>
      <c r="CD11">
        <v>3.318713164</v>
      </c>
      <c r="CE11">
        <v>191.62</v>
      </c>
      <c r="CF11" t="s">
        <v>673</v>
      </c>
      <c r="CG11">
        <v>8400</v>
      </c>
      <c r="CH11" t="s">
        <v>674</v>
      </c>
      <c r="CJ11" t="s">
        <v>675</v>
      </c>
      <c r="CW11" t="s">
        <v>676</v>
      </c>
      <c r="CX11">
        <v>6400</v>
      </c>
      <c r="CY11" t="s">
        <v>677</v>
      </c>
    </row>
    <row r="12" spans="1:106" hidden="1">
      <c r="B12">
        <v>84020</v>
      </c>
      <c r="C12" t="s">
        <v>678</v>
      </c>
      <c r="D12" t="s">
        <v>592</v>
      </c>
      <c r="E12" t="s">
        <v>665</v>
      </c>
      <c r="F12" t="s">
        <v>594</v>
      </c>
      <c r="G12" t="s">
        <v>679</v>
      </c>
      <c r="H12">
        <v>12459</v>
      </c>
      <c r="I12" t="s">
        <v>597</v>
      </c>
      <c r="J12" t="s">
        <v>680</v>
      </c>
      <c r="L12" t="s">
        <v>681</v>
      </c>
      <c r="N12" t="s">
        <v>682</v>
      </c>
      <c r="O12" t="s">
        <v>683</v>
      </c>
      <c r="P12" t="s">
        <v>682</v>
      </c>
      <c r="Q12" t="s">
        <v>642</v>
      </c>
      <c r="R12">
        <v>1200</v>
      </c>
      <c r="S12">
        <v>1200</v>
      </c>
      <c r="T12">
        <v>1066</v>
      </c>
      <c r="U12">
        <v>15</v>
      </c>
      <c r="V12">
        <v>15</v>
      </c>
      <c r="W12">
        <v>23.9</v>
      </c>
      <c r="Z12">
        <v>2.0000000000000001E-4</v>
      </c>
      <c r="AA12">
        <v>5.9999999999999995E-4</v>
      </c>
      <c r="AB12">
        <v>1.3100000000000001E-2</v>
      </c>
      <c r="AC12">
        <v>3.8E-3</v>
      </c>
      <c r="AD12" t="s">
        <v>606</v>
      </c>
      <c r="AE12">
        <v>0.92300000000000004</v>
      </c>
      <c r="AF12">
        <v>3.61E-2</v>
      </c>
      <c r="AG12">
        <v>1.6400000000000001E-2</v>
      </c>
      <c r="AH12">
        <v>2.3E-3</v>
      </c>
      <c r="AI12">
        <v>3.0999999999999999E-3</v>
      </c>
      <c r="AJ12">
        <v>6.9999999999999999E-4</v>
      </c>
      <c r="AK12">
        <v>4.0000000000000002E-4</v>
      </c>
      <c r="AL12">
        <v>2.0000000000000001E-4</v>
      </c>
      <c r="AM12">
        <v>1E-4</v>
      </c>
      <c r="BV12">
        <v>0.60699999999999998</v>
      </c>
      <c r="BW12">
        <v>0.74393920000000002</v>
      </c>
      <c r="BX12">
        <v>17.600000000000001</v>
      </c>
      <c r="BY12">
        <v>4587.5</v>
      </c>
      <c r="BZ12">
        <v>198.9</v>
      </c>
      <c r="CB12">
        <v>95</v>
      </c>
      <c r="CC12">
        <v>3.2801035820000002</v>
      </c>
      <c r="CD12">
        <v>3.2773154940000002</v>
      </c>
      <c r="CE12">
        <v>195</v>
      </c>
      <c r="CF12" t="s">
        <v>609</v>
      </c>
      <c r="CG12">
        <v>0</v>
      </c>
      <c r="CH12" t="s">
        <v>684</v>
      </c>
      <c r="CJ12" t="s">
        <v>685</v>
      </c>
      <c r="CW12" t="s">
        <v>686</v>
      </c>
      <c r="CX12">
        <v>0</v>
      </c>
      <c r="CY12" t="s">
        <v>677</v>
      </c>
    </row>
    <row r="13" spans="1:106" hidden="1">
      <c r="B13">
        <v>83944</v>
      </c>
      <c r="C13" t="s">
        <v>687</v>
      </c>
      <c r="D13" t="s">
        <v>592</v>
      </c>
      <c r="E13" t="s">
        <v>688</v>
      </c>
      <c r="F13" t="s">
        <v>594</v>
      </c>
      <c r="G13" t="s">
        <v>689</v>
      </c>
      <c r="H13">
        <v>345</v>
      </c>
      <c r="I13" t="s">
        <v>616</v>
      </c>
      <c r="J13" t="s">
        <v>598</v>
      </c>
      <c r="L13" t="s">
        <v>617</v>
      </c>
      <c r="N13" t="s">
        <v>690</v>
      </c>
      <c r="O13" t="s">
        <v>691</v>
      </c>
      <c r="P13" t="s">
        <v>692</v>
      </c>
      <c r="Q13" t="s">
        <v>693</v>
      </c>
      <c r="R13" t="s">
        <v>694</v>
      </c>
      <c r="S13" t="s">
        <v>694</v>
      </c>
      <c r="T13">
        <v>100</v>
      </c>
      <c r="U13" t="s">
        <v>694</v>
      </c>
      <c r="V13" t="s">
        <v>694</v>
      </c>
      <c r="W13">
        <v>23</v>
      </c>
      <c r="AA13" t="s">
        <v>607</v>
      </c>
      <c r="AB13">
        <v>3.0999999999999999E-3</v>
      </c>
      <c r="AC13">
        <v>0.99170000000000003</v>
      </c>
      <c r="AD13">
        <v>1E-3</v>
      </c>
      <c r="AE13">
        <v>4.1999999999999997E-3</v>
      </c>
      <c r="AF13" t="s">
        <v>607</v>
      </c>
      <c r="AG13" t="s">
        <v>606</v>
      </c>
      <c r="AH13" t="s">
        <v>607</v>
      </c>
      <c r="AI13" t="s">
        <v>607</v>
      </c>
      <c r="AJ13" t="s">
        <v>607</v>
      </c>
      <c r="AK13" t="s">
        <v>607</v>
      </c>
      <c r="AL13">
        <v>0</v>
      </c>
      <c r="AM13">
        <v>0</v>
      </c>
      <c r="AN13">
        <v>0</v>
      </c>
      <c r="AO13">
        <v>0</v>
      </c>
      <c r="AP13">
        <v>0</v>
      </c>
      <c r="AQ13" t="s">
        <v>607</v>
      </c>
      <c r="AR13" t="s">
        <v>607</v>
      </c>
      <c r="AS13" t="s">
        <v>607</v>
      </c>
      <c r="AT13" t="s">
        <v>606</v>
      </c>
      <c r="AU13" t="s">
        <v>606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1.5129999999999999</v>
      </c>
      <c r="BW13">
        <v>1.8543327999999999</v>
      </c>
      <c r="BX13">
        <v>43.8</v>
      </c>
      <c r="BY13">
        <v>7355.3</v>
      </c>
      <c r="BZ13">
        <v>303.10000000000002</v>
      </c>
      <c r="CB13">
        <v>95</v>
      </c>
      <c r="CC13">
        <v>3.28</v>
      </c>
      <c r="CD13">
        <v>3.2770000000000001</v>
      </c>
      <c r="CE13" t="s">
        <v>608</v>
      </c>
      <c r="CF13" t="s">
        <v>609</v>
      </c>
      <c r="CG13">
        <v>1000</v>
      </c>
      <c r="CH13" t="s">
        <v>695</v>
      </c>
      <c r="CJ13" t="s">
        <v>624</v>
      </c>
      <c r="CW13" t="s">
        <v>696</v>
      </c>
    </row>
    <row r="14" spans="1:106" hidden="1">
      <c r="B14">
        <v>83943</v>
      </c>
      <c r="C14" t="s">
        <v>687</v>
      </c>
      <c r="D14" t="s">
        <v>592</v>
      </c>
      <c r="E14" t="s">
        <v>688</v>
      </c>
      <c r="F14" t="s">
        <v>594</v>
      </c>
      <c r="G14" t="s">
        <v>697</v>
      </c>
      <c r="H14">
        <v>9583</v>
      </c>
      <c r="I14" t="s">
        <v>616</v>
      </c>
      <c r="J14" t="s">
        <v>598</v>
      </c>
      <c r="L14" t="s">
        <v>617</v>
      </c>
      <c r="N14" t="s">
        <v>690</v>
      </c>
      <c r="O14" t="s">
        <v>691</v>
      </c>
      <c r="P14" t="s">
        <v>692</v>
      </c>
      <c r="Q14" t="s">
        <v>698</v>
      </c>
      <c r="R14">
        <v>134</v>
      </c>
      <c r="S14">
        <v>134</v>
      </c>
      <c r="T14">
        <v>100</v>
      </c>
      <c r="U14">
        <v>36</v>
      </c>
      <c r="V14">
        <v>36</v>
      </c>
      <c r="W14">
        <v>23</v>
      </c>
      <c r="AA14" t="s">
        <v>607</v>
      </c>
      <c r="AB14">
        <v>2.3999999999999998E-3</v>
      </c>
      <c r="AC14">
        <v>0.98170000000000002</v>
      </c>
      <c r="AD14">
        <v>1E-3</v>
      </c>
      <c r="AE14">
        <v>1.47E-2</v>
      </c>
      <c r="AF14" t="s">
        <v>606</v>
      </c>
      <c r="AG14" t="s">
        <v>606</v>
      </c>
      <c r="AH14">
        <v>2.0000000000000001E-4</v>
      </c>
      <c r="AI14" t="s">
        <v>607</v>
      </c>
      <c r="AJ14" t="s">
        <v>607</v>
      </c>
      <c r="AK14" t="s">
        <v>607</v>
      </c>
      <c r="AL14">
        <v>0</v>
      </c>
      <c r="AM14">
        <v>0</v>
      </c>
      <c r="AN14">
        <v>0</v>
      </c>
      <c r="AO14">
        <v>0</v>
      </c>
      <c r="AP14">
        <v>0</v>
      </c>
      <c r="AQ14" t="s">
        <v>606</v>
      </c>
      <c r="AR14" t="s">
        <v>606</v>
      </c>
      <c r="AS14" t="s">
        <v>606</v>
      </c>
      <c r="AT14" t="s">
        <v>606</v>
      </c>
      <c r="AU14" t="s">
        <v>606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1.504</v>
      </c>
      <c r="BW14">
        <v>1.8433024</v>
      </c>
      <c r="BX14">
        <v>43.6</v>
      </c>
      <c r="BY14">
        <v>7328.1</v>
      </c>
      <c r="BZ14">
        <v>302.10000000000002</v>
      </c>
      <c r="CB14">
        <v>95</v>
      </c>
      <c r="CC14">
        <v>3.28</v>
      </c>
      <c r="CD14">
        <v>3.2770000000000001</v>
      </c>
      <c r="CE14" t="s">
        <v>608</v>
      </c>
      <c r="CF14" t="s">
        <v>609</v>
      </c>
      <c r="CG14">
        <v>1000</v>
      </c>
      <c r="CH14" t="s">
        <v>699</v>
      </c>
      <c r="CJ14" t="s">
        <v>624</v>
      </c>
      <c r="CW14" t="s">
        <v>696</v>
      </c>
    </row>
    <row r="15" spans="1:106" hidden="1">
      <c r="B15">
        <v>79043</v>
      </c>
      <c r="C15" t="s">
        <v>687</v>
      </c>
      <c r="D15" t="s">
        <v>592</v>
      </c>
      <c r="E15" t="s">
        <v>688</v>
      </c>
      <c r="F15" t="s">
        <v>594</v>
      </c>
      <c r="G15" t="s">
        <v>700</v>
      </c>
      <c r="H15">
        <v>10566</v>
      </c>
      <c r="I15" t="s">
        <v>616</v>
      </c>
      <c r="J15" t="s">
        <v>598</v>
      </c>
      <c r="L15" t="s">
        <v>617</v>
      </c>
      <c r="N15" t="s">
        <v>690</v>
      </c>
      <c r="O15" t="s">
        <v>691</v>
      </c>
      <c r="P15" t="s">
        <v>692</v>
      </c>
      <c r="Q15" t="s">
        <v>701</v>
      </c>
      <c r="R15">
        <v>1020</v>
      </c>
      <c r="S15">
        <v>1020</v>
      </c>
      <c r="T15">
        <v>950</v>
      </c>
      <c r="U15">
        <v>18</v>
      </c>
      <c r="V15">
        <v>18</v>
      </c>
      <c r="W15">
        <v>23</v>
      </c>
      <c r="Y15" t="s">
        <v>702</v>
      </c>
      <c r="Z15" t="s">
        <v>607</v>
      </c>
      <c r="AA15">
        <v>2.9999999999999997E-4</v>
      </c>
      <c r="AB15">
        <v>7.0000000000000001E-3</v>
      </c>
      <c r="AC15">
        <v>1.35E-2</v>
      </c>
      <c r="AD15" t="s">
        <v>606</v>
      </c>
      <c r="AE15">
        <v>0.97609999999999997</v>
      </c>
      <c r="AF15">
        <v>2.7000000000000001E-3</v>
      </c>
      <c r="AG15" t="s">
        <v>606</v>
      </c>
      <c r="AH15">
        <v>2.0000000000000001E-4</v>
      </c>
      <c r="AI15">
        <v>1E-4</v>
      </c>
      <c r="AJ15">
        <v>1E-4</v>
      </c>
      <c r="AK15" t="s">
        <v>607</v>
      </c>
      <c r="AL15">
        <v>0</v>
      </c>
      <c r="AM15">
        <v>0</v>
      </c>
      <c r="AN15">
        <v>0</v>
      </c>
      <c r="AO15">
        <v>0</v>
      </c>
      <c r="AP15">
        <v>0</v>
      </c>
      <c r="AQ15" t="s">
        <v>606</v>
      </c>
      <c r="AR15" t="s">
        <v>606</v>
      </c>
      <c r="AS15" t="s">
        <v>606</v>
      </c>
      <c r="AT15" t="s">
        <v>606</v>
      </c>
      <c r="AU15" t="s">
        <v>606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0.57199999999999995</v>
      </c>
      <c r="BW15">
        <v>0.70104319999999998</v>
      </c>
      <c r="BX15">
        <v>16.600000000000001</v>
      </c>
      <c r="BY15">
        <v>4627.2</v>
      </c>
      <c r="BZ15">
        <v>192</v>
      </c>
      <c r="CB15">
        <v>95</v>
      </c>
      <c r="CC15">
        <v>3.28</v>
      </c>
      <c r="CD15">
        <v>3.2770000000000001</v>
      </c>
      <c r="CE15" t="s">
        <v>608</v>
      </c>
      <c r="CF15" t="s">
        <v>609</v>
      </c>
      <c r="CG15">
        <v>0</v>
      </c>
      <c r="CH15" t="s">
        <v>703</v>
      </c>
      <c r="CJ15" t="s">
        <v>624</v>
      </c>
      <c r="CW15" t="s">
        <v>696</v>
      </c>
    </row>
    <row r="16" spans="1:106" hidden="1">
      <c r="B16">
        <v>79042</v>
      </c>
      <c r="C16" t="s">
        <v>687</v>
      </c>
      <c r="D16" t="s">
        <v>592</v>
      </c>
      <c r="E16" t="s">
        <v>688</v>
      </c>
      <c r="F16" t="s">
        <v>594</v>
      </c>
      <c r="G16" t="s">
        <v>704</v>
      </c>
      <c r="H16">
        <v>394</v>
      </c>
      <c r="I16" t="s">
        <v>616</v>
      </c>
      <c r="J16" t="s">
        <v>598</v>
      </c>
      <c r="L16" t="s">
        <v>617</v>
      </c>
      <c r="N16" t="s">
        <v>690</v>
      </c>
      <c r="O16" t="s">
        <v>691</v>
      </c>
      <c r="P16" t="s">
        <v>692</v>
      </c>
      <c r="Q16" t="s">
        <v>705</v>
      </c>
      <c r="R16">
        <v>1007</v>
      </c>
      <c r="S16">
        <v>1007</v>
      </c>
      <c r="T16">
        <v>950</v>
      </c>
      <c r="U16">
        <v>21</v>
      </c>
      <c r="V16">
        <v>21</v>
      </c>
      <c r="W16">
        <v>23</v>
      </c>
      <c r="Y16" t="s">
        <v>702</v>
      </c>
      <c r="Z16" t="s">
        <v>607</v>
      </c>
      <c r="AA16">
        <v>4.0000000000000002E-4</v>
      </c>
      <c r="AB16">
        <v>8.2000000000000007E-3</v>
      </c>
      <c r="AC16">
        <v>1.54E-2</v>
      </c>
      <c r="AD16" t="s">
        <v>606</v>
      </c>
      <c r="AE16">
        <v>0.97299999999999998</v>
      </c>
      <c r="AF16">
        <v>2.8E-3</v>
      </c>
      <c r="AG16" t="s">
        <v>606</v>
      </c>
      <c r="AH16">
        <v>1E-4</v>
      </c>
      <c r="AI16">
        <v>1E-4</v>
      </c>
      <c r="AJ16" t="s">
        <v>607</v>
      </c>
      <c r="AK16" t="s">
        <v>607</v>
      </c>
      <c r="AL16">
        <v>0</v>
      </c>
      <c r="AM16">
        <v>0</v>
      </c>
      <c r="AN16">
        <v>0</v>
      </c>
      <c r="AO16">
        <v>0</v>
      </c>
      <c r="AP16">
        <v>0</v>
      </c>
      <c r="AQ16" t="s">
        <v>606</v>
      </c>
      <c r="AR16" t="s">
        <v>606</v>
      </c>
      <c r="AS16" t="s">
        <v>606</v>
      </c>
      <c r="AT16" t="s">
        <v>606</v>
      </c>
      <c r="AU16" t="s">
        <v>606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0.57399999999999995</v>
      </c>
      <c r="BW16">
        <v>0.70349439999999996</v>
      </c>
      <c r="BX16">
        <v>16.600000000000001</v>
      </c>
      <c r="BY16">
        <v>4630.8</v>
      </c>
      <c r="BZ16">
        <v>192.1</v>
      </c>
      <c r="CB16">
        <v>95</v>
      </c>
      <c r="CC16">
        <v>3.28</v>
      </c>
      <c r="CD16">
        <v>3.2770000000000001</v>
      </c>
      <c r="CE16" t="s">
        <v>608</v>
      </c>
      <c r="CF16" t="s">
        <v>609</v>
      </c>
      <c r="CG16">
        <v>0</v>
      </c>
      <c r="CH16" t="s">
        <v>706</v>
      </c>
      <c r="CJ16" t="s">
        <v>624</v>
      </c>
      <c r="CW16" t="s">
        <v>696</v>
      </c>
    </row>
    <row r="17" spans="2:101" hidden="1">
      <c r="B17">
        <v>76927</v>
      </c>
      <c r="C17" t="s">
        <v>707</v>
      </c>
      <c r="D17" t="s">
        <v>592</v>
      </c>
      <c r="E17" t="s">
        <v>665</v>
      </c>
      <c r="F17" t="s">
        <v>594</v>
      </c>
      <c r="G17" t="s">
        <v>708</v>
      </c>
      <c r="H17">
        <v>992</v>
      </c>
      <c r="I17" t="s">
        <v>616</v>
      </c>
      <c r="J17" t="s">
        <v>598</v>
      </c>
      <c r="L17" t="s">
        <v>638</v>
      </c>
      <c r="N17" t="s">
        <v>709</v>
      </c>
      <c r="O17" t="s">
        <v>710</v>
      </c>
      <c r="P17" t="s">
        <v>711</v>
      </c>
      <c r="Q17" t="s">
        <v>712</v>
      </c>
      <c r="R17">
        <v>1241</v>
      </c>
      <c r="S17">
        <v>1241</v>
      </c>
      <c r="T17">
        <v>1100</v>
      </c>
      <c r="U17" t="s">
        <v>694</v>
      </c>
      <c r="V17" t="s">
        <v>694</v>
      </c>
      <c r="W17">
        <v>23</v>
      </c>
      <c r="Z17" t="s">
        <v>607</v>
      </c>
      <c r="AA17" t="s">
        <v>607</v>
      </c>
      <c r="AB17">
        <v>3.2000000000000002E-3</v>
      </c>
      <c r="AC17">
        <v>0.1046</v>
      </c>
      <c r="AE17">
        <v>0.89139999999999997</v>
      </c>
      <c r="AF17">
        <v>4.0000000000000002E-4</v>
      </c>
      <c r="AG17">
        <v>4.0000000000000002E-4</v>
      </c>
      <c r="AH17" t="s">
        <v>607</v>
      </c>
      <c r="AI17" t="s">
        <v>607</v>
      </c>
      <c r="AJ17" t="s">
        <v>607</v>
      </c>
      <c r="AK17" t="s">
        <v>607</v>
      </c>
      <c r="AL17">
        <v>0</v>
      </c>
      <c r="AM17">
        <v>0</v>
      </c>
      <c r="AN17">
        <v>0</v>
      </c>
      <c r="AO17">
        <v>0</v>
      </c>
      <c r="AP17">
        <v>0</v>
      </c>
      <c r="AQ17" t="s">
        <v>606</v>
      </c>
      <c r="AR17" t="s">
        <v>606</v>
      </c>
      <c r="AS17" t="s">
        <v>606</v>
      </c>
      <c r="AT17" t="s">
        <v>606</v>
      </c>
      <c r="AU17" t="s">
        <v>606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0.65700000000000003</v>
      </c>
      <c r="BW17">
        <v>0.80521920000000002</v>
      </c>
      <c r="BX17">
        <v>19</v>
      </c>
      <c r="BY17">
        <v>4885.8</v>
      </c>
      <c r="BZ17">
        <v>202.4</v>
      </c>
      <c r="CB17">
        <v>95</v>
      </c>
      <c r="CC17">
        <v>3.28</v>
      </c>
      <c r="CD17">
        <v>3.2770000000000001</v>
      </c>
      <c r="CE17" t="s">
        <v>608</v>
      </c>
      <c r="CF17" t="s">
        <v>609</v>
      </c>
      <c r="CG17">
        <v>0</v>
      </c>
      <c r="CH17" t="s">
        <v>713</v>
      </c>
      <c r="CJ17" t="s">
        <v>714</v>
      </c>
      <c r="CW17" t="s">
        <v>715</v>
      </c>
    </row>
    <row r="18" spans="2:101" hidden="1">
      <c r="C18" t="s">
        <v>716</v>
      </c>
      <c r="D18" t="s">
        <v>592</v>
      </c>
      <c r="E18" t="s">
        <v>665</v>
      </c>
      <c r="F18" t="s">
        <v>594</v>
      </c>
      <c r="G18" t="s">
        <v>717</v>
      </c>
      <c r="H18">
        <v>11563</v>
      </c>
      <c r="I18" t="s">
        <v>616</v>
      </c>
      <c r="J18" t="s">
        <v>598</v>
      </c>
      <c r="L18" t="s">
        <v>654</v>
      </c>
      <c r="N18" t="s">
        <v>709</v>
      </c>
      <c r="O18" t="s">
        <v>692</v>
      </c>
      <c r="P18" t="s">
        <v>718</v>
      </c>
      <c r="Q18" t="s">
        <v>719</v>
      </c>
      <c r="R18">
        <v>1793</v>
      </c>
      <c r="S18">
        <v>1793</v>
      </c>
      <c r="T18">
        <v>1675</v>
      </c>
      <c r="U18" t="s">
        <v>694</v>
      </c>
      <c r="V18" t="s">
        <v>694</v>
      </c>
      <c r="W18">
        <v>23</v>
      </c>
      <c r="Z18" t="s">
        <v>607</v>
      </c>
      <c r="AA18">
        <v>2.0000000000000001E-4</v>
      </c>
      <c r="AB18">
        <v>4.0000000000000001E-3</v>
      </c>
      <c r="AC18">
        <v>6.3899999999999998E-2</v>
      </c>
      <c r="AE18">
        <v>0.93159999999999998</v>
      </c>
      <c r="AF18">
        <v>2.9999999999999997E-4</v>
      </c>
      <c r="AG18" t="s">
        <v>607</v>
      </c>
      <c r="AH18" t="s">
        <v>607</v>
      </c>
      <c r="AI18" t="s">
        <v>607</v>
      </c>
      <c r="AJ18" t="s">
        <v>607</v>
      </c>
      <c r="AK18" t="s">
        <v>607</v>
      </c>
      <c r="AL18">
        <v>0</v>
      </c>
      <c r="AM18">
        <v>0</v>
      </c>
      <c r="AN18">
        <v>0</v>
      </c>
      <c r="AO18">
        <v>0</v>
      </c>
      <c r="AP18">
        <v>0</v>
      </c>
      <c r="AQ18" t="s">
        <v>607</v>
      </c>
      <c r="AR18" t="s">
        <v>607</v>
      </c>
      <c r="AS18" t="s">
        <v>607</v>
      </c>
      <c r="AT18" t="s">
        <v>606</v>
      </c>
      <c r="AU18" t="s">
        <v>606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0.61699999999999999</v>
      </c>
      <c r="BW18">
        <v>0.75619519999999996</v>
      </c>
      <c r="BX18">
        <v>17.899999999999999</v>
      </c>
      <c r="BY18">
        <v>4771</v>
      </c>
      <c r="BZ18">
        <v>197.6</v>
      </c>
      <c r="CB18">
        <v>95</v>
      </c>
      <c r="CC18">
        <v>3.28</v>
      </c>
      <c r="CD18">
        <v>3.2770000000000001</v>
      </c>
      <c r="CE18" t="s">
        <v>608</v>
      </c>
      <c r="CF18" t="s">
        <v>609</v>
      </c>
      <c r="CG18">
        <v>0</v>
      </c>
      <c r="CH18" t="s">
        <v>720</v>
      </c>
      <c r="CJ18" t="s">
        <v>644</v>
      </c>
      <c r="CW18" t="s">
        <v>715</v>
      </c>
    </row>
    <row r="19" spans="2:101" hidden="1">
      <c r="C19" t="s">
        <v>721</v>
      </c>
      <c r="D19" t="s">
        <v>592</v>
      </c>
      <c r="E19" t="s">
        <v>665</v>
      </c>
      <c r="F19" t="s">
        <v>594</v>
      </c>
      <c r="G19" t="s">
        <v>722</v>
      </c>
      <c r="H19">
        <v>11405</v>
      </c>
      <c r="I19" t="s">
        <v>616</v>
      </c>
      <c r="J19" t="s">
        <v>598</v>
      </c>
      <c r="L19" t="s">
        <v>654</v>
      </c>
      <c r="N19" t="s">
        <v>709</v>
      </c>
      <c r="O19" t="s">
        <v>692</v>
      </c>
      <c r="P19" t="s">
        <v>718</v>
      </c>
      <c r="Q19" t="s">
        <v>723</v>
      </c>
      <c r="R19">
        <v>1793</v>
      </c>
      <c r="S19">
        <v>1793</v>
      </c>
      <c r="T19">
        <v>1700</v>
      </c>
      <c r="U19" t="s">
        <v>694</v>
      </c>
      <c r="V19" t="s">
        <v>694</v>
      </c>
      <c r="W19">
        <v>23</v>
      </c>
      <c r="AA19">
        <v>2.0000000000000001E-4</v>
      </c>
      <c r="AB19">
        <v>4.4000000000000003E-3</v>
      </c>
      <c r="AC19">
        <v>5.7799999999999997E-2</v>
      </c>
      <c r="AD19" t="s">
        <v>607</v>
      </c>
      <c r="AE19">
        <v>0.93710000000000004</v>
      </c>
      <c r="AF19">
        <v>5.0000000000000001E-4</v>
      </c>
      <c r="AG19" t="s">
        <v>607</v>
      </c>
      <c r="AH19" t="s">
        <v>607</v>
      </c>
      <c r="AI19" t="s">
        <v>607</v>
      </c>
      <c r="AJ19" t="s">
        <v>606</v>
      </c>
      <c r="AK19" t="s">
        <v>606</v>
      </c>
      <c r="AL19">
        <v>0</v>
      </c>
      <c r="AM19">
        <v>0</v>
      </c>
      <c r="AN19">
        <v>0</v>
      </c>
      <c r="AO19">
        <v>0</v>
      </c>
      <c r="AP19">
        <v>0</v>
      </c>
      <c r="AQ19" t="s">
        <v>606</v>
      </c>
      <c r="AR19" t="s">
        <v>606</v>
      </c>
      <c r="AS19" t="s">
        <v>606</v>
      </c>
      <c r="AT19" t="s">
        <v>606</v>
      </c>
      <c r="AU19" t="s">
        <v>606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0.61199999999999999</v>
      </c>
      <c r="BW19">
        <v>0.75006720000000005</v>
      </c>
      <c r="BX19">
        <v>17.7</v>
      </c>
      <c r="BY19">
        <v>4753.6000000000004</v>
      </c>
      <c r="BZ19">
        <v>196.9</v>
      </c>
      <c r="CB19">
        <v>95</v>
      </c>
      <c r="CC19">
        <v>3.28</v>
      </c>
      <c r="CD19">
        <v>3.2770000000000001</v>
      </c>
      <c r="CE19" t="s">
        <v>608</v>
      </c>
      <c r="CF19" t="s">
        <v>609</v>
      </c>
      <c r="CG19">
        <v>12</v>
      </c>
      <c r="CH19" t="s">
        <v>724</v>
      </c>
      <c r="CJ19" t="s">
        <v>725</v>
      </c>
      <c r="CW19" t="s">
        <v>715</v>
      </c>
    </row>
    <row r="20" spans="2:101" hidden="1">
      <c r="B20">
        <v>76643</v>
      </c>
      <c r="C20" t="s">
        <v>652</v>
      </c>
      <c r="D20" t="s">
        <v>592</v>
      </c>
      <c r="E20" t="s">
        <v>665</v>
      </c>
      <c r="F20" t="s">
        <v>594</v>
      </c>
      <c r="G20" t="s">
        <v>726</v>
      </c>
      <c r="H20">
        <v>11550</v>
      </c>
      <c r="I20" t="s">
        <v>616</v>
      </c>
      <c r="J20" t="s">
        <v>598</v>
      </c>
      <c r="L20" t="s">
        <v>654</v>
      </c>
      <c r="N20" t="s">
        <v>709</v>
      </c>
      <c r="O20" t="s">
        <v>692</v>
      </c>
      <c r="P20" t="s">
        <v>718</v>
      </c>
      <c r="Q20" t="s">
        <v>712</v>
      </c>
      <c r="R20">
        <v>1655</v>
      </c>
      <c r="S20">
        <v>1655</v>
      </c>
      <c r="T20">
        <v>1250</v>
      </c>
      <c r="U20" t="s">
        <v>694</v>
      </c>
      <c r="V20" t="s">
        <v>694</v>
      </c>
      <c r="W20">
        <v>23</v>
      </c>
      <c r="AA20">
        <v>2.0000000000000001E-4</v>
      </c>
      <c r="AB20">
        <v>6.1999999999999998E-3</v>
      </c>
      <c r="AC20">
        <v>6.7799999999999999E-2</v>
      </c>
      <c r="AD20">
        <v>2.9999999999999997E-4</v>
      </c>
      <c r="AE20">
        <v>0.92420000000000002</v>
      </c>
      <c r="AF20">
        <v>1.1999999999999999E-3</v>
      </c>
      <c r="AG20">
        <v>1E-4</v>
      </c>
      <c r="AH20" t="s">
        <v>607</v>
      </c>
      <c r="AI20" t="s">
        <v>607</v>
      </c>
      <c r="AJ20" t="s">
        <v>607</v>
      </c>
      <c r="AK20" t="s">
        <v>606</v>
      </c>
      <c r="AL20">
        <v>0</v>
      </c>
      <c r="AM20">
        <v>0</v>
      </c>
      <c r="AN20">
        <v>0</v>
      </c>
      <c r="AO20">
        <v>0</v>
      </c>
      <c r="AP20">
        <v>0</v>
      </c>
      <c r="AQ20" t="s">
        <v>606</v>
      </c>
      <c r="AR20" t="s">
        <v>606</v>
      </c>
      <c r="AS20" t="s">
        <v>606</v>
      </c>
      <c r="AT20" t="s">
        <v>606</v>
      </c>
      <c r="AU20" t="s">
        <v>606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0.623</v>
      </c>
      <c r="BW20">
        <v>0.76354880000000003</v>
      </c>
      <c r="BX20">
        <v>18</v>
      </c>
      <c r="BY20">
        <v>4780.7</v>
      </c>
      <c r="BZ20">
        <v>198.1</v>
      </c>
      <c r="CB20">
        <v>95</v>
      </c>
      <c r="CC20">
        <v>3.28</v>
      </c>
      <c r="CD20">
        <v>3.2770000000000001</v>
      </c>
      <c r="CE20" t="s">
        <v>608</v>
      </c>
      <c r="CF20" t="s">
        <v>609</v>
      </c>
      <c r="CG20">
        <v>250</v>
      </c>
      <c r="CH20" t="s">
        <v>656</v>
      </c>
      <c r="CJ20" t="s">
        <v>657</v>
      </c>
      <c r="CW20" t="s">
        <v>715</v>
      </c>
    </row>
    <row r="21" spans="2:101" hidden="1">
      <c r="B21">
        <v>76922</v>
      </c>
      <c r="C21" t="s">
        <v>727</v>
      </c>
      <c r="D21" t="s">
        <v>592</v>
      </c>
      <c r="E21" t="s">
        <v>665</v>
      </c>
      <c r="F21" t="s">
        <v>594</v>
      </c>
      <c r="G21" t="s">
        <v>728</v>
      </c>
      <c r="H21">
        <v>11324</v>
      </c>
      <c r="I21" t="s">
        <v>616</v>
      </c>
      <c r="J21" t="s">
        <v>598</v>
      </c>
      <c r="L21" t="s">
        <v>638</v>
      </c>
      <c r="N21" t="s">
        <v>709</v>
      </c>
      <c r="O21" t="s">
        <v>710</v>
      </c>
      <c r="P21" t="s">
        <v>718</v>
      </c>
      <c r="Q21" t="s">
        <v>712</v>
      </c>
      <c r="R21">
        <v>1103</v>
      </c>
      <c r="S21">
        <v>1103</v>
      </c>
      <c r="T21">
        <v>1025</v>
      </c>
      <c r="U21" t="s">
        <v>694</v>
      </c>
      <c r="V21" t="s">
        <v>694</v>
      </c>
      <c r="W21">
        <v>23</v>
      </c>
      <c r="Z21" t="s">
        <v>607</v>
      </c>
      <c r="AA21" t="s">
        <v>607</v>
      </c>
      <c r="AB21">
        <v>2.3E-3</v>
      </c>
      <c r="AC21">
        <v>0.1186</v>
      </c>
      <c r="AE21">
        <v>0.87780000000000002</v>
      </c>
      <c r="AF21">
        <v>5.9999999999999995E-4</v>
      </c>
      <c r="AG21">
        <v>6.9999999999999999E-4</v>
      </c>
      <c r="AH21" t="s">
        <v>607</v>
      </c>
      <c r="AI21" t="s">
        <v>607</v>
      </c>
      <c r="AJ21" t="s">
        <v>607</v>
      </c>
      <c r="AK21" t="s">
        <v>606</v>
      </c>
      <c r="AL21">
        <v>0</v>
      </c>
      <c r="AM21">
        <v>0</v>
      </c>
      <c r="AN21">
        <v>0</v>
      </c>
      <c r="AO21">
        <v>0</v>
      </c>
      <c r="AP21">
        <v>0</v>
      </c>
      <c r="AQ21" t="s">
        <v>606</v>
      </c>
      <c r="AR21" t="s">
        <v>606</v>
      </c>
      <c r="AS21" t="s">
        <v>606</v>
      </c>
      <c r="AT21" t="s">
        <v>606</v>
      </c>
      <c r="AU21" t="s">
        <v>606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0.67</v>
      </c>
      <c r="BW21">
        <v>0.82115199999999999</v>
      </c>
      <c r="BX21">
        <v>19.399999999999999</v>
      </c>
      <c r="BY21">
        <v>4925.7</v>
      </c>
      <c r="BZ21">
        <v>204.1</v>
      </c>
      <c r="CB21">
        <v>95</v>
      </c>
      <c r="CC21">
        <v>3.28</v>
      </c>
      <c r="CD21">
        <v>3.2770000000000001</v>
      </c>
      <c r="CE21" t="s">
        <v>608</v>
      </c>
      <c r="CF21" t="s">
        <v>609</v>
      </c>
      <c r="CG21">
        <v>0</v>
      </c>
      <c r="CH21" t="s">
        <v>729</v>
      </c>
      <c r="CJ21" t="s">
        <v>730</v>
      </c>
      <c r="CW21" t="s">
        <v>715</v>
      </c>
    </row>
    <row r="22" spans="2:101" hidden="1">
      <c r="C22" t="s">
        <v>731</v>
      </c>
      <c r="D22" t="s">
        <v>592</v>
      </c>
      <c r="E22" t="s">
        <v>665</v>
      </c>
      <c r="F22" t="s">
        <v>594</v>
      </c>
      <c r="G22" t="s">
        <v>732</v>
      </c>
      <c r="H22">
        <v>791</v>
      </c>
      <c r="I22" t="s">
        <v>616</v>
      </c>
      <c r="J22" t="s">
        <v>598</v>
      </c>
      <c r="L22" t="s">
        <v>617</v>
      </c>
      <c r="N22" t="s">
        <v>709</v>
      </c>
      <c r="O22" t="s">
        <v>692</v>
      </c>
      <c r="P22" t="s">
        <v>718</v>
      </c>
      <c r="Q22" t="s">
        <v>733</v>
      </c>
      <c r="R22">
        <v>8136</v>
      </c>
      <c r="S22">
        <v>8136</v>
      </c>
      <c r="T22">
        <v>7325</v>
      </c>
      <c r="U22" t="s">
        <v>694</v>
      </c>
      <c r="V22" t="s">
        <v>694</v>
      </c>
      <c r="W22">
        <v>23</v>
      </c>
      <c r="Z22" t="s">
        <v>607</v>
      </c>
      <c r="AA22">
        <v>2.9999999999999997E-4</v>
      </c>
      <c r="AB22">
        <v>7.6E-3</v>
      </c>
      <c r="AC22">
        <v>1.6500000000000001E-2</v>
      </c>
      <c r="AE22">
        <v>0.97219999999999995</v>
      </c>
      <c r="AF22">
        <v>2.8E-3</v>
      </c>
      <c r="AG22">
        <v>4.0000000000000002E-4</v>
      </c>
      <c r="AH22">
        <v>1E-4</v>
      </c>
      <c r="AI22" t="s">
        <v>607</v>
      </c>
      <c r="AJ22">
        <v>1E-4</v>
      </c>
      <c r="AK22" t="s">
        <v>607</v>
      </c>
      <c r="AL22">
        <v>0</v>
      </c>
      <c r="AM22">
        <v>0</v>
      </c>
      <c r="AN22">
        <v>0</v>
      </c>
      <c r="AO22">
        <v>0</v>
      </c>
      <c r="AP22">
        <v>0</v>
      </c>
      <c r="AQ22" t="s">
        <v>606</v>
      </c>
      <c r="AR22" t="s">
        <v>606</v>
      </c>
      <c r="AS22" t="s">
        <v>606</v>
      </c>
      <c r="AT22" t="s">
        <v>606</v>
      </c>
      <c r="AU22" t="s">
        <v>606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0.57499999999999996</v>
      </c>
      <c r="BW22">
        <v>0.70472000000000001</v>
      </c>
      <c r="BX22">
        <v>16.7</v>
      </c>
      <c r="BY22">
        <v>4634.8</v>
      </c>
      <c r="BZ22">
        <v>192.4</v>
      </c>
      <c r="CB22">
        <v>95</v>
      </c>
      <c r="CC22">
        <v>3.28</v>
      </c>
      <c r="CD22">
        <v>3.2770000000000001</v>
      </c>
      <c r="CE22" t="s">
        <v>608</v>
      </c>
      <c r="CF22" t="s">
        <v>609</v>
      </c>
      <c r="CG22">
        <v>0</v>
      </c>
      <c r="CH22" t="s">
        <v>734</v>
      </c>
      <c r="CJ22" t="s">
        <v>624</v>
      </c>
      <c r="CW22" t="s">
        <v>715</v>
      </c>
    </row>
    <row r="23" spans="2:101" hidden="1">
      <c r="B23">
        <v>79040</v>
      </c>
      <c r="C23" t="s">
        <v>731</v>
      </c>
      <c r="D23" t="s">
        <v>592</v>
      </c>
      <c r="E23" t="s">
        <v>665</v>
      </c>
      <c r="F23" t="s">
        <v>594</v>
      </c>
      <c r="G23" t="s">
        <v>735</v>
      </c>
      <c r="H23">
        <v>10964</v>
      </c>
      <c r="I23" t="s">
        <v>616</v>
      </c>
      <c r="J23" t="s">
        <v>598</v>
      </c>
      <c r="L23" t="s">
        <v>617</v>
      </c>
      <c r="N23" t="s">
        <v>709</v>
      </c>
      <c r="O23" t="s">
        <v>692</v>
      </c>
      <c r="P23" t="s">
        <v>718</v>
      </c>
      <c r="Q23" t="s">
        <v>627</v>
      </c>
      <c r="R23">
        <v>8122</v>
      </c>
      <c r="S23">
        <v>8122</v>
      </c>
      <c r="T23">
        <v>7150</v>
      </c>
      <c r="U23">
        <v>28.9</v>
      </c>
      <c r="V23">
        <v>28.9</v>
      </c>
      <c r="W23">
        <v>23</v>
      </c>
      <c r="Z23" t="s">
        <v>607</v>
      </c>
      <c r="AA23">
        <v>2.9999999999999997E-4</v>
      </c>
      <c r="AB23">
        <v>5.8999999999999999E-3</v>
      </c>
      <c r="AC23">
        <v>1.4200000000000001E-2</v>
      </c>
      <c r="AE23">
        <v>0.97650000000000003</v>
      </c>
      <c r="AF23">
        <v>2.5999999999999999E-3</v>
      </c>
      <c r="AG23">
        <v>2.0000000000000001E-4</v>
      </c>
      <c r="AH23">
        <v>1E-4</v>
      </c>
      <c r="AI23" t="s">
        <v>607</v>
      </c>
      <c r="AJ23">
        <v>1E-4</v>
      </c>
      <c r="AK23" t="s">
        <v>607</v>
      </c>
      <c r="AL23">
        <v>1E-4</v>
      </c>
      <c r="AM23">
        <v>0</v>
      </c>
      <c r="AN23">
        <v>0</v>
      </c>
      <c r="AO23">
        <v>0</v>
      </c>
      <c r="AP23">
        <v>0</v>
      </c>
      <c r="AQ23" t="s">
        <v>607</v>
      </c>
      <c r="AR23" t="s">
        <v>607</v>
      </c>
      <c r="AS23" t="s">
        <v>606</v>
      </c>
      <c r="AT23" t="s">
        <v>606</v>
      </c>
      <c r="AU23" t="s">
        <v>606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0.57199999999999995</v>
      </c>
      <c r="BW23">
        <v>0.70104319999999998</v>
      </c>
      <c r="BX23">
        <v>16.600000000000001</v>
      </c>
      <c r="BY23">
        <v>4630.3</v>
      </c>
      <c r="BZ23">
        <v>192.2</v>
      </c>
      <c r="CB23">
        <v>95</v>
      </c>
      <c r="CC23">
        <v>3.28</v>
      </c>
      <c r="CD23">
        <v>3.2770000000000001</v>
      </c>
      <c r="CE23" t="s">
        <v>608</v>
      </c>
      <c r="CF23" t="s">
        <v>609</v>
      </c>
      <c r="CG23">
        <v>0</v>
      </c>
      <c r="CH23" t="s">
        <v>628</v>
      </c>
      <c r="CJ23" t="s">
        <v>624</v>
      </c>
      <c r="CW23" t="s">
        <v>715</v>
      </c>
    </row>
    <row r="24" spans="2:101" hidden="1">
      <c r="B24">
        <v>79041</v>
      </c>
      <c r="C24" t="s">
        <v>731</v>
      </c>
      <c r="D24" t="s">
        <v>592</v>
      </c>
      <c r="E24" t="s">
        <v>665</v>
      </c>
      <c r="F24" t="s">
        <v>594</v>
      </c>
      <c r="G24" t="s">
        <v>736</v>
      </c>
      <c r="H24">
        <v>10552</v>
      </c>
      <c r="I24" t="s">
        <v>616</v>
      </c>
      <c r="J24" t="s">
        <v>598</v>
      </c>
      <c r="L24" t="s">
        <v>617</v>
      </c>
      <c r="N24" t="s">
        <v>709</v>
      </c>
      <c r="O24" t="s">
        <v>692</v>
      </c>
      <c r="P24" t="s">
        <v>718</v>
      </c>
      <c r="Q24" t="s">
        <v>630</v>
      </c>
      <c r="R24">
        <v>8246</v>
      </c>
      <c r="S24">
        <v>8246</v>
      </c>
      <c r="T24">
        <v>7600</v>
      </c>
      <c r="U24">
        <v>29</v>
      </c>
      <c r="V24">
        <v>29</v>
      </c>
      <c r="W24">
        <v>23</v>
      </c>
      <c r="Y24" t="s">
        <v>737</v>
      </c>
      <c r="Z24" t="s">
        <v>607</v>
      </c>
      <c r="AA24">
        <v>2.9999999999999997E-4</v>
      </c>
      <c r="AB24">
        <v>7.4000000000000003E-3</v>
      </c>
      <c r="AC24">
        <v>1.6E-2</v>
      </c>
      <c r="AE24">
        <v>0.97299999999999998</v>
      </c>
      <c r="AF24">
        <v>2.8E-3</v>
      </c>
      <c r="AG24">
        <v>4.0000000000000002E-4</v>
      </c>
      <c r="AH24">
        <v>1E-4</v>
      </c>
      <c r="AI24" t="s">
        <v>607</v>
      </c>
      <c r="AJ24" t="s">
        <v>607</v>
      </c>
      <c r="AK24" t="s">
        <v>607</v>
      </c>
      <c r="AL24">
        <v>0</v>
      </c>
      <c r="AM24">
        <v>0</v>
      </c>
      <c r="AN24">
        <v>0</v>
      </c>
      <c r="AO24">
        <v>0</v>
      </c>
      <c r="AP24">
        <v>0</v>
      </c>
      <c r="AQ24" t="s">
        <v>606</v>
      </c>
      <c r="AR24" t="s">
        <v>606</v>
      </c>
      <c r="AS24" t="s">
        <v>606</v>
      </c>
      <c r="AT24" t="s">
        <v>606</v>
      </c>
      <c r="AU24" t="s">
        <v>606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0.57399999999999995</v>
      </c>
      <c r="BW24">
        <v>0.70349439999999996</v>
      </c>
      <c r="BX24">
        <v>16.600000000000001</v>
      </c>
      <c r="BY24">
        <v>4633.8</v>
      </c>
      <c r="BZ24">
        <v>192.3</v>
      </c>
      <c r="CB24">
        <v>95</v>
      </c>
      <c r="CC24">
        <v>3.28</v>
      </c>
      <c r="CD24">
        <v>3.2770000000000001</v>
      </c>
      <c r="CE24" t="s">
        <v>608</v>
      </c>
      <c r="CF24" t="s">
        <v>609</v>
      </c>
      <c r="CG24">
        <v>0</v>
      </c>
      <c r="CH24" t="s">
        <v>631</v>
      </c>
      <c r="CJ24" t="s">
        <v>624</v>
      </c>
      <c r="CW24" t="s">
        <v>715</v>
      </c>
    </row>
    <row r="25" spans="2:101" hidden="1">
      <c r="C25" t="s">
        <v>731</v>
      </c>
      <c r="D25" t="s">
        <v>592</v>
      </c>
      <c r="E25" t="s">
        <v>665</v>
      </c>
      <c r="F25" t="s">
        <v>594</v>
      </c>
      <c r="G25" t="s">
        <v>738</v>
      </c>
      <c r="H25">
        <v>10533</v>
      </c>
      <c r="I25" t="s">
        <v>616</v>
      </c>
      <c r="J25" t="s">
        <v>598</v>
      </c>
      <c r="L25" t="s">
        <v>617</v>
      </c>
      <c r="N25" t="s">
        <v>709</v>
      </c>
      <c r="O25" t="s">
        <v>739</v>
      </c>
      <c r="P25" t="s">
        <v>711</v>
      </c>
      <c r="Q25" t="s">
        <v>740</v>
      </c>
      <c r="R25">
        <v>414</v>
      </c>
      <c r="S25">
        <v>414</v>
      </c>
      <c r="T25">
        <v>50</v>
      </c>
      <c r="U25" t="s">
        <v>694</v>
      </c>
      <c r="V25" t="s">
        <v>694</v>
      </c>
      <c r="W25">
        <v>23</v>
      </c>
      <c r="AA25">
        <v>8.0000000000000004E-4</v>
      </c>
      <c r="AB25">
        <v>1.9699999999999999E-2</v>
      </c>
      <c r="AC25">
        <v>0.02</v>
      </c>
      <c r="AD25" t="s">
        <v>607</v>
      </c>
      <c r="AE25">
        <v>0.9466</v>
      </c>
      <c r="AF25">
        <v>6.8999999999999999E-3</v>
      </c>
      <c r="AG25">
        <v>1.1000000000000001E-3</v>
      </c>
      <c r="AH25">
        <v>1.6000000000000001E-3</v>
      </c>
      <c r="AI25">
        <v>2.9999999999999997E-4</v>
      </c>
      <c r="AJ25">
        <v>5.0000000000000001E-4</v>
      </c>
      <c r="AK25">
        <v>4.0000000000000002E-4</v>
      </c>
      <c r="AL25">
        <v>5.9999999999999995E-4</v>
      </c>
      <c r="AM25">
        <v>8.0000000000000004E-4</v>
      </c>
      <c r="AN25">
        <v>2.0000000000000001E-4</v>
      </c>
      <c r="AO25">
        <v>0</v>
      </c>
      <c r="AP25">
        <v>0</v>
      </c>
      <c r="AQ25" t="s">
        <v>606</v>
      </c>
      <c r="AR25" t="s">
        <v>606</v>
      </c>
      <c r="AS25" t="s">
        <v>606</v>
      </c>
      <c r="AT25" t="s">
        <v>606</v>
      </c>
      <c r="AU25" t="s">
        <v>606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4.0000000000000002E-4</v>
      </c>
      <c r="BS25">
        <v>0</v>
      </c>
      <c r="BT25">
        <v>0</v>
      </c>
      <c r="BU25">
        <v>1E-4</v>
      </c>
      <c r="BV25">
        <v>0.59599999999999997</v>
      </c>
      <c r="BW25">
        <v>0.73045760000000004</v>
      </c>
      <c r="BX25">
        <v>17.3</v>
      </c>
      <c r="BY25">
        <v>4622.3999999999996</v>
      </c>
      <c r="BZ25">
        <v>193.8</v>
      </c>
      <c r="CB25">
        <v>103.8</v>
      </c>
      <c r="CC25">
        <v>3.5839447560000002</v>
      </c>
      <c r="CD25">
        <v>3.580898403</v>
      </c>
      <c r="CE25">
        <v>212.06</v>
      </c>
      <c r="CF25" t="s">
        <v>609</v>
      </c>
      <c r="CG25">
        <v>4</v>
      </c>
      <c r="CH25" t="s">
        <v>741</v>
      </c>
      <c r="CJ25" t="s">
        <v>624</v>
      </c>
      <c r="CW25" t="s">
        <v>715</v>
      </c>
    </row>
    <row r="26" spans="2:101" hidden="1">
      <c r="C26" t="s">
        <v>731</v>
      </c>
      <c r="D26" t="s">
        <v>592</v>
      </c>
      <c r="E26" t="s">
        <v>665</v>
      </c>
      <c r="F26" t="s">
        <v>594</v>
      </c>
      <c r="G26" t="s">
        <v>742</v>
      </c>
      <c r="H26">
        <v>8272</v>
      </c>
      <c r="I26" t="s">
        <v>616</v>
      </c>
      <c r="J26" t="s">
        <v>598</v>
      </c>
      <c r="L26" t="s">
        <v>617</v>
      </c>
      <c r="N26" t="s">
        <v>709</v>
      </c>
      <c r="O26" t="s">
        <v>739</v>
      </c>
      <c r="P26" t="s">
        <v>718</v>
      </c>
      <c r="Q26" t="s">
        <v>743</v>
      </c>
      <c r="R26">
        <v>414</v>
      </c>
      <c r="S26">
        <v>414</v>
      </c>
      <c r="T26">
        <v>200</v>
      </c>
      <c r="U26" t="s">
        <v>694</v>
      </c>
      <c r="V26" t="s">
        <v>694</v>
      </c>
      <c r="W26">
        <v>23</v>
      </c>
      <c r="AA26">
        <v>1E-3</v>
      </c>
      <c r="AB26">
        <v>2.06E-2</v>
      </c>
      <c r="AC26">
        <v>1.7999999999999999E-2</v>
      </c>
      <c r="AD26" t="s">
        <v>607</v>
      </c>
      <c r="AE26">
        <v>0.95050000000000001</v>
      </c>
      <c r="AF26">
        <v>5.7000000000000002E-3</v>
      </c>
      <c r="AG26">
        <v>2.0000000000000001E-4</v>
      </c>
      <c r="AH26">
        <v>6.9999999999999999E-4</v>
      </c>
      <c r="AI26">
        <v>2.9999999999999997E-4</v>
      </c>
      <c r="AJ26">
        <v>5.0000000000000001E-4</v>
      </c>
      <c r="AK26">
        <v>4.0000000000000002E-4</v>
      </c>
      <c r="AL26">
        <v>5.9999999999999995E-4</v>
      </c>
      <c r="AM26">
        <v>8.0000000000000004E-4</v>
      </c>
      <c r="AN26">
        <v>2.0000000000000001E-4</v>
      </c>
      <c r="AO26">
        <v>0</v>
      </c>
      <c r="AP26">
        <v>0</v>
      </c>
      <c r="AQ26" t="s">
        <v>606</v>
      </c>
      <c r="AR26" t="s">
        <v>606</v>
      </c>
      <c r="AS26" t="s">
        <v>606</v>
      </c>
      <c r="AT26" t="s">
        <v>606</v>
      </c>
      <c r="AU26" t="s">
        <v>606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4.0000000000000002E-4</v>
      </c>
      <c r="BS26">
        <v>0</v>
      </c>
      <c r="BT26">
        <v>0</v>
      </c>
      <c r="BU26">
        <v>1E-4</v>
      </c>
      <c r="BV26">
        <v>0.59099999999999997</v>
      </c>
      <c r="BW26">
        <v>0.72432960000000002</v>
      </c>
      <c r="BX26">
        <v>17.100000000000001</v>
      </c>
      <c r="BY26">
        <v>4615.8</v>
      </c>
      <c r="BZ26">
        <v>193</v>
      </c>
      <c r="CB26">
        <v>103.8</v>
      </c>
      <c r="CC26">
        <v>3.5839447560000002</v>
      </c>
      <c r="CD26">
        <v>3.580898403</v>
      </c>
      <c r="CE26">
        <v>212.06</v>
      </c>
      <c r="CF26" t="s">
        <v>609</v>
      </c>
      <c r="CG26">
        <v>9</v>
      </c>
      <c r="CH26" t="s">
        <v>744</v>
      </c>
      <c r="CJ26" t="s">
        <v>624</v>
      </c>
      <c r="CW26" t="s">
        <v>715</v>
      </c>
    </row>
    <row r="27" spans="2:101" hidden="1">
      <c r="C27" t="s">
        <v>731</v>
      </c>
      <c r="D27" t="s">
        <v>592</v>
      </c>
      <c r="E27" t="s">
        <v>665</v>
      </c>
      <c r="F27" t="s">
        <v>594</v>
      </c>
      <c r="G27" t="s">
        <v>745</v>
      </c>
      <c r="H27">
        <v>1873</v>
      </c>
      <c r="I27" t="s">
        <v>616</v>
      </c>
      <c r="J27" t="s">
        <v>598</v>
      </c>
      <c r="L27" t="s">
        <v>617</v>
      </c>
      <c r="N27" t="s">
        <v>709</v>
      </c>
      <c r="O27" t="s">
        <v>739</v>
      </c>
      <c r="P27" t="s">
        <v>711</v>
      </c>
      <c r="Q27" t="s">
        <v>746</v>
      </c>
      <c r="R27">
        <v>448</v>
      </c>
      <c r="S27">
        <v>448</v>
      </c>
      <c r="T27">
        <v>200</v>
      </c>
      <c r="U27" t="s">
        <v>694</v>
      </c>
      <c r="V27" t="s">
        <v>694</v>
      </c>
      <c r="W27">
        <v>23</v>
      </c>
      <c r="AA27">
        <v>5.9999999999999995E-4</v>
      </c>
      <c r="AB27">
        <v>1.7100000000000001E-2</v>
      </c>
      <c r="AC27">
        <v>1.8800000000000001E-2</v>
      </c>
      <c r="AD27" t="s">
        <v>607</v>
      </c>
      <c r="AE27">
        <v>0.94820000000000004</v>
      </c>
      <c r="AF27">
        <v>1.01E-2</v>
      </c>
      <c r="AG27">
        <v>1.6999999999999999E-3</v>
      </c>
      <c r="AH27">
        <v>8.0000000000000004E-4</v>
      </c>
      <c r="AI27">
        <v>4.0000000000000002E-4</v>
      </c>
      <c r="AJ27">
        <v>4.0000000000000002E-4</v>
      </c>
      <c r="AK27">
        <v>2.0000000000000001E-4</v>
      </c>
      <c r="AL27">
        <v>4.0000000000000002E-4</v>
      </c>
      <c r="AM27">
        <v>5.9999999999999995E-4</v>
      </c>
      <c r="AN27">
        <v>2.9999999999999997E-4</v>
      </c>
      <c r="AO27">
        <v>1E-4</v>
      </c>
      <c r="AP27">
        <v>0</v>
      </c>
      <c r="AQ27" t="s">
        <v>607</v>
      </c>
      <c r="AR27" t="s">
        <v>606</v>
      </c>
      <c r="AS27" t="s">
        <v>606</v>
      </c>
      <c r="AT27" t="s">
        <v>606</v>
      </c>
      <c r="AU27" t="s">
        <v>606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2.0000000000000001E-4</v>
      </c>
      <c r="BS27">
        <v>0</v>
      </c>
      <c r="BT27">
        <v>0</v>
      </c>
      <c r="BU27">
        <v>1E-4</v>
      </c>
      <c r="BV27">
        <v>0.59299999999999997</v>
      </c>
      <c r="BW27">
        <v>0.7267808</v>
      </c>
      <c r="BX27">
        <v>17.2</v>
      </c>
      <c r="BY27">
        <v>4625.3999999999996</v>
      </c>
      <c r="BZ27">
        <v>194</v>
      </c>
      <c r="CB27">
        <v>107.7</v>
      </c>
      <c r="CC27">
        <v>3.7186016400000002</v>
      </c>
      <c r="CD27">
        <v>3.7154408289999998</v>
      </c>
      <c r="CE27">
        <v>219.66</v>
      </c>
      <c r="CF27" t="s">
        <v>609</v>
      </c>
      <c r="CG27">
        <v>11</v>
      </c>
      <c r="CH27" t="s">
        <v>747</v>
      </c>
      <c r="CJ27" t="s">
        <v>624</v>
      </c>
      <c r="CW27" t="s">
        <v>715</v>
      </c>
    </row>
    <row r="28" spans="2:101" hidden="1">
      <c r="C28" t="s">
        <v>731</v>
      </c>
      <c r="D28" t="s">
        <v>592</v>
      </c>
      <c r="E28" t="s">
        <v>665</v>
      </c>
      <c r="F28" t="s">
        <v>594</v>
      </c>
      <c r="G28" t="s">
        <v>748</v>
      </c>
      <c r="H28">
        <v>10163</v>
      </c>
      <c r="I28" t="s">
        <v>616</v>
      </c>
      <c r="J28" t="s">
        <v>598</v>
      </c>
      <c r="L28" t="s">
        <v>617</v>
      </c>
      <c r="N28" t="s">
        <v>709</v>
      </c>
      <c r="O28" t="s">
        <v>739</v>
      </c>
      <c r="P28" t="s">
        <v>711</v>
      </c>
      <c r="Q28" t="s">
        <v>749</v>
      </c>
      <c r="R28">
        <v>407</v>
      </c>
      <c r="S28">
        <v>407</v>
      </c>
      <c r="T28">
        <v>350</v>
      </c>
      <c r="U28" t="s">
        <v>694</v>
      </c>
      <c r="V28" t="s">
        <v>694</v>
      </c>
      <c r="W28">
        <v>23</v>
      </c>
      <c r="AA28">
        <v>1E-4</v>
      </c>
      <c r="AB28">
        <v>2.5999999999999999E-3</v>
      </c>
      <c r="AC28">
        <v>0.1361</v>
      </c>
      <c r="AD28" t="s">
        <v>607</v>
      </c>
      <c r="AE28">
        <v>0.85829999999999995</v>
      </c>
      <c r="AF28">
        <v>1.1999999999999999E-3</v>
      </c>
      <c r="AG28">
        <v>4.0000000000000002E-4</v>
      </c>
      <c r="AH28">
        <v>1.2999999999999999E-3</v>
      </c>
      <c r="AI28" t="s">
        <v>607</v>
      </c>
      <c r="AJ28" t="s">
        <v>607</v>
      </c>
      <c r="AK28" t="s">
        <v>607</v>
      </c>
      <c r="AL28">
        <v>0</v>
      </c>
      <c r="AM28">
        <v>0</v>
      </c>
      <c r="AN28">
        <v>0</v>
      </c>
      <c r="AO28">
        <v>0</v>
      </c>
      <c r="AP28">
        <v>0</v>
      </c>
      <c r="AQ28" t="s">
        <v>606</v>
      </c>
      <c r="AR28" t="s">
        <v>606</v>
      </c>
      <c r="AS28" t="s">
        <v>606</v>
      </c>
      <c r="AT28" t="s">
        <v>606</v>
      </c>
      <c r="AU28" t="s">
        <v>606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0.68899999999999995</v>
      </c>
      <c r="BW28">
        <v>0.84443840000000003</v>
      </c>
      <c r="BX28">
        <v>20</v>
      </c>
      <c r="BY28">
        <v>4972.6000000000004</v>
      </c>
      <c r="BZ28">
        <v>206.4</v>
      </c>
      <c r="CB28">
        <v>95</v>
      </c>
      <c r="CC28">
        <v>3.28</v>
      </c>
      <c r="CD28">
        <v>3.2770000000000001</v>
      </c>
      <c r="CE28" t="s">
        <v>608</v>
      </c>
      <c r="CF28" t="s">
        <v>609</v>
      </c>
      <c r="CG28">
        <v>17</v>
      </c>
      <c r="CH28" t="s">
        <v>750</v>
      </c>
      <c r="CJ28" t="s">
        <v>624</v>
      </c>
      <c r="CW28" t="s">
        <v>715</v>
      </c>
    </row>
    <row r="29" spans="2:101" hidden="1">
      <c r="C29" t="s">
        <v>731</v>
      </c>
      <c r="D29" t="s">
        <v>592</v>
      </c>
      <c r="E29" t="s">
        <v>665</v>
      </c>
      <c r="F29" t="s">
        <v>594</v>
      </c>
      <c r="G29" t="s">
        <v>751</v>
      </c>
      <c r="H29">
        <v>8961</v>
      </c>
      <c r="I29" t="s">
        <v>616</v>
      </c>
      <c r="J29" t="s">
        <v>598</v>
      </c>
      <c r="L29" t="s">
        <v>617</v>
      </c>
      <c r="N29" t="s">
        <v>709</v>
      </c>
      <c r="O29" t="s">
        <v>739</v>
      </c>
      <c r="P29" t="s">
        <v>711</v>
      </c>
      <c r="Q29" t="s">
        <v>752</v>
      </c>
      <c r="R29">
        <v>414</v>
      </c>
      <c r="S29">
        <v>414</v>
      </c>
      <c r="T29">
        <v>450</v>
      </c>
      <c r="U29" t="s">
        <v>694</v>
      </c>
      <c r="V29" t="s">
        <v>694</v>
      </c>
      <c r="W29">
        <v>23</v>
      </c>
      <c r="AA29">
        <v>4.0000000000000002E-4</v>
      </c>
      <c r="AB29">
        <v>1.1299999999999999E-2</v>
      </c>
      <c r="AC29">
        <v>1.44E-2</v>
      </c>
      <c r="AD29" t="s">
        <v>607</v>
      </c>
      <c r="AE29">
        <v>0.95660000000000001</v>
      </c>
      <c r="AF29">
        <v>1.43E-2</v>
      </c>
      <c r="AG29">
        <v>1.8E-3</v>
      </c>
      <c r="AH29">
        <v>5.0000000000000001E-4</v>
      </c>
      <c r="AI29">
        <v>2.0000000000000001E-4</v>
      </c>
      <c r="AJ29">
        <v>1E-4</v>
      </c>
      <c r="AK29" t="s">
        <v>607</v>
      </c>
      <c r="AL29">
        <v>1E-4</v>
      </c>
      <c r="AM29">
        <v>2.0000000000000001E-4</v>
      </c>
      <c r="AN29">
        <v>1E-4</v>
      </c>
      <c r="AO29">
        <v>0</v>
      </c>
      <c r="AP29">
        <v>0</v>
      </c>
      <c r="AQ29" t="s">
        <v>606</v>
      </c>
      <c r="AR29" t="s">
        <v>606</v>
      </c>
      <c r="AS29" t="s">
        <v>606</v>
      </c>
      <c r="AT29" t="s">
        <v>606</v>
      </c>
      <c r="AU29" t="s">
        <v>606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0.58299999999999996</v>
      </c>
      <c r="BW29">
        <v>0.71452479999999996</v>
      </c>
      <c r="BX29">
        <v>16.899999999999999</v>
      </c>
      <c r="BY29">
        <v>4625.6000000000004</v>
      </c>
      <c r="BZ29">
        <v>193.7</v>
      </c>
      <c r="CB29">
        <v>104.9</v>
      </c>
      <c r="CC29">
        <v>3.621924903</v>
      </c>
      <c r="CD29">
        <v>3.6188462669999999</v>
      </c>
      <c r="CE29">
        <v>214.72</v>
      </c>
      <c r="CF29" t="s">
        <v>609</v>
      </c>
      <c r="CG29">
        <v>5</v>
      </c>
      <c r="CH29" t="s">
        <v>753</v>
      </c>
      <c r="CJ29" t="s">
        <v>624</v>
      </c>
      <c r="CW29" t="s">
        <v>715</v>
      </c>
    </row>
    <row r="30" spans="2:101" hidden="1">
      <c r="C30" t="s">
        <v>731</v>
      </c>
      <c r="D30" t="s">
        <v>592</v>
      </c>
      <c r="E30" t="s">
        <v>665</v>
      </c>
      <c r="F30" t="s">
        <v>594</v>
      </c>
      <c r="G30" t="s">
        <v>754</v>
      </c>
      <c r="H30">
        <v>9540</v>
      </c>
      <c r="I30" t="s">
        <v>616</v>
      </c>
      <c r="J30" t="s">
        <v>598</v>
      </c>
      <c r="L30" t="s">
        <v>617</v>
      </c>
      <c r="N30" t="s">
        <v>709</v>
      </c>
      <c r="O30" t="s">
        <v>739</v>
      </c>
      <c r="P30" t="s">
        <v>711</v>
      </c>
      <c r="Q30" t="s">
        <v>755</v>
      </c>
      <c r="R30">
        <v>552</v>
      </c>
      <c r="S30">
        <v>552</v>
      </c>
      <c r="T30">
        <v>500</v>
      </c>
      <c r="U30" t="s">
        <v>694</v>
      </c>
      <c r="V30" t="s">
        <v>694</v>
      </c>
      <c r="W30">
        <v>23</v>
      </c>
      <c r="AA30">
        <v>6.9999999999999999E-4</v>
      </c>
      <c r="AB30">
        <v>1.6400000000000001E-2</v>
      </c>
      <c r="AC30">
        <v>1.67E-2</v>
      </c>
      <c r="AD30" t="s">
        <v>607</v>
      </c>
      <c r="AE30">
        <v>0.95309999999999995</v>
      </c>
      <c r="AF30">
        <v>8.6999999999999994E-3</v>
      </c>
      <c r="AG30">
        <v>1.4E-3</v>
      </c>
      <c r="AH30">
        <v>1.4E-3</v>
      </c>
      <c r="AI30">
        <v>2.9999999999999997E-4</v>
      </c>
      <c r="AJ30">
        <v>2.9999999999999997E-4</v>
      </c>
      <c r="AK30">
        <v>2.0000000000000001E-4</v>
      </c>
      <c r="AL30">
        <v>2.0000000000000001E-4</v>
      </c>
      <c r="AM30">
        <v>2.9999999999999997E-4</v>
      </c>
      <c r="AN30">
        <v>2.0000000000000001E-4</v>
      </c>
      <c r="AO30">
        <v>0</v>
      </c>
      <c r="AP30">
        <v>0</v>
      </c>
      <c r="AQ30" t="s">
        <v>606</v>
      </c>
      <c r="AR30" t="s">
        <v>606</v>
      </c>
      <c r="AS30" t="s">
        <v>606</v>
      </c>
      <c r="AT30" t="s">
        <v>606</v>
      </c>
      <c r="AU30" t="s">
        <v>606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1E-4</v>
      </c>
      <c r="BS30">
        <v>0</v>
      </c>
      <c r="BT30">
        <v>0</v>
      </c>
      <c r="BU30">
        <v>0</v>
      </c>
      <c r="BV30">
        <v>0.58799999999999997</v>
      </c>
      <c r="BW30">
        <v>0.72065279999999998</v>
      </c>
      <c r="BX30">
        <v>17</v>
      </c>
      <c r="BY30">
        <v>4620.8999999999996</v>
      </c>
      <c r="BZ30">
        <v>193.3</v>
      </c>
      <c r="CB30">
        <v>105.8</v>
      </c>
      <c r="CC30">
        <v>3.6529995679999998</v>
      </c>
      <c r="CD30">
        <v>3.6498945190000001</v>
      </c>
      <c r="CE30">
        <v>216.58</v>
      </c>
      <c r="CF30" t="s">
        <v>609</v>
      </c>
      <c r="CG30">
        <v>3</v>
      </c>
      <c r="CH30" t="s">
        <v>756</v>
      </c>
      <c r="CJ30" t="s">
        <v>624</v>
      </c>
      <c r="CW30" t="s">
        <v>715</v>
      </c>
    </row>
    <row r="31" spans="2:101" hidden="1">
      <c r="C31" t="s">
        <v>731</v>
      </c>
      <c r="D31" t="s">
        <v>592</v>
      </c>
      <c r="E31" t="s">
        <v>665</v>
      </c>
      <c r="F31" t="s">
        <v>594</v>
      </c>
      <c r="G31" t="s">
        <v>757</v>
      </c>
      <c r="H31">
        <v>8746</v>
      </c>
      <c r="I31" t="s">
        <v>597</v>
      </c>
      <c r="J31" t="s">
        <v>598</v>
      </c>
      <c r="L31" t="s">
        <v>617</v>
      </c>
      <c r="N31" t="s">
        <v>709</v>
      </c>
      <c r="O31" t="s">
        <v>739</v>
      </c>
      <c r="P31" t="s">
        <v>711</v>
      </c>
      <c r="Q31" t="s">
        <v>758</v>
      </c>
      <c r="R31">
        <v>414</v>
      </c>
      <c r="S31">
        <v>414</v>
      </c>
      <c r="T31">
        <v>500</v>
      </c>
      <c r="U31" t="s">
        <v>694</v>
      </c>
      <c r="V31" t="s">
        <v>694</v>
      </c>
      <c r="W31">
        <v>23</v>
      </c>
      <c r="AA31">
        <v>5.9999999999999995E-4</v>
      </c>
      <c r="AB31">
        <v>1.7500000000000002E-2</v>
      </c>
      <c r="AC31">
        <v>3.4000000000000002E-2</v>
      </c>
      <c r="AD31" t="s">
        <v>607</v>
      </c>
      <c r="AE31">
        <v>0.93600000000000005</v>
      </c>
      <c r="AF31">
        <v>8.5000000000000006E-3</v>
      </c>
      <c r="AG31">
        <v>1.1999999999999999E-3</v>
      </c>
      <c r="AH31">
        <v>4.0000000000000002E-4</v>
      </c>
      <c r="AI31">
        <v>2.0000000000000001E-4</v>
      </c>
      <c r="AJ31">
        <v>2.9999999999999997E-4</v>
      </c>
      <c r="AK31">
        <v>2.0000000000000001E-4</v>
      </c>
      <c r="AL31">
        <v>5.0000000000000001E-4</v>
      </c>
      <c r="AM31">
        <v>5.9999999999999995E-4</v>
      </c>
      <c r="AN31">
        <v>2.0000000000000001E-4</v>
      </c>
      <c r="AO31" t="s">
        <v>607</v>
      </c>
      <c r="AP31" t="s">
        <v>607</v>
      </c>
      <c r="AQ31" t="s">
        <v>606</v>
      </c>
      <c r="AR31" t="s">
        <v>606</v>
      </c>
      <c r="AS31" t="s">
        <v>606</v>
      </c>
      <c r="AT31" t="s">
        <v>606</v>
      </c>
      <c r="AU31" t="s">
        <v>606</v>
      </c>
      <c r="BK31" t="s">
        <v>607</v>
      </c>
      <c r="BL31" t="s">
        <v>607</v>
      </c>
      <c r="BM31" t="s">
        <v>607</v>
      </c>
      <c r="BN31" t="s">
        <v>607</v>
      </c>
      <c r="BO31" t="s">
        <v>606</v>
      </c>
      <c r="BP31" t="s">
        <v>607</v>
      </c>
      <c r="BQ31" t="s">
        <v>606</v>
      </c>
      <c r="BR31">
        <v>2.0000000000000001E-4</v>
      </c>
      <c r="BS31" t="s">
        <v>607</v>
      </c>
      <c r="BT31" t="s">
        <v>607</v>
      </c>
      <c r="BU31" t="s">
        <v>607</v>
      </c>
      <c r="BV31">
        <v>0.60399999999999998</v>
      </c>
      <c r="BW31">
        <v>0.74026239999999999</v>
      </c>
      <c r="BX31">
        <v>17.5</v>
      </c>
      <c r="BY31">
        <v>4668.7</v>
      </c>
      <c r="BZ31">
        <v>195.1</v>
      </c>
      <c r="CB31">
        <v>104.9</v>
      </c>
      <c r="CC31">
        <v>3.621924903</v>
      </c>
      <c r="CD31">
        <v>3.6188462669999999</v>
      </c>
      <c r="CE31">
        <v>214.72</v>
      </c>
      <c r="CF31" t="s">
        <v>609</v>
      </c>
      <c r="CG31">
        <v>3</v>
      </c>
      <c r="CH31" t="s">
        <v>759</v>
      </c>
      <c r="CJ31" t="s">
        <v>624</v>
      </c>
      <c r="CW31" t="s">
        <v>715</v>
      </c>
    </row>
    <row r="32" spans="2:101" hidden="1">
      <c r="C32" t="s">
        <v>731</v>
      </c>
      <c r="D32" t="s">
        <v>592</v>
      </c>
      <c r="E32" t="s">
        <v>665</v>
      </c>
      <c r="F32" t="s">
        <v>594</v>
      </c>
      <c r="G32" t="s">
        <v>760</v>
      </c>
      <c r="H32">
        <v>8768</v>
      </c>
      <c r="I32" t="s">
        <v>616</v>
      </c>
      <c r="J32" t="s">
        <v>598</v>
      </c>
      <c r="L32" t="s">
        <v>617</v>
      </c>
      <c r="N32" t="s">
        <v>709</v>
      </c>
      <c r="O32" t="s">
        <v>739</v>
      </c>
      <c r="P32" t="s">
        <v>718</v>
      </c>
      <c r="Q32" t="s">
        <v>761</v>
      </c>
      <c r="R32">
        <v>827</v>
      </c>
      <c r="S32">
        <v>827</v>
      </c>
      <c r="T32">
        <v>800</v>
      </c>
      <c r="U32" t="s">
        <v>694</v>
      </c>
      <c r="V32" t="s">
        <v>694</v>
      </c>
      <c r="W32">
        <v>23</v>
      </c>
      <c r="AA32">
        <v>2.0000000000000001E-4</v>
      </c>
      <c r="AB32">
        <v>4.4000000000000003E-3</v>
      </c>
      <c r="AC32">
        <v>6.6699999999999995E-2</v>
      </c>
      <c r="AD32" t="s">
        <v>607</v>
      </c>
      <c r="AE32">
        <v>0.92800000000000005</v>
      </c>
      <c r="AF32">
        <v>5.0000000000000001E-4</v>
      </c>
      <c r="AG32">
        <v>2.0000000000000001E-4</v>
      </c>
      <c r="AH32" t="s">
        <v>607</v>
      </c>
      <c r="AI32" t="s">
        <v>607</v>
      </c>
      <c r="AJ32" t="s">
        <v>606</v>
      </c>
      <c r="AK32" t="s">
        <v>607</v>
      </c>
      <c r="AL32">
        <v>0</v>
      </c>
      <c r="AM32">
        <v>0</v>
      </c>
      <c r="AN32">
        <v>0</v>
      </c>
      <c r="AO32">
        <v>0</v>
      </c>
      <c r="AP32">
        <v>0</v>
      </c>
      <c r="AQ32" t="s">
        <v>606</v>
      </c>
      <c r="AR32" t="s">
        <v>606</v>
      </c>
      <c r="AS32" t="s">
        <v>606</v>
      </c>
      <c r="AT32" t="s">
        <v>606</v>
      </c>
      <c r="AU32" t="s">
        <v>606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0.62</v>
      </c>
      <c r="BW32">
        <v>0.75987199999999999</v>
      </c>
      <c r="BX32">
        <v>18</v>
      </c>
      <c r="BY32">
        <v>4778.2</v>
      </c>
      <c r="BZ32">
        <v>197.9</v>
      </c>
      <c r="CB32">
        <v>95</v>
      </c>
      <c r="CC32">
        <v>3.28</v>
      </c>
      <c r="CD32">
        <v>3.2770000000000001</v>
      </c>
      <c r="CE32" t="s">
        <v>608</v>
      </c>
      <c r="CF32" t="s">
        <v>609</v>
      </c>
      <c r="CG32">
        <v>38</v>
      </c>
      <c r="CH32" t="s">
        <v>762</v>
      </c>
      <c r="CJ32" t="s">
        <v>624</v>
      </c>
      <c r="CW32" t="s">
        <v>715</v>
      </c>
    </row>
    <row r="33" spans="2:101" hidden="1">
      <c r="C33" t="s">
        <v>731</v>
      </c>
      <c r="D33" t="s">
        <v>592</v>
      </c>
      <c r="E33" t="s">
        <v>665</v>
      </c>
      <c r="F33" t="s">
        <v>594</v>
      </c>
      <c r="G33" t="s">
        <v>763</v>
      </c>
      <c r="H33">
        <v>5270</v>
      </c>
      <c r="I33" t="s">
        <v>616</v>
      </c>
      <c r="J33" t="s">
        <v>598</v>
      </c>
      <c r="L33" t="s">
        <v>617</v>
      </c>
      <c r="N33" t="s">
        <v>709</v>
      </c>
      <c r="O33" t="s">
        <v>692</v>
      </c>
      <c r="P33" t="s">
        <v>718</v>
      </c>
      <c r="Q33" t="s">
        <v>764</v>
      </c>
      <c r="R33">
        <v>896</v>
      </c>
      <c r="S33">
        <v>896</v>
      </c>
      <c r="T33">
        <v>850</v>
      </c>
      <c r="U33" t="s">
        <v>694</v>
      </c>
      <c r="V33" t="s">
        <v>694</v>
      </c>
      <c r="W33">
        <v>23</v>
      </c>
      <c r="AA33">
        <v>2.0000000000000001E-4</v>
      </c>
      <c r="AB33">
        <v>5.4999999999999997E-3</v>
      </c>
      <c r="AC33">
        <v>6.6000000000000003E-2</v>
      </c>
      <c r="AD33" t="s">
        <v>607</v>
      </c>
      <c r="AE33">
        <v>0.9274</v>
      </c>
      <c r="AF33">
        <v>8.0000000000000004E-4</v>
      </c>
      <c r="AG33">
        <v>1E-4</v>
      </c>
      <c r="AH33" t="s">
        <v>607</v>
      </c>
      <c r="AI33" t="s">
        <v>607</v>
      </c>
      <c r="AJ33" t="s">
        <v>607</v>
      </c>
      <c r="AK33" t="s">
        <v>607</v>
      </c>
      <c r="AL33">
        <v>0</v>
      </c>
      <c r="AM33">
        <v>0</v>
      </c>
      <c r="AN33">
        <v>0</v>
      </c>
      <c r="AO33">
        <v>0</v>
      </c>
      <c r="AP33">
        <v>0</v>
      </c>
      <c r="AQ33" t="s">
        <v>606</v>
      </c>
      <c r="AR33" t="s">
        <v>606</v>
      </c>
      <c r="AS33" t="s">
        <v>606</v>
      </c>
      <c r="AT33" t="s">
        <v>606</v>
      </c>
      <c r="AU33" t="s">
        <v>606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0.62</v>
      </c>
      <c r="BW33">
        <v>0.75987199999999999</v>
      </c>
      <c r="BX33">
        <v>18</v>
      </c>
      <c r="BY33">
        <v>4775.1000000000004</v>
      </c>
      <c r="BZ33">
        <v>197.8</v>
      </c>
      <c r="CB33">
        <v>95</v>
      </c>
      <c r="CC33">
        <v>3.28</v>
      </c>
      <c r="CD33">
        <v>3.2770000000000001</v>
      </c>
      <c r="CE33" t="s">
        <v>608</v>
      </c>
      <c r="CF33" t="s">
        <v>609</v>
      </c>
      <c r="CG33">
        <v>96</v>
      </c>
      <c r="CH33" t="s">
        <v>765</v>
      </c>
      <c r="CJ33" t="s">
        <v>624</v>
      </c>
      <c r="CW33" t="s">
        <v>715</v>
      </c>
    </row>
    <row r="34" spans="2:101" hidden="1">
      <c r="C34" t="s">
        <v>731</v>
      </c>
      <c r="D34" t="s">
        <v>592</v>
      </c>
      <c r="E34" t="s">
        <v>665</v>
      </c>
      <c r="F34" t="s">
        <v>594</v>
      </c>
      <c r="G34" t="s">
        <v>766</v>
      </c>
      <c r="H34">
        <v>8691</v>
      </c>
      <c r="I34" t="s">
        <v>597</v>
      </c>
      <c r="J34" t="s">
        <v>598</v>
      </c>
      <c r="L34" t="s">
        <v>617</v>
      </c>
      <c r="N34" t="s">
        <v>709</v>
      </c>
      <c r="O34" t="s">
        <v>739</v>
      </c>
      <c r="P34" t="s">
        <v>718</v>
      </c>
      <c r="Q34" t="s">
        <v>767</v>
      </c>
      <c r="R34">
        <v>414</v>
      </c>
      <c r="S34">
        <v>414</v>
      </c>
      <c r="T34">
        <v>450</v>
      </c>
      <c r="U34" t="s">
        <v>694</v>
      </c>
      <c r="V34" t="s">
        <v>694</v>
      </c>
      <c r="W34">
        <v>23</v>
      </c>
      <c r="AA34">
        <v>6.9999999999999999E-4</v>
      </c>
      <c r="AB34">
        <v>1.3299999999999999E-2</v>
      </c>
      <c r="AC34">
        <v>0.03</v>
      </c>
      <c r="AD34" t="s">
        <v>607</v>
      </c>
      <c r="AE34">
        <v>0.94610000000000005</v>
      </c>
      <c r="AF34">
        <v>7.0000000000000001E-3</v>
      </c>
      <c r="AG34">
        <v>2.9999999999999997E-4</v>
      </c>
      <c r="AH34">
        <v>5.0000000000000001E-4</v>
      </c>
      <c r="AI34">
        <v>2.9999999999999997E-4</v>
      </c>
      <c r="AJ34">
        <v>4.0000000000000002E-4</v>
      </c>
      <c r="AK34">
        <v>2.0000000000000001E-4</v>
      </c>
      <c r="AL34">
        <v>5.0000000000000001E-4</v>
      </c>
      <c r="AM34">
        <v>6.9999999999999999E-4</v>
      </c>
      <c r="AN34">
        <v>2.9999999999999997E-4</v>
      </c>
      <c r="AO34" t="s">
        <v>607</v>
      </c>
      <c r="AP34" t="s">
        <v>607</v>
      </c>
      <c r="AQ34" t="s">
        <v>606</v>
      </c>
      <c r="AR34" t="s">
        <v>606</v>
      </c>
      <c r="AS34" t="s">
        <v>606</v>
      </c>
      <c r="AT34" t="s">
        <v>606</v>
      </c>
      <c r="AU34" t="s">
        <v>606</v>
      </c>
      <c r="BK34" t="s">
        <v>607</v>
      </c>
      <c r="BL34" t="s">
        <v>607</v>
      </c>
      <c r="BM34" t="s">
        <v>607</v>
      </c>
      <c r="BN34" t="s">
        <v>606</v>
      </c>
      <c r="BO34" t="s">
        <v>606</v>
      </c>
      <c r="BP34" t="s">
        <v>607</v>
      </c>
      <c r="BQ34" t="s">
        <v>606</v>
      </c>
      <c r="BR34">
        <v>2.0000000000000001E-4</v>
      </c>
      <c r="BS34" t="s">
        <v>607</v>
      </c>
      <c r="BT34" t="s">
        <v>607</v>
      </c>
      <c r="BU34" t="s">
        <v>607</v>
      </c>
      <c r="BV34">
        <v>0.59699999999999998</v>
      </c>
      <c r="BW34">
        <v>0.73168319999999998</v>
      </c>
      <c r="BX34">
        <v>17.3</v>
      </c>
      <c r="BY34">
        <v>4661.6000000000004</v>
      </c>
      <c r="BZ34">
        <v>194.6</v>
      </c>
      <c r="CB34">
        <v>106.2</v>
      </c>
      <c r="CC34">
        <v>3.6668105309999999</v>
      </c>
      <c r="CD34">
        <v>3.663693742</v>
      </c>
      <c r="CE34">
        <v>217.38</v>
      </c>
      <c r="CF34" t="s">
        <v>609</v>
      </c>
      <c r="CG34">
        <v>5</v>
      </c>
      <c r="CH34" t="s">
        <v>768</v>
      </c>
      <c r="CJ34" t="s">
        <v>624</v>
      </c>
      <c r="CW34" t="s">
        <v>715</v>
      </c>
    </row>
    <row r="35" spans="2:101" hidden="1">
      <c r="B35">
        <v>83943</v>
      </c>
      <c r="C35" t="s">
        <v>687</v>
      </c>
      <c r="D35" t="s">
        <v>592</v>
      </c>
      <c r="E35" t="s">
        <v>665</v>
      </c>
      <c r="F35" t="s">
        <v>594</v>
      </c>
      <c r="G35" t="s">
        <v>769</v>
      </c>
      <c r="H35" t="s">
        <v>770</v>
      </c>
      <c r="I35" t="s">
        <v>616</v>
      </c>
      <c r="J35" t="s">
        <v>598</v>
      </c>
      <c r="L35" t="s">
        <v>617</v>
      </c>
      <c r="N35" t="s">
        <v>709</v>
      </c>
      <c r="O35" t="s">
        <v>692</v>
      </c>
      <c r="P35" t="s">
        <v>711</v>
      </c>
      <c r="Q35" t="s">
        <v>698</v>
      </c>
      <c r="R35">
        <v>48</v>
      </c>
      <c r="S35">
        <v>48</v>
      </c>
      <c r="T35" t="s">
        <v>605</v>
      </c>
      <c r="U35">
        <v>40</v>
      </c>
      <c r="V35">
        <v>40</v>
      </c>
      <c r="W35">
        <v>23</v>
      </c>
      <c r="AA35" t="s">
        <v>607</v>
      </c>
      <c r="AB35" t="s">
        <v>606</v>
      </c>
      <c r="AC35">
        <v>0.97570000000000001</v>
      </c>
      <c r="AD35">
        <v>1.2999999999999999E-3</v>
      </c>
      <c r="AE35">
        <v>2.3E-2</v>
      </c>
      <c r="AF35" t="s">
        <v>607</v>
      </c>
      <c r="AG35" t="s">
        <v>606</v>
      </c>
      <c r="AH35" t="s">
        <v>607</v>
      </c>
      <c r="AI35" t="s">
        <v>607</v>
      </c>
      <c r="AJ35" t="s">
        <v>607</v>
      </c>
      <c r="AK35" t="s">
        <v>607</v>
      </c>
      <c r="AL35">
        <v>0</v>
      </c>
      <c r="AM35">
        <v>0</v>
      </c>
      <c r="AN35">
        <v>0</v>
      </c>
      <c r="AO35">
        <v>0</v>
      </c>
      <c r="AP35">
        <v>0</v>
      </c>
      <c r="AQ35" t="s">
        <v>607</v>
      </c>
      <c r="AR35" t="s">
        <v>606</v>
      </c>
      <c r="AS35" t="s">
        <v>606</v>
      </c>
      <c r="AT35" t="s">
        <v>606</v>
      </c>
      <c r="AU35" t="s">
        <v>606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1.4970000000000001</v>
      </c>
      <c r="BW35">
        <v>1.8347232</v>
      </c>
      <c r="BX35">
        <v>43.4</v>
      </c>
      <c r="BY35">
        <v>7315.9</v>
      </c>
      <c r="BZ35">
        <v>301.60000000000002</v>
      </c>
      <c r="CB35">
        <v>95</v>
      </c>
      <c r="CC35">
        <v>3.28</v>
      </c>
      <c r="CD35">
        <v>3.2770000000000001</v>
      </c>
      <c r="CE35" t="s">
        <v>608</v>
      </c>
      <c r="CF35" t="s">
        <v>609</v>
      </c>
      <c r="CG35">
        <v>1275</v>
      </c>
      <c r="CH35" t="s">
        <v>699</v>
      </c>
      <c r="CJ35" t="s">
        <v>624</v>
      </c>
      <c r="CW35" t="s">
        <v>715</v>
      </c>
    </row>
    <row r="36" spans="2:101" hidden="1">
      <c r="B36">
        <v>83944</v>
      </c>
      <c r="C36" t="s">
        <v>687</v>
      </c>
      <c r="D36" t="s">
        <v>592</v>
      </c>
      <c r="E36" t="s">
        <v>665</v>
      </c>
      <c r="F36" t="s">
        <v>594</v>
      </c>
      <c r="G36" t="s">
        <v>771</v>
      </c>
      <c r="H36" t="s">
        <v>770</v>
      </c>
      <c r="I36" t="s">
        <v>616</v>
      </c>
      <c r="J36" t="s">
        <v>598</v>
      </c>
      <c r="L36" t="s">
        <v>617</v>
      </c>
      <c r="N36" t="s">
        <v>709</v>
      </c>
      <c r="O36" t="s">
        <v>692</v>
      </c>
      <c r="P36" t="s">
        <v>711</v>
      </c>
      <c r="Q36" t="s">
        <v>693</v>
      </c>
      <c r="R36">
        <v>69</v>
      </c>
      <c r="S36">
        <v>69</v>
      </c>
      <c r="T36" t="s">
        <v>605</v>
      </c>
      <c r="U36" t="s">
        <v>694</v>
      </c>
      <c r="V36" t="s">
        <v>694</v>
      </c>
      <c r="W36">
        <v>23</v>
      </c>
      <c r="AA36" t="s">
        <v>607</v>
      </c>
      <c r="AB36" t="s">
        <v>606</v>
      </c>
      <c r="AC36">
        <v>0.99360000000000004</v>
      </c>
      <c r="AD36">
        <v>1.5E-3</v>
      </c>
      <c r="AE36">
        <v>4.7000000000000002E-3</v>
      </c>
      <c r="AF36" t="s">
        <v>606</v>
      </c>
      <c r="AG36" t="s">
        <v>606</v>
      </c>
      <c r="AH36" t="s">
        <v>607</v>
      </c>
      <c r="AI36" t="s">
        <v>607</v>
      </c>
      <c r="AJ36" t="s">
        <v>607</v>
      </c>
      <c r="AK36" t="s">
        <v>607</v>
      </c>
      <c r="AL36">
        <v>0</v>
      </c>
      <c r="AM36">
        <v>0</v>
      </c>
      <c r="AN36">
        <v>1E-4</v>
      </c>
      <c r="AO36">
        <v>1E-4</v>
      </c>
      <c r="AP36">
        <v>0</v>
      </c>
      <c r="AQ36" t="s">
        <v>606</v>
      </c>
      <c r="AR36" t="s">
        <v>606</v>
      </c>
      <c r="AS36" t="s">
        <v>606</v>
      </c>
      <c r="AT36" t="s">
        <v>606</v>
      </c>
      <c r="AU36" t="s">
        <v>606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1.5149999999999999</v>
      </c>
      <c r="BW36">
        <v>1.856784</v>
      </c>
      <c r="BX36">
        <v>43.9</v>
      </c>
      <c r="BY36">
        <v>7366</v>
      </c>
      <c r="BZ36">
        <v>303.7</v>
      </c>
      <c r="CB36">
        <v>121.2</v>
      </c>
      <c r="CC36">
        <v>4.1847216229999997</v>
      </c>
      <c r="CD36">
        <v>4.1811646089999996</v>
      </c>
      <c r="CE36">
        <v>247.9</v>
      </c>
      <c r="CF36" t="s">
        <v>609</v>
      </c>
      <c r="CG36">
        <v>1500</v>
      </c>
      <c r="CH36" t="s">
        <v>695</v>
      </c>
      <c r="CJ36" t="s">
        <v>624</v>
      </c>
      <c r="CW36" t="s">
        <v>715</v>
      </c>
    </row>
    <row r="37" spans="2:101" hidden="1">
      <c r="B37">
        <v>79039</v>
      </c>
      <c r="C37" t="s">
        <v>687</v>
      </c>
      <c r="D37" t="s">
        <v>592</v>
      </c>
      <c r="E37" t="s">
        <v>614</v>
      </c>
      <c r="F37" t="s">
        <v>594</v>
      </c>
      <c r="G37" t="s">
        <v>772</v>
      </c>
      <c r="H37">
        <v>6890</v>
      </c>
      <c r="I37" t="s">
        <v>616</v>
      </c>
      <c r="J37" t="s">
        <v>598</v>
      </c>
      <c r="K37" t="s">
        <v>773</v>
      </c>
      <c r="L37" t="s">
        <v>617</v>
      </c>
      <c r="N37" t="s">
        <v>774</v>
      </c>
      <c r="O37" t="s">
        <v>775</v>
      </c>
      <c r="P37" t="s">
        <v>776</v>
      </c>
      <c r="Q37" t="s">
        <v>777</v>
      </c>
      <c r="R37">
        <v>324</v>
      </c>
      <c r="S37">
        <v>324</v>
      </c>
      <c r="T37">
        <v>500</v>
      </c>
      <c r="U37">
        <v>12</v>
      </c>
      <c r="V37">
        <v>12</v>
      </c>
      <c r="W37">
        <v>23</v>
      </c>
      <c r="AA37">
        <v>5.9999999999999995E-4</v>
      </c>
      <c r="AB37">
        <v>1.35E-2</v>
      </c>
      <c r="AC37">
        <v>3.8600000000000002E-2</v>
      </c>
      <c r="AD37" t="s">
        <v>607</v>
      </c>
      <c r="AE37">
        <v>0.93689999999999996</v>
      </c>
      <c r="AF37">
        <v>7.7000000000000002E-3</v>
      </c>
      <c r="AG37" t="s">
        <v>607</v>
      </c>
      <c r="AH37">
        <v>4.0000000000000002E-4</v>
      </c>
      <c r="AI37">
        <v>2.9999999999999997E-4</v>
      </c>
      <c r="AJ37">
        <v>2.9999999999999997E-4</v>
      </c>
      <c r="AK37">
        <v>2.0000000000000001E-4</v>
      </c>
      <c r="AL37">
        <v>2.9999999999999997E-4</v>
      </c>
      <c r="AM37">
        <v>4.0000000000000002E-4</v>
      </c>
      <c r="AN37">
        <v>2.9999999999999997E-4</v>
      </c>
      <c r="AO37">
        <v>1E-4</v>
      </c>
      <c r="AP37">
        <v>0</v>
      </c>
      <c r="AQ37" t="s">
        <v>607</v>
      </c>
      <c r="AR37" t="s">
        <v>607</v>
      </c>
      <c r="AS37">
        <v>2.0000000000000001E-4</v>
      </c>
      <c r="AT37" t="s">
        <v>606</v>
      </c>
      <c r="AU37" t="s">
        <v>606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2.0000000000000001E-4</v>
      </c>
      <c r="BS37">
        <v>0</v>
      </c>
      <c r="BT37">
        <v>0</v>
      </c>
      <c r="BU37">
        <v>0</v>
      </c>
      <c r="BV37">
        <v>0.60699999999999998</v>
      </c>
      <c r="BW37">
        <v>0.74393920000000002</v>
      </c>
      <c r="BX37">
        <v>17.600000000000001</v>
      </c>
      <c r="BY37">
        <v>4685.5</v>
      </c>
      <c r="BZ37">
        <v>195.7</v>
      </c>
      <c r="CB37">
        <v>124</v>
      </c>
      <c r="CC37">
        <v>4.2813983599999998</v>
      </c>
      <c r="CD37">
        <v>4.2777591709999996</v>
      </c>
      <c r="CE37">
        <v>252.86</v>
      </c>
      <c r="CF37" t="s">
        <v>609</v>
      </c>
      <c r="CG37">
        <v>7</v>
      </c>
      <c r="CH37" t="s">
        <v>778</v>
      </c>
      <c r="CJ37" t="s">
        <v>624</v>
      </c>
      <c r="CL37" t="s">
        <v>779</v>
      </c>
      <c r="CM37" t="s">
        <v>779</v>
      </c>
      <c r="CN37" t="s">
        <v>779</v>
      </c>
      <c r="CO37" t="s">
        <v>779</v>
      </c>
      <c r="CP37" t="s">
        <v>779</v>
      </c>
      <c r="CQ37" t="s">
        <v>779</v>
      </c>
      <c r="CR37" t="s">
        <v>780</v>
      </c>
      <c r="CU37" t="s">
        <v>780</v>
      </c>
      <c r="CV37" t="s">
        <v>780</v>
      </c>
      <c r="CW37" t="s">
        <v>781</v>
      </c>
    </row>
    <row r="38" spans="2:101" hidden="1">
      <c r="B38">
        <v>79037</v>
      </c>
      <c r="C38" t="s">
        <v>687</v>
      </c>
      <c r="D38" t="s">
        <v>592</v>
      </c>
      <c r="E38" t="s">
        <v>614</v>
      </c>
      <c r="F38" t="s">
        <v>594</v>
      </c>
      <c r="G38" t="s">
        <v>782</v>
      </c>
      <c r="H38">
        <v>7507</v>
      </c>
      <c r="I38" t="s">
        <v>616</v>
      </c>
      <c r="J38" t="s">
        <v>598</v>
      </c>
      <c r="K38" t="s">
        <v>773</v>
      </c>
      <c r="L38" t="s">
        <v>617</v>
      </c>
      <c r="N38" t="s">
        <v>774</v>
      </c>
      <c r="O38" t="s">
        <v>775</v>
      </c>
      <c r="P38" t="s">
        <v>776</v>
      </c>
      <c r="Q38" t="s">
        <v>783</v>
      </c>
      <c r="R38">
        <v>642</v>
      </c>
      <c r="S38">
        <v>642</v>
      </c>
      <c r="T38">
        <v>700</v>
      </c>
      <c r="U38">
        <v>4.2</v>
      </c>
      <c r="V38">
        <v>4.2</v>
      </c>
      <c r="W38">
        <v>23</v>
      </c>
      <c r="AA38">
        <v>2.0000000000000001E-4</v>
      </c>
      <c r="AB38">
        <v>4.3E-3</v>
      </c>
      <c r="AC38">
        <v>6.4799999999999996E-2</v>
      </c>
      <c r="AD38" t="s">
        <v>607</v>
      </c>
      <c r="AE38">
        <v>0.92989999999999995</v>
      </c>
      <c r="AF38">
        <v>6.9999999999999999E-4</v>
      </c>
      <c r="AG38" t="s">
        <v>607</v>
      </c>
      <c r="AH38" t="s">
        <v>607</v>
      </c>
      <c r="AI38" t="s">
        <v>607</v>
      </c>
      <c r="AJ38" t="s">
        <v>607</v>
      </c>
      <c r="AK38" t="s">
        <v>607</v>
      </c>
      <c r="AL38">
        <v>0</v>
      </c>
      <c r="AM38">
        <v>1E-4</v>
      </c>
      <c r="AN38">
        <v>0</v>
      </c>
      <c r="AO38">
        <v>0</v>
      </c>
      <c r="AP38">
        <v>0</v>
      </c>
      <c r="AQ38" t="s">
        <v>607</v>
      </c>
      <c r="AR38" t="s">
        <v>606</v>
      </c>
      <c r="AS38" t="s">
        <v>606</v>
      </c>
      <c r="AT38" t="s">
        <v>606</v>
      </c>
      <c r="AU38" t="s">
        <v>606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0.61899999999999999</v>
      </c>
      <c r="BW38">
        <v>0.75864640000000005</v>
      </c>
      <c r="BX38">
        <v>17.899999999999999</v>
      </c>
      <c r="BY38">
        <v>4773</v>
      </c>
      <c r="BZ38">
        <v>197.8</v>
      </c>
      <c r="CB38">
        <v>100.2</v>
      </c>
      <c r="CC38">
        <v>3.459646094</v>
      </c>
      <c r="CD38">
        <v>3.4567053950000002</v>
      </c>
      <c r="CE38">
        <v>205.45</v>
      </c>
      <c r="CF38" t="s">
        <v>609</v>
      </c>
      <c r="CG38">
        <v>90</v>
      </c>
      <c r="CH38" t="s">
        <v>784</v>
      </c>
      <c r="CJ38" t="s">
        <v>624</v>
      </c>
      <c r="CL38" t="s">
        <v>779</v>
      </c>
      <c r="CM38" t="s">
        <v>779</v>
      </c>
      <c r="CN38" t="s">
        <v>779</v>
      </c>
      <c r="CO38" t="s">
        <v>779</v>
      </c>
      <c r="CP38" t="s">
        <v>779</v>
      </c>
      <c r="CQ38" t="s">
        <v>779</v>
      </c>
      <c r="CR38" t="s">
        <v>780</v>
      </c>
      <c r="CU38" t="s">
        <v>780</v>
      </c>
      <c r="CV38" t="s">
        <v>780</v>
      </c>
      <c r="CW38" t="s">
        <v>781</v>
      </c>
    </row>
    <row r="39" spans="2:101" hidden="1">
      <c r="B39">
        <v>79038</v>
      </c>
      <c r="C39" t="s">
        <v>687</v>
      </c>
      <c r="D39" t="s">
        <v>592</v>
      </c>
      <c r="E39" t="s">
        <v>614</v>
      </c>
      <c r="F39" t="s">
        <v>594</v>
      </c>
      <c r="G39" t="s">
        <v>785</v>
      </c>
      <c r="H39">
        <v>7399</v>
      </c>
      <c r="I39" t="s">
        <v>616</v>
      </c>
      <c r="J39" t="s">
        <v>598</v>
      </c>
      <c r="K39" t="s">
        <v>773</v>
      </c>
      <c r="L39" t="s">
        <v>617</v>
      </c>
      <c r="N39" t="s">
        <v>774</v>
      </c>
      <c r="O39" t="s">
        <v>775</v>
      </c>
      <c r="P39" t="s">
        <v>776</v>
      </c>
      <c r="Q39" t="s">
        <v>786</v>
      </c>
      <c r="R39">
        <v>661</v>
      </c>
      <c r="S39">
        <v>661</v>
      </c>
      <c r="T39">
        <v>600</v>
      </c>
      <c r="U39">
        <v>8.6</v>
      </c>
      <c r="V39">
        <v>8.6</v>
      </c>
      <c r="W39">
        <v>23</v>
      </c>
      <c r="AA39">
        <v>2.0000000000000001E-4</v>
      </c>
      <c r="AB39">
        <v>4.4999999999999997E-3</v>
      </c>
      <c r="AC39">
        <v>6.54E-2</v>
      </c>
      <c r="AD39" t="s">
        <v>607</v>
      </c>
      <c r="AE39">
        <v>0.92930000000000001</v>
      </c>
      <c r="AF39">
        <v>5.9999999999999995E-4</v>
      </c>
      <c r="AG39" t="s">
        <v>607</v>
      </c>
      <c r="AH39" t="s">
        <v>607</v>
      </c>
      <c r="AI39" t="s">
        <v>607</v>
      </c>
      <c r="AJ39" t="s">
        <v>607</v>
      </c>
      <c r="AK39" t="s">
        <v>607</v>
      </c>
      <c r="AL39">
        <v>0</v>
      </c>
      <c r="AM39">
        <v>0</v>
      </c>
      <c r="AN39">
        <v>0</v>
      </c>
      <c r="AO39">
        <v>0</v>
      </c>
      <c r="AP39">
        <v>0</v>
      </c>
      <c r="AQ39" t="s">
        <v>606</v>
      </c>
      <c r="AR39" t="s">
        <v>606</v>
      </c>
      <c r="AS39" t="s">
        <v>606</v>
      </c>
      <c r="AT39" t="s">
        <v>606</v>
      </c>
      <c r="AU39" t="s">
        <v>606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0.61899999999999999</v>
      </c>
      <c r="BW39">
        <v>0.75864640000000005</v>
      </c>
      <c r="BX39">
        <v>17.899999999999999</v>
      </c>
      <c r="BY39">
        <v>4774.6000000000004</v>
      </c>
      <c r="BZ39">
        <v>197.8</v>
      </c>
      <c r="CB39">
        <v>95</v>
      </c>
      <c r="CC39">
        <v>3.28</v>
      </c>
      <c r="CD39">
        <v>3.2770000000000001</v>
      </c>
      <c r="CE39" t="s">
        <v>608</v>
      </c>
      <c r="CF39" t="s">
        <v>609</v>
      </c>
      <c r="CG39">
        <v>90</v>
      </c>
      <c r="CH39" t="s">
        <v>787</v>
      </c>
      <c r="CJ39" t="s">
        <v>624</v>
      </c>
      <c r="CL39" t="s">
        <v>779</v>
      </c>
      <c r="CM39" t="s">
        <v>779</v>
      </c>
      <c r="CN39" t="s">
        <v>779</v>
      </c>
      <c r="CO39" t="s">
        <v>779</v>
      </c>
      <c r="CP39" t="s">
        <v>779</v>
      </c>
      <c r="CQ39" t="s">
        <v>779</v>
      </c>
      <c r="CR39" t="s">
        <v>780</v>
      </c>
      <c r="CS39" t="s">
        <v>780</v>
      </c>
      <c r="CU39" t="s">
        <v>780</v>
      </c>
      <c r="CV39" t="s">
        <v>780</v>
      </c>
      <c r="CW39" t="s">
        <v>781</v>
      </c>
    </row>
    <row r="40" spans="2:101" hidden="1">
      <c r="C40" t="s">
        <v>731</v>
      </c>
      <c r="D40" t="s">
        <v>592</v>
      </c>
      <c r="E40" t="s">
        <v>614</v>
      </c>
      <c r="F40" t="s">
        <v>594</v>
      </c>
      <c r="G40" t="s">
        <v>788</v>
      </c>
      <c r="H40">
        <v>11952</v>
      </c>
      <c r="I40" t="s">
        <v>616</v>
      </c>
      <c r="J40" t="s">
        <v>598</v>
      </c>
      <c r="K40" t="s">
        <v>773</v>
      </c>
      <c r="L40" t="s">
        <v>617</v>
      </c>
      <c r="N40" t="s">
        <v>789</v>
      </c>
      <c r="O40" t="s">
        <v>790</v>
      </c>
      <c r="P40" t="s">
        <v>791</v>
      </c>
      <c r="Q40" t="s">
        <v>758</v>
      </c>
      <c r="R40">
        <v>700</v>
      </c>
      <c r="S40">
        <v>700</v>
      </c>
      <c r="T40">
        <v>50</v>
      </c>
      <c r="U40">
        <v>3</v>
      </c>
      <c r="V40">
        <v>3</v>
      </c>
      <c r="W40">
        <v>23</v>
      </c>
      <c r="Y40" t="s">
        <v>792</v>
      </c>
      <c r="AA40">
        <v>2.0000000000000001E-4</v>
      </c>
      <c r="AB40">
        <v>4.3E-3</v>
      </c>
      <c r="AC40">
        <v>6.4899999999999999E-2</v>
      </c>
      <c r="AD40" t="s">
        <v>607</v>
      </c>
      <c r="AE40">
        <v>0.9294</v>
      </c>
      <c r="AF40">
        <v>6.9999999999999999E-4</v>
      </c>
      <c r="AG40">
        <v>5.0000000000000001E-4</v>
      </c>
      <c r="AH40" t="s">
        <v>607</v>
      </c>
      <c r="AI40" t="s">
        <v>607</v>
      </c>
      <c r="AJ40" t="s">
        <v>607</v>
      </c>
      <c r="AK40" t="s">
        <v>607</v>
      </c>
      <c r="AL40">
        <v>0</v>
      </c>
      <c r="AM40">
        <v>0</v>
      </c>
      <c r="AN40">
        <v>0</v>
      </c>
      <c r="AO40">
        <v>0</v>
      </c>
      <c r="AP40">
        <v>0</v>
      </c>
      <c r="AQ40" t="s">
        <v>607</v>
      </c>
      <c r="AR40" t="s">
        <v>606</v>
      </c>
      <c r="AS40" t="s">
        <v>606</v>
      </c>
      <c r="AT40" t="s">
        <v>606</v>
      </c>
      <c r="AU40" t="s">
        <v>606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0.61899999999999999</v>
      </c>
      <c r="BW40">
        <v>0.75864640000000005</v>
      </c>
      <c r="BX40">
        <v>17.899999999999999</v>
      </c>
      <c r="BY40">
        <v>4773.3</v>
      </c>
      <c r="BZ40">
        <v>197.8</v>
      </c>
      <c r="CB40">
        <v>95</v>
      </c>
      <c r="CC40">
        <v>3.28</v>
      </c>
      <c r="CD40">
        <v>3.2770000000000001</v>
      </c>
      <c r="CE40" t="s">
        <v>608</v>
      </c>
      <c r="CF40" t="s">
        <v>609</v>
      </c>
      <c r="CG40">
        <v>80</v>
      </c>
      <c r="CH40" t="s">
        <v>759</v>
      </c>
      <c r="CJ40" t="s">
        <v>624</v>
      </c>
      <c r="CL40" t="s">
        <v>779</v>
      </c>
      <c r="CM40" t="s">
        <v>779</v>
      </c>
      <c r="CN40" t="s">
        <v>779</v>
      </c>
      <c r="CO40" t="s">
        <v>779</v>
      </c>
      <c r="CP40" t="s">
        <v>779</v>
      </c>
      <c r="CQ40" t="s">
        <v>779</v>
      </c>
      <c r="CR40" t="s">
        <v>780</v>
      </c>
      <c r="CU40" t="s">
        <v>780</v>
      </c>
      <c r="CV40" t="s">
        <v>780</v>
      </c>
      <c r="CW40" t="s">
        <v>781</v>
      </c>
    </row>
    <row r="41" spans="2:101" hidden="1">
      <c r="C41" t="s">
        <v>613</v>
      </c>
      <c r="D41" t="s">
        <v>592</v>
      </c>
      <c r="E41" t="s">
        <v>614</v>
      </c>
      <c r="F41" t="s">
        <v>594</v>
      </c>
      <c r="G41" t="s">
        <v>793</v>
      </c>
      <c r="H41">
        <v>11215</v>
      </c>
      <c r="I41" t="s">
        <v>616</v>
      </c>
      <c r="J41" t="s">
        <v>598</v>
      </c>
      <c r="K41" t="s">
        <v>773</v>
      </c>
      <c r="L41" t="s">
        <v>617</v>
      </c>
      <c r="N41" t="s">
        <v>789</v>
      </c>
      <c r="O41" t="s">
        <v>790</v>
      </c>
      <c r="P41" t="s">
        <v>791</v>
      </c>
      <c r="Q41" t="s">
        <v>621</v>
      </c>
      <c r="R41">
        <v>400</v>
      </c>
      <c r="S41">
        <v>400</v>
      </c>
      <c r="T41">
        <v>500</v>
      </c>
      <c r="U41">
        <v>12</v>
      </c>
      <c r="V41">
        <v>12</v>
      </c>
      <c r="W41">
        <v>23</v>
      </c>
      <c r="Y41" t="s">
        <v>794</v>
      </c>
      <c r="AA41">
        <v>5.9999999999999995E-4</v>
      </c>
      <c r="AB41">
        <v>1.3100000000000001E-2</v>
      </c>
      <c r="AC41">
        <v>3.9399999999999998E-2</v>
      </c>
      <c r="AD41" t="s">
        <v>607</v>
      </c>
      <c r="AE41">
        <v>0.93530000000000002</v>
      </c>
      <c r="AF41">
        <v>7.0000000000000001E-3</v>
      </c>
      <c r="AG41">
        <v>1.8E-3</v>
      </c>
      <c r="AH41">
        <v>4.0000000000000002E-4</v>
      </c>
      <c r="AI41">
        <v>2.9999999999999997E-4</v>
      </c>
      <c r="AJ41">
        <v>2.9999999999999997E-4</v>
      </c>
      <c r="AK41">
        <v>2.0000000000000001E-4</v>
      </c>
      <c r="AL41">
        <v>2.9999999999999997E-4</v>
      </c>
      <c r="AM41">
        <v>5.0000000000000001E-4</v>
      </c>
      <c r="AN41">
        <v>2.0000000000000001E-4</v>
      </c>
      <c r="AO41">
        <v>2.0000000000000001E-4</v>
      </c>
      <c r="AP41">
        <v>0</v>
      </c>
      <c r="AQ41" t="s">
        <v>607</v>
      </c>
      <c r="AR41" t="s">
        <v>607</v>
      </c>
      <c r="AS41" t="s">
        <v>606</v>
      </c>
      <c r="AT41" t="s">
        <v>606</v>
      </c>
      <c r="AU41" t="s">
        <v>606</v>
      </c>
      <c r="BK41">
        <v>0</v>
      </c>
      <c r="BL41">
        <v>0</v>
      </c>
      <c r="BM41">
        <v>2.0000000000000001E-4</v>
      </c>
      <c r="BN41">
        <v>0</v>
      </c>
      <c r="BO41">
        <v>0</v>
      </c>
      <c r="BP41">
        <v>0</v>
      </c>
      <c r="BQ41">
        <v>0</v>
      </c>
      <c r="BR41">
        <v>2.0000000000000001E-4</v>
      </c>
      <c r="BS41">
        <v>0</v>
      </c>
      <c r="BT41">
        <v>0</v>
      </c>
      <c r="BU41">
        <v>0</v>
      </c>
      <c r="BV41">
        <v>0.60899999999999999</v>
      </c>
      <c r="BW41">
        <v>0.74639040000000001</v>
      </c>
      <c r="BX41">
        <v>17.600000000000001</v>
      </c>
      <c r="BY41">
        <v>4687.3</v>
      </c>
      <c r="BZ41">
        <v>196.1</v>
      </c>
      <c r="CB41">
        <v>108.4</v>
      </c>
      <c r="CC41">
        <v>3.7427708239999999</v>
      </c>
      <c r="CD41">
        <v>3.7395894690000002</v>
      </c>
      <c r="CE41">
        <v>219.71</v>
      </c>
      <c r="CF41" t="s">
        <v>609</v>
      </c>
      <c r="CG41">
        <v>10</v>
      </c>
      <c r="CH41" t="s">
        <v>623</v>
      </c>
      <c r="CJ41" t="s">
        <v>624</v>
      </c>
      <c r="CL41" t="s">
        <v>779</v>
      </c>
      <c r="CM41" t="s">
        <v>779</v>
      </c>
      <c r="CN41" t="s">
        <v>779</v>
      </c>
      <c r="CO41" t="s">
        <v>779</v>
      </c>
      <c r="CP41" t="s">
        <v>779</v>
      </c>
      <c r="CQ41" t="s">
        <v>779</v>
      </c>
      <c r="CR41" t="s">
        <v>780</v>
      </c>
      <c r="CU41" t="s">
        <v>780</v>
      </c>
      <c r="CV41" t="s">
        <v>780</v>
      </c>
      <c r="CW41" t="s">
        <v>781</v>
      </c>
    </row>
    <row r="42" spans="2:101" hidden="1">
      <c r="C42" t="s">
        <v>731</v>
      </c>
      <c r="D42" t="s">
        <v>592</v>
      </c>
      <c r="E42" t="s">
        <v>614</v>
      </c>
      <c r="F42" t="s">
        <v>594</v>
      </c>
      <c r="G42" t="s">
        <v>795</v>
      </c>
      <c r="H42">
        <v>12197</v>
      </c>
      <c r="I42" t="s">
        <v>616</v>
      </c>
      <c r="J42" t="s">
        <v>598</v>
      </c>
      <c r="K42" t="s">
        <v>773</v>
      </c>
      <c r="L42" t="s">
        <v>617</v>
      </c>
      <c r="N42" t="s">
        <v>789</v>
      </c>
      <c r="O42" t="s">
        <v>790</v>
      </c>
      <c r="P42" t="s">
        <v>791</v>
      </c>
      <c r="Q42" t="s">
        <v>761</v>
      </c>
      <c r="R42">
        <v>700</v>
      </c>
      <c r="S42">
        <v>700</v>
      </c>
      <c r="T42">
        <v>675</v>
      </c>
      <c r="U42">
        <v>2</v>
      </c>
      <c r="V42">
        <v>2</v>
      </c>
      <c r="W42">
        <v>23</v>
      </c>
      <c r="AA42">
        <v>2.0000000000000001E-4</v>
      </c>
      <c r="AB42">
        <v>4.3E-3</v>
      </c>
      <c r="AC42">
        <v>6.5000000000000002E-2</v>
      </c>
      <c r="AD42" t="s">
        <v>607</v>
      </c>
      <c r="AE42">
        <v>0.92989999999999995</v>
      </c>
      <c r="AF42">
        <v>5.9999999999999995E-4</v>
      </c>
      <c r="AG42" t="s">
        <v>606</v>
      </c>
      <c r="AH42" t="s">
        <v>607</v>
      </c>
      <c r="AI42" t="s">
        <v>607</v>
      </c>
      <c r="AJ42" t="s">
        <v>607</v>
      </c>
      <c r="AK42" t="s">
        <v>607</v>
      </c>
      <c r="AL42">
        <v>0</v>
      </c>
      <c r="AM42">
        <v>0</v>
      </c>
      <c r="AN42">
        <v>0</v>
      </c>
      <c r="AO42">
        <v>0</v>
      </c>
      <c r="AP42">
        <v>0</v>
      </c>
      <c r="AQ42" t="s">
        <v>606</v>
      </c>
      <c r="AR42" t="s">
        <v>606</v>
      </c>
      <c r="AS42" t="s">
        <v>606</v>
      </c>
      <c r="AT42" t="s">
        <v>606</v>
      </c>
      <c r="AU42" t="s">
        <v>606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0.61899999999999999</v>
      </c>
      <c r="BW42">
        <v>0.75864640000000005</v>
      </c>
      <c r="BX42">
        <v>17.899999999999999</v>
      </c>
      <c r="BY42">
        <v>4773.7</v>
      </c>
      <c r="BZ42">
        <v>197.7</v>
      </c>
      <c r="CB42">
        <v>95</v>
      </c>
      <c r="CC42">
        <v>3.28</v>
      </c>
      <c r="CD42">
        <v>3.2770000000000001</v>
      </c>
      <c r="CE42" t="s">
        <v>608</v>
      </c>
      <c r="CF42" t="s">
        <v>609</v>
      </c>
      <c r="CG42">
        <v>80</v>
      </c>
      <c r="CH42" t="s">
        <v>762</v>
      </c>
      <c r="CJ42" t="s">
        <v>624</v>
      </c>
      <c r="CL42" t="s">
        <v>779</v>
      </c>
      <c r="CM42" t="s">
        <v>779</v>
      </c>
      <c r="CN42" t="s">
        <v>779</v>
      </c>
      <c r="CO42" t="s">
        <v>779</v>
      </c>
      <c r="CP42" t="s">
        <v>779</v>
      </c>
      <c r="CQ42" t="s">
        <v>779</v>
      </c>
      <c r="CR42" t="s">
        <v>780</v>
      </c>
      <c r="CU42" t="s">
        <v>780</v>
      </c>
      <c r="CV42" t="s">
        <v>780</v>
      </c>
      <c r="CW42" t="s">
        <v>781</v>
      </c>
    </row>
    <row r="43" spans="2:101" hidden="1">
      <c r="B43">
        <v>83943</v>
      </c>
      <c r="C43" t="s">
        <v>731</v>
      </c>
      <c r="D43" t="s">
        <v>592</v>
      </c>
      <c r="E43" t="s">
        <v>614</v>
      </c>
      <c r="F43" t="s">
        <v>594</v>
      </c>
      <c r="G43" t="s">
        <v>796</v>
      </c>
      <c r="H43">
        <v>12377</v>
      </c>
      <c r="I43" t="s">
        <v>616</v>
      </c>
      <c r="J43" t="s">
        <v>598</v>
      </c>
      <c r="K43" t="s">
        <v>773</v>
      </c>
      <c r="L43" t="s">
        <v>617</v>
      </c>
      <c r="N43" t="s">
        <v>789</v>
      </c>
      <c r="O43" t="s">
        <v>790</v>
      </c>
      <c r="P43" t="s">
        <v>791</v>
      </c>
      <c r="Q43" t="s">
        <v>698</v>
      </c>
      <c r="R43">
        <v>40</v>
      </c>
      <c r="S43">
        <v>40</v>
      </c>
      <c r="T43">
        <v>25</v>
      </c>
      <c r="U43">
        <v>40</v>
      </c>
      <c r="V43">
        <v>40</v>
      </c>
      <c r="W43">
        <v>23</v>
      </c>
      <c r="Y43" t="s">
        <v>797</v>
      </c>
      <c r="AA43" t="s">
        <v>607</v>
      </c>
      <c r="AB43">
        <v>2.5999999999999999E-3</v>
      </c>
      <c r="AC43">
        <v>0.94359999999999999</v>
      </c>
      <c r="AD43">
        <v>0.01</v>
      </c>
      <c r="AE43">
        <v>4.3700000000000003E-2</v>
      </c>
      <c r="AF43">
        <v>1E-4</v>
      </c>
      <c r="AG43" t="s">
        <v>606</v>
      </c>
      <c r="AH43" t="s">
        <v>607</v>
      </c>
      <c r="AI43" t="s">
        <v>606</v>
      </c>
      <c r="AJ43" t="s">
        <v>607</v>
      </c>
      <c r="AK43" t="s">
        <v>606</v>
      </c>
      <c r="AL43">
        <v>0</v>
      </c>
      <c r="AM43">
        <v>0</v>
      </c>
      <c r="AN43">
        <v>0</v>
      </c>
      <c r="AO43">
        <v>0</v>
      </c>
      <c r="AP43">
        <v>0</v>
      </c>
      <c r="AQ43" t="s">
        <v>606</v>
      </c>
      <c r="AR43" t="s">
        <v>606</v>
      </c>
      <c r="AS43" t="s">
        <v>606</v>
      </c>
      <c r="AT43" t="s">
        <v>606</v>
      </c>
      <c r="AU43" t="s">
        <v>606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1.472</v>
      </c>
      <c r="BW43">
        <v>1.8040832</v>
      </c>
      <c r="BX43">
        <v>42.6</v>
      </c>
      <c r="BY43">
        <v>7261.5</v>
      </c>
      <c r="BZ43">
        <v>299.39999999999998</v>
      </c>
      <c r="CB43">
        <v>95</v>
      </c>
      <c r="CC43">
        <v>3.28</v>
      </c>
      <c r="CD43">
        <v>3.2770000000000001</v>
      </c>
      <c r="CE43" t="s">
        <v>608</v>
      </c>
      <c r="CF43" t="s">
        <v>673</v>
      </c>
      <c r="CG43">
        <v>10000</v>
      </c>
      <c r="CH43" t="s">
        <v>699</v>
      </c>
      <c r="CJ43" t="s">
        <v>624</v>
      </c>
      <c r="CL43" t="s">
        <v>779</v>
      </c>
      <c r="CM43" t="s">
        <v>779</v>
      </c>
      <c r="CN43" t="s">
        <v>779</v>
      </c>
      <c r="CO43" t="s">
        <v>779</v>
      </c>
      <c r="CP43" t="s">
        <v>779</v>
      </c>
      <c r="CQ43" t="s">
        <v>779</v>
      </c>
      <c r="CR43" t="s">
        <v>780</v>
      </c>
      <c r="CU43" t="s">
        <v>780</v>
      </c>
      <c r="CV43" t="s">
        <v>780</v>
      </c>
      <c r="CW43" t="s">
        <v>781</v>
      </c>
    </row>
    <row r="44" spans="2:101" hidden="1">
      <c r="B44">
        <v>79041</v>
      </c>
      <c r="C44" t="s">
        <v>731</v>
      </c>
      <c r="D44" t="s">
        <v>592</v>
      </c>
      <c r="E44" t="s">
        <v>614</v>
      </c>
      <c r="F44" t="s">
        <v>594</v>
      </c>
      <c r="G44" t="s">
        <v>798</v>
      </c>
      <c r="H44">
        <v>12137</v>
      </c>
      <c r="I44" t="s">
        <v>616</v>
      </c>
      <c r="J44" t="s">
        <v>598</v>
      </c>
      <c r="K44" t="s">
        <v>773</v>
      </c>
      <c r="L44" t="s">
        <v>617</v>
      </c>
      <c r="N44" t="s">
        <v>789</v>
      </c>
      <c r="O44" t="s">
        <v>790</v>
      </c>
      <c r="P44" t="s">
        <v>791</v>
      </c>
      <c r="Q44" t="s">
        <v>630</v>
      </c>
      <c r="R44">
        <v>8000</v>
      </c>
      <c r="S44">
        <v>8000</v>
      </c>
      <c r="T44">
        <v>3900</v>
      </c>
      <c r="U44">
        <v>25</v>
      </c>
      <c r="V44">
        <v>25</v>
      </c>
      <c r="W44">
        <v>23</v>
      </c>
      <c r="AA44">
        <v>2.9999999999999997E-4</v>
      </c>
      <c r="AB44">
        <v>7.1999999999999998E-3</v>
      </c>
      <c r="AC44">
        <v>2.1299999999999999E-2</v>
      </c>
      <c r="AD44" t="s">
        <v>607</v>
      </c>
      <c r="AE44">
        <v>0.96789999999999998</v>
      </c>
      <c r="AF44">
        <v>2.5999999999999999E-3</v>
      </c>
      <c r="AG44">
        <v>4.0000000000000002E-4</v>
      </c>
      <c r="AH44">
        <v>1E-4</v>
      </c>
      <c r="AI44" t="s">
        <v>607</v>
      </c>
      <c r="AJ44" t="s">
        <v>607</v>
      </c>
      <c r="AK44" t="s">
        <v>607</v>
      </c>
      <c r="AL44">
        <v>1E-4</v>
      </c>
      <c r="AM44">
        <v>1E-4</v>
      </c>
      <c r="AN44">
        <v>0</v>
      </c>
      <c r="AO44">
        <v>0</v>
      </c>
      <c r="AP44">
        <v>0</v>
      </c>
      <c r="AQ44" t="s">
        <v>606</v>
      </c>
      <c r="AR44" t="s">
        <v>606</v>
      </c>
      <c r="AS44" t="s">
        <v>606</v>
      </c>
      <c r="AT44" t="s">
        <v>606</v>
      </c>
      <c r="AU44" t="s">
        <v>606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0.57999999999999996</v>
      </c>
      <c r="BW44">
        <v>0.71084800000000004</v>
      </c>
      <c r="BX44">
        <v>16.8</v>
      </c>
      <c r="BY44">
        <v>4648.3999999999996</v>
      </c>
      <c r="BZ44">
        <v>193</v>
      </c>
      <c r="CB44">
        <v>100.2</v>
      </c>
      <c r="CC44">
        <v>3.459646094</v>
      </c>
      <c r="CD44">
        <v>3.4567053950000002</v>
      </c>
      <c r="CE44">
        <v>205.43</v>
      </c>
      <c r="CF44" t="s">
        <v>609</v>
      </c>
      <c r="CG44">
        <v>1</v>
      </c>
      <c r="CH44" t="s">
        <v>631</v>
      </c>
      <c r="CJ44" t="s">
        <v>624</v>
      </c>
      <c r="CL44" t="s">
        <v>779</v>
      </c>
      <c r="CM44" t="s">
        <v>779</v>
      </c>
      <c r="CN44" t="s">
        <v>779</v>
      </c>
      <c r="CO44" t="s">
        <v>779</v>
      </c>
      <c r="CP44" t="s">
        <v>779</v>
      </c>
      <c r="CQ44" t="s">
        <v>779</v>
      </c>
      <c r="CR44" t="s">
        <v>780</v>
      </c>
      <c r="CU44" t="s">
        <v>780</v>
      </c>
      <c r="CV44" t="s">
        <v>780</v>
      </c>
      <c r="CW44" t="s">
        <v>781</v>
      </c>
    </row>
    <row r="45" spans="2:101" hidden="1">
      <c r="B45">
        <v>79042</v>
      </c>
      <c r="C45" t="s">
        <v>687</v>
      </c>
      <c r="D45" t="s">
        <v>592</v>
      </c>
      <c r="E45" t="s">
        <v>614</v>
      </c>
      <c r="F45" t="s">
        <v>594</v>
      </c>
      <c r="G45" t="s">
        <v>799</v>
      </c>
      <c r="H45">
        <v>11125</v>
      </c>
      <c r="I45" t="s">
        <v>616</v>
      </c>
      <c r="J45" t="s">
        <v>598</v>
      </c>
      <c r="K45" t="s">
        <v>773</v>
      </c>
      <c r="L45" t="s">
        <v>617</v>
      </c>
      <c r="N45" t="s">
        <v>789</v>
      </c>
      <c r="O45" t="s">
        <v>790</v>
      </c>
      <c r="P45" t="s">
        <v>791</v>
      </c>
      <c r="Q45" t="s">
        <v>705</v>
      </c>
      <c r="R45">
        <v>1000</v>
      </c>
      <c r="S45">
        <v>1000</v>
      </c>
      <c r="T45">
        <v>950</v>
      </c>
      <c r="U45">
        <v>25</v>
      </c>
      <c r="V45">
        <v>25</v>
      </c>
      <c r="W45">
        <v>23</v>
      </c>
      <c r="AA45">
        <v>2.9999999999999997E-4</v>
      </c>
      <c r="AB45">
        <v>6.7000000000000002E-3</v>
      </c>
      <c r="AC45">
        <v>1.9800000000000002E-2</v>
      </c>
      <c r="AD45" t="s">
        <v>607</v>
      </c>
      <c r="AE45">
        <v>0.97030000000000005</v>
      </c>
      <c r="AF45">
        <v>2.3999999999999998E-3</v>
      </c>
      <c r="AG45">
        <v>2.9999999999999997E-4</v>
      </c>
      <c r="AH45">
        <v>1E-4</v>
      </c>
      <c r="AI45" t="s">
        <v>607</v>
      </c>
      <c r="AJ45" t="s">
        <v>607</v>
      </c>
      <c r="AK45" t="s">
        <v>607</v>
      </c>
      <c r="AL45">
        <v>1E-4</v>
      </c>
      <c r="AM45">
        <v>0</v>
      </c>
      <c r="AN45">
        <v>0</v>
      </c>
      <c r="AO45">
        <v>0</v>
      </c>
      <c r="AP45">
        <v>0</v>
      </c>
      <c r="AQ45" t="s">
        <v>606</v>
      </c>
      <c r="AR45" t="s">
        <v>606</v>
      </c>
      <c r="AS45" t="s">
        <v>606</v>
      </c>
      <c r="AT45" t="s">
        <v>606</v>
      </c>
      <c r="AU45" t="s">
        <v>606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0.57699999999999996</v>
      </c>
      <c r="BW45">
        <v>0.7071712</v>
      </c>
      <c r="BX45">
        <v>16.7</v>
      </c>
      <c r="BY45">
        <v>4645</v>
      </c>
      <c r="BZ45">
        <v>192.7</v>
      </c>
      <c r="CB45">
        <v>95</v>
      </c>
      <c r="CC45">
        <v>3.28</v>
      </c>
      <c r="CD45">
        <v>3.2770000000000001</v>
      </c>
      <c r="CE45" t="s">
        <v>608</v>
      </c>
      <c r="CF45" t="s">
        <v>609</v>
      </c>
      <c r="CG45">
        <v>1</v>
      </c>
      <c r="CH45" t="s">
        <v>706</v>
      </c>
      <c r="CJ45" t="s">
        <v>624</v>
      </c>
      <c r="CL45" t="s">
        <v>779</v>
      </c>
      <c r="CM45" t="s">
        <v>779</v>
      </c>
      <c r="CN45" t="s">
        <v>779</v>
      </c>
      <c r="CO45" t="s">
        <v>779</v>
      </c>
      <c r="CP45" t="s">
        <v>779</v>
      </c>
      <c r="CQ45" t="s">
        <v>779</v>
      </c>
      <c r="CR45" t="s">
        <v>780</v>
      </c>
      <c r="CU45" t="s">
        <v>780</v>
      </c>
      <c r="CV45" t="s">
        <v>780</v>
      </c>
      <c r="CW45" t="s">
        <v>781</v>
      </c>
    </row>
    <row r="46" spans="2:101" hidden="1">
      <c r="B46">
        <v>79043</v>
      </c>
      <c r="C46" t="s">
        <v>731</v>
      </c>
      <c r="D46" t="s">
        <v>592</v>
      </c>
      <c r="E46" t="s">
        <v>614</v>
      </c>
      <c r="F46" t="s">
        <v>594</v>
      </c>
      <c r="G46" t="s">
        <v>800</v>
      </c>
      <c r="H46">
        <v>12231</v>
      </c>
      <c r="I46" t="s">
        <v>616</v>
      </c>
      <c r="J46" t="s">
        <v>598</v>
      </c>
      <c r="K46" t="s">
        <v>773</v>
      </c>
      <c r="L46" t="s">
        <v>617</v>
      </c>
      <c r="N46" t="s">
        <v>789</v>
      </c>
      <c r="O46" t="s">
        <v>790</v>
      </c>
      <c r="P46" t="s">
        <v>791</v>
      </c>
      <c r="Q46" t="s">
        <v>701</v>
      </c>
      <c r="R46">
        <v>1000</v>
      </c>
      <c r="S46">
        <v>1000</v>
      </c>
      <c r="T46">
        <v>950</v>
      </c>
      <c r="U46">
        <v>25</v>
      </c>
      <c r="V46">
        <v>25</v>
      </c>
      <c r="W46">
        <v>23</v>
      </c>
      <c r="AA46">
        <v>2.9999999999999997E-4</v>
      </c>
      <c r="AB46">
        <v>6.7999999999999996E-3</v>
      </c>
      <c r="AC46">
        <v>2.4E-2</v>
      </c>
      <c r="AD46" t="s">
        <v>607</v>
      </c>
      <c r="AE46">
        <v>0.96640000000000004</v>
      </c>
      <c r="AF46">
        <v>2.3999999999999998E-3</v>
      </c>
      <c r="AG46" t="s">
        <v>606</v>
      </c>
      <c r="AH46">
        <v>1E-4</v>
      </c>
      <c r="AI46" t="s">
        <v>607</v>
      </c>
      <c r="AJ46" t="s">
        <v>607</v>
      </c>
      <c r="AK46" t="s">
        <v>607</v>
      </c>
      <c r="AL46">
        <v>0</v>
      </c>
      <c r="AM46">
        <v>0</v>
      </c>
      <c r="AN46">
        <v>0</v>
      </c>
      <c r="AO46">
        <v>0</v>
      </c>
      <c r="AP46">
        <v>0</v>
      </c>
      <c r="AQ46" t="s">
        <v>606</v>
      </c>
      <c r="AR46" t="s">
        <v>606</v>
      </c>
      <c r="AS46" t="s">
        <v>606</v>
      </c>
      <c r="AT46" t="s">
        <v>606</v>
      </c>
      <c r="AU46" t="s">
        <v>606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0.58099999999999996</v>
      </c>
      <c r="BW46">
        <v>0.71207359999999997</v>
      </c>
      <c r="BX46">
        <v>16.8</v>
      </c>
      <c r="BY46">
        <v>4656.8</v>
      </c>
      <c r="BZ46">
        <v>193.1</v>
      </c>
      <c r="CB46">
        <v>95</v>
      </c>
      <c r="CC46">
        <v>3.28</v>
      </c>
      <c r="CD46">
        <v>3.2770000000000001</v>
      </c>
      <c r="CE46" t="s">
        <v>608</v>
      </c>
      <c r="CF46" t="s">
        <v>609</v>
      </c>
      <c r="CG46">
        <v>1</v>
      </c>
      <c r="CH46" t="s">
        <v>703</v>
      </c>
      <c r="CJ46" t="s">
        <v>624</v>
      </c>
      <c r="CL46" t="s">
        <v>779</v>
      </c>
      <c r="CM46" t="s">
        <v>779</v>
      </c>
      <c r="CN46" t="s">
        <v>779</v>
      </c>
      <c r="CO46" t="s">
        <v>779</v>
      </c>
      <c r="CP46" t="s">
        <v>779</v>
      </c>
      <c r="CQ46" t="s">
        <v>779</v>
      </c>
      <c r="CR46" t="s">
        <v>780</v>
      </c>
      <c r="CU46" t="s">
        <v>780</v>
      </c>
      <c r="CV46" t="s">
        <v>780</v>
      </c>
      <c r="CW46" t="s">
        <v>781</v>
      </c>
    </row>
    <row r="47" spans="2:101" hidden="1">
      <c r="B47">
        <v>79040</v>
      </c>
      <c r="C47" t="s">
        <v>731</v>
      </c>
      <c r="D47" t="s">
        <v>592</v>
      </c>
      <c r="E47" t="s">
        <v>614</v>
      </c>
      <c r="F47" t="s">
        <v>594</v>
      </c>
      <c r="G47" t="s">
        <v>801</v>
      </c>
      <c r="H47">
        <v>12033</v>
      </c>
      <c r="I47" t="s">
        <v>616</v>
      </c>
      <c r="J47" t="s">
        <v>598</v>
      </c>
      <c r="L47" t="s">
        <v>617</v>
      </c>
      <c r="N47" t="s">
        <v>802</v>
      </c>
      <c r="O47" t="s">
        <v>803</v>
      </c>
      <c r="P47" t="s">
        <v>804</v>
      </c>
      <c r="Q47" t="s">
        <v>627</v>
      </c>
      <c r="R47">
        <v>8902</v>
      </c>
      <c r="S47">
        <v>8902</v>
      </c>
      <c r="T47">
        <v>8175</v>
      </c>
      <c r="U47">
        <v>40</v>
      </c>
      <c r="V47">
        <v>40</v>
      </c>
      <c r="W47">
        <v>23</v>
      </c>
      <c r="Y47" t="s">
        <v>805</v>
      </c>
      <c r="Z47" t="s">
        <v>607</v>
      </c>
      <c r="AA47">
        <v>2.9999999999999997E-4</v>
      </c>
      <c r="AB47">
        <v>6.7999999999999996E-3</v>
      </c>
      <c r="AC47">
        <v>2.0899999999999998E-2</v>
      </c>
      <c r="AD47" t="s">
        <v>606</v>
      </c>
      <c r="AE47">
        <v>0.96789999999999998</v>
      </c>
      <c r="AF47">
        <v>2.3999999999999998E-3</v>
      </c>
      <c r="AG47">
        <v>1.2999999999999999E-3</v>
      </c>
      <c r="AH47">
        <v>1E-4</v>
      </c>
      <c r="AI47" t="s">
        <v>607</v>
      </c>
      <c r="AJ47">
        <v>1E-4</v>
      </c>
      <c r="AK47" t="s">
        <v>607</v>
      </c>
      <c r="AL47">
        <v>1E-4</v>
      </c>
      <c r="AM47">
        <v>1E-4</v>
      </c>
      <c r="AN47">
        <v>0</v>
      </c>
      <c r="AO47">
        <v>0</v>
      </c>
      <c r="AP47">
        <v>0</v>
      </c>
      <c r="AQ47" t="s">
        <v>606</v>
      </c>
      <c r="AR47" t="s">
        <v>606</v>
      </c>
      <c r="AS47" t="s">
        <v>606</v>
      </c>
      <c r="AT47" t="s">
        <v>606</v>
      </c>
      <c r="AU47" t="s">
        <v>606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0.57999999999999996</v>
      </c>
      <c r="BW47">
        <v>0.71084800000000004</v>
      </c>
      <c r="BX47">
        <v>16.8</v>
      </c>
      <c r="BY47">
        <v>4647.2</v>
      </c>
      <c r="BZ47">
        <v>193.1</v>
      </c>
      <c r="CB47">
        <v>100.2</v>
      </c>
      <c r="CC47">
        <v>3.459646094</v>
      </c>
      <c r="CD47">
        <v>3.4567053950000002</v>
      </c>
      <c r="CE47">
        <v>205.43</v>
      </c>
      <c r="CF47" t="s">
        <v>609</v>
      </c>
      <c r="CG47">
        <v>0</v>
      </c>
      <c r="CH47" t="s">
        <v>628</v>
      </c>
      <c r="CJ47" t="s">
        <v>624</v>
      </c>
      <c r="CR47" t="s">
        <v>780</v>
      </c>
      <c r="CS47" t="s">
        <v>780</v>
      </c>
      <c r="CT47" t="s">
        <v>780</v>
      </c>
      <c r="CW47" t="s">
        <v>806</v>
      </c>
    </row>
    <row r="48" spans="2:101" hidden="1">
      <c r="B48">
        <v>79041</v>
      </c>
      <c r="C48" t="s">
        <v>731</v>
      </c>
      <c r="D48" t="s">
        <v>592</v>
      </c>
      <c r="E48" t="s">
        <v>614</v>
      </c>
      <c r="F48" t="s">
        <v>594</v>
      </c>
      <c r="G48" t="s">
        <v>807</v>
      </c>
      <c r="H48">
        <v>11874</v>
      </c>
      <c r="I48" t="s">
        <v>616</v>
      </c>
      <c r="J48" t="s">
        <v>598</v>
      </c>
      <c r="L48" t="s">
        <v>617</v>
      </c>
      <c r="N48" t="s">
        <v>802</v>
      </c>
      <c r="O48" t="s">
        <v>803</v>
      </c>
      <c r="P48" t="s">
        <v>804</v>
      </c>
      <c r="Q48" t="s">
        <v>630</v>
      </c>
      <c r="R48">
        <v>8955</v>
      </c>
      <c r="S48">
        <v>8955</v>
      </c>
      <c r="T48">
        <v>4125</v>
      </c>
      <c r="U48">
        <v>33</v>
      </c>
      <c r="V48">
        <v>33</v>
      </c>
      <c r="W48">
        <v>23</v>
      </c>
      <c r="AA48">
        <v>2.9999999999999997E-4</v>
      </c>
      <c r="AB48">
        <v>6.4000000000000003E-3</v>
      </c>
      <c r="AC48">
        <v>1.9599999999999999E-2</v>
      </c>
      <c r="AD48" t="s">
        <v>607</v>
      </c>
      <c r="AE48">
        <v>0.97019999999999995</v>
      </c>
      <c r="AF48">
        <v>2.3999999999999998E-3</v>
      </c>
      <c r="AG48">
        <v>8.9999999999999998E-4</v>
      </c>
      <c r="AH48">
        <v>1E-4</v>
      </c>
      <c r="AI48" t="s">
        <v>607</v>
      </c>
      <c r="AJ48" t="s">
        <v>607</v>
      </c>
      <c r="AK48" t="s">
        <v>607</v>
      </c>
      <c r="AL48">
        <v>1E-4</v>
      </c>
      <c r="AM48">
        <v>0</v>
      </c>
      <c r="AN48">
        <v>0</v>
      </c>
      <c r="AO48">
        <v>0</v>
      </c>
      <c r="AP48">
        <v>0</v>
      </c>
      <c r="AQ48" t="s">
        <v>606</v>
      </c>
      <c r="AR48" t="s">
        <v>606</v>
      </c>
      <c r="AS48" t="s">
        <v>606</v>
      </c>
      <c r="AT48" t="s">
        <v>606</v>
      </c>
      <c r="AU48" t="s">
        <v>606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0.57799999999999996</v>
      </c>
      <c r="BW48">
        <v>0.70839680000000005</v>
      </c>
      <c r="BX48">
        <v>16.7</v>
      </c>
      <c r="BY48">
        <v>4644.6000000000004</v>
      </c>
      <c r="BZ48">
        <v>192.8</v>
      </c>
      <c r="CB48">
        <v>95</v>
      </c>
      <c r="CC48">
        <v>3.28</v>
      </c>
      <c r="CD48">
        <v>3.2770000000000001</v>
      </c>
      <c r="CE48" t="s">
        <v>608</v>
      </c>
      <c r="CF48" t="s">
        <v>609</v>
      </c>
      <c r="CG48">
        <v>1</v>
      </c>
      <c r="CH48" t="s">
        <v>631</v>
      </c>
      <c r="CJ48" t="s">
        <v>624</v>
      </c>
      <c r="CR48" t="s">
        <v>780</v>
      </c>
      <c r="CS48" t="s">
        <v>780</v>
      </c>
      <c r="CT48" t="s">
        <v>780</v>
      </c>
      <c r="CW48" t="s">
        <v>806</v>
      </c>
    </row>
    <row r="49" spans="2:103" hidden="1">
      <c r="B49">
        <v>79038</v>
      </c>
      <c r="C49" t="s">
        <v>687</v>
      </c>
      <c r="D49" t="s">
        <v>592</v>
      </c>
      <c r="E49" t="s">
        <v>614</v>
      </c>
      <c r="F49" t="s">
        <v>594</v>
      </c>
      <c r="G49" t="s">
        <v>808</v>
      </c>
      <c r="H49">
        <v>11823</v>
      </c>
      <c r="I49" t="s">
        <v>616</v>
      </c>
      <c r="J49" t="s">
        <v>598</v>
      </c>
      <c r="L49" t="s">
        <v>617</v>
      </c>
      <c r="N49" t="s">
        <v>802</v>
      </c>
      <c r="O49" t="s">
        <v>803</v>
      </c>
      <c r="P49" t="s">
        <v>804</v>
      </c>
      <c r="Q49" t="s">
        <v>786</v>
      </c>
      <c r="R49">
        <v>739</v>
      </c>
      <c r="S49">
        <v>739</v>
      </c>
      <c r="T49">
        <v>700</v>
      </c>
      <c r="U49">
        <v>9</v>
      </c>
      <c r="V49">
        <v>9</v>
      </c>
      <c r="W49">
        <v>23</v>
      </c>
      <c r="AA49">
        <v>2.0000000000000001E-4</v>
      </c>
      <c r="AB49">
        <v>4.1000000000000003E-3</v>
      </c>
      <c r="AC49">
        <v>6.6100000000000006E-2</v>
      </c>
      <c r="AD49" t="s">
        <v>607</v>
      </c>
      <c r="AE49">
        <v>0.92730000000000001</v>
      </c>
      <c r="AF49">
        <v>6.9999999999999999E-4</v>
      </c>
      <c r="AG49">
        <v>1.6000000000000001E-3</v>
      </c>
      <c r="AH49" t="s">
        <v>607</v>
      </c>
      <c r="AI49" t="s">
        <v>607</v>
      </c>
      <c r="AJ49" t="s">
        <v>607</v>
      </c>
      <c r="AK49" t="s">
        <v>607</v>
      </c>
      <c r="AL49">
        <v>0</v>
      </c>
      <c r="AM49">
        <v>0</v>
      </c>
      <c r="AN49">
        <v>0</v>
      </c>
      <c r="AO49">
        <v>0</v>
      </c>
      <c r="AP49">
        <v>0</v>
      </c>
      <c r="AQ49" t="s">
        <v>606</v>
      </c>
      <c r="AR49" t="s">
        <v>606</v>
      </c>
      <c r="AS49" t="s">
        <v>606</v>
      </c>
      <c r="AT49" t="s">
        <v>606</v>
      </c>
      <c r="AU49" t="s">
        <v>606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0.621</v>
      </c>
      <c r="BW49">
        <v>0.76109760000000004</v>
      </c>
      <c r="BX49">
        <v>18</v>
      </c>
      <c r="BY49">
        <v>4776.5</v>
      </c>
      <c r="BZ49">
        <v>198.2</v>
      </c>
      <c r="CB49">
        <v>95</v>
      </c>
      <c r="CC49">
        <v>3.28</v>
      </c>
      <c r="CD49">
        <v>3.2770000000000001</v>
      </c>
      <c r="CE49" t="s">
        <v>608</v>
      </c>
      <c r="CF49" t="s">
        <v>609</v>
      </c>
      <c r="CG49">
        <v>85</v>
      </c>
      <c r="CH49" t="s">
        <v>787</v>
      </c>
      <c r="CJ49" t="s">
        <v>624</v>
      </c>
      <c r="CR49" t="s">
        <v>780</v>
      </c>
      <c r="CS49" t="s">
        <v>780</v>
      </c>
      <c r="CT49" t="s">
        <v>780</v>
      </c>
      <c r="CW49" t="s">
        <v>806</v>
      </c>
    </row>
    <row r="50" spans="2:103" hidden="1">
      <c r="B50">
        <v>79037</v>
      </c>
      <c r="C50" t="s">
        <v>687</v>
      </c>
      <c r="D50" t="s">
        <v>592</v>
      </c>
      <c r="E50" t="s">
        <v>614</v>
      </c>
      <c r="F50" t="s">
        <v>594</v>
      </c>
      <c r="G50" t="s">
        <v>809</v>
      </c>
      <c r="H50">
        <v>11408</v>
      </c>
      <c r="I50" t="s">
        <v>616</v>
      </c>
      <c r="J50" t="s">
        <v>598</v>
      </c>
      <c r="L50" t="s">
        <v>617</v>
      </c>
      <c r="N50" t="s">
        <v>802</v>
      </c>
      <c r="O50" t="s">
        <v>803</v>
      </c>
      <c r="P50" t="s">
        <v>804</v>
      </c>
      <c r="Q50" t="s">
        <v>783</v>
      </c>
      <c r="R50">
        <v>627</v>
      </c>
      <c r="S50">
        <v>627</v>
      </c>
      <c r="T50">
        <v>600</v>
      </c>
      <c r="U50">
        <v>3.9</v>
      </c>
      <c r="V50">
        <v>3.9</v>
      </c>
      <c r="W50">
        <v>23</v>
      </c>
      <c r="AA50">
        <v>2.0000000000000001E-4</v>
      </c>
      <c r="AB50">
        <v>4.1999999999999997E-3</v>
      </c>
      <c r="AC50">
        <v>6.6000000000000003E-2</v>
      </c>
      <c r="AD50" t="s">
        <v>607</v>
      </c>
      <c r="AE50">
        <v>0.92589999999999995</v>
      </c>
      <c r="AF50">
        <v>5.9999999999999995E-4</v>
      </c>
      <c r="AG50">
        <v>3.0999999999999999E-3</v>
      </c>
      <c r="AH50" t="s">
        <v>607</v>
      </c>
      <c r="AI50" t="s">
        <v>607</v>
      </c>
      <c r="AJ50" t="s">
        <v>607</v>
      </c>
      <c r="AK50" t="s">
        <v>607</v>
      </c>
      <c r="AL50">
        <v>0</v>
      </c>
      <c r="AM50">
        <v>0</v>
      </c>
      <c r="AN50">
        <v>0</v>
      </c>
      <c r="AO50">
        <v>0</v>
      </c>
      <c r="AP50">
        <v>0</v>
      </c>
      <c r="AQ50" t="s">
        <v>606</v>
      </c>
      <c r="AR50" t="s">
        <v>606</v>
      </c>
      <c r="AS50" t="s">
        <v>606</v>
      </c>
      <c r="AT50" t="s">
        <v>606</v>
      </c>
      <c r="AU50" t="s">
        <v>606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0.623</v>
      </c>
      <c r="BW50">
        <v>0.76354880000000003</v>
      </c>
      <c r="BX50">
        <v>18</v>
      </c>
      <c r="BY50">
        <v>4775.5</v>
      </c>
      <c r="BZ50">
        <v>198.4</v>
      </c>
      <c r="CB50">
        <v>95</v>
      </c>
      <c r="CC50">
        <v>3.28</v>
      </c>
      <c r="CD50">
        <v>3.2770000000000001</v>
      </c>
      <c r="CE50" t="s">
        <v>608</v>
      </c>
      <c r="CF50" t="s">
        <v>609</v>
      </c>
      <c r="CG50">
        <v>85</v>
      </c>
      <c r="CH50" t="s">
        <v>784</v>
      </c>
      <c r="CJ50" t="s">
        <v>624</v>
      </c>
      <c r="CR50" t="s">
        <v>780</v>
      </c>
      <c r="CS50" t="s">
        <v>780</v>
      </c>
      <c r="CT50" t="s">
        <v>780</v>
      </c>
      <c r="CW50" t="s">
        <v>806</v>
      </c>
    </row>
    <row r="51" spans="2:103" hidden="1">
      <c r="B51">
        <v>79039</v>
      </c>
      <c r="C51" t="s">
        <v>687</v>
      </c>
      <c r="D51" t="s">
        <v>592</v>
      </c>
      <c r="E51" t="s">
        <v>614</v>
      </c>
      <c r="F51" t="s">
        <v>594</v>
      </c>
      <c r="G51" t="s">
        <v>810</v>
      </c>
      <c r="H51">
        <v>11392</v>
      </c>
      <c r="I51" t="s">
        <v>616</v>
      </c>
      <c r="J51" t="s">
        <v>598</v>
      </c>
      <c r="L51" t="s">
        <v>617</v>
      </c>
      <c r="N51" t="s">
        <v>802</v>
      </c>
      <c r="O51" t="s">
        <v>803</v>
      </c>
      <c r="P51" t="s">
        <v>804</v>
      </c>
      <c r="Q51" t="s">
        <v>777</v>
      </c>
      <c r="R51">
        <v>331</v>
      </c>
      <c r="S51">
        <v>331</v>
      </c>
      <c r="T51">
        <v>350</v>
      </c>
      <c r="U51">
        <v>15.6</v>
      </c>
      <c r="V51">
        <v>15.6</v>
      </c>
      <c r="W51">
        <v>23</v>
      </c>
      <c r="Z51" t="s">
        <v>607</v>
      </c>
      <c r="AA51">
        <v>5.9999999999999995E-4</v>
      </c>
      <c r="AB51">
        <v>1.34E-2</v>
      </c>
      <c r="AC51">
        <v>3.9899999999999998E-2</v>
      </c>
      <c r="AD51" t="s">
        <v>606</v>
      </c>
      <c r="AE51">
        <v>0.93340000000000001</v>
      </c>
      <c r="AF51">
        <v>7.6E-3</v>
      </c>
      <c r="AG51">
        <v>2.2000000000000001E-3</v>
      </c>
      <c r="AH51">
        <v>4.0000000000000002E-4</v>
      </c>
      <c r="AI51">
        <v>2.9999999999999997E-4</v>
      </c>
      <c r="AJ51">
        <v>2.9999999999999997E-4</v>
      </c>
      <c r="AK51">
        <v>2.0000000000000001E-4</v>
      </c>
      <c r="AL51">
        <v>2.9999999999999997E-4</v>
      </c>
      <c r="AM51">
        <v>5.9999999999999995E-4</v>
      </c>
      <c r="AN51">
        <v>2.9999999999999997E-4</v>
      </c>
      <c r="AO51">
        <v>2.0000000000000001E-4</v>
      </c>
      <c r="AP51">
        <v>0</v>
      </c>
      <c r="AQ51" t="s">
        <v>607</v>
      </c>
      <c r="AR51" t="s">
        <v>606</v>
      </c>
      <c r="AS51" t="s">
        <v>606</v>
      </c>
      <c r="AT51" t="s">
        <v>606</v>
      </c>
      <c r="AU51" t="s">
        <v>606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2.0000000000000001E-4</v>
      </c>
      <c r="BS51">
        <v>0</v>
      </c>
      <c r="BT51">
        <v>0</v>
      </c>
      <c r="BU51">
        <v>1E-4</v>
      </c>
      <c r="BV51">
        <v>0.61099999999999999</v>
      </c>
      <c r="BW51">
        <v>0.7488416</v>
      </c>
      <c r="BX51">
        <v>17.7</v>
      </c>
      <c r="BY51">
        <v>4688.1000000000004</v>
      </c>
      <c r="BZ51">
        <v>196.3</v>
      </c>
      <c r="CB51">
        <v>109.4</v>
      </c>
      <c r="CC51">
        <v>3.77729823</v>
      </c>
      <c r="CD51">
        <v>3.7740875269999998</v>
      </c>
      <c r="CE51">
        <v>223.15</v>
      </c>
      <c r="CF51" t="s">
        <v>609</v>
      </c>
      <c r="CG51">
        <v>0</v>
      </c>
      <c r="CH51" t="s">
        <v>778</v>
      </c>
      <c r="CJ51" t="s">
        <v>624</v>
      </c>
      <c r="CR51" t="s">
        <v>780</v>
      </c>
      <c r="CS51" t="s">
        <v>780</v>
      </c>
      <c r="CT51" t="s">
        <v>780</v>
      </c>
      <c r="CW51" t="s">
        <v>806</v>
      </c>
    </row>
    <row r="52" spans="2:103" hidden="1">
      <c r="B52">
        <v>79042</v>
      </c>
      <c r="C52" t="s">
        <v>687</v>
      </c>
      <c r="D52" t="s">
        <v>592</v>
      </c>
      <c r="E52" t="s">
        <v>614</v>
      </c>
      <c r="F52" t="s">
        <v>594</v>
      </c>
      <c r="G52" t="s">
        <v>811</v>
      </c>
      <c r="H52">
        <v>9243</v>
      </c>
      <c r="I52" t="s">
        <v>616</v>
      </c>
      <c r="J52" t="s">
        <v>598</v>
      </c>
      <c r="L52" t="s">
        <v>617</v>
      </c>
      <c r="N52" t="s">
        <v>802</v>
      </c>
      <c r="O52" t="s">
        <v>803</v>
      </c>
      <c r="P52" t="s">
        <v>812</v>
      </c>
      <c r="Q52" t="s">
        <v>705</v>
      </c>
      <c r="R52">
        <v>1000</v>
      </c>
      <c r="S52">
        <v>1000</v>
      </c>
      <c r="T52">
        <v>975</v>
      </c>
      <c r="U52">
        <v>30</v>
      </c>
      <c r="V52">
        <v>30</v>
      </c>
      <c r="W52">
        <v>23</v>
      </c>
      <c r="Z52" t="s">
        <v>607</v>
      </c>
      <c r="AA52">
        <v>2.9999999999999997E-4</v>
      </c>
      <c r="AB52">
        <v>6.7000000000000002E-3</v>
      </c>
      <c r="AC52">
        <v>1.77E-2</v>
      </c>
      <c r="AD52" t="s">
        <v>606</v>
      </c>
      <c r="AE52">
        <v>0.97150000000000003</v>
      </c>
      <c r="AF52">
        <v>2.3E-3</v>
      </c>
      <c r="AG52">
        <v>1.2999999999999999E-3</v>
      </c>
      <c r="AH52">
        <v>1E-4</v>
      </c>
      <c r="AI52" t="s">
        <v>607</v>
      </c>
      <c r="AJ52" t="s">
        <v>607</v>
      </c>
      <c r="AK52" t="s">
        <v>607</v>
      </c>
      <c r="AL52">
        <v>1E-4</v>
      </c>
      <c r="AM52">
        <v>0</v>
      </c>
      <c r="AN52">
        <v>0</v>
      </c>
      <c r="AO52">
        <v>0</v>
      </c>
      <c r="AP52">
        <v>0</v>
      </c>
      <c r="AQ52" t="s">
        <v>606</v>
      </c>
      <c r="AR52" t="s">
        <v>606</v>
      </c>
      <c r="AS52" t="s">
        <v>606</v>
      </c>
      <c r="AT52" t="s">
        <v>606</v>
      </c>
      <c r="AU52" t="s">
        <v>606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0.57599999999999996</v>
      </c>
      <c r="BW52">
        <v>0.70594559999999995</v>
      </c>
      <c r="BX52">
        <v>16.7</v>
      </c>
      <c r="BY52">
        <v>4638.8</v>
      </c>
      <c r="BZ52">
        <v>192.7</v>
      </c>
      <c r="CB52">
        <v>95</v>
      </c>
      <c r="CC52">
        <v>3.28</v>
      </c>
      <c r="CD52">
        <v>3.2770000000000001</v>
      </c>
      <c r="CE52" t="s">
        <v>608</v>
      </c>
      <c r="CF52" t="s">
        <v>609</v>
      </c>
      <c r="CG52">
        <v>0</v>
      </c>
      <c r="CH52" t="s">
        <v>706</v>
      </c>
      <c r="CJ52" t="s">
        <v>624</v>
      </c>
      <c r="CR52" t="s">
        <v>780</v>
      </c>
      <c r="CS52" t="s">
        <v>780</v>
      </c>
      <c r="CT52" t="s">
        <v>780</v>
      </c>
      <c r="CW52" t="s">
        <v>806</v>
      </c>
    </row>
    <row r="53" spans="2:103" hidden="1">
      <c r="B53">
        <v>83943</v>
      </c>
      <c r="C53" t="s">
        <v>731</v>
      </c>
      <c r="D53" t="s">
        <v>592</v>
      </c>
      <c r="E53" t="s">
        <v>614</v>
      </c>
      <c r="F53" t="s">
        <v>594</v>
      </c>
      <c r="G53" t="s">
        <v>813</v>
      </c>
      <c r="H53">
        <v>12279</v>
      </c>
      <c r="I53" t="s">
        <v>616</v>
      </c>
      <c r="J53" t="s">
        <v>598</v>
      </c>
      <c r="L53" t="s">
        <v>617</v>
      </c>
      <c r="N53" t="s">
        <v>802</v>
      </c>
      <c r="O53" t="s">
        <v>803</v>
      </c>
      <c r="P53" t="s">
        <v>812</v>
      </c>
      <c r="Q53" t="s">
        <v>698</v>
      </c>
      <c r="R53">
        <v>40</v>
      </c>
      <c r="S53">
        <v>40</v>
      </c>
      <c r="T53">
        <v>25</v>
      </c>
      <c r="U53">
        <v>40</v>
      </c>
      <c r="V53">
        <v>40</v>
      </c>
      <c r="W53">
        <v>23</v>
      </c>
      <c r="AA53" t="s">
        <v>607</v>
      </c>
      <c r="AB53" t="s">
        <v>606</v>
      </c>
      <c r="AC53">
        <v>0.95140000000000002</v>
      </c>
      <c r="AD53">
        <v>0.01</v>
      </c>
      <c r="AE53">
        <v>3.8600000000000002E-2</v>
      </c>
      <c r="AF53" t="s">
        <v>607</v>
      </c>
      <c r="AG53" t="s">
        <v>607</v>
      </c>
      <c r="AH53" t="s">
        <v>607</v>
      </c>
      <c r="AI53" t="s">
        <v>606</v>
      </c>
      <c r="AJ53" t="s">
        <v>606</v>
      </c>
      <c r="AK53" t="s">
        <v>606</v>
      </c>
      <c r="AL53">
        <v>0</v>
      </c>
      <c r="AM53">
        <v>0</v>
      </c>
      <c r="AN53">
        <v>0</v>
      </c>
      <c r="AO53">
        <v>0</v>
      </c>
      <c r="AP53">
        <v>0</v>
      </c>
      <c r="AQ53" t="s">
        <v>606</v>
      </c>
      <c r="AR53" t="s">
        <v>606</v>
      </c>
      <c r="AS53" t="s">
        <v>606</v>
      </c>
      <c r="AT53" t="s">
        <v>606</v>
      </c>
      <c r="AU53" t="s">
        <v>606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1.4790000000000001</v>
      </c>
      <c r="BW53">
        <v>1.8126624</v>
      </c>
      <c r="BX53">
        <v>42.8</v>
      </c>
      <c r="BY53">
        <v>7286.3</v>
      </c>
      <c r="BZ53">
        <v>300.39999999999998</v>
      </c>
      <c r="CB53">
        <v>95</v>
      </c>
      <c r="CC53">
        <v>3.28</v>
      </c>
      <c r="CD53">
        <v>3.2770000000000001</v>
      </c>
      <c r="CE53" t="s">
        <v>608</v>
      </c>
      <c r="CF53" t="s">
        <v>673</v>
      </c>
      <c r="CG53">
        <v>10000</v>
      </c>
      <c r="CH53" t="s">
        <v>699</v>
      </c>
      <c r="CJ53" t="s">
        <v>624</v>
      </c>
      <c r="CR53" t="s">
        <v>780</v>
      </c>
      <c r="CS53" t="s">
        <v>780</v>
      </c>
      <c r="CT53" t="s">
        <v>780</v>
      </c>
      <c r="CW53" t="s">
        <v>806</v>
      </c>
    </row>
    <row r="54" spans="2:103" hidden="1">
      <c r="B54">
        <v>79043</v>
      </c>
      <c r="C54" t="s">
        <v>731</v>
      </c>
      <c r="D54" t="s">
        <v>592</v>
      </c>
      <c r="E54" t="s">
        <v>614</v>
      </c>
      <c r="F54" t="s">
        <v>594</v>
      </c>
      <c r="G54" t="s">
        <v>814</v>
      </c>
      <c r="H54">
        <v>11223</v>
      </c>
      <c r="I54" t="s">
        <v>616</v>
      </c>
      <c r="J54" t="s">
        <v>598</v>
      </c>
      <c r="L54" t="s">
        <v>617</v>
      </c>
      <c r="N54" t="s">
        <v>802</v>
      </c>
      <c r="O54" t="s">
        <v>803</v>
      </c>
      <c r="P54" t="s">
        <v>812</v>
      </c>
      <c r="Q54" t="s">
        <v>701</v>
      </c>
      <c r="R54">
        <v>1000</v>
      </c>
      <c r="S54">
        <v>1000</v>
      </c>
      <c r="T54">
        <v>900</v>
      </c>
      <c r="U54">
        <v>30</v>
      </c>
      <c r="V54">
        <v>30</v>
      </c>
      <c r="W54">
        <v>23</v>
      </c>
      <c r="Z54" t="s">
        <v>607</v>
      </c>
      <c r="AA54">
        <v>2.9999999999999997E-4</v>
      </c>
      <c r="AB54">
        <v>6.7000000000000002E-3</v>
      </c>
      <c r="AC54">
        <v>2.1899999999999999E-2</v>
      </c>
      <c r="AD54" t="s">
        <v>606</v>
      </c>
      <c r="AE54">
        <v>0.96830000000000005</v>
      </c>
      <c r="AF54">
        <v>2.2000000000000001E-3</v>
      </c>
      <c r="AG54">
        <v>1E-4</v>
      </c>
      <c r="AH54">
        <v>1E-4</v>
      </c>
      <c r="AI54" t="s">
        <v>607</v>
      </c>
      <c r="AJ54" t="s">
        <v>607</v>
      </c>
      <c r="AK54" t="s">
        <v>607</v>
      </c>
      <c r="AL54">
        <v>1E-4</v>
      </c>
      <c r="AM54">
        <v>2.0000000000000001E-4</v>
      </c>
      <c r="AN54">
        <v>1E-4</v>
      </c>
      <c r="AO54">
        <v>0</v>
      </c>
      <c r="AP54">
        <v>0</v>
      </c>
      <c r="AQ54" t="s">
        <v>606</v>
      </c>
      <c r="AR54" t="s">
        <v>606</v>
      </c>
      <c r="AS54" t="s">
        <v>606</v>
      </c>
      <c r="AT54" t="s">
        <v>606</v>
      </c>
      <c r="AU54" t="s">
        <v>606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0.57999999999999996</v>
      </c>
      <c r="BW54">
        <v>0.71084800000000004</v>
      </c>
      <c r="BX54">
        <v>16.8</v>
      </c>
      <c r="BY54">
        <v>4650.2</v>
      </c>
      <c r="BZ54">
        <v>193</v>
      </c>
      <c r="CB54">
        <v>104.9</v>
      </c>
      <c r="CC54">
        <v>3.621924903</v>
      </c>
      <c r="CD54">
        <v>3.6188462669999999</v>
      </c>
      <c r="CE54">
        <v>214.72</v>
      </c>
      <c r="CF54" t="s">
        <v>609</v>
      </c>
      <c r="CG54">
        <v>0</v>
      </c>
      <c r="CH54" t="s">
        <v>703</v>
      </c>
      <c r="CJ54" t="s">
        <v>624</v>
      </c>
      <c r="CR54" t="s">
        <v>780</v>
      </c>
      <c r="CS54" t="s">
        <v>780</v>
      </c>
      <c r="CT54" t="s">
        <v>780</v>
      </c>
      <c r="CW54" t="s">
        <v>806</v>
      </c>
    </row>
    <row r="55" spans="2:103" hidden="1">
      <c r="C55" t="s">
        <v>815</v>
      </c>
      <c r="D55" t="s">
        <v>592</v>
      </c>
      <c r="E55" t="s">
        <v>816</v>
      </c>
      <c r="F55" t="s">
        <v>594</v>
      </c>
      <c r="G55" t="s">
        <v>817</v>
      </c>
      <c r="H55">
        <v>1361</v>
      </c>
      <c r="I55" t="s">
        <v>616</v>
      </c>
      <c r="J55" t="s">
        <v>818</v>
      </c>
      <c r="K55">
        <v>17164</v>
      </c>
      <c r="L55" t="s">
        <v>638</v>
      </c>
      <c r="M55" t="s">
        <v>819</v>
      </c>
      <c r="N55" t="s">
        <v>820</v>
      </c>
      <c r="O55" t="s">
        <v>821</v>
      </c>
      <c r="P55" t="s">
        <v>822</v>
      </c>
      <c r="Q55" t="s">
        <v>823</v>
      </c>
      <c r="R55">
        <v>7</v>
      </c>
      <c r="S55">
        <v>7</v>
      </c>
      <c r="T55">
        <v>25</v>
      </c>
      <c r="U55">
        <v>-11</v>
      </c>
      <c r="V55">
        <v>-11</v>
      </c>
      <c r="W55">
        <v>23</v>
      </c>
      <c r="Z55" t="s">
        <v>607</v>
      </c>
      <c r="AA55">
        <v>1E-4</v>
      </c>
      <c r="AB55">
        <v>1.09E-2</v>
      </c>
      <c r="AC55">
        <v>8.3500000000000005E-2</v>
      </c>
      <c r="AD55" t="s">
        <v>606</v>
      </c>
      <c r="AE55">
        <v>0.8952</v>
      </c>
      <c r="AF55">
        <v>2.8E-3</v>
      </c>
      <c r="AG55">
        <v>2.5000000000000001E-3</v>
      </c>
      <c r="AH55">
        <v>2.5000000000000001E-3</v>
      </c>
      <c r="AI55">
        <v>1.2999999999999999E-3</v>
      </c>
      <c r="AJ55">
        <v>6.9999999999999999E-4</v>
      </c>
      <c r="AK55">
        <v>2.0000000000000001E-4</v>
      </c>
      <c r="AL55">
        <v>2.0000000000000001E-4</v>
      </c>
      <c r="AM55">
        <v>0</v>
      </c>
      <c r="AN55">
        <v>0</v>
      </c>
      <c r="AO55">
        <v>0</v>
      </c>
      <c r="AP55">
        <v>0</v>
      </c>
      <c r="AQ55" t="s">
        <v>607</v>
      </c>
      <c r="AR55" t="s">
        <v>606</v>
      </c>
      <c r="AS55" t="s">
        <v>606</v>
      </c>
      <c r="AT55" t="s">
        <v>606</v>
      </c>
      <c r="AU55" t="s">
        <v>606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1E-4</v>
      </c>
      <c r="BT55">
        <v>0</v>
      </c>
      <c r="BU55">
        <v>0</v>
      </c>
      <c r="BV55">
        <v>0.65100000000000002</v>
      </c>
      <c r="BW55">
        <v>0.79786559999999995</v>
      </c>
      <c r="BX55">
        <v>18.8</v>
      </c>
      <c r="BY55">
        <v>4812.3999999999996</v>
      </c>
      <c r="BZ55">
        <v>201.3</v>
      </c>
      <c r="CB55">
        <v>84.2</v>
      </c>
      <c r="CC55">
        <v>2.9072075960000001</v>
      </c>
      <c r="CD55">
        <v>2.90473647</v>
      </c>
      <c r="CE55">
        <v>168.07</v>
      </c>
      <c r="CF55" t="s">
        <v>609</v>
      </c>
      <c r="CG55">
        <v>0</v>
      </c>
      <c r="CH55" t="s">
        <v>824</v>
      </c>
      <c r="CI55" t="s">
        <v>157</v>
      </c>
      <c r="CJ55" t="s">
        <v>825</v>
      </c>
      <c r="CL55">
        <v>368.5</v>
      </c>
      <c r="CM55">
        <v>371.5</v>
      </c>
      <c r="CN55">
        <v>368.5</v>
      </c>
      <c r="CO55">
        <v>371.5</v>
      </c>
      <c r="CP55" t="s">
        <v>826</v>
      </c>
      <c r="CQ55" t="s">
        <v>826</v>
      </c>
      <c r="CR55" t="s">
        <v>780</v>
      </c>
      <c r="CS55" t="s">
        <v>780</v>
      </c>
      <c r="CT55">
        <v>1.0900000000000001</v>
      </c>
      <c r="CU55">
        <v>448.3</v>
      </c>
      <c r="CV55">
        <v>444.7</v>
      </c>
      <c r="CW55" t="s">
        <v>827</v>
      </c>
    </row>
    <row r="56" spans="2:103" hidden="1">
      <c r="C56" t="s">
        <v>828</v>
      </c>
      <c r="D56" t="s">
        <v>592</v>
      </c>
      <c r="E56" t="s">
        <v>816</v>
      </c>
      <c r="F56" t="s">
        <v>594</v>
      </c>
      <c r="G56" t="s">
        <v>829</v>
      </c>
      <c r="H56">
        <v>13279</v>
      </c>
      <c r="I56" t="s">
        <v>616</v>
      </c>
      <c r="J56" t="s">
        <v>830</v>
      </c>
      <c r="K56">
        <v>17230</v>
      </c>
      <c r="L56" t="s">
        <v>654</v>
      </c>
      <c r="M56" t="s">
        <v>831</v>
      </c>
      <c r="N56" t="s">
        <v>820</v>
      </c>
      <c r="O56" t="s">
        <v>821</v>
      </c>
      <c r="P56" t="s">
        <v>822</v>
      </c>
      <c r="Q56" t="s">
        <v>823</v>
      </c>
      <c r="R56">
        <v>7</v>
      </c>
      <c r="S56">
        <v>7</v>
      </c>
      <c r="T56">
        <v>25</v>
      </c>
      <c r="U56">
        <v>-14</v>
      </c>
      <c r="V56">
        <v>-14</v>
      </c>
      <c r="W56">
        <v>23</v>
      </c>
      <c r="Z56" t="s">
        <v>606</v>
      </c>
      <c r="AA56">
        <v>1E-4</v>
      </c>
      <c r="AB56">
        <v>1.9E-3</v>
      </c>
      <c r="AC56">
        <v>8.4900000000000003E-2</v>
      </c>
      <c r="AD56" t="s">
        <v>606</v>
      </c>
      <c r="AE56">
        <v>0.90949999999999998</v>
      </c>
      <c r="AF56">
        <v>1.1999999999999999E-3</v>
      </c>
      <c r="AG56">
        <v>8.0000000000000004E-4</v>
      </c>
      <c r="AH56">
        <v>5.0000000000000001E-4</v>
      </c>
      <c r="AI56">
        <v>2.9999999999999997E-4</v>
      </c>
      <c r="AJ56">
        <v>2.0000000000000001E-4</v>
      </c>
      <c r="AK56">
        <v>2.0000000000000001E-4</v>
      </c>
      <c r="AL56">
        <v>2.0000000000000001E-4</v>
      </c>
      <c r="AM56">
        <v>1E-4</v>
      </c>
      <c r="AN56">
        <v>0</v>
      </c>
      <c r="AO56">
        <v>0</v>
      </c>
      <c r="AP56">
        <v>0</v>
      </c>
      <c r="AQ56" t="s">
        <v>606</v>
      </c>
      <c r="AR56" t="s">
        <v>606</v>
      </c>
      <c r="AS56" t="s">
        <v>606</v>
      </c>
      <c r="AT56" t="s">
        <v>606</v>
      </c>
      <c r="AU56" t="s">
        <v>606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1E-4</v>
      </c>
      <c r="BS56">
        <v>0</v>
      </c>
      <c r="BT56">
        <v>0</v>
      </c>
      <c r="BU56">
        <v>0</v>
      </c>
      <c r="BV56">
        <v>0.64100000000000001</v>
      </c>
      <c r="BW56">
        <v>0.78560960000000002</v>
      </c>
      <c r="BX56">
        <v>18.600000000000001</v>
      </c>
      <c r="BY56">
        <v>4830.3999999999996</v>
      </c>
      <c r="BZ56">
        <v>200.8</v>
      </c>
      <c r="CB56">
        <v>100.2</v>
      </c>
      <c r="CC56">
        <v>3.459646094</v>
      </c>
      <c r="CD56">
        <v>3.4567053950000002</v>
      </c>
      <c r="CE56">
        <v>205.48</v>
      </c>
      <c r="CF56" t="s">
        <v>609</v>
      </c>
      <c r="CG56">
        <v>0</v>
      </c>
      <c r="CH56" t="s">
        <v>832</v>
      </c>
      <c r="CI56" t="s">
        <v>157</v>
      </c>
      <c r="CJ56" t="s">
        <v>833</v>
      </c>
      <c r="CL56">
        <v>449.5</v>
      </c>
      <c r="CM56">
        <v>451.5</v>
      </c>
      <c r="CN56">
        <v>449.5</v>
      </c>
      <c r="CO56">
        <v>451.5</v>
      </c>
      <c r="CP56" t="s">
        <v>826</v>
      </c>
      <c r="CQ56" t="s">
        <v>826</v>
      </c>
      <c r="CR56" t="s">
        <v>780</v>
      </c>
      <c r="CS56" t="s">
        <v>780</v>
      </c>
      <c r="CT56">
        <v>6.67</v>
      </c>
      <c r="CU56" t="s">
        <v>834</v>
      </c>
      <c r="CV56">
        <v>533.1</v>
      </c>
      <c r="CW56" t="s">
        <v>827</v>
      </c>
    </row>
    <row r="57" spans="2:103" hidden="1">
      <c r="B57">
        <v>76716</v>
      </c>
      <c r="C57" t="s">
        <v>835</v>
      </c>
      <c r="D57" t="s">
        <v>592</v>
      </c>
      <c r="E57" t="s">
        <v>816</v>
      </c>
      <c r="F57" t="s">
        <v>594</v>
      </c>
      <c r="G57" t="s">
        <v>836</v>
      </c>
      <c r="H57">
        <v>13277</v>
      </c>
      <c r="I57" t="s">
        <v>616</v>
      </c>
      <c r="J57" t="s">
        <v>837</v>
      </c>
      <c r="K57">
        <v>17419</v>
      </c>
      <c r="L57" t="s">
        <v>654</v>
      </c>
      <c r="M57" t="s">
        <v>831</v>
      </c>
      <c r="N57" t="s">
        <v>820</v>
      </c>
      <c r="O57" t="s">
        <v>821</v>
      </c>
      <c r="P57" t="s">
        <v>822</v>
      </c>
      <c r="Q57" t="s">
        <v>823</v>
      </c>
      <c r="R57">
        <v>19</v>
      </c>
      <c r="S57">
        <v>19</v>
      </c>
      <c r="T57">
        <v>200</v>
      </c>
      <c r="U57">
        <v>-3</v>
      </c>
      <c r="V57">
        <v>-3</v>
      </c>
      <c r="W57">
        <v>23</v>
      </c>
      <c r="Z57" t="s">
        <v>607</v>
      </c>
      <c r="AA57">
        <v>2.0000000000000001E-4</v>
      </c>
      <c r="AB57">
        <v>4.3E-3</v>
      </c>
      <c r="AC57">
        <v>6.1699999999999998E-2</v>
      </c>
      <c r="AD57" t="s">
        <v>606</v>
      </c>
      <c r="AE57">
        <v>0.93310000000000004</v>
      </c>
      <c r="AF57">
        <v>5.0000000000000001E-4</v>
      </c>
      <c r="AG57" t="s">
        <v>607</v>
      </c>
      <c r="AH57">
        <v>2.0000000000000001E-4</v>
      </c>
      <c r="AI57" t="s">
        <v>607</v>
      </c>
      <c r="AJ57" t="s">
        <v>607</v>
      </c>
      <c r="AK57" t="s">
        <v>607</v>
      </c>
      <c r="AL57">
        <v>0</v>
      </c>
      <c r="AM57">
        <v>0</v>
      </c>
      <c r="AN57">
        <v>0</v>
      </c>
      <c r="AO57">
        <v>0</v>
      </c>
      <c r="AP57">
        <v>0</v>
      </c>
      <c r="AQ57" t="s">
        <v>606</v>
      </c>
      <c r="AR57" t="s">
        <v>606</v>
      </c>
      <c r="AS57" t="s">
        <v>606</v>
      </c>
      <c r="AT57" t="s">
        <v>606</v>
      </c>
      <c r="AU57" t="s">
        <v>606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0.61599999999999999</v>
      </c>
      <c r="BW57">
        <v>0.75496960000000002</v>
      </c>
      <c r="BX57">
        <v>17.8</v>
      </c>
      <c r="BY57">
        <v>4764.3999999999996</v>
      </c>
      <c r="BZ57">
        <v>197.4</v>
      </c>
      <c r="CB57">
        <v>95</v>
      </c>
      <c r="CC57">
        <v>3.28</v>
      </c>
      <c r="CD57">
        <v>3.2770000000000001</v>
      </c>
      <c r="CE57" t="s">
        <v>608</v>
      </c>
      <c r="CF57" t="s">
        <v>609</v>
      </c>
      <c r="CG57">
        <v>0</v>
      </c>
      <c r="CH57" t="s">
        <v>838</v>
      </c>
      <c r="CI57" t="s">
        <v>157</v>
      </c>
      <c r="CJ57" t="s">
        <v>839</v>
      </c>
      <c r="CL57">
        <v>461.2</v>
      </c>
      <c r="CM57">
        <v>466.2</v>
      </c>
      <c r="CN57">
        <v>461.2</v>
      </c>
      <c r="CO57">
        <v>466.2</v>
      </c>
      <c r="CP57" t="s">
        <v>826</v>
      </c>
      <c r="CQ57" t="s">
        <v>826</v>
      </c>
      <c r="CR57" t="s">
        <v>780</v>
      </c>
      <c r="CS57" t="s">
        <v>780</v>
      </c>
      <c r="CT57">
        <v>75.52</v>
      </c>
      <c r="CU57" t="s">
        <v>834</v>
      </c>
      <c r="CV57">
        <v>541.70000000000005</v>
      </c>
      <c r="CW57" t="s">
        <v>827</v>
      </c>
    </row>
    <row r="58" spans="2:103" hidden="1">
      <c r="C58" t="s">
        <v>840</v>
      </c>
      <c r="D58" t="s">
        <v>592</v>
      </c>
      <c r="E58" t="s">
        <v>816</v>
      </c>
      <c r="F58" t="s">
        <v>594</v>
      </c>
      <c r="G58" t="s">
        <v>841</v>
      </c>
      <c r="H58">
        <v>11021</v>
      </c>
      <c r="I58" t="s">
        <v>616</v>
      </c>
      <c r="J58" t="s">
        <v>842</v>
      </c>
      <c r="K58">
        <v>17041</v>
      </c>
      <c r="L58" t="s">
        <v>654</v>
      </c>
      <c r="M58" t="s">
        <v>831</v>
      </c>
      <c r="N58" t="s">
        <v>843</v>
      </c>
      <c r="O58" t="s">
        <v>844</v>
      </c>
      <c r="P58" t="s">
        <v>845</v>
      </c>
      <c r="Q58" t="s">
        <v>823</v>
      </c>
      <c r="R58">
        <v>7</v>
      </c>
      <c r="S58">
        <v>7</v>
      </c>
      <c r="T58">
        <v>25</v>
      </c>
      <c r="U58">
        <v>-10</v>
      </c>
      <c r="V58">
        <v>-10</v>
      </c>
      <c r="W58">
        <v>23</v>
      </c>
      <c r="Z58" t="s">
        <v>607</v>
      </c>
      <c r="AA58">
        <v>1E-4</v>
      </c>
      <c r="AB58">
        <v>3.3999999999999998E-3</v>
      </c>
      <c r="AC58">
        <v>7.6600000000000001E-2</v>
      </c>
      <c r="AD58" t="s">
        <v>606</v>
      </c>
      <c r="AE58">
        <v>0.91520000000000001</v>
      </c>
      <c r="AF58">
        <v>6.9999999999999999E-4</v>
      </c>
      <c r="AG58">
        <v>1.2999999999999999E-3</v>
      </c>
      <c r="AH58">
        <v>2.7000000000000001E-3</v>
      </c>
      <c r="AI58" t="s">
        <v>607</v>
      </c>
      <c r="AJ58" t="s">
        <v>607</v>
      </c>
      <c r="AK58" t="s">
        <v>607</v>
      </c>
      <c r="AL58">
        <v>0</v>
      </c>
      <c r="AM58">
        <v>0</v>
      </c>
      <c r="AN58">
        <v>0</v>
      </c>
      <c r="AO58">
        <v>0</v>
      </c>
      <c r="AP58">
        <v>0</v>
      </c>
      <c r="AQ58" t="s">
        <v>606</v>
      </c>
      <c r="AR58" t="s">
        <v>606</v>
      </c>
      <c r="AS58" t="s">
        <v>606</v>
      </c>
      <c r="AT58" t="s">
        <v>606</v>
      </c>
      <c r="AU58" t="s">
        <v>606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0.63500000000000001</v>
      </c>
      <c r="BW58">
        <v>0.77825599999999995</v>
      </c>
      <c r="BX58">
        <v>18.399999999999999</v>
      </c>
      <c r="BY58">
        <v>4804.5</v>
      </c>
      <c r="BZ58">
        <v>200</v>
      </c>
      <c r="CB58">
        <v>95</v>
      </c>
      <c r="CC58">
        <v>3.28</v>
      </c>
      <c r="CD58">
        <v>3.2770000000000001</v>
      </c>
      <c r="CE58" t="s">
        <v>608</v>
      </c>
      <c r="CF58" t="s">
        <v>609</v>
      </c>
      <c r="CG58">
        <v>0</v>
      </c>
      <c r="CH58" t="s">
        <v>846</v>
      </c>
      <c r="CI58" t="s">
        <v>157</v>
      </c>
      <c r="CJ58" t="s">
        <v>847</v>
      </c>
      <c r="CL58">
        <v>503</v>
      </c>
      <c r="CM58">
        <v>506</v>
      </c>
      <c r="CN58">
        <v>503</v>
      </c>
      <c r="CO58">
        <v>506</v>
      </c>
      <c r="CP58" t="s">
        <v>826</v>
      </c>
      <c r="CQ58" t="s">
        <v>826</v>
      </c>
      <c r="CR58" t="s">
        <v>780</v>
      </c>
      <c r="CS58" t="s">
        <v>780</v>
      </c>
      <c r="CT58">
        <v>1.33</v>
      </c>
      <c r="CU58">
        <v>587.5</v>
      </c>
      <c r="CV58">
        <v>583.9</v>
      </c>
      <c r="CW58" t="s">
        <v>848</v>
      </c>
    </row>
    <row r="59" spans="2:103" hidden="1">
      <c r="B59">
        <v>76691</v>
      </c>
      <c r="C59" t="s">
        <v>849</v>
      </c>
      <c r="D59" t="s">
        <v>592</v>
      </c>
      <c r="E59" t="s">
        <v>816</v>
      </c>
      <c r="F59" t="s">
        <v>594</v>
      </c>
      <c r="G59" t="s">
        <v>850</v>
      </c>
      <c r="H59">
        <v>5611</v>
      </c>
      <c r="I59" t="s">
        <v>616</v>
      </c>
      <c r="J59" t="s">
        <v>851</v>
      </c>
      <c r="K59">
        <v>14508</v>
      </c>
      <c r="L59" t="s">
        <v>654</v>
      </c>
      <c r="M59" t="s">
        <v>852</v>
      </c>
      <c r="N59" t="s">
        <v>843</v>
      </c>
      <c r="O59" t="s">
        <v>853</v>
      </c>
      <c r="P59" t="s">
        <v>845</v>
      </c>
      <c r="Q59" t="s">
        <v>823</v>
      </c>
      <c r="R59">
        <v>70</v>
      </c>
      <c r="S59">
        <v>70</v>
      </c>
      <c r="T59">
        <v>50</v>
      </c>
      <c r="U59">
        <v>-26</v>
      </c>
      <c r="V59">
        <v>-26</v>
      </c>
      <c r="W59">
        <v>23</v>
      </c>
      <c r="Z59" t="s">
        <v>607</v>
      </c>
      <c r="AA59">
        <v>2.0000000000000001E-4</v>
      </c>
      <c r="AB59">
        <v>3.8999999999999998E-3</v>
      </c>
      <c r="AC59">
        <v>7.0400000000000004E-2</v>
      </c>
      <c r="AD59" t="s">
        <v>606</v>
      </c>
      <c r="AE59">
        <v>0.92369999999999997</v>
      </c>
      <c r="AF59">
        <v>6.9999999999999999E-4</v>
      </c>
      <c r="AG59">
        <v>5.9999999999999995E-4</v>
      </c>
      <c r="AH59">
        <v>5.0000000000000001E-4</v>
      </c>
      <c r="AI59" t="s">
        <v>607</v>
      </c>
      <c r="AJ59" t="s">
        <v>607</v>
      </c>
      <c r="AK59" t="s">
        <v>607</v>
      </c>
      <c r="AL59">
        <v>0</v>
      </c>
      <c r="AM59">
        <v>0</v>
      </c>
      <c r="AN59">
        <v>0</v>
      </c>
      <c r="AO59">
        <v>0</v>
      </c>
      <c r="AP59">
        <v>0</v>
      </c>
      <c r="AQ59" t="s">
        <v>606</v>
      </c>
      <c r="AR59" t="s">
        <v>606</v>
      </c>
      <c r="AS59" t="s">
        <v>606</v>
      </c>
      <c r="AT59" t="s">
        <v>606</v>
      </c>
      <c r="AU59" t="s">
        <v>606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0.625</v>
      </c>
      <c r="BW59">
        <v>0.76600000000000001</v>
      </c>
      <c r="BX59">
        <v>18.100000000000001</v>
      </c>
      <c r="BY59">
        <v>4788.6000000000004</v>
      </c>
      <c r="BZ59">
        <v>198.6</v>
      </c>
      <c r="CB59">
        <v>95</v>
      </c>
      <c r="CC59">
        <v>3.28</v>
      </c>
      <c r="CD59">
        <v>3.2770000000000001</v>
      </c>
      <c r="CE59" t="s">
        <v>608</v>
      </c>
      <c r="CF59" t="s">
        <v>609</v>
      </c>
      <c r="CG59">
        <v>0</v>
      </c>
      <c r="CH59" t="s">
        <v>854</v>
      </c>
      <c r="CI59" t="s">
        <v>157</v>
      </c>
      <c r="CJ59" t="s">
        <v>855</v>
      </c>
      <c r="CL59">
        <v>483</v>
      </c>
      <c r="CM59">
        <v>485</v>
      </c>
      <c r="CN59">
        <v>483</v>
      </c>
      <c r="CO59">
        <v>485</v>
      </c>
      <c r="CP59" t="s">
        <v>157</v>
      </c>
      <c r="CQ59" t="s">
        <v>157</v>
      </c>
      <c r="CR59" t="s">
        <v>780</v>
      </c>
      <c r="CS59" t="s">
        <v>780</v>
      </c>
      <c r="CT59">
        <v>5.75</v>
      </c>
      <c r="CU59">
        <v>564.9</v>
      </c>
      <c r="CV59">
        <v>561.29999999999995</v>
      </c>
      <c r="CW59" t="s">
        <v>848</v>
      </c>
    </row>
    <row r="60" spans="2:103" hidden="1">
      <c r="B60">
        <v>83996</v>
      </c>
      <c r="C60" t="s">
        <v>856</v>
      </c>
      <c r="D60" t="s">
        <v>592</v>
      </c>
      <c r="E60" t="s">
        <v>665</v>
      </c>
      <c r="F60" t="s">
        <v>594</v>
      </c>
      <c r="G60" t="s">
        <v>857</v>
      </c>
      <c r="H60">
        <v>13818</v>
      </c>
      <c r="I60" t="s">
        <v>597</v>
      </c>
      <c r="J60" t="s">
        <v>858</v>
      </c>
      <c r="L60" t="s">
        <v>681</v>
      </c>
      <c r="N60" t="s">
        <v>682</v>
      </c>
      <c r="O60" t="s">
        <v>683</v>
      </c>
      <c r="P60" t="s">
        <v>682</v>
      </c>
      <c r="Q60" t="s">
        <v>642</v>
      </c>
      <c r="R60">
        <v>530</v>
      </c>
      <c r="S60">
        <v>530</v>
      </c>
      <c r="T60">
        <v>512</v>
      </c>
      <c r="U60">
        <v>10</v>
      </c>
      <c r="V60">
        <v>10</v>
      </c>
      <c r="W60">
        <v>23.9</v>
      </c>
      <c r="Z60">
        <v>1E-4</v>
      </c>
      <c r="AA60">
        <v>2.0000000000000001E-4</v>
      </c>
      <c r="AB60">
        <v>4.1000000000000003E-3</v>
      </c>
      <c r="AC60">
        <v>5.2499999999999998E-2</v>
      </c>
      <c r="AD60" t="s">
        <v>606</v>
      </c>
      <c r="AE60">
        <v>0.81710000000000005</v>
      </c>
      <c r="AF60">
        <v>7.2700000000000001E-2</v>
      </c>
      <c r="AG60">
        <v>3.2399999999999998E-2</v>
      </c>
      <c r="AH60">
        <v>4.1999999999999997E-3</v>
      </c>
      <c r="AI60">
        <v>8.8000000000000005E-3</v>
      </c>
      <c r="AJ60">
        <v>2.2000000000000001E-3</v>
      </c>
      <c r="AK60">
        <v>2.3999999999999998E-3</v>
      </c>
      <c r="AL60">
        <v>1.6000000000000001E-3</v>
      </c>
      <c r="AM60">
        <v>1.6999999999999999E-3</v>
      </c>
      <c r="BV60">
        <v>0.70899999999999996</v>
      </c>
      <c r="BW60">
        <v>0.86895040000000001</v>
      </c>
      <c r="BX60">
        <v>20.5</v>
      </c>
      <c r="BY60">
        <v>4724.7</v>
      </c>
      <c r="BZ60">
        <v>215.8</v>
      </c>
      <c r="CB60">
        <v>95</v>
      </c>
      <c r="CC60">
        <v>3.2801035820000002</v>
      </c>
      <c r="CD60">
        <v>3.2773154940000002</v>
      </c>
      <c r="CE60">
        <v>195</v>
      </c>
      <c r="CF60" t="s">
        <v>609</v>
      </c>
      <c r="CG60">
        <v>0</v>
      </c>
      <c r="CH60" t="s">
        <v>859</v>
      </c>
      <c r="CJ60" t="s">
        <v>860</v>
      </c>
      <c r="CW60" t="s">
        <v>686</v>
      </c>
      <c r="CX60">
        <v>0</v>
      </c>
      <c r="CY60" t="s">
        <v>677</v>
      </c>
    </row>
    <row r="61" spans="2:103" hidden="1">
      <c r="B61">
        <v>73305</v>
      </c>
      <c r="C61" t="s">
        <v>861</v>
      </c>
      <c r="D61" t="s">
        <v>592</v>
      </c>
      <c r="E61" t="s">
        <v>665</v>
      </c>
      <c r="F61" t="s">
        <v>594</v>
      </c>
      <c r="G61" t="s">
        <v>862</v>
      </c>
      <c r="H61">
        <v>336</v>
      </c>
      <c r="I61" t="s">
        <v>616</v>
      </c>
      <c r="J61" t="s">
        <v>863</v>
      </c>
      <c r="K61" t="s">
        <v>773</v>
      </c>
      <c r="L61" t="s">
        <v>864</v>
      </c>
      <c r="N61" t="s">
        <v>865</v>
      </c>
      <c r="O61" t="s">
        <v>866</v>
      </c>
      <c r="P61" t="s">
        <v>867</v>
      </c>
      <c r="Q61" t="s">
        <v>642</v>
      </c>
      <c r="R61">
        <v>500</v>
      </c>
      <c r="S61">
        <v>500</v>
      </c>
      <c r="T61">
        <v>379</v>
      </c>
      <c r="U61">
        <v>9</v>
      </c>
      <c r="V61">
        <v>9</v>
      </c>
      <c r="W61">
        <v>23.1</v>
      </c>
      <c r="Z61">
        <v>2.9999999999999997E-4</v>
      </c>
      <c r="AA61">
        <v>5.9999999999999995E-4</v>
      </c>
      <c r="AB61">
        <v>1.32E-2</v>
      </c>
      <c r="AC61">
        <v>2.2000000000000001E-3</v>
      </c>
      <c r="AD61" t="s">
        <v>606</v>
      </c>
      <c r="AE61">
        <v>0.92930000000000001</v>
      </c>
      <c r="AF61">
        <v>3.39E-2</v>
      </c>
      <c r="AG61">
        <v>1.4500000000000001E-2</v>
      </c>
      <c r="AH61">
        <v>2.0999999999999999E-3</v>
      </c>
      <c r="AI61">
        <v>2.7000000000000001E-3</v>
      </c>
      <c r="AJ61">
        <v>5.9999999999999995E-4</v>
      </c>
      <c r="AK61">
        <v>4.0000000000000002E-4</v>
      </c>
      <c r="AL61">
        <v>1.6000000000000001E-4</v>
      </c>
      <c r="AM61">
        <v>0</v>
      </c>
      <c r="AN61">
        <v>0</v>
      </c>
      <c r="AO61">
        <v>0</v>
      </c>
      <c r="AP61">
        <v>0</v>
      </c>
      <c r="AQ61" t="s">
        <v>606</v>
      </c>
      <c r="AR61" t="s">
        <v>606</v>
      </c>
      <c r="AS61" t="s">
        <v>606</v>
      </c>
      <c r="AT61" t="s">
        <v>606</v>
      </c>
      <c r="AU61" t="s">
        <v>606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4.0000000000000003E-5</v>
      </c>
      <c r="BS61">
        <v>0</v>
      </c>
      <c r="BT61">
        <v>0</v>
      </c>
      <c r="BU61">
        <v>0</v>
      </c>
      <c r="BV61">
        <v>0.60099999999999998</v>
      </c>
      <c r="BW61">
        <v>0.73658559999999995</v>
      </c>
      <c r="BX61">
        <v>17.399999999999999</v>
      </c>
      <c r="BY61">
        <v>4583.8999999999996</v>
      </c>
      <c r="BZ61">
        <v>198</v>
      </c>
      <c r="CB61">
        <v>91.7</v>
      </c>
      <c r="CC61">
        <v>3.1661631419999998</v>
      </c>
      <c r="CD61">
        <v>3.163471903</v>
      </c>
      <c r="CE61">
        <v>183.93</v>
      </c>
      <c r="CF61" t="s">
        <v>609</v>
      </c>
      <c r="CG61">
        <v>0</v>
      </c>
      <c r="CH61" t="s">
        <v>868</v>
      </c>
      <c r="CJ61" t="s">
        <v>869</v>
      </c>
      <c r="CL61" t="s">
        <v>779</v>
      </c>
      <c r="CM61" t="s">
        <v>779</v>
      </c>
      <c r="CN61" t="s">
        <v>779</v>
      </c>
      <c r="CO61" t="s">
        <v>779</v>
      </c>
      <c r="CP61" t="s">
        <v>779</v>
      </c>
      <c r="CQ61" t="s">
        <v>779</v>
      </c>
      <c r="CR61" t="s">
        <v>780</v>
      </c>
      <c r="CS61" t="s">
        <v>780</v>
      </c>
      <c r="CT61" t="s">
        <v>780</v>
      </c>
      <c r="CU61" t="s">
        <v>780</v>
      </c>
      <c r="CV61" t="s">
        <v>780</v>
      </c>
      <c r="CW61" t="s">
        <v>870</v>
      </c>
    </row>
    <row r="62" spans="2:103" hidden="1">
      <c r="C62" t="s">
        <v>871</v>
      </c>
      <c r="D62" t="s">
        <v>592</v>
      </c>
      <c r="E62" t="s">
        <v>665</v>
      </c>
      <c r="F62" t="s">
        <v>594</v>
      </c>
      <c r="G62" t="s">
        <v>872</v>
      </c>
      <c r="H62">
        <v>1941</v>
      </c>
      <c r="I62" t="s">
        <v>616</v>
      </c>
      <c r="J62" t="s">
        <v>873</v>
      </c>
      <c r="K62">
        <v>8255</v>
      </c>
      <c r="L62" t="s">
        <v>874</v>
      </c>
      <c r="M62" t="s">
        <v>852</v>
      </c>
      <c r="N62" t="s">
        <v>865</v>
      </c>
      <c r="O62" t="s">
        <v>866</v>
      </c>
      <c r="P62" t="s">
        <v>867</v>
      </c>
      <c r="Q62" t="s">
        <v>642</v>
      </c>
      <c r="R62">
        <v>500</v>
      </c>
      <c r="S62">
        <v>500</v>
      </c>
      <c r="T62">
        <v>414</v>
      </c>
      <c r="U62">
        <v>8</v>
      </c>
      <c r="V62">
        <v>8</v>
      </c>
      <c r="W62">
        <v>23.1</v>
      </c>
      <c r="Y62" t="s">
        <v>622</v>
      </c>
      <c r="Z62">
        <v>1E-4</v>
      </c>
      <c r="AA62">
        <v>5.0000000000000001E-4</v>
      </c>
      <c r="AB62">
        <v>6.4999999999999997E-3</v>
      </c>
      <c r="AC62">
        <v>1.34E-2</v>
      </c>
      <c r="AD62" t="s">
        <v>606</v>
      </c>
      <c r="AE62">
        <v>0.81989999999999996</v>
      </c>
      <c r="AF62">
        <v>7.8899999999999998E-2</v>
      </c>
      <c r="AG62">
        <v>4.9700000000000001E-2</v>
      </c>
      <c r="AH62">
        <v>5.3E-3</v>
      </c>
      <c r="AI62">
        <v>1.4200000000000001E-2</v>
      </c>
      <c r="AJ62">
        <v>3.0999999999999999E-3</v>
      </c>
      <c r="AK62">
        <v>3.5000000000000001E-3</v>
      </c>
      <c r="AL62">
        <v>1.5100000000000001E-3</v>
      </c>
      <c r="AM62">
        <v>6.9999999999999999E-4</v>
      </c>
      <c r="AN62">
        <v>2.4000000000000001E-4</v>
      </c>
      <c r="AO62">
        <v>0</v>
      </c>
      <c r="AP62">
        <v>0</v>
      </c>
      <c r="AQ62" t="s">
        <v>606</v>
      </c>
      <c r="AR62" t="s">
        <v>606</v>
      </c>
      <c r="AS62" t="s">
        <v>606</v>
      </c>
      <c r="AT62" t="s">
        <v>606</v>
      </c>
      <c r="AU62" t="s">
        <v>606</v>
      </c>
      <c r="BK62">
        <v>1.6000000000000001E-4</v>
      </c>
      <c r="BL62">
        <v>0</v>
      </c>
      <c r="BM62">
        <v>1.2E-4</v>
      </c>
      <c r="BN62">
        <v>0</v>
      </c>
      <c r="BO62">
        <v>0</v>
      </c>
      <c r="BP62">
        <v>0</v>
      </c>
      <c r="BQ62">
        <v>0</v>
      </c>
      <c r="BR62">
        <v>9.8999999999999999E-4</v>
      </c>
      <c r="BS62">
        <v>3.8999999999999999E-4</v>
      </c>
      <c r="BT62">
        <v>4.4999999999999999E-4</v>
      </c>
      <c r="BU62">
        <v>3.4000000000000002E-4</v>
      </c>
      <c r="BV62">
        <v>0.70899999999999996</v>
      </c>
      <c r="BW62">
        <v>0.86895040000000001</v>
      </c>
      <c r="BX62">
        <v>20.5</v>
      </c>
      <c r="BY62">
        <v>4598.6000000000004</v>
      </c>
      <c r="BZ62">
        <v>217.7</v>
      </c>
      <c r="CB62">
        <v>95.1</v>
      </c>
      <c r="CC62">
        <v>3.283556323</v>
      </c>
      <c r="CD62">
        <v>3.2807653000000001</v>
      </c>
      <c r="CE62">
        <v>189.97</v>
      </c>
      <c r="CF62" t="s">
        <v>609</v>
      </c>
      <c r="CG62">
        <v>0</v>
      </c>
      <c r="CH62" t="s">
        <v>875</v>
      </c>
      <c r="CJ62" t="s">
        <v>876</v>
      </c>
      <c r="CL62">
        <v>1130</v>
      </c>
      <c r="CM62">
        <v>1138</v>
      </c>
      <c r="CN62">
        <v>1078.5</v>
      </c>
      <c r="CO62">
        <v>1085.5</v>
      </c>
      <c r="CP62">
        <v>1078.5</v>
      </c>
      <c r="CQ62">
        <v>1085.5</v>
      </c>
      <c r="CR62" t="s">
        <v>780</v>
      </c>
      <c r="CS62" t="s">
        <v>780</v>
      </c>
      <c r="CT62" t="s">
        <v>780</v>
      </c>
      <c r="CU62">
        <v>726.4</v>
      </c>
      <c r="CV62">
        <v>722.2</v>
      </c>
      <c r="CW62" t="s">
        <v>870</v>
      </c>
    </row>
    <row r="63" spans="2:103" hidden="1">
      <c r="B63">
        <v>73289</v>
      </c>
      <c r="C63" t="s">
        <v>877</v>
      </c>
      <c r="D63" t="s">
        <v>592</v>
      </c>
      <c r="E63" t="s">
        <v>665</v>
      </c>
      <c r="F63" t="s">
        <v>594</v>
      </c>
      <c r="G63" t="s">
        <v>878</v>
      </c>
      <c r="H63">
        <v>10318</v>
      </c>
      <c r="I63" t="s">
        <v>616</v>
      </c>
      <c r="J63" t="s">
        <v>879</v>
      </c>
      <c r="K63">
        <v>10275</v>
      </c>
      <c r="L63" t="s">
        <v>874</v>
      </c>
      <c r="M63" t="s">
        <v>852</v>
      </c>
      <c r="N63" t="s">
        <v>865</v>
      </c>
      <c r="O63" t="s">
        <v>866</v>
      </c>
      <c r="P63" t="s">
        <v>865</v>
      </c>
      <c r="Q63" t="s">
        <v>642</v>
      </c>
      <c r="R63">
        <v>475</v>
      </c>
      <c r="S63">
        <v>475</v>
      </c>
      <c r="T63">
        <v>400</v>
      </c>
      <c r="U63">
        <v>1</v>
      </c>
      <c r="V63">
        <v>1</v>
      </c>
      <c r="W63">
        <v>23.9</v>
      </c>
      <c r="Z63" t="s">
        <v>607</v>
      </c>
      <c r="AA63">
        <v>2.9999999999999997E-4</v>
      </c>
      <c r="AB63">
        <v>5.5999999999999999E-3</v>
      </c>
      <c r="AC63">
        <v>1.12E-2</v>
      </c>
      <c r="AD63" t="s">
        <v>606</v>
      </c>
      <c r="AE63">
        <v>0.84889999999999999</v>
      </c>
      <c r="AF63">
        <v>6.9900000000000004E-2</v>
      </c>
      <c r="AG63">
        <v>3.9E-2</v>
      </c>
      <c r="AH63">
        <v>4.4000000000000003E-3</v>
      </c>
      <c r="AI63">
        <v>1.11E-2</v>
      </c>
      <c r="AJ63">
        <v>2.3999999999999998E-3</v>
      </c>
      <c r="AK63">
        <v>2.7000000000000001E-3</v>
      </c>
      <c r="AL63">
        <v>1.16E-3</v>
      </c>
      <c r="AM63">
        <v>7.2999999999999996E-4</v>
      </c>
      <c r="AN63">
        <v>3.4000000000000002E-4</v>
      </c>
      <c r="AO63">
        <v>1.2999999999999999E-4</v>
      </c>
      <c r="AP63">
        <v>0</v>
      </c>
      <c r="AQ63" t="s">
        <v>607</v>
      </c>
      <c r="AR63" t="s">
        <v>606</v>
      </c>
      <c r="AS63" t="s">
        <v>606</v>
      </c>
      <c r="AT63" t="s">
        <v>606</v>
      </c>
      <c r="AU63" t="s">
        <v>606</v>
      </c>
      <c r="BK63">
        <v>1E-4</v>
      </c>
      <c r="BL63">
        <v>2.0000000000000002E-5</v>
      </c>
      <c r="BM63">
        <v>1.2E-4</v>
      </c>
      <c r="BN63">
        <v>1.0000000000000001E-5</v>
      </c>
      <c r="BO63">
        <v>1.0000000000000001E-5</v>
      </c>
      <c r="BP63">
        <v>5.0000000000000002E-5</v>
      </c>
      <c r="BQ63">
        <v>0</v>
      </c>
      <c r="BR63">
        <v>8.1999999999999998E-4</v>
      </c>
      <c r="BS63">
        <v>3.1E-4</v>
      </c>
      <c r="BT63">
        <v>3.6000000000000002E-4</v>
      </c>
      <c r="BU63">
        <v>3.4000000000000002E-4</v>
      </c>
      <c r="BV63">
        <v>0.68300000000000005</v>
      </c>
      <c r="BW63">
        <v>0.83708479999999996</v>
      </c>
      <c r="BX63">
        <v>19.8</v>
      </c>
      <c r="BY63">
        <v>4601.3999999999996</v>
      </c>
      <c r="BZ63">
        <v>213</v>
      </c>
      <c r="CB63">
        <v>98.6</v>
      </c>
      <c r="CC63">
        <v>3.4044022439999999</v>
      </c>
      <c r="CD63">
        <v>3.401508502</v>
      </c>
      <c r="CE63">
        <v>197.28</v>
      </c>
      <c r="CF63" t="s">
        <v>609</v>
      </c>
      <c r="CG63">
        <v>0</v>
      </c>
      <c r="CH63" t="s">
        <v>880</v>
      </c>
      <c r="CJ63" t="s">
        <v>881</v>
      </c>
      <c r="CL63">
        <v>1119</v>
      </c>
      <c r="CM63">
        <v>1124</v>
      </c>
      <c r="CN63" t="s">
        <v>779</v>
      </c>
      <c r="CO63" t="s">
        <v>779</v>
      </c>
      <c r="CP63" t="s">
        <v>779</v>
      </c>
      <c r="CQ63" t="s">
        <v>779</v>
      </c>
      <c r="CR63" t="s">
        <v>780</v>
      </c>
      <c r="CS63" t="s">
        <v>780</v>
      </c>
      <c r="CT63" t="s">
        <v>780</v>
      </c>
      <c r="CU63">
        <v>737.3</v>
      </c>
      <c r="CV63">
        <v>733.4</v>
      </c>
      <c r="CW63" t="s">
        <v>870</v>
      </c>
    </row>
    <row r="64" spans="2:103" hidden="1">
      <c r="B64">
        <v>73297</v>
      </c>
      <c r="C64" t="s">
        <v>882</v>
      </c>
      <c r="D64" t="s">
        <v>592</v>
      </c>
      <c r="E64" t="s">
        <v>665</v>
      </c>
      <c r="F64" t="s">
        <v>594</v>
      </c>
      <c r="G64" t="s">
        <v>883</v>
      </c>
      <c r="H64">
        <v>9055</v>
      </c>
      <c r="I64" t="s">
        <v>616</v>
      </c>
      <c r="J64" t="s">
        <v>884</v>
      </c>
      <c r="K64">
        <v>7724</v>
      </c>
      <c r="L64" t="s">
        <v>874</v>
      </c>
      <c r="M64" t="s">
        <v>852</v>
      </c>
      <c r="N64" t="s">
        <v>865</v>
      </c>
      <c r="O64" t="s">
        <v>866</v>
      </c>
      <c r="P64" t="s">
        <v>867</v>
      </c>
      <c r="Q64" t="s">
        <v>642</v>
      </c>
      <c r="R64">
        <v>450</v>
      </c>
      <c r="S64">
        <v>450</v>
      </c>
      <c r="T64">
        <v>379</v>
      </c>
      <c r="U64">
        <v>4</v>
      </c>
      <c r="V64">
        <v>4</v>
      </c>
      <c r="W64">
        <v>23</v>
      </c>
      <c r="Z64">
        <v>1E-4</v>
      </c>
      <c r="AA64">
        <v>4.0000000000000002E-4</v>
      </c>
      <c r="AB64">
        <v>5.7999999999999996E-3</v>
      </c>
      <c r="AC64">
        <v>1.0200000000000001E-2</v>
      </c>
      <c r="AD64" t="s">
        <v>606</v>
      </c>
      <c r="AE64">
        <v>0.84899999999999998</v>
      </c>
      <c r="AF64">
        <v>7.0599999999999996E-2</v>
      </c>
      <c r="AG64">
        <v>3.8100000000000002E-2</v>
      </c>
      <c r="AH64">
        <v>4.7000000000000002E-3</v>
      </c>
      <c r="AI64">
        <v>1.15E-2</v>
      </c>
      <c r="AJ64">
        <v>2.5000000000000001E-3</v>
      </c>
      <c r="AK64">
        <v>2.8999999999999998E-3</v>
      </c>
      <c r="AL64">
        <v>1.1800000000000001E-3</v>
      </c>
      <c r="AM64">
        <v>6.2E-4</v>
      </c>
      <c r="AN64">
        <v>3.6999999999999999E-4</v>
      </c>
      <c r="AO64">
        <v>0</v>
      </c>
      <c r="AP64">
        <v>0</v>
      </c>
      <c r="AQ64" t="s">
        <v>606</v>
      </c>
      <c r="AR64" t="s">
        <v>606</v>
      </c>
      <c r="AS64" t="s">
        <v>606</v>
      </c>
      <c r="AT64" t="s">
        <v>606</v>
      </c>
      <c r="AU64" t="s">
        <v>606</v>
      </c>
      <c r="BK64">
        <v>1.1E-4</v>
      </c>
      <c r="BL64">
        <v>2.0000000000000002E-5</v>
      </c>
      <c r="BM64">
        <v>1.1E-4</v>
      </c>
      <c r="BN64">
        <v>0</v>
      </c>
      <c r="BO64">
        <v>0</v>
      </c>
      <c r="BP64">
        <v>0</v>
      </c>
      <c r="BQ64">
        <v>0</v>
      </c>
      <c r="BR64">
        <v>8.0000000000000004E-4</v>
      </c>
      <c r="BS64">
        <v>3.1E-4</v>
      </c>
      <c r="BT64">
        <v>3.6000000000000002E-4</v>
      </c>
      <c r="BU64">
        <v>3.2000000000000003E-4</v>
      </c>
      <c r="BV64">
        <v>0.68200000000000005</v>
      </c>
      <c r="BW64">
        <v>0.83585920000000002</v>
      </c>
      <c r="BX64">
        <v>19.8</v>
      </c>
      <c r="BY64">
        <v>4597.8999999999996</v>
      </c>
      <c r="BZ64">
        <v>213</v>
      </c>
      <c r="CB64">
        <v>96.8</v>
      </c>
      <c r="CC64">
        <v>3.3422529129999998</v>
      </c>
      <c r="CD64">
        <v>3.3394119980000001</v>
      </c>
      <c r="CE64">
        <v>193.68</v>
      </c>
      <c r="CF64" t="s">
        <v>609</v>
      </c>
      <c r="CG64">
        <v>0</v>
      </c>
      <c r="CH64" t="s">
        <v>885</v>
      </c>
      <c r="CJ64" t="s">
        <v>886</v>
      </c>
      <c r="CL64">
        <v>1039</v>
      </c>
      <c r="CM64">
        <v>1044</v>
      </c>
      <c r="CN64" t="s">
        <v>779</v>
      </c>
      <c r="CO64" t="s">
        <v>779</v>
      </c>
      <c r="CP64" t="s">
        <v>779</v>
      </c>
      <c r="CQ64" t="s">
        <v>779</v>
      </c>
      <c r="CR64" t="s">
        <v>780</v>
      </c>
      <c r="CS64" t="s">
        <v>780</v>
      </c>
      <c r="CT64" t="s">
        <v>780</v>
      </c>
      <c r="CU64">
        <v>697.6</v>
      </c>
      <c r="CV64">
        <v>693.4</v>
      </c>
      <c r="CW64" t="s">
        <v>870</v>
      </c>
    </row>
    <row r="65" spans="2:101" hidden="1">
      <c r="B65">
        <v>76533</v>
      </c>
      <c r="C65" t="s">
        <v>887</v>
      </c>
      <c r="D65" t="s">
        <v>592</v>
      </c>
      <c r="E65" t="s">
        <v>665</v>
      </c>
      <c r="F65" t="s">
        <v>594</v>
      </c>
      <c r="G65" t="s">
        <v>888</v>
      </c>
      <c r="H65">
        <v>6436</v>
      </c>
      <c r="I65" t="s">
        <v>616</v>
      </c>
      <c r="J65" t="s">
        <v>889</v>
      </c>
      <c r="K65">
        <v>1370</v>
      </c>
      <c r="L65" t="s">
        <v>890</v>
      </c>
      <c r="M65" t="s">
        <v>852</v>
      </c>
      <c r="N65" t="s">
        <v>891</v>
      </c>
      <c r="O65" t="s">
        <v>892</v>
      </c>
      <c r="P65" t="s">
        <v>893</v>
      </c>
      <c r="Q65" t="s">
        <v>642</v>
      </c>
      <c r="R65">
        <v>414</v>
      </c>
      <c r="S65">
        <v>414</v>
      </c>
      <c r="T65">
        <v>500</v>
      </c>
      <c r="U65">
        <v>10</v>
      </c>
      <c r="V65">
        <v>10</v>
      </c>
      <c r="W65">
        <v>23</v>
      </c>
      <c r="Z65" t="s">
        <v>607</v>
      </c>
      <c r="AA65">
        <v>2.0000000000000001E-4</v>
      </c>
      <c r="AB65">
        <v>4.3E-3</v>
      </c>
      <c r="AC65">
        <v>9.1000000000000004E-3</v>
      </c>
      <c r="AD65" t="s">
        <v>606</v>
      </c>
      <c r="AE65">
        <v>0.86929999999999996</v>
      </c>
      <c r="AF65">
        <v>6.7900000000000002E-2</v>
      </c>
      <c r="AG65">
        <v>3.2899999999999999E-2</v>
      </c>
      <c r="AH65">
        <v>3.7000000000000002E-3</v>
      </c>
      <c r="AI65">
        <v>7.3000000000000001E-3</v>
      </c>
      <c r="AJ65">
        <v>1.5E-3</v>
      </c>
      <c r="AK65">
        <v>1.6999999999999999E-3</v>
      </c>
      <c r="AL65">
        <v>5.9999999999999995E-4</v>
      </c>
      <c r="AM65">
        <v>5.0000000000000001E-4</v>
      </c>
      <c r="AN65">
        <v>0</v>
      </c>
      <c r="AO65">
        <v>0</v>
      </c>
      <c r="AP65">
        <v>0</v>
      </c>
      <c r="AQ65" t="s">
        <v>606</v>
      </c>
      <c r="AR65" t="s">
        <v>606</v>
      </c>
      <c r="AS65" t="s">
        <v>606</v>
      </c>
      <c r="AT65" t="s">
        <v>606</v>
      </c>
      <c r="AU65" t="s">
        <v>606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4.0000000000000002E-4</v>
      </c>
      <c r="BS65">
        <v>2.0000000000000001E-4</v>
      </c>
      <c r="BT65">
        <v>2.0000000000000001E-4</v>
      </c>
      <c r="BU65">
        <v>2.0000000000000001E-4</v>
      </c>
      <c r="BV65">
        <v>0.65700000000000003</v>
      </c>
      <c r="BW65">
        <v>0.80521920000000002</v>
      </c>
      <c r="BX65">
        <v>19</v>
      </c>
      <c r="BY65">
        <v>4609.1000000000004</v>
      </c>
      <c r="BZ65">
        <v>209.1</v>
      </c>
      <c r="CB65">
        <v>96.6</v>
      </c>
      <c r="CC65">
        <v>3.3353474319999998</v>
      </c>
      <c r="CD65">
        <v>3.332512387</v>
      </c>
      <c r="CE65">
        <v>194.98</v>
      </c>
      <c r="CF65" t="s">
        <v>609</v>
      </c>
      <c r="CG65">
        <v>0</v>
      </c>
      <c r="CH65" t="s">
        <v>894</v>
      </c>
      <c r="CJ65" t="s">
        <v>895</v>
      </c>
      <c r="CL65">
        <v>1068.3</v>
      </c>
      <c r="CM65">
        <v>1069.8</v>
      </c>
      <c r="CN65">
        <v>1062</v>
      </c>
      <c r="CO65">
        <v>1069.8</v>
      </c>
      <c r="CR65" t="s">
        <v>780</v>
      </c>
      <c r="CS65" t="s">
        <v>780</v>
      </c>
      <c r="CT65" t="s">
        <v>780</v>
      </c>
      <c r="CU65">
        <v>697.4</v>
      </c>
      <c r="CV65">
        <v>693.6</v>
      </c>
      <c r="CW65" t="s">
        <v>896</v>
      </c>
    </row>
    <row r="66" spans="2:101" hidden="1">
      <c r="B66">
        <v>73299</v>
      </c>
      <c r="C66" t="s">
        <v>897</v>
      </c>
      <c r="D66" t="s">
        <v>592</v>
      </c>
      <c r="E66" t="s">
        <v>665</v>
      </c>
      <c r="F66" t="s">
        <v>594</v>
      </c>
      <c r="G66" t="s">
        <v>898</v>
      </c>
      <c r="H66">
        <v>13802</v>
      </c>
      <c r="I66" t="s">
        <v>616</v>
      </c>
      <c r="J66" t="s">
        <v>899</v>
      </c>
      <c r="K66">
        <v>7379</v>
      </c>
      <c r="L66" t="s">
        <v>874</v>
      </c>
      <c r="M66" t="s">
        <v>852</v>
      </c>
      <c r="N66" t="s">
        <v>865</v>
      </c>
      <c r="O66" t="s">
        <v>866</v>
      </c>
      <c r="P66" t="s">
        <v>900</v>
      </c>
      <c r="Q66" t="s">
        <v>642</v>
      </c>
      <c r="R66">
        <v>440</v>
      </c>
      <c r="S66">
        <v>440</v>
      </c>
      <c r="T66">
        <v>300</v>
      </c>
      <c r="U66">
        <v>8</v>
      </c>
      <c r="V66">
        <v>8</v>
      </c>
      <c r="W66">
        <v>21.8</v>
      </c>
      <c r="Z66" t="s">
        <v>607</v>
      </c>
      <c r="AA66">
        <v>2.0000000000000001E-4</v>
      </c>
      <c r="AB66">
        <v>8.3999999999999995E-3</v>
      </c>
      <c r="AC66">
        <v>1.09E-2</v>
      </c>
      <c r="AD66" t="s">
        <v>606</v>
      </c>
      <c r="AE66">
        <v>0.8377</v>
      </c>
      <c r="AF66">
        <v>7.1800000000000003E-2</v>
      </c>
      <c r="AG66">
        <v>4.1500000000000002E-2</v>
      </c>
      <c r="AH66">
        <v>4.7999999999999996E-3</v>
      </c>
      <c r="AI66">
        <v>1.2800000000000001E-2</v>
      </c>
      <c r="AJ66">
        <v>2.8E-3</v>
      </c>
      <c r="AK66">
        <v>3.3E-3</v>
      </c>
      <c r="AL66">
        <v>1.4499999999999999E-3</v>
      </c>
      <c r="AM66">
        <v>8.7000000000000001E-4</v>
      </c>
      <c r="AN66">
        <v>4.2999999999999999E-4</v>
      </c>
      <c r="AO66">
        <v>1.1E-4</v>
      </c>
      <c r="AP66">
        <v>0</v>
      </c>
      <c r="AQ66" t="s">
        <v>606</v>
      </c>
      <c r="AR66" t="s">
        <v>606</v>
      </c>
      <c r="AS66" t="s">
        <v>606</v>
      </c>
      <c r="AT66" t="s">
        <v>606</v>
      </c>
      <c r="AU66" t="s">
        <v>606</v>
      </c>
      <c r="BK66">
        <v>1.4999999999999999E-4</v>
      </c>
      <c r="BL66">
        <v>0</v>
      </c>
      <c r="BM66">
        <v>1.6000000000000001E-4</v>
      </c>
      <c r="BN66">
        <v>2.0000000000000002E-5</v>
      </c>
      <c r="BO66">
        <v>1.0000000000000001E-5</v>
      </c>
      <c r="BP66">
        <v>6.0000000000000002E-5</v>
      </c>
      <c r="BQ66">
        <v>0</v>
      </c>
      <c r="BR66">
        <v>1.0499999999999999E-3</v>
      </c>
      <c r="BS66">
        <v>4.4000000000000002E-4</v>
      </c>
      <c r="BT66">
        <v>5.4000000000000001E-4</v>
      </c>
      <c r="BU66">
        <v>5.1000000000000004E-4</v>
      </c>
      <c r="BV66">
        <v>0.69599999999999995</v>
      </c>
      <c r="BW66">
        <v>0.85301760000000004</v>
      </c>
      <c r="BX66">
        <v>20.2</v>
      </c>
      <c r="BY66">
        <v>4592.3999999999996</v>
      </c>
      <c r="BZ66">
        <v>214.7</v>
      </c>
      <c r="CB66">
        <v>97.3</v>
      </c>
      <c r="CC66">
        <v>3.3595166160000001</v>
      </c>
      <c r="CD66">
        <v>3.3566610269999999</v>
      </c>
      <c r="CE66">
        <v>194.62</v>
      </c>
      <c r="CF66" t="s">
        <v>609</v>
      </c>
      <c r="CG66">
        <v>0</v>
      </c>
      <c r="CH66" t="s">
        <v>901</v>
      </c>
      <c r="CJ66" t="s">
        <v>902</v>
      </c>
      <c r="CL66">
        <v>1092</v>
      </c>
      <c r="CM66">
        <v>1095.5</v>
      </c>
      <c r="CN66">
        <v>1055</v>
      </c>
      <c r="CO66">
        <v>1059.5</v>
      </c>
      <c r="CP66">
        <v>1055</v>
      </c>
      <c r="CQ66">
        <v>1059.5</v>
      </c>
      <c r="CR66" t="s">
        <v>780</v>
      </c>
      <c r="CS66" t="s">
        <v>780</v>
      </c>
      <c r="CT66" t="s">
        <v>780</v>
      </c>
      <c r="CU66">
        <v>713.2</v>
      </c>
      <c r="CV66">
        <v>708.7</v>
      </c>
      <c r="CW66" t="s">
        <v>870</v>
      </c>
    </row>
    <row r="67" spans="2:101" hidden="1">
      <c r="B67">
        <v>73303</v>
      </c>
      <c r="C67" t="s">
        <v>903</v>
      </c>
      <c r="D67" t="s">
        <v>592</v>
      </c>
      <c r="E67" t="s">
        <v>665</v>
      </c>
      <c r="F67" t="s">
        <v>594</v>
      </c>
      <c r="G67" t="s">
        <v>904</v>
      </c>
      <c r="H67">
        <v>14316</v>
      </c>
      <c r="I67" t="s">
        <v>616</v>
      </c>
      <c r="J67" t="s">
        <v>905</v>
      </c>
      <c r="K67" t="s">
        <v>773</v>
      </c>
      <c r="L67" t="s">
        <v>874</v>
      </c>
      <c r="N67" t="s">
        <v>865</v>
      </c>
      <c r="O67" t="s">
        <v>866</v>
      </c>
      <c r="P67" t="s">
        <v>906</v>
      </c>
      <c r="Q67" t="s">
        <v>642</v>
      </c>
      <c r="R67">
        <v>450</v>
      </c>
      <c r="S67">
        <v>450</v>
      </c>
      <c r="T67">
        <v>379</v>
      </c>
      <c r="U67">
        <v>7</v>
      </c>
      <c r="V67">
        <v>7</v>
      </c>
      <c r="W67">
        <v>22.4</v>
      </c>
      <c r="Z67" t="s">
        <v>607</v>
      </c>
      <c r="AA67">
        <v>1E-4</v>
      </c>
      <c r="AB67">
        <v>3.5000000000000001E-3</v>
      </c>
      <c r="AC67">
        <v>5.0000000000000001E-4</v>
      </c>
      <c r="AD67" t="s">
        <v>607</v>
      </c>
      <c r="AE67">
        <v>0.68589999999999995</v>
      </c>
      <c r="AF67">
        <v>0.16600000000000001</v>
      </c>
      <c r="AG67">
        <v>7.8799999999999995E-2</v>
      </c>
      <c r="AH67">
        <v>1.67E-2</v>
      </c>
      <c r="AI67">
        <v>2.7400000000000001E-2</v>
      </c>
      <c r="AJ67">
        <v>6.7999999999999996E-3</v>
      </c>
      <c r="AK67">
        <v>7.3000000000000001E-3</v>
      </c>
      <c r="AL67">
        <v>2.5500000000000002E-3</v>
      </c>
      <c r="AM67">
        <v>6.3000000000000003E-4</v>
      </c>
      <c r="AN67">
        <v>9.0000000000000006E-5</v>
      </c>
      <c r="AO67">
        <v>0</v>
      </c>
      <c r="AP67">
        <v>0</v>
      </c>
      <c r="AQ67" t="s">
        <v>606</v>
      </c>
      <c r="AR67" t="s">
        <v>606</v>
      </c>
      <c r="AS67" t="s">
        <v>606</v>
      </c>
      <c r="AT67" t="s">
        <v>606</v>
      </c>
      <c r="AU67" t="s">
        <v>606</v>
      </c>
      <c r="BK67">
        <v>7.7999999999999999E-4</v>
      </c>
      <c r="BL67">
        <v>6.9999999999999994E-5</v>
      </c>
      <c r="BM67">
        <v>2.4000000000000001E-4</v>
      </c>
      <c r="BN67">
        <v>0</v>
      </c>
      <c r="BO67">
        <v>0</v>
      </c>
      <c r="BP67">
        <v>0</v>
      </c>
      <c r="BQ67">
        <v>0</v>
      </c>
      <c r="BR67">
        <v>1.7799999999999999E-3</v>
      </c>
      <c r="BS67">
        <v>4.6999999999999999E-4</v>
      </c>
      <c r="BT67">
        <v>3.2000000000000003E-4</v>
      </c>
      <c r="BU67">
        <v>6.9999999999999994E-5</v>
      </c>
      <c r="BV67">
        <v>0.82099999999999995</v>
      </c>
      <c r="BW67">
        <v>1.0062176</v>
      </c>
      <c r="BX67">
        <v>23.8</v>
      </c>
      <c r="BY67">
        <v>4549.6000000000004</v>
      </c>
      <c r="BZ67">
        <v>239.8</v>
      </c>
      <c r="CB67">
        <v>89.1</v>
      </c>
      <c r="CC67">
        <v>3.0763918860000001</v>
      </c>
      <c r="CD67">
        <v>3.0737769529999999</v>
      </c>
      <c r="CE67">
        <v>173.54</v>
      </c>
      <c r="CF67" t="s">
        <v>609</v>
      </c>
      <c r="CG67">
        <v>22</v>
      </c>
      <c r="CH67" t="s">
        <v>907</v>
      </c>
      <c r="CJ67" t="s">
        <v>908</v>
      </c>
      <c r="CL67" t="s">
        <v>779</v>
      </c>
      <c r="CM67" t="s">
        <v>779</v>
      </c>
      <c r="CN67" t="s">
        <v>779</v>
      </c>
      <c r="CO67" t="s">
        <v>779</v>
      </c>
      <c r="CP67" t="s">
        <v>779</v>
      </c>
      <c r="CQ67" t="s">
        <v>779</v>
      </c>
      <c r="CR67" t="s">
        <v>780</v>
      </c>
      <c r="CU67" t="s">
        <v>780</v>
      </c>
      <c r="CV67" t="s">
        <v>780</v>
      </c>
      <c r="CW67" t="s">
        <v>870</v>
      </c>
    </row>
    <row r="68" spans="2:101" hidden="1">
      <c r="C68" t="s">
        <v>909</v>
      </c>
      <c r="D68" t="s">
        <v>592</v>
      </c>
      <c r="E68" t="s">
        <v>665</v>
      </c>
      <c r="F68" t="s">
        <v>594</v>
      </c>
      <c r="G68" t="s">
        <v>910</v>
      </c>
      <c r="H68">
        <v>10203</v>
      </c>
      <c r="I68" t="s">
        <v>616</v>
      </c>
      <c r="J68" t="s">
        <v>911</v>
      </c>
      <c r="K68">
        <v>3160</v>
      </c>
      <c r="L68" t="s">
        <v>890</v>
      </c>
      <c r="M68" t="s">
        <v>852</v>
      </c>
      <c r="N68" t="s">
        <v>891</v>
      </c>
      <c r="O68" t="s">
        <v>892</v>
      </c>
      <c r="P68" t="s">
        <v>912</v>
      </c>
      <c r="Q68" t="s">
        <v>642</v>
      </c>
      <c r="R68">
        <v>379</v>
      </c>
      <c r="S68">
        <v>379</v>
      </c>
      <c r="T68">
        <v>450</v>
      </c>
      <c r="U68">
        <v>3.9</v>
      </c>
      <c r="V68">
        <v>3.9</v>
      </c>
      <c r="W68">
        <v>22.6</v>
      </c>
      <c r="Z68" t="s">
        <v>607</v>
      </c>
      <c r="AA68">
        <v>2.9999999999999997E-4</v>
      </c>
      <c r="AB68">
        <v>1.1999999999999999E-3</v>
      </c>
      <c r="AC68">
        <v>9.1000000000000004E-3</v>
      </c>
      <c r="AD68" t="s">
        <v>606</v>
      </c>
      <c r="AE68">
        <v>0.85460000000000003</v>
      </c>
      <c r="AF68">
        <v>6.9699999999999998E-2</v>
      </c>
      <c r="AG68">
        <v>4.2299999999999997E-2</v>
      </c>
      <c r="AH68">
        <v>5.1999999999999998E-3</v>
      </c>
      <c r="AI68">
        <v>1.09E-2</v>
      </c>
      <c r="AJ68">
        <v>2E-3</v>
      </c>
      <c r="AK68">
        <v>2.2000000000000001E-3</v>
      </c>
      <c r="AL68">
        <v>6.9999999999999999E-4</v>
      </c>
      <c r="AM68">
        <v>5.9999999999999995E-4</v>
      </c>
      <c r="AN68">
        <v>0</v>
      </c>
      <c r="AO68">
        <v>0</v>
      </c>
      <c r="AP68">
        <v>0</v>
      </c>
      <c r="AQ68" t="s">
        <v>606</v>
      </c>
      <c r="AR68" t="s">
        <v>607</v>
      </c>
      <c r="AS68" t="s">
        <v>606</v>
      </c>
      <c r="AT68" t="s">
        <v>606</v>
      </c>
      <c r="AU68" t="s">
        <v>606</v>
      </c>
      <c r="BK68">
        <v>0</v>
      </c>
      <c r="BL68">
        <v>0</v>
      </c>
      <c r="BM68">
        <v>1E-4</v>
      </c>
      <c r="BN68">
        <v>0</v>
      </c>
      <c r="BO68">
        <v>0</v>
      </c>
      <c r="BP68">
        <v>0</v>
      </c>
      <c r="BQ68">
        <v>0</v>
      </c>
      <c r="BR68">
        <v>5.0000000000000001E-4</v>
      </c>
      <c r="BS68">
        <v>2.0000000000000001E-4</v>
      </c>
      <c r="BT68">
        <v>2.0000000000000001E-4</v>
      </c>
      <c r="BU68">
        <v>2.0000000000000001E-4</v>
      </c>
      <c r="BV68">
        <v>0.67600000000000005</v>
      </c>
      <c r="BW68">
        <v>0.82850559999999995</v>
      </c>
      <c r="BX68">
        <v>19.600000000000001</v>
      </c>
      <c r="BY68">
        <v>4603.3</v>
      </c>
      <c r="BZ68">
        <v>212.8</v>
      </c>
      <c r="CB68">
        <v>96.5</v>
      </c>
      <c r="CC68">
        <v>3.331894691</v>
      </c>
      <c r="CD68">
        <v>3.3290625810000001</v>
      </c>
      <c r="CE68">
        <v>193.72</v>
      </c>
      <c r="CF68" t="s">
        <v>609</v>
      </c>
      <c r="CG68">
        <v>0</v>
      </c>
      <c r="CH68" t="s">
        <v>913</v>
      </c>
      <c r="CJ68" t="s">
        <v>914</v>
      </c>
      <c r="CL68">
        <v>1082</v>
      </c>
      <c r="CM68">
        <v>1085</v>
      </c>
      <c r="CN68">
        <v>1082</v>
      </c>
      <c r="CO68">
        <v>1085</v>
      </c>
      <c r="CR68" t="s">
        <v>780</v>
      </c>
      <c r="CS68" t="s">
        <v>780</v>
      </c>
      <c r="CT68" t="s">
        <v>780</v>
      </c>
      <c r="CU68">
        <v>701</v>
      </c>
      <c r="CV68">
        <v>697.3</v>
      </c>
      <c r="CW68" t="s">
        <v>896</v>
      </c>
    </row>
    <row r="69" spans="2:101" hidden="1">
      <c r="B69">
        <v>73292</v>
      </c>
      <c r="C69" t="s">
        <v>915</v>
      </c>
      <c r="D69" t="s">
        <v>592</v>
      </c>
      <c r="E69" t="s">
        <v>665</v>
      </c>
      <c r="F69" t="s">
        <v>594</v>
      </c>
      <c r="G69" t="s">
        <v>916</v>
      </c>
      <c r="H69">
        <v>7998</v>
      </c>
      <c r="I69" t="s">
        <v>616</v>
      </c>
      <c r="J69" t="s">
        <v>917</v>
      </c>
      <c r="K69">
        <v>7435</v>
      </c>
      <c r="L69" t="s">
        <v>874</v>
      </c>
      <c r="M69" t="s">
        <v>852</v>
      </c>
      <c r="N69" t="s">
        <v>865</v>
      </c>
      <c r="O69" t="s">
        <v>866</v>
      </c>
      <c r="P69" t="s">
        <v>906</v>
      </c>
      <c r="Q69" t="s">
        <v>642</v>
      </c>
      <c r="R69">
        <v>450</v>
      </c>
      <c r="S69">
        <v>450</v>
      </c>
      <c r="T69">
        <v>350</v>
      </c>
      <c r="U69">
        <v>23</v>
      </c>
      <c r="V69">
        <v>23</v>
      </c>
      <c r="W69">
        <v>23.3</v>
      </c>
      <c r="Z69" t="s">
        <v>607</v>
      </c>
      <c r="AA69">
        <v>2.0000000000000001E-4</v>
      </c>
      <c r="AB69">
        <v>2.7000000000000001E-3</v>
      </c>
      <c r="AC69">
        <v>1.4200000000000001E-2</v>
      </c>
      <c r="AD69" t="s">
        <v>607</v>
      </c>
      <c r="AE69">
        <v>0.87170000000000003</v>
      </c>
      <c r="AF69">
        <v>6.9000000000000006E-2</v>
      </c>
      <c r="AG69">
        <v>2.53E-2</v>
      </c>
      <c r="AH69">
        <v>3.7000000000000002E-3</v>
      </c>
      <c r="AI69">
        <v>6.8999999999999999E-3</v>
      </c>
      <c r="AJ69">
        <v>1.6999999999999999E-3</v>
      </c>
      <c r="AK69">
        <v>1.8E-3</v>
      </c>
      <c r="AL69">
        <v>8.3000000000000001E-4</v>
      </c>
      <c r="AM69">
        <v>3.6999999999999999E-4</v>
      </c>
      <c r="AN69">
        <v>1.9000000000000001E-4</v>
      </c>
      <c r="AO69">
        <v>0</v>
      </c>
      <c r="AP69">
        <v>0</v>
      </c>
      <c r="AQ69" t="s">
        <v>607</v>
      </c>
      <c r="AR69" t="s">
        <v>606</v>
      </c>
      <c r="AS69" t="s">
        <v>606</v>
      </c>
      <c r="AT69" t="s">
        <v>606</v>
      </c>
      <c r="AU69" t="s">
        <v>606</v>
      </c>
      <c r="BK69">
        <v>1.1E-4</v>
      </c>
      <c r="BL69">
        <v>2.0000000000000002E-5</v>
      </c>
      <c r="BM69">
        <v>1.2999999999999999E-4</v>
      </c>
      <c r="BN69">
        <v>0</v>
      </c>
      <c r="BO69">
        <v>0</v>
      </c>
      <c r="BP69">
        <v>0</v>
      </c>
      <c r="BQ69">
        <v>0</v>
      </c>
      <c r="BR69">
        <v>5.5000000000000003E-4</v>
      </c>
      <c r="BS69">
        <v>1.7000000000000001E-4</v>
      </c>
      <c r="BT69">
        <v>2.5000000000000001E-4</v>
      </c>
      <c r="BU69">
        <v>1.8000000000000001E-4</v>
      </c>
      <c r="BV69">
        <v>0.65600000000000003</v>
      </c>
      <c r="BW69">
        <v>0.80399359999999997</v>
      </c>
      <c r="BX69">
        <v>19</v>
      </c>
      <c r="BY69">
        <v>4626.6000000000004</v>
      </c>
      <c r="BZ69">
        <v>208.9</v>
      </c>
      <c r="CB69">
        <v>96.7</v>
      </c>
      <c r="CC69">
        <v>3.3388001730000001</v>
      </c>
      <c r="CD69">
        <v>3.3359621920000002</v>
      </c>
      <c r="CE69">
        <v>192.45</v>
      </c>
      <c r="CF69" t="s">
        <v>609</v>
      </c>
      <c r="CG69">
        <v>4</v>
      </c>
      <c r="CH69" t="s">
        <v>918</v>
      </c>
      <c r="CJ69" t="s">
        <v>919</v>
      </c>
      <c r="CL69">
        <v>1117</v>
      </c>
      <c r="CM69">
        <v>1119.5</v>
      </c>
      <c r="CN69">
        <v>1102</v>
      </c>
      <c r="CO69">
        <v>1110</v>
      </c>
      <c r="CP69">
        <v>1102</v>
      </c>
      <c r="CQ69">
        <v>1110</v>
      </c>
      <c r="CR69" t="s">
        <v>780</v>
      </c>
      <c r="CS69" t="s">
        <v>780</v>
      </c>
      <c r="CT69" t="s">
        <v>780</v>
      </c>
      <c r="CU69">
        <v>734</v>
      </c>
      <c r="CV69">
        <v>729.9</v>
      </c>
      <c r="CW69" t="s">
        <v>870</v>
      </c>
    </row>
    <row r="70" spans="2:101" hidden="1">
      <c r="B70">
        <v>76643</v>
      </c>
      <c r="C70" t="s">
        <v>652</v>
      </c>
      <c r="D70" t="s">
        <v>592</v>
      </c>
      <c r="E70" t="s">
        <v>920</v>
      </c>
      <c r="F70" t="s">
        <v>594</v>
      </c>
      <c r="G70" t="s">
        <v>921</v>
      </c>
      <c r="H70">
        <v>11544</v>
      </c>
      <c r="I70" t="s">
        <v>616</v>
      </c>
      <c r="J70" t="s">
        <v>922</v>
      </c>
      <c r="K70">
        <v>15226</v>
      </c>
      <c r="L70" t="s">
        <v>654</v>
      </c>
      <c r="N70" t="s">
        <v>923</v>
      </c>
      <c r="O70" t="s">
        <v>924</v>
      </c>
      <c r="P70" t="s">
        <v>925</v>
      </c>
      <c r="Q70" t="s">
        <v>642</v>
      </c>
      <c r="R70">
        <v>1360</v>
      </c>
      <c r="S70">
        <v>1360</v>
      </c>
      <c r="T70">
        <v>1050</v>
      </c>
      <c r="U70">
        <v>14</v>
      </c>
      <c r="V70">
        <v>14</v>
      </c>
      <c r="W70">
        <v>21.4</v>
      </c>
      <c r="AA70">
        <v>2.0000000000000001E-4</v>
      </c>
      <c r="AB70">
        <v>5.0499999999999998E-3</v>
      </c>
      <c r="AC70">
        <v>6.6659999999999997E-2</v>
      </c>
      <c r="AD70">
        <v>5.9999999999999995E-4</v>
      </c>
      <c r="AE70">
        <v>0.92476000000000003</v>
      </c>
      <c r="AF70">
        <v>1.0200000000000001E-3</v>
      </c>
      <c r="AG70">
        <v>1.0200000000000001E-3</v>
      </c>
      <c r="AH70">
        <v>1.2E-4</v>
      </c>
      <c r="AI70">
        <v>3.0000000000000001E-5</v>
      </c>
      <c r="AJ70" t="s">
        <v>926</v>
      </c>
      <c r="AK70" t="s">
        <v>607</v>
      </c>
      <c r="AL70">
        <v>2.0000000000000002E-5</v>
      </c>
      <c r="AM70">
        <v>1.4999999999999999E-4</v>
      </c>
      <c r="AN70">
        <v>1.2999999999999999E-4</v>
      </c>
      <c r="AO70">
        <v>6.9999999999999994E-5</v>
      </c>
      <c r="AP70">
        <v>2.0000000000000002E-5</v>
      </c>
      <c r="AQ70" t="s">
        <v>607</v>
      </c>
      <c r="AR70" t="s">
        <v>926</v>
      </c>
      <c r="AS70" t="s">
        <v>926</v>
      </c>
      <c r="AT70" t="s">
        <v>926</v>
      </c>
      <c r="AU70" t="s">
        <v>926</v>
      </c>
      <c r="BK70">
        <v>0</v>
      </c>
      <c r="BL70">
        <v>0</v>
      </c>
      <c r="BM70">
        <v>4.0000000000000003E-5</v>
      </c>
      <c r="BN70">
        <v>0</v>
      </c>
      <c r="BO70">
        <v>0</v>
      </c>
      <c r="BP70">
        <v>4.0000000000000003E-5</v>
      </c>
      <c r="BQ70">
        <v>0</v>
      </c>
      <c r="BR70">
        <v>2.0000000000000002E-5</v>
      </c>
      <c r="BS70">
        <v>0</v>
      </c>
      <c r="BT70">
        <v>1.0000000000000001E-5</v>
      </c>
      <c r="BU70">
        <v>4.0000000000000003E-5</v>
      </c>
      <c r="BV70">
        <v>0.624</v>
      </c>
      <c r="BW70">
        <v>0.76477439999999997</v>
      </c>
      <c r="BX70">
        <v>18.100000000000001</v>
      </c>
      <c r="BY70">
        <v>4778.7</v>
      </c>
      <c r="BZ70">
        <v>198.5</v>
      </c>
      <c r="CB70">
        <v>109.9</v>
      </c>
      <c r="CC70">
        <v>3.7945619339999999</v>
      </c>
      <c r="CD70">
        <v>3.7913365560000001</v>
      </c>
      <c r="CE70">
        <v>220.52</v>
      </c>
      <c r="CF70" t="s">
        <v>609</v>
      </c>
      <c r="CG70">
        <v>600</v>
      </c>
      <c r="CH70" t="s">
        <v>656</v>
      </c>
      <c r="CJ70" t="s">
        <v>657</v>
      </c>
      <c r="CL70" t="s">
        <v>779</v>
      </c>
      <c r="CM70" t="s">
        <v>779</v>
      </c>
      <c r="CR70" t="s">
        <v>780</v>
      </c>
      <c r="CS70" t="s">
        <v>780</v>
      </c>
      <c r="CT70" t="s">
        <v>780</v>
      </c>
      <c r="CU70">
        <v>558</v>
      </c>
      <c r="CV70">
        <v>553.5</v>
      </c>
      <c r="CW70" t="s">
        <v>927</v>
      </c>
    </row>
    <row r="71" spans="2:101" hidden="1">
      <c r="C71" t="s">
        <v>721</v>
      </c>
      <c r="D71" t="s">
        <v>592</v>
      </c>
      <c r="E71" t="s">
        <v>920</v>
      </c>
      <c r="F71" t="s">
        <v>594</v>
      </c>
      <c r="G71" t="s">
        <v>928</v>
      </c>
      <c r="H71">
        <v>12038</v>
      </c>
      <c r="I71" t="s">
        <v>616</v>
      </c>
      <c r="J71" t="s">
        <v>598</v>
      </c>
      <c r="K71">
        <v>13457</v>
      </c>
      <c r="L71" t="s">
        <v>654</v>
      </c>
      <c r="M71" t="s">
        <v>831</v>
      </c>
      <c r="N71" t="s">
        <v>923</v>
      </c>
      <c r="O71" t="s">
        <v>924</v>
      </c>
      <c r="P71" t="s">
        <v>925</v>
      </c>
      <c r="Q71" t="s">
        <v>642</v>
      </c>
      <c r="R71">
        <v>1415</v>
      </c>
      <c r="S71">
        <v>1415</v>
      </c>
      <c r="T71">
        <v>1075</v>
      </c>
      <c r="U71">
        <v>16.899999999999999</v>
      </c>
      <c r="V71">
        <v>16.899999999999999</v>
      </c>
      <c r="W71">
        <v>21.4</v>
      </c>
      <c r="AA71">
        <v>2.0000000000000001E-4</v>
      </c>
      <c r="AB71">
        <v>4.1999999999999997E-3</v>
      </c>
      <c r="AC71">
        <v>6.1330000000000003E-2</v>
      </c>
      <c r="AD71">
        <v>5.0000000000000002E-5</v>
      </c>
      <c r="AE71">
        <v>0.93320000000000003</v>
      </c>
      <c r="AF71">
        <v>5.1999999999999995E-4</v>
      </c>
      <c r="AG71" t="s">
        <v>607</v>
      </c>
      <c r="AH71">
        <v>8.0000000000000007E-5</v>
      </c>
      <c r="AI71">
        <v>3.0000000000000001E-5</v>
      </c>
      <c r="AJ71" t="s">
        <v>607</v>
      </c>
      <c r="AK71" t="s">
        <v>926</v>
      </c>
      <c r="AL71">
        <v>0</v>
      </c>
      <c r="AM71">
        <v>2.0000000000000002E-5</v>
      </c>
      <c r="AN71">
        <v>1E-4</v>
      </c>
      <c r="AO71">
        <v>1.4999999999999999E-4</v>
      </c>
      <c r="AP71">
        <v>5.0000000000000002E-5</v>
      </c>
      <c r="AQ71" t="s">
        <v>926</v>
      </c>
      <c r="AR71" t="s">
        <v>926</v>
      </c>
      <c r="AS71" t="s">
        <v>926</v>
      </c>
      <c r="AT71" t="s">
        <v>926</v>
      </c>
      <c r="AU71" t="s">
        <v>926</v>
      </c>
      <c r="BK71">
        <v>0</v>
      </c>
      <c r="BL71">
        <v>0</v>
      </c>
      <c r="BM71">
        <v>1.0000000000000001E-5</v>
      </c>
      <c r="BN71">
        <v>0</v>
      </c>
      <c r="BO71">
        <v>1.0000000000000001E-5</v>
      </c>
      <c r="BP71">
        <v>5.0000000000000002E-5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0.61699999999999999</v>
      </c>
      <c r="BW71">
        <v>0.75619519999999996</v>
      </c>
      <c r="BX71">
        <v>17.899999999999999</v>
      </c>
      <c r="BY71">
        <v>4763</v>
      </c>
      <c r="BZ71">
        <v>197.5</v>
      </c>
      <c r="CB71">
        <v>120.7</v>
      </c>
      <c r="CC71">
        <v>4.1674579200000004</v>
      </c>
      <c r="CD71">
        <v>4.1639155800000003</v>
      </c>
      <c r="CE71">
        <v>242.11</v>
      </c>
      <c r="CF71" t="s">
        <v>609</v>
      </c>
      <c r="CG71">
        <v>50</v>
      </c>
      <c r="CH71" t="s">
        <v>724</v>
      </c>
      <c r="CJ71" t="s">
        <v>725</v>
      </c>
      <c r="CL71">
        <v>520.5</v>
      </c>
      <c r="CM71">
        <v>526</v>
      </c>
      <c r="CN71">
        <v>520.5</v>
      </c>
      <c r="CO71">
        <v>526</v>
      </c>
      <c r="CP71" t="s">
        <v>779</v>
      </c>
      <c r="CQ71" t="s">
        <v>779</v>
      </c>
      <c r="CR71" t="s">
        <v>780</v>
      </c>
      <c r="CS71" t="s">
        <v>780</v>
      </c>
      <c r="CT71" t="s">
        <v>780</v>
      </c>
      <c r="CU71">
        <v>590.79999999999995</v>
      </c>
      <c r="CV71">
        <v>586.29999999999995</v>
      </c>
      <c r="CW71" t="s">
        <v>927</v>
      </c>
    </row>
    <row r="72" spans="2:101" hidden="1">
      <c r="B72">
        <v>76719</v>
      </c>
      <c r="C72" t="s">
        <v>929</v>
      </c>
      <c r="D72" t="s">
        <v>592</v>
      </c>
      <c r="E72" t="s">
        <v>920</v>
      </c>
      <c r="F72" t="s">
        <v>594</v>
      </c>
      <c r="G72" t="s">
        <v>930</v>
      </c>
      <c r="H72">
        <v>11773</v>
      </c>
      <c r="I72" t="s">
        <v>616</v>
      </c>
      <c r="J72" t="s">
        <v>598</v>
      </c>
      <c r="K72">
        <v>13497</v>
      </c>
      <c r="L72" t="s">
        <v>654</v>
      </c>
      <c r="M72" t="s">
        <v>831</v>
      </c>
      <c r="N72" t="s">
        <v>923</v>
      </c>
      <c r="O72" t="s">
        <v>931</v>
      </c>
      <c r="P72" t="s">
        <v>925</v>
      </c>
      <c r="Q72" t="s">
        <v>642</v>
      </c>
      <c r="R72">
        <v>1611</v>
      </c>
      <c r="S72">
        <v>1611</v>
      </c>
      <c r="T72">
        <v>1175</v>
      </c>
      <c r="U72">
        <v>17</v>
      </c>
      <c r="V72">
        <v>17</v>
      </c>
      <c r="W72">
        <v>21.4</v>
      </c>
      <c r="AA72">
        <v>2.9999999999999997E-4</v>
      </c>
      <c r="AB72">
        <v>4.3299999999999996E-3</v>
      </c>
      <c r="AC72">
        <v>6.2759999999999996E-2</v>
      </c>
      <c r="AD72">
        <v>1.4999999999999999E-4</v>
      </c>
      <c r="AE72">
        <v>0.93162</v>
      </c>
      <c r="AF72">
        <v>6.4000000000000005E-4</v>
      </c>
      <c r="AG72">
        <v>1.1E-4</v>
      </c>
      <c r="AH72">
        <v>4.0000000000000003E-5</v>
      </c>
      <c r="AI72">
        <v>3.0000000000000001E-5</v>
      </c>
      <c r="AJ72" t="s">
        <v>926</v>
      </c>
      <c r="AK72" t="s">
        <v>926</v>
      </c>
      <c r="AL72">
        <v>1.0000000000000001E-5</v>
      </c>
      <c r="AM72">
        <v>0</v>
      </c>
      <c r="AN72">
        <v>0</v>
      </c>
      <c r="AO72">
        <v>1.0000000000000001E-5</v>
      </c>
      <c r="AP72">
        <v>0</v>
      </c>
      <c r="AQ72" t="s">
        <v>926</v>
      </c>
      <c r="AR72" t="s">
        <v>926</v>
      </c>
      <c r="AS72" t="s">
        <v>926</v>
      </c>
      <c r="AT72" t="s">
        <v>926</v>
      </c>
      <c r="AU72" t="s">
        <v>926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0.61699999999999999</v>
      </c>
      <c r="BW72">
        <v>0.75619519999999996</v>
      </c>
      <c r="BX72">
        <v>17.899999999999999</v>
      </c>
      <c r="BY72">
        <v>4767.6000000000004</v>
      </c>
      <c r="BZ72">
        <v>197.5</v>
      </c>
      <c r="CB72">
        <v>128.30000000000001</v>
      </c>
      <c r="CC72">
        <v>4.4298662059999998</v>
      </c>
      <c r="CD72">
        <v>4.4261008200000003</v>
      </c>
      <c r="CE72">
        <v>261.24</v>
      </c>
      <c r="CF72" t="s">
        <v>609</v>
      </c>
      <c r="CG72">
        <v>150</v>
      </c>
      <c r="CH72" t="s">
        <v>932</v>
      </c>
      <c r="CJ72" t="s">
        <v>933</v>
      </c>
      <c r="CL72">
        <v>455</v>
      </c>
      <c r="CM72">
        <v>462</v>
      </c>
      <c r="CN72">
        <v>455</v>
      </c>
      <c r="CO72">
        <v>462</v>
      </c>
      <c r="CP72" t="s">
        <v>779</v>
      </c>
      <c r="CR72" t="s">
        <v>780</v>
      </c>
      <c r="CS72" t="s">
        <v>780</v>
      </c>
      <c r="CT72" t="s">
        <v>780</v>
      </c>
      <c r="CU72">
        <v>538.20000000000005</v>
      </c>
      <c r="CV72">
        <v>533.79999999999995</v>
      </c>
      <c r="CW72" t="s">
        <v>927</v>
      </c>
    </row>
    <row r="73" spans="2:101" hidden="1">
      <c r="B73">
        <v>76710</v>
      </c>
      <c r="C73" t="s">
        <v>716</v>
      </c>
      <c r="D73" t="s">
        <v>592</v>
      </c>
      <c r="E73" t="s">
        <v>920</v>
      </c>
      <c r="F73" t="s">
        <v>594</v>
      </c>
      <c r="G73" t="s">
        <v>934</v>
      </c>
      <c r="H73">
        <v>6691</v>
      </c>
      <c r="I73" t="s">
        <v>616</v>
      </c>
      <c r="J73" t="s">
        <v>598</v>
      </c>
      <c r="K73">
        <v>15453</v>
      </c>
      <c r="L73" t="s">
        <v>654</v>
      </c>
      <c r="M73" t="s">
        <v>600</v>
      </c>
      <c r="N73" t="s">
        <v>923</v>
      </c>
      <c r="O73" t="s">
        <v>935</v>
      </c>
      <c r="P73" t="s">
        <v>936</v>
      </c>
      <c r="Q73" t="s">
        <v>642</v>
      </c>
      <c r="R73">
        <v>1300</v>
      </c>
      <c r="S73">
        <v>1300</v>
      </c>
      <c r="T73">
        <v>975</v>
      </c>
      <c r="U73">
        <v>14.9</v>
      </c>
      <c r="V73">
        <v>14.9</v>
      </c>
      <c r="W73">
        <v>20.9</v>
      </c>
      <c r="Z73" t="s">
        <v>607</v>
      </c>
      <c r="AA73">
        <v>1E-4</v>
      </c>
      <c r="AB73">
        <v>2.0100000000000001E-3</v>
      </c>
      <c r="AC73">
        <v>6.9000000000000006E-2</v>
      </c>
      <c r="AD73" t="s">
        <v>926</v>
      </c>
      <c r="AE73">
        <v>0.92757000000000001</v>
      </c>
      <c r="AF73">
        <v>2.7999999999999998E-4</v>
      </c>
      <c r="AG73">
        <v>9.8999999999999999E-4</v>
      </c>
      <c r="AH73">
        <v>3.0000000000000001E-5</v>
      </c>
      <c r="AI73">
        <v>2.0000000000000002E-5</v>
      </c>
      <c r="AJ73" t="s">
        <v>926</v>
      </c>
      <c r="AK73" t="s">
        <v>926</v>
      </c>
      <c r="AL73">
        <v>0</v>
      </c>
      <c r="AM73">
        <v>0</v>
      </c>
      <c r="AN73">
        <v>0</v>
      </c>
      <c r="AO73">
        <v>0</v>
      </c>
      <c r="AP73">
        <v>0</v>
      </c>
      <c r="AQ73" t="s">
        <v>926</v>
      </c>
      <c r="AR73" t="s">
        <v>926</v>
      </c>
      <c r="AS73" t="s">
        <v>926</v>
      </c>
      <c r="AT73" t="s">
        <v>926</v>
      </c>
      <c r="AU73" t="s">
        <v>926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0.622</v>
      </c>
      <c r="BW73">
        <v>0.76232319999999998</v>
      </c>
      <c r="BX73">
        <v>18</v>
      </c>
      <c r="BY73">
        <v>4787.6000000000004</v>
      </c>
      <c r="BZ73">
        <v>198.5</v>
      </c>
      <c r="CB73">
        <v>95</v>
      </c>
      <c r="CC73">
        <v>3.28</v>
      </c>
      <c r="CD73">
        <v>3.2770000000000001</v>
      </c>
      <c r="CE73" t="s">
        <v>608</v>
      </c>
      <c r="CF73" t="s">
        <v>609</v>
      </c>
      <c r="CG73">
        <v>0</v>
      </c>
      <c r="CH73" t="s">
        <v>643</v>
      </c>
      <c r="CJ73" t="s">
        <v>644</v>
      </c>
      <c r="CL73">
        <v>505.5</v>
      </c>
      <c r="CM73">
        <v>508.5</v>
      </c>
      <c r="CN73">
        <v>505.5</v>
      </c>
      <c r="CO73">
        <v>508.5</v>
      </c>
      <c r="CR73" t="s">
        <v>780</v>
      </c>
      <c r="CS73" t="s">
        <v>780</v>
      </c>
      <c r="CT73" t="s">
        <v>780</v>
      </c>
      <c r="CU73">
        <v>589</v>
      </c>
      <c r="CV73">
        <v>584.6</v>
      </c>
      <c r="CW73" t="s">
        <v>927</v>
      </c>
    </row>
    <row r="74" spans="2:101" hidden="1">
      <c r="B74">
        <v>76715</v>
      </c>
      <c r="C74" t="s">
        <v>937</v>
      </c>
      <c r="D74" t="s">
        <v>592</v>
      </c>
      <c r="E74" t="s">
        <v>920</v>
      </c>
      <c r="F74" t="s">
        <v>594</v>
      </c>
      <c r="G74" t="s">
        <v>938</v>
      </c>
      <c r="H74">
        <v>6862</v>
      </c>
      <c r="I74" t="s">
        <v>616</v>
      </c>
      <c r="J74" t="s">
        <v>598</v>
      </c>
      <c r="L74" t="s">
        <v>654</v>
      </c>
      <c r="M74" t="s">
        <v>831</v>
      </c>
      <c r="N74" t="s">
        <v>923</v>
      </c>
      <c r="O74" t="s">
        <v>939</v>
      </c>
      <c r="P74" t="s">
        <v>936</v>
      </c>
      <c r="Q74" t="s">
        <v>642</v>
      </c>
      <c r="R74">
        <v>1429</v>
      </c>
      <c r="S74">
        <v>1429</v>
      </c>
      <c r="T74">
        <v>350</v>
      </c>
      <c r="U74">
        <v>14.3</v>
      </c>
      <c r="V74">
        <v>14.3</v>
      </c>
      <c r="W74">
        <v>21.2</v>
      </c>
      <c r="AA74">
        <v>2.9999999999999997E-4</v>
      </c>
      <c r="AB74">
        <v>4.3899999999999998E-3</v>
      </c>
      <c r="AC74">
        <v>6.3920000000000005E-2</v>
      </c>
      <c r="AD74">
        <v>2.9999999999999997E-4</v>
      </c>
      <c r="AE74">
        <v>0.93045999999999995</v>
      </c>
      <c r="AF74">
        <v>5.2999999999999998E-4</v>
      </c>
      <c r="AG74" t="s">
        <v>607</v>
      </c>
      <c r="AH74">
        <v>4.0000000000000003E-5</v>
      </c>
      <c r="AI74">
        <v>3.0000000000000001E-5</v>
      </c>
      <c r="AJ74" t="s">
        <v>607</v>
      </c>
      <c r="AK74" t="s">
        <v>607</v>
      </c>
      <c r="AL74">
        <v>1.0000000000000001E-5</v>
      </c>
      <c r="AM74">
        <v>0</v>
      </c>
      <c r="AN74">
        <v>0</v>
      </c>
      <c r="AO74">
        <v>2.0000000000000002E-5</v>
      </c>
      <c r="AP74">
        <v>0</v>
      </c>
      <c r="AQ74" t="s">
        <v>926</v>
      </c>
      <c r="AR74" t="s">
        <v>926</v>
      </c>
      <c r="AS74" t="s">
        <v>926</v>
      </c>
      <c r="AT74" t="s">
        <v>926</v>
      </c>
      <c r="AU74" t="s">
        <v>926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0.61799999999999999</v>
      </c>
      <c r="BW74">
        <v>0.75742080000000001</v>
      </c>
      <c r="BX74">
        <v>17.899999999999999</v>
      </c>
      <c r="BY74">
        <v>4771.3999999999996</v>
      </c>
      <c r="BZ74">
        <v>197.7</v>
      </c>
      <c r="CB74">
        <v>128.30000000000001</v>
      </c>
      <c r="CC74">
        <v>4.4298662059999998</v>
      </c>
      <c r="CD74">
        <v>4.4261008200000003</v>
      </c>
      <c r="CE74">
        <v>261.24</v>
      </c>
      <c r="CF74" t="s">
        <v>609</v>
      </c>
      <c r="CG74">
        <v>300</v>
      </c>
      <c r="CH74" t="s">
        <v>940</v>
      </c>
      <c r="CJ74" t="s">
        <v>941</v>
      </c>
      <c r="CR74" t="s">
        <v>780</v>
      </c>
      <c r="CS74" t="s">
        <v>780</v>
      </c>
      <c r="CT74" t="s">
        <v>780</v>
      </c>
      <c r="CW74" t="s">
        <v>927</v>
      </c>
    </row>
    <row r="75" spans="2:101" hidden="1">
      <c r="B75">
        <v>76656</v>
      </c>
      <c r="C75" t="s">
        <v>942</v>
      </c>
      <c r="D75" t="s">
        <v>592</v>
      </c>
      <c r="E75" t="s">
        <v>920</v>
      </c>
      <c r="F75" t="s">
        <v>594</v>
      </c>
      <c r="G75" t="s">
        <v>943</v>
      </c>
      <c r="H75">
        <v>66</v>
      </c>
      <c r="I75" t="s">
        <v>616</v>
      </c>
      <c r="J75" t="s">
        <v>598</v>
      </c>
      <c r="K75">
        <v>14529</v>
      </c>
      <c r="L75" t="s">
        <v>654</v>
      </c>
      <c r="M75" t="s">
        <v>831</v>
      </c>
      <c r="N75" t="s">
        <v>923</v>
      </c>
      <c r="O75" t="s">
        <v>944</v>
      </c>
      <c r="P75" t="s">
        <v>936</v>
      </c>
      <c r="Q75" t="s">
        <v>642</v>
      </c>
      <c r="R75">
        <v>1500</v>
      </c>
      <c r="S75">
        <v>1500</v>
      </c>
      <c r="T75">
        <v>1192</v>
      </c>
      <c r="U75">
        <v>11</v>
      </c>
      <c r="V75">
        <v>11</v>
      </c>
      <c r="W75">
        <v>20.5</v>
      </c>
      <c r="AA75">
        <v>2.0000000000000001E-4</v>
      </c>
      <c r="AB75">
        <v>3.7499999999999999E-3</v>
      </c>
      <c r="AC75">
        <v>8.8440000000000005E-2</v>
      </c>
      <c r="AD75" t="s">
        <v>607</v>
      </c>
      <c r="AE75">
        <v>0.90673000000000004</v>
      </c>
      <c r="AF75">
        <v>6.3000000000000003E-4</v>
      </c>
      <c r="AG75">
        <v>1.1E-4</v>
      </c>
      <c r="AH75">
        <v>4.0000000000000003E-5</v>
      </c>
      <c r="AI75">
        <v>3.0000000000000001E-5</v>
      </c>
      <c r="AJ75" t="s">
        <v>607</v>
      </c>
      <c r="AK75" t="s">
        <v>926</v>
      </c>
      <c r="AL75">
        <v>3.0000000000000001E-5</v>
      </c>
      <c r="AM75">
        <v>0</v>
      </c>
      <c r="AN75">
        <v>0</v>
      </c>
      <c r="AO75">
        <v>2.0000000000000002E-5</v>
      </c>
      <c r="AP75">
        <v>0</v>
      </c>
      <c r="AQ75" t="s">
        <v>926</v>
      </c>
      <c r="AR75" t="s">
        <v>926</v>
      </c>
      <c r="AS75" t="s">
        <v>926</v>
      </c>
      <c r="AT75" t="s">
        <v>926</v>
      </c>
      <c r="AU75" t="s">
        <v>926</v>
      </c>
      <c r="BK75">
        <v>0</v>
      </c>
      <c r="BL75">
        <v>2.0000000000000002E-5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0.64100000000000001</v>
      </c>
      <c r="BW75">
        <v>0.78560960000000002</v>
      </c>
      <c r="BX75">
        <v>18.600000000000001</v>
      </c>
      <c r="BY75">
        <v>4839.3</v>
      </c>
      <c r="BZ75">
        <v>200.5</v>
      </c>
      <c r="CB75">
        <v>128.30000000000001</v>
      </c>
      <c r="CC75">
        <v>4.4298662059999998</v>
      </c>
      <c r="CD75">
        <v>4.4261008200000003</v>
      </c>
      <c r="CE75">
        <v>261.24</v>
      </c>
      <c r="CF75" t="s">
        <v>609</v>
      </c>
      <c r="CG75">
        <v>2</v>
      </c>
      <c r="CH75" t="s">
        <v>945</v>
      </c>
      <c r="CJ75" t="s">
        <v>946</v>
      </c>
      <c r="CL75">
        <v>490</v>
      </c>
      <c r="CM75">
        <v>492</v>
      </c>
      <c r="CN75">
        <v>490</v>
      </c>
      <c r="CO75">
        <v>492</v>
      </c>
      <c r="CR75" t="s">
        <v>780</v>
      </c>
      <c r="CS75" t="s">
        <v>780</v>
      </c>
      <c r="CT75" t="s">
        <v>780</v>
      </c>
      <c r="CU75">
        <v>577.70000000000005</v>
      </c>
      <c r="CV75">
        <v>573.29999999999995</v>
      </c>
      <c r="CW75" t="s">
        <v>927</v>
      </c>
    </row>
    <row r="76" spans="2:101" hidden="1">
      <c r="B76">
        <v>76711</v>
      </c>
      <c r="C76" t="s">
        <v>947</v>
      </c>
      <c r="D76" t="s">
        <v>592</v>
      </c>
      <c r="E76" t="s">
        <v>920</v>
      </c>
      <c r="F76" t="s">
        <v>594</v>
      </c>
      <c r="G76" t="s">
        <v>948</v>
      </c>
      <c r="H76">
        <v>10786</v>
      </c>
      <c r="I76" t="s">
        <v>616</v>
      </c>
      <c r="J76" t="s">
        <v>598</v>
      </c>
      <c r="K76">
        <v>3322</v>
      </c>
      <c r="L76" t="s">
        <v>654</v>
      </c>
      <c r="M76" t="s">
        <v>831</v>
      </c>
      <c r="N76" t="s">
        <v>923</v>
      </c>
      <c r="O76" t="s">
        <v>949</v>
      </c>
      <c r="P76" t="s">
        <v>936</v>
      </c>
      <c r="Q76" t="s">
        <v>642</v>
      </c>
      <c r="R76">
        <v>1545</v>
      </c>
      <c r="S76">
        <v>1545</v>
      </c>
      <c r="T76">
        <v>1225</v>
      </c>
      <c r="U76">
        <v>14.1</v>
      </c>
      <c r="V76">
        <v>14.1</v>
      </c>
      <c r="W76">
        <v>20.3</v>
      </c>
      <c r="Z76" t="s">
        <v>607</v>
      </c>
      <c r="AA76">
        <v>1E-4</v>
      </c>
      <c r="AB76">
        <v>3.65E-3</v>
      </c>
      <c r="AC76">
        <v>7.0949999999999999E-2</v>
      </c>
      <c r="AD76" t="s">
        <v>926</v>
      </c>
      <c r="AE76">
        <v>0.92478000000000005</v>
      </c>
      <c r="AF76">
        <v>4.2000000000000002E-4</v>
      </c>
      <c r="AG76" t="s">
        <v>607</v>
      </c>
      <c r="AH76">
        <v>4.0000000000000003E-5</v>
      </c>
      <c r="AI76">
        <v>3.0000000000000001E-5</v>
      </c>
      <c r="AJ76" t="s">
        <v>607</v>
      </c>
      <c r="AK76" t="s">
        <v>926</v>
      </c>
      <c r="AL76">
        <v>1.0000000000000001E-5</v>
      </c>
      <c r="AM76">
        <v>0</v>
      </c>
      <c r="AN76">
        <v>0</v>
      </c>
      <c r="AO76">
        <v>2.0000000000000002E-5</v>
      </c>
      <c r="AP76">
        <v>0</v>
      </c>
      <c r="AQ76" t="s">
        <v>926</v>
      </c>
      <c r="AR76" t="s">
        <v>926</v>
      </c>
      <c r="AS76" t="s">
        <v>926</v>
      </c>
      <c r="AT76" t="s">
        <v>926</v>
      </c>
      <c r="AU76" t="s">
        <v>926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0.624</v>
      </c>
      <c r="BW76">
        <v>0.76477439999999997</v>
      </c>
      <c r="BX76">
        <v>18.100000000000001</v>
      </c>
      <c r="BY76">
        <v>4791.3</v>
      </c>
      <c r="BZ76">
        <v>198.5</v>
      </c>
      <c r="CB76">
        <v>128.30000000000001</v>
      </c>
      <c r="CC76">
        <v>4.4298662059999998</v>
      </c>
      <c r="CD76">
        <v>4.4261008200000003</v>
      </c>
      <c r="CE76">
        <v>261.24</v>
      </c>
      <c r="CF76" t="s">
        <v>609</v>
      </c>
      <c r="CG76">
        <v>0</v>
      </c>
      <c r="CH76" t="s">
        <v>950</v>
      </c>
      <c r="CJ76" t="s">
        <v>951</v>
      </c>
      <c r="CL76">
        <v>459.6</v>
      </c>
      <c r="CM76">
        <v>464.5</v>
      </c>
      <c r="CN76">
        <v>459.6</v>
      </c>
      <c r="CO76">
        <v>464.5</v>
      </c>
      <c r="CR76" t="s">
        <v>780</v>
      </c>
      <c r="CS76" t="s">
        <v>780</v>
      </c>
      <c r="CT76" t="s">
        <v>780</v>
      </c>
      <c r="CU76">
        <v>548.29999999999995</v>
      </c>
      <c r="CV76">
        <v>544.6</v>
      </c>
      <c r="CW76" t="s">
        <v>927</v>
      </c>
    </row>
    <row r="77" spans="2:101" hidden="1">
      <c r="B77">
        <v>76688</v>
      </c>
      <c r="C77" t="s">
        <v>952</v>
      </c>
      <c r="D77" t="s">
        <v>592</v>
      </c>
      <c r="E77" t="s">
        <v>920</v>
      </c>
      <c r="F77" t="s">
        <v>594</v>
      </c>
      <c r="G77" t="s">
        <v>953</v>
      </c>
      <c r="H77">
        <v>5700</v>
      </c>
      <c r="I77" t="s">
        <v>616</v>
      </c>
      <c r="J77" t="s">
        <v>954</v>
      </c>
      <c r="K77">
        <v>13462</v>
      </c>
      <c r="L77" t="s">
        <v>654</v>
      </c>
      <c r="M77" t="s">
        <v>831</v>
      </c>
      <c r="N77" t="s">
        <v>923</v>
      </c>
      <c r="O77" t="s">
        <v>939</v>
      </c>
      <c r="P77" t="s">
        <v>936</v>
      </c>
      <c r="Q77" t="s">
        <v>642</v>
      </c>
      <c r="R77">
        <v>1384</v>
      </c>
      <c r="S77">
        <v>1384</v>
      </c>
      <c r="T77">
        <v>1125</v>
      </c>
      <c r="U77">
        <v>10.5</v>
      </c>
      <c r="V77">
        <v>10.5</v>
      </c>
      <c r="W77">
        <v>20.6</v>
      </c>
      <c r="Z77" t="s">
        <v>607</v>
      </c>
      <c r="AA77">
        <v>1E-4</v>
      </c>
      <c r="AB77">
        <v>3.15E-3</v>
      </c>
      <c r="AC77">
        <v>7.8539999999999999E-2</v>
      </c>
      <c r="AD77" t="s">
        <v>926</v>
      </c>
      <c r="AE77">
        <v>0.91764000000000001</v>
      </c>
      <c r="AF77">
        <v>4.2000000000000002E-4</v>
      </c>
      <c r="AG77" t="s">
        <v>607</v>
      </c>
      <c r="AH77">
        <v>3.0000000000000001E-5</v>
      </c>
      <c r="AI77">
        <v>4.0000000000000003E-5</v>
      </c>
      <c r="AJ77" t="s">
        <v>607</v>
      </c>
      <c r="AK77" t="s">
        <v>607</v>
      </c>
      <c r="AL77">
        <v>2.0000000000000002E-5</v>
      </c>
      <c r="AM77">
        <v>0</v>
      </c>
      <c r="AN77">
        <v>2.0000000000000002E-5</v>
      </c>
      <c r="AO77">
        <v>3.0000000000000001E-5</v>
      </c>
      <c r="AP77">
        <v>0</v>
      </c>
      <c r="AQ77" t="s">
        <v>926</v>
      </c>
      <c r="AR77" t="s">
        <v>926</v>
      </c>
      <c r="AS77" t="s">
        <v>926</v>
      </c>
      <c r="AT77" t="s">
        <v>926</v>
      </c>
      <c r="AU77" t="s">
        <v>926</v>
      </c>
      <c r="BK77">
        <v>0</v>
      </c>
      <c r="BL77">
        <v>1.0000000000000001E-5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0.63200000000000001</v>
      </c>
      <c r="BW77">
        <v>0.77457920000000002</v>
      </c>
      <c r="BX77">
        <v>18.3</v>
      </c>
      <c r="BY77">
        <v>4812.8999999999996</v>
      </c>
      <c r="BZ77">
        <v>199.4</v>
      </c>
      <c r="CB77">
        <v>122.6</v>
      </c>
      <c r="CC77">
        <v>4.2330599910000002</v>
      </c>
      <c r="CD77">
        <v>4.2294618899999996</v>
      </c>
      <c r="CE77">
        <v>250.07</v>
      </c>
      <c r="CF77" t="s">
        <v>609</v>
      </c>
      <c r="CG77">
        <v>0</v>
      </c>
      <c r="CH77" t="s">
        <v>955</v>
      </c>
      <c r="CJ77" t="s">
        <v>956</v>
      </c>
      <c r="CL77">
        <v>501</v>
      </c>
      <c r="CM77">
        <v>507.5</v>
      </c>
      <c r="CN77">
        <v>501</v>
      </c>
      <c r="CO77">
        <v>507.5</v>
      </c>
      <c r="CR77" t="s">
        <v>780</v>
      </c>
      <c r="CS77" t="s">
        <v>780</v>
      </c>
      <c r="CT77" t="s">
        <v>780</v>
      </c>
      <c r="CU77">
        <v>592.20000000000005</v>
      </c>
      <c r="CV77">
        <v>587.29999999999995</v>
      </c>
      <c r="CW77" t="s">
        <v>927</v>
      </c>
    </row>
    <row r="78" spans="2:101" hidden="1">
      <c r="B78">
        <v>78696</v>
      </c>
      <c r="C78" t="s">
        <v>957</v>
      </c>
      <c r="D78" t="s">
        <v>592</v>
      </c>
      <c r="E78" t="s">
        <v>614</v>
      </c>
      <c r="F78" t="s">
        <v>594</v>
      </c>
      <c r="G78" t="s">
        <v>958</v>
      </c>
      <c r="H78">
        <v>12199</v>
      </c>
      <c r="I78" t="s">
        <v>616</v>
      </c>
      <c r="J78" t="s">
        <v>598</v>
      </c>
      <c r="L78" t="s">
        <v>617</v>
      </c>
      <c r="M78" t="s">
        <v>959</v>
      </c>
      <c r="N78" t="s">
        <v>960</v>
      </c>
      <c r="O78" t="s">
        <v>961</v>
      </c>
      <c r="P78" t="s">
        <v>962</v>
      </c>
      <c r="Q78" t="s">
        <v>963</v>
      </c>
      <c r="R78">
        <v>662</v>
      </c>
      <c r="S78">
        <v>662</v>
      </c>
      <c r="T78">
        <v>650</v>
      </c>
      <c r="U78">
        <v>2.2999999999999998</v>
      </c>
      <c r="V78">
        <v>2.2999999999999998</v>
      </c>
      <c r="W78">
        <v>21.1</v>
      </c>
      <c r="Z78" t="s">
        <v>607</v>
      </c>
      <c r="AA78">
        <v>5.9999999999999995E-4</v>
      </c>
      <c r="AB78">
        <v>1.338E-2</v>
      </c>
      <c r="AC78">
        <v>1.83E-2</v>
      </c>
      <c r="AD78" t="s">
        <v>926</v>
      </c>
      <c r="AE78">
        <v>0.94943</v>
      </c>
      <c r="AF78">
        <v>1.406E-2</v>
      </c>
      <c r="AG78">
        <v>1.7600000000000001E-3</v>
      </c>
      <c r="AH78">
        <v>4.2000000000000002E-4</v>
      </c>
      <c r="AI78">
        <v>2.9E-4</v>
      </c>
      <c r="AJ78">
        <v>2.3000000000000001E-4</v>
      </c>
      <c r="AK78">
        <v>1.2999999999999999E-4</v>
      </c>
      <c r="AL78">
        <v>2.2000000000000001E-4</v>
      </c>
      <c r="AM78">
        <v>2.9999999999999997E-4</v>
      </c>
      <c r="AN78">
        <v>3.1E-4</v>
      </c>
      <c r="AO78">
        <v>1.7000000000000001E-4</v>
      </c>
      <c r="AP78">
        <v>6.0000000000000002E-5</v>
      </c>
      <c r="AQ78" t="s">
        <v>607</v>
      </c>
      <c r="AR78" t="s">
        <v>607</v>
      </c>
      <c r="AS78" t="s">
        <v>926</v>
      </c>
      <c r="AT78" t="s">
        <v>926</v>
      </c>
      <c r="AU78" t="s">
        <v>926</v>
      </c>
      <c r="BK78">
        <v>2.0000000000000002E-5</v>
      </c>
      <c r="BL78">
        <v>3.0000000000000001E-5</v>
      </c>
      <c r="BM78">
        <v>0</v>
      </c>
      <c r="BN78">
        <v>0</v>
      </c>
      <c r="BO78">
        <v>0</v>
      </c>
      <c r="BP78">
        <v>4.0000000000000003E-5</v>
      </c>
      <c r="BQ78">
        <v>0</v>
      </c>
      <c r="BR78">
        <v>1.3999999999999999E-4</v>
      </c>
      <c r="BS78">
        <v>4.0000000000000003E-5</v>
      </c>
      <c r="BT78">
        <v>2.0000000000000002E-5</v>
      </c>
      <c r="BU78">
        <v>5.0000000000000002E-5</v>
      </c>
      <c r="BV78">
        <v>0.59099999999999997</v>
      </c>
      <c r="BW78">
        <v>0.72432960000000002</v>
      </c>
      <c r="BX78">
        <v>17.100000000000001</v>
      </c>
      <c r="BY78">
        <v>4630.8999999999996</v>
      </c>
      <c r="BZ78">
        <v>194.4</v>
      </c>
      <c r="CB78">
        <v>110.5</v>
      </c>
      <c r="CC78">
        <v>3.8152783769999998</v>
      </c>
      <c r="CD78">
        <v>3.8120353910000002</v>
      </c>
      <c r="CE78">
        <v>223.86</v>
      </c>
      <c r="CF78" t="s">
        <v>609</v>
      </c>
      <c r="CG78">
        <v>0</v>
      </c>
      <c r="CH78" t="s">
        <v>964</v>
      </c>
      <c r="CJ78" t="s">
        <v>965</v>
      </c>
      <c r="CR78" t="s">
        <v>780</v>
      </c>
      <c r="CS78" t="s">
        <v>780</v>
      </c>
      <c r="CT78" t="s">
        <v>780</v>
      </c>
      <c r="CU78" t="s">
        <v>780</v>
      </c>
      <c r="CW78" t="s">
        <v>966</v>
      </c>
    </row>
    <row r="79" spans="2:101" hidden="1">
      <c r="C79" t="s">
        <v>967</v>
      </c>
      <c r="D79" t="s">
        <v>592</v>
      </c>
      <c r="E79" t="s">
        <v>614</v>
      </c>
      <c r="F79" t="s">
        <v>594</v>
      </c>
      <c r="G79" t="s">
        <v>968</v>
      </c>
      <c r="H79">
        <v>12734</v>
      </c>
      <c r="I79" t="s">
        <v>616</v>
      </c>
      <c r="J79" t="s">
        <v>598</v>
      </c>
      <c r="L79" t="s">
        <v>654</v>
      </c>
      <c r="M79" t="s">
        <v>831</v>
      </c>
      <c r="N79" t="s">
        <v>960</v>
      </c>
      <c r="O79" t="s">
        <v>969</v>
      </c>
      <c r="P79" t="s">
        <v>970</v>
      </c>
      <c r="Q79" t="s">
        <v>963</v>
      </c>
      <c r="R79">
        <v>1256</v>
      </c>
      <c r="S79">
        <v>1256</v>
      </c>
      <c r="T79">
        <v>1025</v>
      </c>
      <c r="U79">
        <v>10</v>
      </c>
      <c r="V79">
        <v>10</v>
      </c>
      <c r="W79">
        <v>21.7</v>
      </c>
      <c r="Z79" t="s">
        <v>607</v>
      </c>
      <c r="AA79">
        <v>2.0000000000000001E-4</v>
      </c>
      <c r="AB79">
        <v>3.1900000000000001E-3</v>
      </c>
      <c r="AC79">
        <v>8.0490000000000006E-2</v>
      </c>
      <c r="AD79" t="s">
        <v>926</v>
      </c>
      <c r="AE79">
        <v>0.91505999999999998</v>
      </c>
      <c r="AF79">
        <v>4.0999999999999999E-4</v>
      </c>
      <c r="AG79">
        <v>5.1000000000000004E-4</v>
      </c>
      <c r="AH79">
        <v>3.0000000000000001E-5</v>
      </c>
      <c r="AI79">
        <v>2.0000000000000002E-5</v>
      </c>
      <c r="AJ79" t="s">
        <v>926</v>
      </c>
      <c r="AK79" t="s">
        <v>926</v>
      </c>
      <c r="AL79">
        <v>0</v>
      </c>
      <c r="AM79">
        <v>4.0000000000000003E-5</v>
      </c>
      <c r="AN79">
        <v>4.0000000000000003E-5</v>
      </c>
      <c r="AO79">
        <v>0</v>
      </c>
      <c r="AP79">
        <v>0</v>
      </c>
      <c r="AQ79" t="s">
        <v>926</v>
      </c>
      <c r="AR79" t="s">
        <v>926</v>
      </c>
      <c r="AS79" t="s">
        <v>926</v>
      </c>
      <c r="AT79" t="s">
        <v>926</v>
      </c>
      <c r="AU79" t="s">
        <v>926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1.0000000000000001E-5</v>
      </c>
      <c r="BV79">
        <v>0.63400000000000001</v>
      </c>
      <c r="BW79">
        <v>0.77703040000000001</v>
      </c>
      <c r="BX79">
        <v>18.399999999999999</v>
      </c>
      <c r="BY79">
        <v>4817.7</v>
      </c>
      <c r="BZ79">
        <v>199.7</v>
      </c>
      <c r="CB79">
        <v>106.2</v>
      </c>
      <c r="CC79">
        <v>3.6668105309999999</v>
      </c>
      <c r="CD79">
        <v>3.663693742</v>
      </c>
      <c r="CE79">
        <v>216.65</v>
      </c>
      <c r="CF79" t="s">
        <v>609</v>
      </c>
      <c r="CG79">
        <v>0</v>
      </c>
      <c r="CH79" t="s">
        <v>971</v>
      </c>
      <c r="CJ79" t="s">
        <v>972</v>
      </c>
      <c r="CR79" t="s">
        <v>780</v>
      </c>
      <c r="CS79" t="s">
        <v>780</v>
      </c>
      <c r="CT79" t="s">
        <v>780</v>
      </c>
      <c r="CW79" t="s">
        <v>966</v>
      </c>
    </row>
    <row r="80" spans="2:101" hidden="1">
      <c r="B80">
        <v>76806</v>
      </c>
      <c r="C80" t="s">
        <v>973</v>
      </c>
      <c r="D80" t="s">
        <v>592</v>
      </c>
      <c r="E80" t="s">
        <v>614</v>
      </c>
      <c r="F80" t="s">
        <v>594</v>
      </c>
      <c r="G80" t="s">
        <v>974</v>
      </c>
      <c r="H80">
        <v>11758</v>
      </c>
      <c r="I80" t="s">
        <v>616</v>
      </c>
      <c r="J80" t="s">
        <v>598</v>
      </c>
      <c r="L80" t="s">
        <v>617</v>
      </c>
      <c r="M80" t="s">
        <v>831</v>
      </c>
      <c r="N80" t="s">
        <v>960</v>
      </c>
      <c r="O80" t="s">
        <v>975</v>
      </c>
      <c r="P80" t="s">
        <v>970</v>
      </c>
      <c r="Q80" t="s">
        <v>963</v>
      </c>
      <c r="R80">
        <v>1661</v>
      </c>
      <c r="S80">
        <v>1661</v>
      </c>
      <c r="T80">
        <v>1350</v>
      </c>
      <c r="U80">
        <v>5</v>
      </c>
      <c r="V80">
        <v>5</v>
      </c>
      <c r="W80">
        <v>20.9</v>
      </c>
      <c r="Z80" t="s">
        <v>607</v>
      </c>
      <c r="AA80">
        <v>2.0000000000000001E-4</v>
      </c>
      <c r="AB80">
        <v>3.4499999999999999E-3</v>
      </c>
      <c r="AC80">
        <v>8.0009999999999998E-2</v>
      </c>
      <c r="AD80" t="s">
        <v>926</v>
      </c>
      <c r="AE80">
        <v>0.91544000000000003</v>
      </c>
      <c r="AF80">
        <v>6.0999999999999997E-4</v>
      </c>
      <c r="AG80">
        <v>2.0000000000000001E-4</v>
      </c>
      <c r="AH80">
        <v>3.0000000000000001E-5</v>
      </c>
      <c r="AI80">
        <v>3.0000000000000001E-5</v>
      </c>
      <c r="AJ80" t="s">
        <v>926</v>
      </c>
      <c r="AK80" t="s">
        <v>926</v>
      </c>
      <c r="AL80">
        <v>2.0000000000000002E-5</v>
      </c>
      <c r="AM80">
        <v>0</v>
      </c>
      <c r="AN80">
        <v>0</v>
      </c>
      <c r="AO80">
        <v>1.0000000000000001E-5</v>
      </c>
      <c r="AP80">
        <v>0</v>
      </c>
      <c r="AQ80" t="s">
        <v>926</v>
      </c>
      <c r="AR80" t="s">
        <v>926</v>
      </c>
      <c r="AS80" t="s">
        <v>926</v>
      </c>
      <c r="AT80" t="s">
        <v>926</v>
      </c>
      <c r="AU80" t="s">
        <v>926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0.63300000000000001</v>
      </c>
      <c r="BW80">
        <v>0.77580479999999996</v>
      </c>
      <c r="BX80">
        <v>18.3</v>
      </c>
      <c r="BY80">
        <v>4816.3</v>
      </c>
      <c r="BZ80">
        <v>199.6</v>
      </c>
      <c r="CB80">
        <v>128.30000000000001</v>
      </c>
      <c r="CC80">
        <v>4.4298662059999998</v>
      </c>
      <c r="CD80">
        <v>4.4261008200000003</v>
      </c>
      <c r="CE80">
        <v>261.24</v>
      </c>
      <c r="CF80" t="s">
        <v>609</v>
      </c>
      <c r="CG80">
        <v>0</v>
      </c>
      <c r="CH80" t="s">
        <v>976</v>
      </c>
      <c r="CJ80" t="s">
        <v>977</v>
      </c>
      <c r="CR80" t="s">
        <v>780</v>
      </c>
      <c r="CS80" t="s">
        <v>780</v>
      </c>
      <c r="CT80" t="s">
        <v>780</v>
      </c>
      <c r="CU80" t="s">
        <v>780</v>
      </c>
      <c r="CW80" t="s">
        <v>966</v>
      </c>
    </row>
    <row r="81" spans="2:101" hidden="1">
      <c r="B81">
        <v>76779</v>
      </c>
      <c r="C81" t="s">
        <v>978</v>
      </c>
      <c r="D81" t="s">
        <v>592</v>
      </c>
      <c r="E81" t="s">
        <v>614</v>
      </c>
      <c r="F81" t="s">
        <v>594</v>
      </c>
      <c r="G81" t="s">
        <v>979</v>
      </c>
      <c r="H81">
        <v>5017</v>
      </c>
      <c r="I81" t="s">
        <v>616</v>
      </c>
      <c r="J81" t="s">
        <v>598</v>
      </c>
      <c r="L81" t="s">
        <v>617</v>
      </c>
      <c r="M81" t="s">
        <v>959</v>
      </c>
      <c r="N81" t="s">
        <v>960</v>
      </c>
      <c r="O81" t="s">
        <v>924</v>
      </c>
      <c r="P81" t="s">
        <v>970</v>
      </c>
      <c r="Q81" t="s">
        <v>963</v>
      </c>
      <c r="R81">
        <v>370</v>
      </c>
      <c r="S81">
        <v>370</v>
      </c>
      <c r="T81">
        <v>375</v>
      </c>
      <c r="U81">
        <v>4</v>
      </c>
      <c r="V81">
        <v>4</v>
      </c>
      <c r="W81">
        <v>20.8</v>
      </c>
      <c r="Z81" t="s">
        <v>607</v>
      </c>
      <c r="AA81" t="s">
        <v>607</v>
      </c>
      <c r="AB81">
        <v>7.9000000000000001E-4</v>
      </c>
      <c r="AC81">
        <v>0.15151000000000001</v>
      </c>
      <c r="AD81" t="s">
        <v>926</v>
      </c>
      <c r="AE81">
        <v>0.84584000000000004</v>
      </c>
      <c r="AF81">
        <v>9.1E-4</v>
      </c>
      <c r="AG81">
        <v>6.0999999999999997E-4</v>
      </c>
      <c r="AH81">
        <v>1E-4</v>
      </c>
      <c r="AI81">
        <v>9.0000000000000006E-5</v>
      </c>
      <c r="AJ81">
        <v>3.0000000000000001E-5</v>
      </c>
      <c r="AK81" t="s">
        <v>607</v>
      </c>
      <c r="AL81">
        <v>5.0000000000000002E-5</v>
      </c>
      <c r="AM81">
        <v>1.0000000000000001E-5</v>
      </c>
      <c r="AN81">
        <v>2.0000000000000002E-5</v>
      </c>
      <c r="AO81">
        <v>1.0000000000000001E-5</v>
      </c>
      <c r="AP81">
        <v>0</v>
      </c>
      <c r="AQ81" t="s">
        <v>926</v>
      </c>
      <c r="AR81" t="s">
        <v>926</v>
      </c>
      <c r="AS81" t="s">
        <v>926</v>
      </c>
      <c r="AT81" t="s">
        <v>926</v>
      </c>
      <c r="AU81" t="s">
        <v>926</v>
      </c>
      <c r="BK81">
        <v>0</v>
      </c>
      <c r="BL81">
        <v>2.0000000000000002E-5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1.0000000000000001E-5</v>
      </c>
      <c r="BV81">
        <v>0.70199999999999996</v>
      </c>
      <c r="BW81">
        <v>0.8603712</v>
      </c>
      <c r="BX81">
        <v>20.3</v>
      </c>
      <c r="BY81">
        <v>5018.7</v>
      </c>
      <c r="BZ81">
        <v>208.1</v>
      </c>
      <c r="CB81">
        <v>111</v>
      </c>
      <c r="CC81">
        <v>3.8325420800000001</v>
      </c>
      <c r="CD81">
        <v>3.82928442</v>
      </c>
      <c r="CE81">
        <v>225.66</v>
      </c>
      <c r="CF81" t="s">
        <v>609</v>
      </c>
      <c r="CG81">
        <v>0</v>
      </c>
      <c r="CH81" t="s">
        <v>980</v>
      </c>
      <c r="CJ81" t="s">
        <v>981</v>
      </c>
      <c r="CR81" t="s">
        <v>780</v>
      </c>
      <c r="CS81" t="s">
        <v>780</v>
      </c>
      <c r="CT81">
        <v>0.4</v>
      </c>
      <c r="CW81" t="s">
        <v>966</v>
      </c>
    </row>
    <row r="82" spans="2:101" hidden="1">
      <c r="B82">
        <v>76787</v>
      </c>
      <c r="C82" t="s">
        <v>982</v>
      </c>
      <c r="D82" t="s">
        <v>592</v>
      </c>
      <c r="E82" t="s">
        <v>614</v>
      </c>
      <c r="F82" t="s">
        <v>594</v>
      </c>
      <c r="G82" t="s">
        <v>983</v>
      </c>
      <c r="H82">
        <v>11279</v>
      </c>
      <c r="I82" t="s">
        <v>616</v>
      </c>
      <c r="J82" t="s">
        <v>598</v>
      </c>
      <c r="L82" t="s">
        <v>617</v>
      </c>
      <c r="M82" t="s">
        <v>831</v>
      </c>
      <c r="N82" t="s">
        <v>960</v>
      </c>
      <c r="O82" t="s">
        <v>984</v>
      </c>
      <c r="P82" t="s">
        <v>970</v>
      </c>
      <c r="Q82" t="s">
        <v>963</v>
      </c>
      <c r="R82">
        <v>260</v>
      </c>
      <c r="S82">
        <v>260</v>
      </c>
      <c r="T82">
        <v>300</v>
      </c>
      <c r="U82">
        <v>5</v>
      </c>
      <c r="V82">
        <v>5</v>
      </c>
      <c r="W82">
        <v>21</v>
      </c>
      <c r="Z82" t="s">
        <v>607</v>
      </c>
      <c r="AA82" t="s">
        <v>607</v>
      </c>
      <c r="AB82">
        <v>4.4000000000000002E-4</v>
      </c>
      <c r="AC82">
        <v>0.15959000000000001</v>
      </c>
      <c r="AD82" t="s">
        <v>926</v>
      </c>
      <c r="AE82">
        <v>0.83540999999999999</v>
      </c>
      <c r="AF82">
        <v>1.1199999999999999E-3</v>
      </c>
      <c r="AG82">
        <v>2.1299999999999999E-3</v>
      </c>
      <c r="AH82">
        <v>4.4000000000000002E-4</v>
      </c>
      <c r="AI82">
        <v>2.2000000000000001E-4</v>
      </c>
      <c r="AJ82">
        <v>1.1E-4</v>
      </c>
      <c r="AK82">
        <v>2.0000000000000002E-5</v>
      </c>
      <c r="AL82">
        <v>6.9999999999999994E-5</v>
      </c>
      <c r="AM82">
        <v>1.3999999999999999E-4</v>
      </c>
      <c r="AN82">
        <v>1.6000000000000001E-4</v>
      </c>
      <c r="AO82">
        <v>2.0000000000000002E-5</v>
      </c>
      <c r="AP82">
        <v>0</v>
      </c>
      <c r="AQ82" t="s">
        <v>926</v>
      </c>
      <c r="AR82" t="s">
        <v>926</v>
      </c>
      <c r="AS82" t="s">
        <v>926</v>
      </c>
      <c r="AT82" t="s">
        <v>926</v>
      </c>
      <c r="AU82" t="s">
        <v>926</v>
      </c>
      <c r="BK82">
        <v>0</v>
      </c>
      <c r="BL82">
        <v>2.0000000000000002E-5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2.0000000000000002E-5</v>
      </c>
      <c r="BS82">
        <v>2.0000000000000002E-5</v>
      </c>
      <c r="BT82">
        <v>2.0000000000000002E-5</v>
      </c>
      <c r="BU82">
        <v>5.0000000000000002E-5</v>
      </c>
      <c r="BV82">
        <v>0.71399999999999997</v>
      </c>
      <c r="BW82">
        <v>0.87507840000000003</v>
      </c>
      <c r="BX82">
        <v>20.7</v>
      </c>
      <c r="BY82">
        <v>5039.8</v>
      </c>
      <c r="BZ82">
        <v>209.6</v>
      </c>
      <c r="CB82">
        <v>105.2</v>
      </c>
      <c r="CC82">
        <v>3.6322831249999998</v>
      </c>
      <c r="CD82">
        <v>3.6291956839999999</v>
      </c>
      <c r="CE82">
        <v>214.13</v>
      </c>
      <c r="CF82" t="s">
        <v>609</v>
      </c>
      <c r="CG82">
        <v>0</v>
      </c>
      <c r="CH82" t="s">
        <v>985</v>
      </c>
      <c r="CJ82" t="s">
        <v>986</v>
      </c>
      <c r="CR82" t="s">
        <v>780</v>
      </c>
      <c r="CS82" t="s">
        <v>780</v>
      </c>
      <c r="CT82" t="s">
        <v>780</v>
      </c>
      <c r="CU82" t="s">
        <v>780</v>
      </c>
      <c r="CW82" t="s">
        <v>966</v>
      </c>
    </row>
    <row r="83" spans="2:101" hidden="1">
      <c r="B83">
        <v>76702</v>
      </c>
      <c r="C83" t="s">
        <v>987</v>
      </c>
      <c r="D83" t="s">
        <v>592</v>
      </c>
      <c r="E83" t="s">
        <v>614</v>
      </c>
      <c r="F83" t="s">
        <v>594</v>
      </c>
      <c r="G83" t="s">
        <v>988</v>
      </c>
      <c r="H83">
        <v>7968</v>
      </c>
      <c r="I83" t="s">
        <v>616</v>
      </c>
      <c r="J83" t="s">
        <v>598</v>
      </c>
      <c r="L83" t="s">
        <v>617</v>
      </c>
      <c r="M83" t="s">
        <v>831</v>
      </c>
      <c r="N83" t="s">
        <v>960</v>
      </c>
      <c r="O83" t="s">
        <v>949</v>
      </c>
      <c r="P83" t="s">
        <v>970</v>
      </c>
      <c r="Q83" t="s">
        <v>963</v>
      </c>
      <c r="R83">
        <v>1180</v>
      </c>
      <c r="S83">
        <v>1180</v>
      </c>
      <c r="T83">
        <v>1025</v>
      </c>
      <c r="U83">
        <v>14</v>
      </c>
      <c r="V83">
        <v>14</v>
      </c>
      <c r="W83">
        <v>20.9</v>
      </c>
      <c r="Z83" t="s">
        <v>607</v>
      </c>
      <c r="AA83">
        <v>2.0000000000000001E-4</v>
      </c>
      <c r="AB83">
        <v>4.5300000000000002E-3</v>
      </c>
      <c r="AC83">
        <v>7.4219999999999994E-2</v>
      </c>
      <c r="AD83" t="s">
        <v>926</v>
      </c>
      <c r="AE83">
        <v>0.91978000000000004</v>
      </c>
      <c r="AF83">
        <v>8.3000000000000001E-4</v>
      </c>
      <c r="AG83">
        <v>2.1000000000000001E-4</v>
      </c>
      <c r="AH83">
        <v>3.0000000000000001E-5</v>
      </c>
      <c r="AI83">
        <v>3.0000000000000001E-5</v>
      </c>
      <c r="AJ83" t="s">
        <v>607</v>
      </c>
      <c r="AK83" t="s">
        <v>926</v>
      </c>
      <c r="AL83">
        <v>4.0000000000000003E-5</v>
      </c>
      <c r="AM83">
        <v>2.0000000000000002E-5</v>
      </c>
      <c r="AN83">
        <v>3.0000000000000001E-5</v>
      </c>
      <c r="AO83">
        <v>3.0000000000000001E-5</v>
      </c>
      <c r="AP83">
        <v>1.0000000000000001E-5</v>
      </c>
      <c r="AQ83" t="s">
        <v>926</v>
      </c>
      <c r="AR83" t="s">
        <v>926</v>
      </c>
      <c r="AS83" t="s">
        <v>926</v>
      </c>
      <c r="AT83" t="s">
        <v>926</v>
      </c>
      <c r="AU83" t="s">
        <v>926</v>
      </c>
      <c r="BK83">
        <v>0</v>
      </c>
      <c r="BL83">
        <v>3.0000000000000001E-5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1.0000000000000001E-5</v>
      </c>
      <c r="BV83">
        <v>0.629</v>
      </c>
      <c r="BW83">
        <v>0.77090239999999999</v>
      </c>
      <c r="BX83">
        <v>18.2</v>
      </c>
      <c r="BY83">
        <v>4798.7</v>
      </c>
      <c r="BZ83">
        <v>198.9</v>
      </c>
      <c r="CB83">
        <v>116.8</v>
      </c>
      <c r="CC83">
        <v>4.0328010360000004</v>
      </c>
      <c r="CD83">
        <v>4.029373155</v>
      </c>
      <c r="CE83">
        <v>237.84</v>
      </c>
      <c r="CF83" t="s">
        <v>609</v>
      </c>
      <c r="CG83">
        <v>0</v>
      </c>
      <c r="CH83" t="s">
        <v>989</v>
      </c>
      <c r="CJ83" t="s">
        <v>990</v>
      </c>
      <c r="CR83" t="s">
        <v>780</v>
      </c>
      <c r="CS83" t="s">
        <v>780</v>
      </c>
      <c r="CT83" t="s">
        <v>780</v>
      </c>
      <c r="CW83" t="s">
        <v>966</v>
      </c>
    </row>
    <row r="84" spans="2:101" hidden="1">
      <c r="B84">
        <v>76797</v>
      </c>
      <c r="C84" t="s">
        <v>991</v>
      </c>
      <c r="D84" t="s">
        <v>592</v>
      </c>
      <c r="E84" t="s">
        <v>614</v>
      </c>
      <c r="F84" t="s">
        <v>594</v>
      </c>
      <c r="G84" t="s">
        <v>992</v>
      </c>
      <c r="H84">
        <v>10394</v>
      </c>
      <c r="I84" t="s">
        <v>616</v>
      </c>
      <c r="J84" t="s">
        <v>598</v>
      </c>
      <c r="L84" t="s">
        <v>617</v>
      </c>
      <c r="M84" t="s">
        <v>831</v>
      </c>
      <c r="N84" t="s">
        <v>960</v>
      </c>
      <c r="O84" t="s">
        <v>949</v>
      </c>
      <c r="P84" t="s">
        <v>970</v>
      </c>
      <c r="Q84" t="s">
        <v>963</v>
      </c>
      <c r="R84">
        <v>1191</v>
      </c>
      <c r="S84">
        <v>1191</v>
      </c>
      <c r="T84">
        <v>1050</v>
      </c>
      <c r="U84">
        <v>13</v>
      </c>
      <c r="V84">
        <v>13</v>
      </c>
      <c r="W84">
        <v>20.9</v>
      </c>
      <c r="Z84" t="s">
        <v>607</v>
      </c>
      <c r="AA84">
        <v>2.0000000000000001E-4</v>
      </c>
      <c r="AB84">
        <v>1.83E-3</v>
      </c>
      <c r="AC84">
        <v>0.10125000000000001</v>
      </c>
      <c r="AD84" t="s">
        <v>926</v>
      </c>
      <c r="AE84">
        <v>0.89412999999999998</v>
      </c>
      <c r="AF84">
        <v>1.24E-3</v>
      </c>
      <c r="AG84">
        <v>1.24E-3</v>
      </c>
      <c r="AH84">
        <v>5.0000000000000002E-5</v>
      </c>
      <c r="AI84">
        <v>2.0000000000000002E-5</v>
      </c>
      <c r="AJ84" t="s">
        <v>926</v>
      </c>
      <c r="AK84" t="s">
        <v>926</v>
      </c>
      <c r="AL84">
        <v>3.0000000000000001E-5</v>
      </c>
      <c r="AM84">
        <v>0</v>
      </c>
      <c r="AN84">
        <v>0</v>
      </c>
      <c r="AO84">
        <v>0</v>
      </c>
      <c r="AP84">
        <v>0</v>
      </c>
      <c r="AQ84" t="s">
        <v>926</v>
      </c>
      <c r="AR84" t="s">
        <v>926</v>
      </c>
      <c r="AS84" t="s">
        <v>926</v>
      </c>
      <c r="AT84" t="s">
        <v>926</v>
      </c>
      <c r="AU84" t="s">
        <v>926</v>
      </c>
      <c r="BK84">
        <v>0</v>
      </c>
      <c r="BL84">
        <v>1.0000000000000001E-5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0.65400000000000003</v>
      </c>
      <c r="BW84">
        <v>0.80154239999999999</v>
      </c>
      <c r="BX84">
        <v>19</v>
      </c>
      <c r="BY84">
        <v>4877</v>
      </c>
      <c r="BZ84">
        <v>202.3</v>
      </c>
      <c r="CB84">
        <v>95</v>
      </c>
      <c r="CC84">
        <v>3.28</v>
      </c>
      <c r="CD84">
        <v>3.2770000000000001</v>
      </c>
      <c r="CE84" t="s">
        <v>608</v>
      </c>
      <c r="CF84" t="s">
        <v>609</v>
      </c>
      <c r="CG84">
        <v>0</v>
      </c>
      <c r="CH84" t="s">
        <v>993</v>
      </c>
      <c r="CJ84" t="s">
        <v>994</v>
      </c>
      <c r="CR84" t="s">
        <v>780</v>
      </c>
      <c r="CS84" t="s">
        <v>780</v>
      </c>
      <c r="CT84" t="s">
        <v>780</v>
      </c>
      <c r="CW84" t="s">
        <v>966</v>
      </c>
    </row>
    <row r="85" spans="2:101" hidden="1">
      <c r="C85" t="s">
        <v>995</v>
      </c>
      <c r="D85" t="s">
        <v>592</v>
      </c>
      <c r="E85" t="s">
        <v>614</v>
      </c>
      <c r="F85" t="s">
        <v>594</v>
      </c>
      <c r="G85" t="s">
        <v>996</v>
      </c>
      <c r="H85">
        <v>11861</v>
      </c>
      <c r="I85" t="s">
        <v>616</v>
      </c>
      <c r="J85" t="s">
        <v>598</v>
      </c>
      <c r="L85" t="s">
        <v>617</v>
      </c>
      <c r="M85" t="s">
        <v>831</v>
      </c>
      <c r="N85" t="s">
        <v>960</v>
      </c>
      <c r="O85" t="s">
        <v>939</v>
      </c>
      <c r="P85" t="s">
        <v>970</v>
      </c>
      <c r="Q85" t="s">
        <v>963</v>
      </c>
      <c r="R85">
        <v>1180</v>
      </c>
      <c r="S85">
        <v>1180</v>
      </c>
      <c r="T85">
        <v>200</v>
      </c>
      <c r="U85">
        <v>12</v>
      </c>
      <c r="V85">
        <v>12</v>
      </c>
      <c r="W85">
        <v>21</v>
      </c>
      <c r="Z85" t="s">
        <v>607</v>
      </c>
      <c r="AA85">
        <v>2.0000000000000001E-4</v>
      </c>
      <c r="AB85">
        <v>3.2200000000000002E-3</v>
      </c>
      <c r="AC85">
        <v>6.9769999999999999E-2</v>
      </c>
      <c r="AD85" t="s">
        <v>926</v>
      </c>
      <c r="AE85">
        <v>0.92573000000000005</v>
      </c>
      <c r="AF85">
        <v>7.2000000000000005E-4</v>
      </c>
      <c r="AG85" t="s">
        <v>607</v>
      </c>
      <c r="AH85">
        <v>4.0000000000000003E-5</v>
      </c>
      <c r="AI85">
        <v>3.0000000000000001E-5</v>
      </c>
      <c r="AJ85">
        <v>2.0000000000000002E-5</v>
      </c>
      <c r="AK85" t="s">
        <v>607</v>
      </c>
      <c r="AL85">
        <v>4.0000000000000003E-5</v>
      </c>
      <c r="AM85">
        <v>6.9999999999999994E-5</v>
      </c>
      <c r="AN85">
        <v>6.9999999999999994E-5</v>
      </c>
      <c r="AO85">
        <v>4.0000000000000003E-5</v>
      </c>
      <c r="AP85">
        <v>0</v>
      </c>
      <c r="AQ85" t="s">
        <v>926</v>
      </c>
      <c r="AR85" t="s">
        <v>926</v>
      </c>
      <c r="AS85" t="s">
        <v>926</v>
      </c>
      <c r="AT85" t="s">
        <v>926</v>
      </c>
      <c r="AU85" t="s">
        <v>926</v>
      </c>
      <c r="BK85">
        <v>0</v>
      </c>
      <c r="BL85">
        <v>1.0000000000000001E-5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2.0000000000000002E-5</v>
      </c>
      <c r="BS85">
        <v>0</v>
      </c>
      <c r="BT85">
        <v>0</v>
      </c>
      <c r="BU85">
        <v>2.0000000000000002E-5</v>
      </c>
      <c r="BV85">
        <v>0.624</v>
      </c>
      <c r="BW85">
        <v>0.76477439999999997</v>
      </c>
      <c r="BX85">
        <v>18.100000000000001</v>
      </c>
      <c r="BY85">
        <v>4787.7</v>
      </c>
      <c r="BZ85">
        <v>198.5</v>
      </c>
      <c r="CB85">
        <v>110.5</v>
      </c>
      <c r="CC85">
        <v>3.8152783769999998</v>
      </c>
      <c r="CD85">
        <v>3.8120353910000002</v>
      </c>
      <c r="CE85">
        <v>225.29</v>
      </c>
      <c r="CF85" t="s">
        <v>609</v>
      </c>
      <c r="CG85">
        <v>0</v>
      </c>
      <c r="CH85" t="s">
        <v>997</v>
      </c>
      <c r="CJ85" t="s">
        <v>998</v>
      </c>
      <c r="CR85" t="s">
        <v>780</v>
      </c>
      <c r="CS85" t="s">
        <v>780</v>
      </c>
      <c r="CT85" t="s">
        <v>780</v>
      </c>
      <c r="CW85" t="s">
        <v>966</v>
      </c>
    </row>
    <row r="86" spans="2:101" hidden="1">
      <c r="B86">
        <v>76900</v>
      </c>
      <c r="C86" t="s">
        <v>999</v>
      </c>
      <c r="D86" t="s">
        <v>592</v>
      </c>
      <c r="E86" t="s">
        <v>614</v>
      </c>
      <c r="F86" t="s">
        <v>594</v>
      </c>
      <c r="G86" t="s">
        <v>1000</v>
      </c>
      <c r="H86">
        <v>9718</v>
      </c>
      <c r="I86" t="s">
        <v>597</v>
      </c>
      <c r="J86" t="s">
        <v>1001</v>
      </c>
      <c r="K86">
        <v>14571</v>
      </c>
      <c r="L86" t="s">
        <v>638</v>
      </c>
      <c r="M86" t="s">
        <v>959</v>
      </c>
      <c r="N86" t="s">
        <v>1002</v>
      </c>
      <c r="O86" t="s">
        <v>961</v>
      </c>
      <c r="P86" t="s">
        <v>970</v>
      </c>
      <c r="Q86" t="s">
        <v>823</v>
      </c>
      <c r="R86">
        <v>790</v>
      </c>
      <c r="S86">
        <v>790</v>
      </c>
      <c r="T86">
        <v>750</v>
      </c>
      <c r="U86">
        <v>16.600000000000001</v>
      </c>
      <c r="V86">
        <v>16.600000000000001</v>
      </c>
      <c r="W86">
        <v>20.7</v>
      </c>
      <c r="Z86">
        <v>2.0000000000000001E-4</v>
      </c>
      <c r="AA86">
        <v>5.9999999999999995E-4</v>
      </c>
      <c r="AB86">
        <v>1.34E-2</v>
      </c>
      <c r="AC86">
        <v>1.43E-2</v>
      </c>
      <c r="AD86" t="s">
        <v>606</v>
      </c>
      <c r="AE86">
        <v>0.95469999999999999</v>
      </c>
      <c r="AF86">
        <v>1.0500000000000001E-2</v>
      </c>
      <c r="AG86">
        <v>1.9E-3</v>
      </c>
      <c r="AH86">
        <v>5.0000000000000001E-4</v>
      </c>
      <c r="AI86">
        <v>4.0000000000000002E-4</v>
      </c>
      <c r="AJ86">
        <v>2.9999999999999997E-4</v>
      </c>
      <c r="AK86">
        <v>2.0000000000000001E-4</v>
      </c>
      <c r="AL86">
        <v>5.0000000000000001E-4</v>
      </c>
      <c r="AM86">
        <v>2.5000000000000001E-3</v>
      </c>
      <c r="BV86">
        <v>0.59199999999999997</v>
      </c>
      <c r="BW86">
        <v>0.72555519999999996</v>
      </c>
      <c r="BX86">
        <v>17.100000000000001</v>
      </c>
      <c r="BY86">
        <v>4614.1000000000004</v>
      </c>
      <c r="BZ86">
        <v>194.2</v>
      </c>
      <c r="CB86">
        <v>95</v>
      </c>
      <c r="CC86">
        <v>3.28</v>
      </c>
      <c r="CD86">
        <v>3.2770000000000001</v>
      </c>
      <c r="CE86">
        <v>195</v>
      </c>
      <c r="CF86" t="s">
        <v>609</v>
      </c>
      <c r="CG86">
        <v>0</v>
      </c>
      <c r="CH86" t="s">
        <v>1003</v>
      </c>
      <c r="CI86" t="s">
        <v>157</v>
      </c>
      <c r="CJ86" t="s">
        <v>1004</v>
      </c>
      <c r="CL86">
        <v>1354</v>
      </c>
      <c r="CM86">
        <v>1870</v>
      </c>
      <c r="CN86">
        <v>1354</v>
      </c>
      <c r="CO86">
        <v>1870</v>
      </c>
      <c r="CP86" t="s">
        <v>826</v>
      </c>
      <c r="CQ86" t="s">
        <v>826</v>
      </c>
      <c r="CR86" t="s">
        <v>780</v>
      </c>
      <c r="CS86" t="s">
        <v>780</v>
      </c>
      <c r="CT86" t="s">
        <v>780</v>
      </c>
      <c r="CU86">
        <v>448</v>
      </c>
      <c r="CV86">
        <v>443.5</v>
      </c>
      <c r="CW86" t="s">
        <v>1005</v>
      </c>
    </row>
    <row r="87" spans="2:101" hidden="1">
      <c r="B87">
        <v>76861</v>
      </c>
      <c r="C87" t="s">
        <v>1006</v>
      </c>
      <c r="D87" t="s">
        <v>592</v>
      </c>
      <c r="E87" t="s">
        <v>614</v>
      </c>
      <c r="F87" t="s">
        <v>594</v>
      </c>
      <c r="G87" t="s">
        <v>1007</v>
      </c>
      <c r="H87">
        <v>8462</v>
      </c>
      <c r="I87" t="s">
        <v>597</v>
      </c>
      <c r="J87" t="s">
        <v>1008</v>
      </c>
      <c r="K87">
        <v>10857</v>
      </c>
      <c r="L87" t="s">
        <v>638</v>
      </c>
      <c r="M87" t="s">
        <v>157</v>
      </c>
      <c r="N87" t="s">
        <v>1002</v>
      </c>
      <c r="O87" t="s">
        <v>924</v>
      </c>
      <c r="P87" t="s">
        <v>970</v>
      </c>
      <c r="Q87" t="s">
        <v>823</v>
      </c>
      <c r="R87">
        <v>507</v>
      </c>
      <c r="S87">
        <v>507</v>
      </c>
      <c r="T87">
        <v>300</v>
      </c>
      <c r="U87">
        <v>0.6</v>
      </c>
      <c r="V87">
        <v>0.6</v>
      </c>
      <c r="W87">
        <v>21.3</v>
      </c>
      <c r="Z87" t="s">
        <v>607</v>
      </c>
      <c r="AA87">
        <v>8.0000000000000004E-4</v>
      </c>
      <c r="AB87">
        <v>1.4500000000000001E-2</v>
      </c>
      <c r="AC87">
        <v>1.72E-2</v>
      </c>
      <c r="AD87" t="s">
        <v>606</v>
      </c>
      <c r="AE87">
        <v>0.94610000000000005</v>
      </c>
      <c r="AF87">
        <v>1.11E-2</v>
      </c>
      <c r="AG87">
        <v>3.8999999999999998E-3</v>
      </c>
      <c r="AH87">
        <v>1.5E-3</v>
      </c>
      <c r="AI87">
        <v>1.1000000000000001E-3</v>
      </c>
      <c r="AJ87">
        <v>1E-3</v>
      </c>
      <c r="AK87">
        <v>5.0000000000000001E-4</v>
      </c>
      <c r="AL87">
        <v>1E-3</v>
      </c>
      <c r="AM87">
        <v>1.2999999999999999E-3</v>
      </c>
      <c r="BV87">
        <v>0.59899999999999998</v>
      </c>
      <c r="BW87">
        <v>0.73413439999999996</v>
      </c>
      <c r="BX87">
        <v>17.3</v>
      </c>
      <c r="BY87">
        <v>4619.1000000000004</v>
      </c>
      <c r="BZ87">
        <v>195.2</v>
      </c>
      <c r="CB87">
        <v>95</v>
      </c>
      <c r="CC87">
        <v>3.28</v>
      </c>
      <c r="CD87">
        <v>3.2770000000000001</v>
      </c>
      <c r="CE87">
        <v>195</v>
      </c>
      <c r="CF87" t="s">
        <v>609</v>
      </c>
      <c r="CG87">
        <v>0</v>
      </c>
      <c r="CH87" t="s">
        <v>1009</v>
      </c>
      <c r="CI87" t="s">
        <v>157</v>
      </c>
      <c r="CJ87" t="s">
        <v>1010</v>
      </c>
      <c r="CL87" t="s">
        <v>826</v>
      </c>
      <c r="CM87" t="s">
        <v>826</v>
      </c>
      <c r="CN87" t="s">
        <v>826</v>
      </c>
      <c r="CO87" t="s">
        <v>826</v>
      </c>
      <c r="CP87" t="s">
        <v>826</v>
      </c>
      <c r="CQ87" t="s">
        <v>826</v>
      </c>
      <c r="CR87" t="s">
        <v>780</v>
      </c>
      <c r="CS87" t="s">
        <v>780</v>
      </c>
      <c r="CT87" t="s">
        <v>780</v>
      </c>
      <c r="CU87">
        <v>464.5</v>
      </c>
      <c r="CV87">
        <v>460.1</v>
      </c>
      <c r="CW87" t="s">
        <v>1005</v>
      </c>
    </row>
    <row r="88" spans="2:101" hidden="1">
      <c r="B88">
        <v>76790</v>
      </c>
      <c r="C88" t="s">
        <v>1011</v>
      </c>
      <c r="D88" t="s">
        <v>592</v>
      </c>
      <c r="E88" t="s">
        <v>614</v>
      </c>
      <c r="F88" t="s">
        <v>594</v>
      </c>
      <c r="G88" t="s">
        <v>1012</v>
      </c>
      <c r="H88">
        <v>8169</v>
      </c>
      <c r="I88" t="s">
        <v>597</v>
      </c>
      <c r="J88" t="s">
        <v>1013</v>
      </c>
      <c r="K88">
        <v>12827</v>
      </c>
      <c r="L88" t="s">
        <v>638</v>
      </c>
      <c r="M88" t="s">
        <v>1014</v>
      </c>
      <c r="N88" t="s">
        <v>1002</v>
      </c>
      <c r="O88" t="s">
        <v>969</v>
      </c>
      <c r="P88" t="s">
        <v>970</v>
      </c>
      <c r="Q88" t="s">
        <v>823</v>
      </c>
      <c r="R88">
        <v>146.6</v>
      </c>
      <c r="S88">
        <v>146.6</v>
      </c>
      <c r="T88">
        <v>300</v>
      </c>
      <c r="U88">
        <v>30.9</v>
      </c>
      <c r="V88">
        <v>30.9</v>
      </c>
      <c r="W88">
        <v>20.7</v>
      </c>
      <c r="Z88" t="s">
        <v>606</v>
      </c>
      <c r="AA88" t="s">
        <v>607</v>
      </c>
      <c r="AB88">
        <v>1.6000000000000001E-3</v>
      </c>
      <c r="AC88">
        <v>0.1346</v>
      </c>
      <c r="AD88" t="s">
        <v>606</v>
      </c>
      <c r="AE88">
        <v>0.85809999999999997</v>
      </c>
      <c r="AF88">
        <v>3.7000000000000002E-3</v>
      </c>
      <c r="AG88">
        <v>1.6999999999999999E-3</v>
      </c>
      <c r="AH88">
        <v>2.9999999999999997E-4</v>
      </c>
      <c r="AI88" t="s">
        <v>607</v>
      </c>
      <c r="AJ88" t="s">
        <v>606</v>
      </c>
      <c r="AK88" t="s">
        <v>606</v>
      </c>
      <c r="AL88" t="s">
        <v>606</v>
      </c>
      <c r="AM88" t="s">
        <v>606</v>
      </c>
      <c r="BV88">
        <v>0.68799999999999994</v>
      </c>
      <c r="BW88">
        <v>0.84321279999999998</v>
      </c>
      <c r="BX88">
        <v>19.899999999999999</v>
      </c>
      <c r="BY88">
        <v>4970.7</v>
      </c>
      <c r="BZ88">
        <v>206.5</v>
      </c>
      <c r="CB88">
        <v>95</v>
      </c>
      <c r="CC88">
        <v>3.28</v>
      </c>
      <c r="CD88">
        <v>3.2770000000000001</v>
      </c>
      <c r="CE88">
        <v>195</v>
      </c>
      <c r="CF88" t="s">
        <v>609</v>
      </c>
      <c r="CG88">
        <v>0</v>
      </c>
      <c r="CH88" t="s">
        <v>1015</v>
      </c>
      <c r="CI88" t="s">
        <v>157</v>
      </c>
      <c r="CJ88" t="s">
        <v>1016</v>
      </c>
      <c r="CL88">
        <v>418.5</v>
      </c>
      <c r="CM88">
        <v>424</v>
      </c>
      <c r="CN88">
        <v>418.5</v>
      </c>
      <c r="CO88">
        <v>424</v>
      </c>
      <c r="CP88" t="s">
        <v>826</v>
      </c>
      <c r="CQ88" t="s">
        <v>826</v>
      </c>
      <c r="CR88" t="s">
        <v>780</v>
      </c>
      <c r="CS88" t="s">
        <v>780</v>
      </c>
      <c r="CT88" t="s">
        <v>780</v>
      </c>
      <c r="CU88">
        <v>512.4</v>
      </c>
      <c r="CV88">
        <v>507.5</v>
      </c>
      <c r="CW88" t="s">
        <v>1005</v>
      </c>
    </row>
    <row r="89" spans="2:101" hidden="1">
      <c r="B89">
        <v>76910</v>
      </c>
      <c r="C89" t="s">
        <v>999</v>
      </c>
      <c r="D89" t="s">
        <v>592</v>
      </c>
      <c r="E89" t="s">
        <v>614</v>
      </c>
      <c r="F89" t="s">
        <v>594</v>
      </c>
      <c r="G89" t="s">
        <v>1017</v>
      </c>
      <c r="H89">
        <v>5678</v>
      </c>
      <c r="I89" t="s">
        <v>597</v>
      </c>
      <c r="J89" t="s">
        <v>1018</v>
      </c>
      <c r="K89">
        <v>14575</v>
      </c>
      <c r="L89" t="s">
        <v>638</v>
      </c>
      <c r="M89" t="s">
        <v>959</v>
      </c>
      <c r="N89" t="s">
        <v>1002</v>
      </c>
      <c r="O89" t="s">
        <v>961</v>
      </c>
      <c r="P89" t="s">
        <v>970</v>
      </c>
      <c r="Q89" t="s">
        <v>823</v>
      </c>
      <c r="R89">
        <v>714</v>
      </c>
      <c r="S89">
        <v>714</v>
      </c>
      <c r="T89">
        <v>750</v>
      </c>
      <c r="U89">
        <v>13.4</v>
      </c>
      <c r="V89">
        <v>13.4</v>
      </c>
      <c r="W89">
        <v>21.1</v>
      </c>
      <c r="Z89" t="s">
        <v>607</v>
      </c>
      <c r="AA89">
        <v>4.0000000000000002E-4</v>
      </c>
      <c r="AB89">
        <v>6.7999999999999996E-3</v>
      </c>
      <c r="AC89">
        <v>1.72E-2</v>
      </c>
      <c r="AD89" t="s">
        <v>606</v>
      </c>
      <c r="AE89">
        <v>0.95720000000000005</v>
      </c>
      <c r="AF89">
        <v>1.55E-2</v>
      </c>
      <c r="AG89">
        <v>1.8E-3</v>
      </c>
      <c r="AH89">
        <v>4.0000000000000002E-4</v>
      </c>
      <c r="AI89">
        <v>2.0000000000000001E-4</v>
      </c>
      <c r="AJ89" t="s">
        <v>607</v>
      </c>
      <c r="AK89" t="s">
        <v>607</v>
      </c>
      <c r="AL89" t="s">
        <v>607</v>
      </c>
      <c r="AM89">
        <v>5.0000000000000001E-4</v>
      </c>
      <c r="BV89">
        <v>0.58499999999999996</v>
      </c>
      <c r="BW89">
        <v>0.71697599999999995</v>
      </c>
      <c r="BX89">
        <v>16.899999999999999</v>
      </c>
      <c r="BY89">
        <v>4638.8999999999996</v>
      </c>
      <c r="BZ89">
        <v>194.4</v>
      </c>
      <c r="CB89">
        <v>95</v>
      </c>
      <c r="CC89">
        <v>3.28</v>
      </c>
      <c r="CD89">
        <v>3.2770000000000001</v>
      </c>
      <c r="CE89">
        <v>195</v>
      </c>
      <c r="CF89" t="s">
        <v>609</v>
      </c>
      <c r="CG89">
        <v>0</v>
      </c>
      <c r="CH89" t="s">
        <v>1019</v>
      </c>
      <c r="CI89" t="s">
        <v>157</v>
      </c>
      <c r="CJ89" t="s">
        <v>1020</v>
      </c>
      <c r="CL89" t="s">
        <v>826</v>
      </c>
      <c r="CM89" t="s">
        <v>826</v>
      </c>
      <c r="CN89" t="s">
        <v>826</v>
      </c>
      <c r="CO89" t="s">
        <v>826</v>
      </c>
      <c r="CP89" t="s">
        <v>826</v>
      </c>
      <c r="CQ89" t="s">
        <v>826</v>
      </c>
      <c r="CR89" t="s">
        <v>780</v>
      </c>
      <c r="CS89" t="s">
        <v>780</v>
      </c>
      <c r="CT89" t="s">
        <v>780</v>
      </c>
      <c r="CU89">
        <v>459.8</v>
      </c>
      <c r="CV89">
        <v>455</v>
      </c>
      <c r="CW89" t="s">
        <v>1005</v>
      </c>
    </row>
    <row r="90" spans="2:101" hidden="1">
      <c r="C90" t="s">
        <v>1021</v>
      </c>
      <c r="D90" t="s">
        <v>592</v>
      </c>
      <c r="E90" t="s">
        <v>816</v>
      </c>
      <c r="F90" t="s">
        <v>594</v>
      </c>
      <c r="G90" t="s">
        <v>1022</v>
      </c>
      <c r="H90">
        <v>5217</v>
      </c>
      <c r="I90" t="s">
        <v>616</v>
      </c>
      <c r="J90" t="s">
        <v>1023</v>
      </c>
      <c r="K90">
        <v>17075</v>
      </c>
      <c r="L90" t="s">
        <v>638</v>
      </c>
      <c r="M90" t="s">
        <v>1024</v>
      </c>
      <c r="N90" t="s">
        <v>1025</v>
      </c>
      <c r="O90" t="s">
        <v>969</v>
      </c>
      <c r="P90" t="s">
        <v>1026</v>
      </c>
      <c r="Q90" t="s">
        <v>642</v>
      </c>
      <c r="R90">
        <v>67</v>
      </c>
      <c r="S90">
        <v>67</v>
      </c>
      <c r="T90">
        <v>25</v>
      </c>
      <c r="U90">
        <v>-8</v>
      </c>
      <c r="V90">
        <v>-8</v>
      </c>
      <c r="W90">
        <v>21</v>
      </c>
      <c r="Z90" t="s">
        <v>607</v>
      </c>
      <c r="AA90">
        <v>1E-4</v>
      </c>
      <c r="AB90">
        <v>3.3E-3</v>
      </c>
      <c r="AC90">
        <v>7.6219999999999996E-2</v>
      </c>
      <c r="AD90" t="s">
        <v>926</v>
      </c>
      <c r="AE90">
        <v>0.91912000000000005</v>
      </c>
      <c r="AF90">
        <v>5.5000000000000003E-4</v>
      </c>
      <c r="AG90">
        <v>2.2000000000000001E-4</v>
      </c>
      <c r="AH90">
        <v>4.2999999999999999E-4</v>
      </c>
      <c r="AI90">
        <v>2.0000000000000002E-5</v>
      </c>
      <c r="AJ90" t="s">
        <v>607</v>
      </c>
      <c r="AK90" t="s">
        <v>926</v>
      </c>
      <c r="AL90">
        <v>3.0000000000000001E-5</v>
      </c>
      <c r="AM90">
        <v>0</v>
      </c>
      <c r="AN90">
        <v>0</v>
      </c>
      <c r="AO90">
        <v>0</v>
      </c>
      <c r="AP90">
        <v>0</v>
      </c>
      <c r="AQ90" t="s">
        <v>926</v>
      </c>
      <c r="AR90" t="s">
        <v>926</v>
      </c>
      <c r="AS90" t="s">
        <v>926</v>
      </c>
      <c r="AT90" t="s">
        <v>926</v>
      </c>
      <c r="AU90" t="s">
        <v>926</v>
      </c>
      <c r="BK90">
        <v>0</v>
      </c>
      <c r="BL90">
        <v>1.0000000000000001E-5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0.63</v>
      </c>
      <c r="BW90">
        <v>0.77212800000000004</v>
      </c>
      <c r="BX90">
        <v>18.2</v>
      </c>
      <c r="BY90">
        <v>4806</v>
      </c>
      <c r="BZ90">
        <v>199.2</v>
      </c>
      <c r="CB90">
        <v>95</v>
      </c>
      <c r="CC90">
        <v>3.28</v>
      </c>
      <c r="CD90">
        <v>3.2770000000000001</v>
      </c>
      <c r="CE90" t="s">
        <v>608</v>
      </c>
      <c r="CF90" t="s">
        <v>609</v>
      </c>
      <c r="CG90">
        <v>0</v>
      </c>
      <c r="CH90" t="s">
        <v>1027</v>
      </c>
      <c r="CI90" t="s">
        <v>157</v>
      </c>
      <c r="CJ90" t="s">
        <v>1028</v>
      </c>
      <c r="CL90">
        <v>508</v>
      </c>
      <c r="CM90">
        <v>511</v>
      </c>
      <c r="CN90">
        <v>508</v>
      </c>
      <c r="CO90">
        <v>511</v>
      </c>
      <c r="CP90" t="s">
        <v>826</v>
      </c>
      <c r="CQ90" t="s">
        <v>826</v>
      </c>
      <c r="CR90" t="s">
        <v>780</v>
      </c>
      <c r="CS90" t="s">
        <v>780</v>
      </c>
      <c r="CT90">
        <v>9</v>
      </c>
      <c r="CU90">
        <v>604.79999999999995</v>
      </c>
      <c r="CV90">
        <v>601.20000000000005</v>
      </c>
      <c r="CW90" t="s">
        <v>1029</v>
      </c>
    </row>
    <row r="91" spans="2:101" hidden="1">
      <c r="C91" t="s">
        <v>840</v>
      </c>
      <c r="D91" t="s">
        <v>592</v>
      </c>
      <c r="E91" t="s">
        <v>816</v>
      </c>
      <c r="F91" t="s">
        <v>594</v>
      </c>
      <c r="G91" t="s">
        <v>1030</v>
      </c>
      <c r="H91">
        <v>5179</v>
      </c>
      <c r="I91" t="s">
        <v>616</v>
      </c>
      <c r="J91" t="s">
        <v>842</v>
      </c>
      <c r="K91">
        <v>17041</v>
      </c>
      <c r="L91" t="s">
        <v>654</v>
      </c>
      <c r="M91" t="s">
        <v>831</v>
      </c>
      <c r="N91" t="s">
        <v>1025</v>
      </c>
      <c r="O91" t="s">
        <v>893</v>
      </c>
      <c r="P91" t="s">
        <v>1026</v>
      </c>
      <c r="Q91" t="s">
        <v>823</v>
      </c>
      <c r="R91" t="s">
        <v>694</v>
      </c>
      <c r="S91" t="s">
        <v>694</v>
      </c>
      <c r="T91">
        <v>90</v>
      </c>
      <c r="U91" t="s">
        <v>694</v>
      </c>
      <c r="V91" t="s">
        <v>694</v>
      </c>
      <c r="W91">
        <v>21</v>
      </c>
      <c r="Y91" t="s">
        <v>1031</v>
      </c>
      <c r="Z91" t="s">
        <v>607</v>
      </c>
      <c r="AA91">
        <v>1E-4</v>
      </c>
      <c r="AB91">
        <v>3.0999999999999999E-3</v>
      </c>
      <c r="AC91">
        <v>0.254</v>
      </c>
      <c r="AD91" t="s">
        <v>926</v>
      </c>
      <c r="AE91">
        <v>0.74060999999999999</v>
      </c>
      <c r="AF91">
        <v>5.0000000000000001E-4</v>
      </c>
      <c r="AG91">
        <v>1.5E-3</v>
      </c>
      <c r="AH91">
        <v>8.0000000000000007E-5</v>
      </c>
      <c r="AI91">
        <v>4.0000000000000003E-5</v>
      </c>
      <c r="AJ91">
        <v>2.0000000000000002E-5</v>
      </c>
      <c r="AK91" t="s">
        <v>926</v>
      </c>
      <c r="AL91">
        <v>4.0000000000000003E-5</v>
      </c>
      <c r="AM91">
        <v>0</v>
      </c>
      <c r="AN91">
        <v>0</v>
      </c>
      <c r="AO91">
        <v>0</v>
      </c>
      <c r="AP91">
        <v>0</v>
      </c>
      <c r="AQ91" t="s">
        <v>926</v>
      </c>
      <c r="AR91" t="s">
        <v>926</v>
      </c>
      <c r="AS91" t="s">
        <v>926</v>
      </c>
      <c r="AT91" t="s">
        <v>926</v>
      </c>
      <c r="AU91" t="s">
        <v>926</v>
      </c>
      <c r="BK91">
        <v>0</v>
      </c>
      <c r="BL91">
        <v>1.0000000000000001E-5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0.80200000000000005</v>
      </c>
      <c r="BW91">
        <v>0.9829312</v>
      </c>
      <c r="BX91">
        <v>23.2</v>
      </c>
      <c r="BY91">
        <v>5300</v>
      </c>
      <c r="BZ91">
        <v>219.6</v>
      </c>
      <c r="CB91">
        <v>95</v>
      </c>
      <c r="CC91">
        <v>3.28</v>
      </c>
      <c r="CD91">
        <v>3.2770000000000001</v>
      </c>
      <c r="CE91" t="s">
        <v>608</v>
      </c>
      <c r="CF91" t="s">
        <v>609</v>
      </c>
      <c r="CG91">
        <v>0</v>
      </c>
      <c r="CH91" t="s">
        <v>846</v>
      </c>
      <c r="CI91" t="s">
        <v>157</v>
      </c>
      <c r="CJ91" t="s">
        <v>847</v>
      </c>
      <c r="CL91">
        <v>503</v>
      </c>
      <c r="CM91">
        <v>506</v>
      </c>
      <c r="CN91">
        <v>503</v>
      </c>
      <c r="CO91">
        <v>506</v>
      </c>
      <c r="CP91" t="s">
        <v>826</v>
      </c>
      <c r="CQ91" t="s">
        <v>826</v>
      </c>
      <c r="CR91" t="s">
        <v>780</v>
      </c>
      <c r="CS91" t="s">
        <v>780</v>
      </c>
      <c r="CT91" t="s">
        <v>780</v>
      </c>
      <c r="CU91">
        <v>587.5</v>
      </c>
      <c r="CV91">
        <v>583.9</v>
      </c>
      <c r="CW91" t="s">
        <v>1029</v>
      </c>
    </row>
    <row r="92" spans="2:101" hidden="1">
      <c r="B92">
        <v>76676</v>
      </c>
      <c r="C92" t="s">
        <v>1032</v>
      </c>
      <c r="D92" t="s">
        <v>592</v>
      </c>
      <c r="E92" t="s">
        <v>816</v>
      </c>
      <c r="F92" t="s">
        <v>594</v>
      </c>
      <c r="G92" t="s">
        <v>1033</v>
      </c>
      <c r="H92">
        <v>11992</v>
      </c>
      <c r="I92" t="s">
        <v>616</v>
      </c>
      <c r="J92" t="s">
        <v>1034</v>
      </c>
      <c r="K92">
        <v>17056</v>
      </c>
      <c r="L92" t="s">
        <v>599</v>
      </c>
      <c r="M92" t="s">
        <v>1024</v>
      </c>
      <c r="N92" t="s">
        <v>1025</v>
      </c>
      <c r="O92" t="s">
        <v>931</v>
      </c>
      <c r="P92" t="s">
        <v>1035</v>
      </c>
      <c r="Q92" t="s">
        <v>642</v>
      </c>
      <c r="R92">
        <v>117</v>
      </c>
      <c r="S92">
        <v>117</v>
      </c>
      <c r="T92">
        <v>125</v>
      </c>
      <c r="U92">
        <v>-2</v>
      </c>
      <c r="V92">
        <v>-2</v>
      </c>
      <c r="W92">
        <v>21</v>
      </c>
      <c r="Z92" t="s">
        <v>926</v>
      </c>
      <c r="AA92">
        <v>1E-4</v>
      </c>
      <c r="AB92">
        <v>3.0999999999999999E-3</v>
      </c>
      <c r="AC92">
        <v>8.2720000000000002E-2</v>
      </c>
      <c r="AD92" t="s">
        <v>926</v>
      </c>
      <c r="AE92">
        <v>0.91291</v>
      </c>
      <c r="AF92">
        <v>5.1999999999999995E-4</v>
      </c>
      <c r="AG92">
        <v>1E-4</v>
      </c>
      <c r="AH92">
        <v>4.4000000000000002E-4</v>
      </c>
      <c r="AI92">
        <v>4.0000000000000003E-5</v>
      </c>
      <c r="AJ92" t="s">
        <v>607</v>
      </c>
      <c r="AK92" t="s">
        <v>926</v>
      </c>
      <c r="AL92">
        <v>5.0000000000000002E-5</v>
      </c>
      <c r="AM92">
        <v>0</v>
      </c>
      <c r="AN92">
        <v>0</v>
      </c>
      <c r="AO92">
        <v>0</v>
      </c>
      <c r="AP92">
        <v>0</v>
      </c>
      <c r="AQ92" t="s">
        <v>926</v>
      </c>
      <c r="AR92" t="s">
        <v>926</v>
      </c>
      <c r="AS92" t="s">
        <v>926</v>
      </c>
      <c r="AT92" t="s">
        <v>926</v>
      </c>
      <c r="AU92" t="s">
        <v>926</v>
      </c>
      <c r="BK92">
        <v>0</v>
      </c>
      <c r="BL92">
        <v>2.0000000000000002E-5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0.63600000000000001</v>
      </c>
      <c r="BW92">
        <v>0.7794816</v>
      </c>
      <c r="BX92">
        <v>18.399999999999999</v>
      </c>
      <c r="BY92">
        <v>4824.2</v>
      </c>
      <c r="BZ92">
        <v>200</v>
      </c>
      <c r="CB92">
        <v>95</v>
      </c>
      <c r="CC92">
        <v>3.28</v>
      </c>
      <c r="CD92">
        <v>3.2770000000000001</v>
      </c>
      <c r="CE92" t="s">
        <v>608</v>
      </c>
      <c r="CF92" t="s">
        <v>609</v>
      </c>
      <c r="CG92">
        <v>0</v>
      </c>
      <c r="CH92" t="s">
        <v>1036</v>
      </c>
      <c r="CI92" t="s">
        <v>157</v>
      </c>
      <c r="CJ92" t="s">
        <v>1037</v>
      </c>
      <c r="CL92">
        <v>1825.8</v>
      </c>
      <c r="CM92">
        <v>1835.6</v>
      </c>
      <c r="CN92">
        <v>1825.8</v>
      </c>
      <c r="CO92">
        <v>1835.6</v>
      </c>
      <c r="CP92" t="s">
        <v>826</v>
      </c>
      <c r="CQ92" t="s">
        <v>826</v>
      </c>
      <c r="CR92" t="s">
        <v>780</v>
      </c>
      <c r="CS92" t="s">
        <v>780</v>
      </c>
      <c r="CT92">
        <v>57.78</v>
      </c>
      <c r="CU92" t="s">
        <v>834</v>
      </c>
      <c r="CV92">
        <v>660.7</v>
      </c>
      <c r="CW92" t="s">
        <v>1029</v>
      </c>
    </row>
    <row r="93" spans="2:101" hidden="1">
      <c r="B93">
        <v>76665</v>
      </c>
      <c r="C93" t="s">
        <v>1038</v>
      </c>
      <c r="D93" t="s">
        <v>592</v>
      </c>
      <c r="E93" t="s">
        <v>816</v>
      </c>
      <c r="F93" t="s">
        <v>594</v>
      </c>
      <c r="G93" t="s">
        <v>1039</v>
      </c>
      <c r="H93">
        <v>12488</v>
      </c>
      <c r="I93" t="s">
        <v>616</v>
      </c>
      <c r="J93" t="s">
        <v>1040</v>
      </c>
      <c r="K93">
        <v>17057</v>
      </c>
      <c r="L93" t="s">
        <v>654</v>
      </c>
      <c r="M93" t="s">
        <v>1024</v>
      </c>
      <c r="N93" t="s">
        <v>1025</v>
      </c>
      <c r="O93" t="s">
        <v>935</v>
      </c>
      <c r="P93" t="s">
        <v>1035</v>
      </c>
      <c r="Q93" t="s">
        <v>642</v>
      </c>
      <c r="R93">
        <v>28</v>
      </c>
      <c r="S93">
        <v>28</v>
      </c>
      <c r="T93">
        <v>25</v>
      </c>
      <c r="U93">
        <v>-1</v>
      </c>
      <c r="V93">
        <v>-1</v>
      </c>
      <c r="W93">
        <v>21</v>
      </c>
      <c r="Z93" t="s">
        <v>926</v>
      </c>
      <c r="AA93">
        <v>1E-4</v>
      </c>
      <c r="AB93">
        <v>3.3E-3</v>
      </c>
      <c r="AC93">
        <v>7.5969999999999996E-2</v>
      </c>
      <c r="AD93" t="s">
        <v>926</v>
      </c>
      <c r="AE93">
        <v>0.91951000000000005</v>
      </c>
      <c r="AF93">
        <v>5.1999999999999995E-4</v>
      </c>
      <c r="AG93">
        <v>2.1000000000000001E-4</v>
      </c>
      <c r="AH93">
        <v>1.8000000000000001E-4</v>
      </c>
      <c r="AI93">
        <v>4.0000000000000003E-5</v>
      </c>
      <c r="AJ93">
        <v>2.0000000000000002E-5</v>
      </c>
      <c r="AK93" t="s">
        <v>607</v>
      </c>
      <c r="AL93">
        <v>6.0000000000000002E-5</v>
      </c>
      <c r="AM93">
        <v>2.0000000000000002E-5</v>
      </c>
      <c r="AN93">
        <v>2.0000000000000002E-5</v>
      </c>
      <c r="AO93">
        <v>2.0000000000000002E-5</v>
      </c>
      <c r="AP93">
        <v>0</v>
      </c>
      <c r="AQ93" t="s">
        <v>607</v>
      </c>
      <c r="AR93" t="s">
        <v>926</v>
      </c>
      <c r="AS93" t="s">
        <v>926</v>
      </c>
      <c r="AT93" t="s">
        <v>926</v>
      </c>
      <c r="AU93" t="s">
        <v>926</v>
      </c>
      <c r="BK93">
        <v>0</v>
      </c>
      <c r="BL93">
        <v>2.0000000000000002E-5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1.0000000000000001E-5</v>
      </c>
      <c r="BV93">
        <v>0.63</v>
      </c>
      <c r="BW93">
        <v>0.77212800000000004</v>
      </c>
      <c r="BX93">
        <v>18.2</v>
      </c>
      <c r="BY93">
        <v>4805.3</v>
      </c>
      <c r="BZ93">
        <v>199.2</v>
      </c>
      <c r="CB93">
        <v>111.9</v>
      </c>
      <c r="CC93">
        <v>3.8636167459999999</v>
      </c>
      <c r="CD93">
        <v>3.8603326720000002</v>
      </c>
      <c r="CE93">
        <v>227.83</v>
      </c>
      <c r="CF93" t="s">
        <v>609</v>
      </c>
      <c r="CG93">
        <v>0</v>
      </c>
      <c r="CH93" t="s">
        <v>1041</v>
      </c>
      <c r="CI93" t="s">
        <v>157</v>
      </c>
      <c r="CJ93" t="s">
        <v>1042</v>
      </c>
      <c r="CL93">
        <v>524.5</v>
      </c>
      <c r="CM93">
        <v>526.5</v>
      </c>
      <c r="CN93">
        <v>524.5</v>
      </c>
      <c r="CO93">
        <v>526.5</v>
      </c>
      <c r="CP93" t="s">
        <v>826</v>
      </c>
      <c r="CQ93" t="s">
        <v>826</v>
      </c>
      <c r="CR93" t="s">
        <v>780</v>
      </c>
      <c r="CS93" t="s">
        <v>780</v>
      </c>
      <c r="CT93">
        <v>28.74</v>
      </c>
      <c r="CU93" t="s">
        <v>834</v>
      </c>
      <c r="CV93">
        <v>614.70000000000005</v>
      </c>
      <c r="CW93" t="s">
        <v>1029</v>
      </c>
    </row>
    <row r="94" spans="2:101" hidden="1">
      <c r="B94">
        <v>76908</v>
      </c>
      <c r="C94" t="s">
        <v>1043</v>
      </c>
      <c r="D94" t="s">
        <v>592</v>
      </c>
      <c r="E94" t="s">
        <v>816</v>
      </c>
      <c r="F94" t="s">
        <v>594</v>
      </c>
      <c r="G94" t="s">
        <v>1044</v>
      </c>
      <c r="H94">
        <v>12408</v>
      </c>
      <c r="I94" t="s">
        <v>616</v>
      </c>
      <c r="J94" t="s">
        <v>1045</v>
      </c>
      <c r="K94">
        <v>17043</v>
      </c>
      <c r="L94" t="s">
        <v>638</v>
      </c>
      <c r="M94" t="s">
        <v>959</v>
      </c>
      <c r="N94" t="s">
        <v>1025</v>
      </c>
      <c r="O94" t="s">
        <v>984</v>
      </c>
      <c r="P94" t="s">
        <v>1035</v>
      </c>
      <c r="Q94" t="s">
        <v>642</v>
      </c>
      <c r="R94">
        <v>228</v>
      </c>
      <c r="S94">
        <v>228</v>
      </c>
      <c r="T94">
        <v>250</v>
      </c>
      <c r="U94">
        <v>-1</v>
      </c>
      <c r="V94">
        <v>-1</v>
      </c>
      <c r="W94">
        <v>20.9</v>
      </c>
      <c r="Z94" t="s">
        <v>607</v>
      </c>
      <c r="AA94">
        <v>5.0000000000000001E-4</v>
      </c>
      <c r="AB94">
        <v>1.0800000000000001E-2</v>
      </c>
      <c r="AC94">
        <v>1.6230000000000001E-2</v>
      </c>
      <c r="AD94" t="s">
        <v>926</v>
      </c>
      <c r="AE94">
        <v>0.95240999999999998</v>
      </c>
      <c r="AF94">
        <v>1.6330000000000001E-2</v>
      </c>
      <c r="AG94">
        <v>1.98E-3</v>
      </c>
      <c r="AH94">
        <v>4.4999999999999999E-4</v>
      </c>
      <c r="AI94">
        <v>2.5000000000000001E-4</v>
      </c>
      <c r="AJ94">
        <v>1.2E-4</v>
      </c>
      <c r="AK94">
        <v>6.0000000000000002E-5</v>
      </c>
      <c r="AL94">
        <v>8.0000000000000007E-5</v>
      </c>
      <c r="AM94">
        <v>1.9000000000000001E-4</v>
      </c>
      <c r="AN94">
        <v>2.5000000000000001E-4</v>
      </c>
      <c r="AO94">
        <v>1.3999999999999999E-4</v>
      </c>
      <c r="AP94">
        <v>4.0000000000000003E-5</v>
      </c>
      <c r="AQ94" t="s">
        <v>926</v>
      </c>
      <c r="AR94" t="s">
        <v>926</v>
      </c>
      <c r="AS94" t="s">
        <v>926</v>
      </c>
      <c r="AT94" t="s">
        <v>926</v>
      </c>
      <c r="AU94" t="s">
        <v>926</v>
      </c>
      <c r="BK94">
        <v>0</v>
      </c>
      <c r="BL94">
        <v>2.0000000000000002E-5</v>
      </c>
      <c r="BM94">
        <v>0</v>
      </c>
      <c r="BN94">
        <v>0</v>
      </c>
      <c r="BO94">
        <v>0</v>
      </c>
      <c r="BP94">
        <v>4.0000000000000003E-5</v>
      </c>
      <c r="BQ94">
        <v>0</v>
      </c>
      <c r="BR94">
        <v>5.0000000000000002E-5</v>
      </c>
      <c r="BS94">
        <v>2.0000000000000002E-5</v>
      </c>
      <c r="BT94">
        <v>0</v>
      </c>
      <c r="BU94">
        <v>4.0000000000000003E-5</v>
      </c>
      <c r="BV94">
        <v>0.58799999999999997</v>
      </c>
      <c r="BW94">
        <v>0.72065279999999998</v>
      </c>
      <c r="BX94">
        <v>17</v>
      </c>
      <c r="BY94">
        <v>4630.3</v>
      </c>
      <c r="BZ94">
        <v>194.4</v>
      </c>
      <c r="CB94">
        <v>112.6</v>
      </c>
      <c r="CC94">
        <v>3.8877859300000002</v>
      </c>
      <c r="CD94">
        <v>3.8844813120000001</v>
      </c>
      <c r="CE94">
        <v>228.38</v>
      </c>
      <c r="CF94" t="s">
        <v>609</v>
      </c>
      <c r="CG94">
        <v>0</v>
      </c>
      <c r="CH94" t="s">
        <v>1046</v>
      </c>
      <c r="CI94" t="s">
        <v>157</v>
      </c>
      <c r="CJ94" t="s">
        <v>1047</v>
      </c>
      <c r="CL94">
        <v>1394</v>
      </c>
      <c r="CM94">
        <v>1609</v>
      </c>
      <c r="CN94">
        <v>1394</v>
      </c>
      <c r="CO94">
        <v>1609</v>
      </c>
      <c r="CP94" t="s">
        <v>826</v>
      </c>
      <c r="CQ94" t="s">
        <v>826</v>
      </c>
      <c r="CR94" t="s">
        <v>780</v>
      </c>
      <c r="CS94" t="s">
        <v>780</v>
      </c>
      <c r="CT94">
        <v>68.599999999999994</v>
      </c>
      <c r="CU94">
        <v>463.3</v>
      </c>
      <c r="CV94">
        <v>458.1</v>
      </c>
      <c r="CW94" t="s">
        <v>1029</v>
      </c>
    </row>
    <row r="95" spans="2:101" hidden="1">
      <c r="B95">
        <v>76908</v>
      </c>
      <c r="C95" t="s">
        <v>1043</v>
      </c>
      <c r="D95" t="s">
        <v>592</v>
      </c>
      <c r="E95" t="s">
        <v>1048</v>
      </c>
      <c r="F95" t="s">
        <v>594</v>
      </c>
      <c r="G95" t="s">
        <v>1049</v>
      </c>
      <c r="H95">
        <v>12684</v>
      </c>
      <c r="I95" t="s">
        <v>616</v>
      </c>
      <c r="J95" t="s">
        <v>1045</v>
      </c>
      <c r="K95">
        <v>17043</v>
      </c>
      <c r="L95" t="s">
        <v>638</v>
      </c>
      <c r="M95" t="s">
        <v>959</v>
      </c>
      <c r="N95" t="s">
        <v>970</v>
      </c>
      <c r="O95" t="s">
        <v>1050</v>
      </c>
      <c r="P95" t="s">
        <v>1035</v>
      </c>
      <c r="Q95" t="s">
        <v>642</v>
      </c>
      <c r="R95">
        <v>1078</v>
      </c>
      <c r="S95">
        <v>1078</v>
      </c>
      <c r="T95">
        <v>825</v>
      </c>
      <c r="U95">
        <v>11</v>
      </c>
      <c r="V95">
        <v>11</v>
      </c>
      <c r="W95">
        <v>21</v>
      </c>
      <c r="Z95" t="s">
        <v>607</v>
      </c>
      <c r="AA95">
        <v>5.0000000000000001E-4</v>
      </c>
      <c r="AB95">
        <v>1.1220000000000001E-2</v>
      </c>
      <c r="AC95">
        <v>1.6500000000000001E-2</v>
      </c>
      <c r="AD95" t="s">
        <v>926</v>
      </c>
      <c r="AE95">
        <v>0.95228000000000002</v>
      </c>
      <c r="AF95">
        <v>1.6080000000000001E-2</v>
      </c>
      <c r="AG95">
        <v>1.98E-3</v>
      </c>
      <c r="AH95">
        <v>4.2000000000000002E-4</v>
      </c>
      <c r="AI95">
        <v>2.4000000000000001E-4</v>
      </c>
      <c r="AJ95">
        <v>1.1E-4</v>
      </c>
      <c r="AK95">
        <v>5.0000000000000002E-5</v>
      </c>
      <c r="AL95">
        <v>8.0000000000000007E-5</v>
      </c>
      <c r="AM95">
        <v>1.4999999999999999E-4</v>
      </c>
      <c r="AN95">
        <v>1.6000000000000001E-4</v>
      </c>
      <c r="AO95">
        <v>6.9999999999999994E-5</v>
      </c>
      <c r="AP95">
        <v>2.0000000000000002E-5</v>
      </c>
      <c r="AQ95">
        <v>1.0000000000000001E-5</v>
      </c>
      <c r="AR95" t="s">
        <v>607</v>
      </c>
      <c r="AS95" t="s">
        <v>926</v>
      </c>
      <c r="AT95" t="s">
        <v>926</v>
      </c>
      <c r="AU95" t="s">
        <v>926</v>
      </c>
      <c r="BK95">
        <v>0</v>
      </c>
      <c r="BL95">
        <v>1.0000000000000001E-5</v>
      </c>
      <c r="BM95">
        <v>0</v>
      </c>
      <c r="BN95">
        <v>0</v>
      </c>
      <c r="BO95">
        <v>0</v>
      </c>
      <c r="BP95">
        <v>2.0000000000000002E-5</v>
      </c>
      <c r="BQ95">
        <v>0</v>
      </c>
      <c r="BR95">
        <v>4.0000000000000003E-5</v>
      </c>
      <c r="BS95">
        <v>2.0000000000000002E-5</v>
      </c>
      <c r="BT95">
        <v>1.0000000000000001E-5</v>
      </c>
      <c r="BU95">
        <v>3.0000000000000001E-5</v>
      </c>
      <c r="BV95">
        <v>0.58699999999999997</v>
      </c>
      <c r="BW95">
        <v>0.71942720000000004</v>
      </c>
      <c r="BX95">
        <v>17</v>
      </c>
      <c r="BY95">
        <v>4631.1000000000004</v>
      </c>
      <c r="BZ95">
        <v>194.3</v>
      </c>
      <c r="CB95">
        <v>110.8</v>
      </c>
      <c r="CC95">
        <v>3.8256365990000001</v>
      </c>
      <c r="CD95">
        <v>3.8223848079999998</v>
      </c>
      <c r="CE95">
        <v>224.78</v>
      </c>
      <c r="CF95" t="s">
        <v>609</v>
      </c>
      <c r="CG95">
        <v>0</v>
      </c>
      <c r="CH95" t="s">
        <v>1046</v>
      </c>
      <c r="CI95" t="s">
        <v>157</v>
      </c>
      <c r="CJ95" t="s">
        <v>1047</v>
      </c>
      <c r="CL95">
        <v>1394</v>
      </c>
      <c r="CM95">
        <v>1609</v>
      </c>
      <c r="CN95">
        <v>1394</v>
      </c>
      <c r="CO95">
        <v>1609</v>
      </c>
      <c r="CP95" t="s">
        <v>826</v>
      </c>
      <c r="CQ95" t="s">
        <v>826</v>
      </c>
      <c r="CR95" t="s">
        <v>780</v>
      </c>
      <c r="CS95" t="s">
        <v>780</v>
      </c>
      <c r="CT95">
        <v>5.8</v>
      </c>
      <c r="CU95">
        <v>463.3</v>
      </c>
      <c r="CV95">
        <v>458.1</v>
      </c>
      <c r="CW95" t="s">
        <v>1051</v>
      </c>
    </row>
    <row r="96" spans="2:101" hidden="1">
      <c r="B96">
        <v>76946</v>
      </c>
      <c r="C96" t="s">
        <v>1052</v>
      </c>
      <c r="D96" t="s">
        <v>592</v>
      </c>
      <c r="E96" t="s">
        <v>1048</v>
      </c>
      <c r="F96" t="s">
        <v>594</v>
      </c>
      <c r="G96" t="s">
        <v>1053</v>
      </c>
      <c r="H96">
        <v>12347</v>
      </c>
      <c r="I96" t="s">
        <v>616</v>
      </c>
      <c r="J96" t="s">
        <v>1054</v>
      </c>
      <c r="K96">
        <v>17395</v>
      </c>
      <c r="L96" t="s">
        <v>1055</v>
      </c>
      <c r="M96" t="s">
        <v>959</v>
      </c>
      <c r="N96" t="s">
        <v>970</v>
      </c>
      <c r="O96" t="s">
        <v>1056</v>
      </c>
      <c r="P96" t="s">
        <v>1035</v>
      </c>
      <c r="Q96" t="s">
        <v>642</v>
      </c>
      <c r="R96">
        <v>1871</v>
      </c>
      <c r="S96">
        <v>1871</v>
      </c>
      <c r="T96">
        <v>1525</v>
      </c>
      <c r="U96">
        <v>23</v>
      </c>
      <c r="V96">
        <v>23</v>
      </c>
      <c r="W96">
        <v>21</v>
      </c>
      <c r="Z96" t="s">
        <v>607</v>
      </c>
      <c r="AA96">
        <v>8.0000000000000004E-4</v>
      </c>
      <c r="AB96">
        <v>1.8200000000000001E-2</v>
      </c>
      <c r="AC96">
        <v>1.652E-2</v>
      </c>
      <c r="AD96" t="s">
        <v>926</v>
      </c>
      <c r="AE96">
        <v>0.95015000000000005</v>
      </c>
      <c r="AF96">
        <v>9.1699999999999993E-3</v>
      </c>
      <c r="AG96">
        <v>2.6199999999999999E-3</v>
      </c>
      <c r="AH96">
        <v>5.5999999999999995E-4</v>
      </c>
      <c r="AI96">
        <v>4.2999999999999999E-4</v>
      </c>
      <c r="AJ96">
        <v>3.6999999999999999E-4</v>
      </c>
      <c r="AK96">
        <v>2.1000000000000001E-4</v>
      </c>
      <c r="AL96">
        <v>2.5999999999999998E-4</v>
      </c>
      <c r="AM96">
        <v>2.7E-4</v>
      </c>
      <c r="AN96">
        <v>1.6000000000000001E-4</v>
      </c>
      <c r="AO96">
        <v>5.0000000000000002E-5</v>
      </c>
      <c r="AP96">
        <v>0</v>
      </c>
      <c r="AQ96" t="s">
        <v>926</v>
      </c>
      <c r="AR96" t="s">
        <v>926</v>
      </c>
      <c r="AS96" t="s">
        <v>926</v>
      </c>
      <c r="AT96" t="s">
        <v>926</v>
      </c>
      <c r="AU96" t="s">
        <v>926</v>
      </c>
      <c r="BK96">
        <v>0</v>
      </c>
      <c r="BL96">
        <v>2.0000000000000002E-5</v>
      </c>
      <c r="BM96">
        <v>0</v>
      </c>
      <c r="BN96">
        <v>0</v>
      </c>
      <c r="BO96">
        <v>0</v>
      </c>
      <c r="BP96">
        <v>1.0000000000000001E-5</v>
      </c>
      <c r="BQ96">
        <v>0</v>
      </c>
      <c r="BR96">
        <v>1.3999999999999999E-4</v>
      </c>
      <c r="BS96">
        <v>2.0000000000000002E-5</v>
      </c>
      <c r="BT96">
        <v>1.0000000000000001E-5</v>
      </c>
      <c r="BU96">
        <v>3.0000000000000001E-5</v>
      </c>
      <c r="BV96">
        <v>0.58899999999999997</v>
      </c>
      <c r="BW96">
        <v>0.72187840000000003</v>
      </c>
      <c r="BX96">
        <v>17.100000000000001</v>
      </c>
      <c r="BY96">
        <v>4617.8999999999996</v>
      </c>
      <c r="BZ96">
        <v>193.4</v>
      </c>
      <c r="CB96">
        <v>106</v>
      </c>
      <c r="CC96">
        <v>3.6599050499999999</v>
      </c>
      <c r="CD96">
        <v>3.6567941300000002</v>
      </c>
      <c r="CE96">
        <v>215.77</v>
      </c>
      <c r="CF96" t="s">
        <v>609</v>
      </c>
      <c r="CG96">
        <v>0</v>
      </c>
      <c r="CH96" t="s">
        <v>1057</v>
      </c>
      <c r="CI96" t="s">
        <v>157</v>
      </c>
      <c r="CJ96" t="s">
        <v>1058</v>
      </c>
      <c r="CL96">
        <v>1475.5</v>
      </c>
      <c r="CM96">
        <v>1790</v>
      </c>
      <c r="CN96">
        <v>1475.5</v>
      </c>
      <c r="CO96">
        <v>1790</v>
      </c>
      <c r="CP96" t="s">
        <v>826</v>
      </c>
      <c r="CQ96" t="s">
        <v>826</v>
      </c>
      <c r="CR96" t="s">
        <v>780</v>
      </c>
      <c r="CS96" t="s">
        <v>780</v>
      </c>
      <c r="CT96">
        <v>203.27</v>
      </c>
      <c r="CU96" t="s">
        <v>834</v>
      </c>
      <c r="CV96">
        <v>489.6</v>
      </c>
      <c r="CW96" t="s">
        <v>1051</v>
      </c>
    </row>
    <row r="97" spans="2:101" hidden="1">
      <c r="B97">
        <v>76672</v>
      </c>
      <c r="C97" t="s">
        <v>1059</v>
      </c>
      <c r="D97" t="s">
        <v>592</v>
      </c>
      <c r="E97" t="s">
        <v>1060</v>
      </c>
      <c r="F97" t="s">
        <v>594</v>
      </c>
      <c r="G97" t="s">
        <v>1061</v>
      </c>
      <c r="H97">
        <v>11444</v>
      </c>
      <c r="I97" t="s">
        <v>616</v>
      </c>
      <c r="J97" t="s">
        <v>1062</v>
      </c>
      <c r="K97">
        <v>15238</v>
      </c>
      <c r="L97" t="s">
        <v>599</v>
      </c>
      <c r="M97" t="s">
        <v>157</v>
      </c>
      <c r="N97" t="s">
        <v>1035</v>
      </c>
      <c r="O97" t="s">
        <v>970</v>
      </c>
      <c r="P97" t="s">
        <v>1026</v>
      </c>
      <c r="Q97" t="s">
        <v>1063</v>
      </c>
      <c r="R97">
        <v>2048</v>
      </c>
      <c r="S97">
        <v>2048</v>
      </c>
      <c r="T97">
        <v>1400</v>
      </c>
      <c r="U97">
        <v>13.9</v>
      </c>
      <c r="V97">
        <v>13.9</v>
      </c>
      <c r="W97">
        <v>21</v>
      </c>
      <c r="Z97" t="s">
        <v>607</v>
      </c>
      <c r="AA97">
        <v>1E-4</v>
      </c>
      <c r="AB97">
        <v>3.0300000000000001E-3</v>
      </c>
      <c r="AC97">
        <v>8.5309999999999997E-2</v>
      </c>
      <c r="AD97" t="s">
        <v>926</v>
      </c>
      <c r="AE97">
        <v>0.91076000000000001</v>
      </c>
      <c r="AF97">
        <v>5.1000000000000004E-4</v>
      </c>
      <c r="AG97">
        <v>1E-4</v>
      </c>
      <c r="AH97">
        <v>5.0000000000000002E-5</v>
      </c>
      <c r="AI97">
        <v>3.0000000000000001E-5</v>
      </c>
      <c r="AJ97" t="s">
        <v>607</v>
      </c>
      <c r="AK97" t="s">
        <v>926</v>
      </c>
      <c r="AL97">
        <v>6.0000000000000002E-5</v>
      </c>
      <c r="AM97">
        <v>0</v>
      </c>
      <c r="AN97">
        <v>0</v>
      </c>
      <c r="AO97">
        <v>2.0000000000000002E-5</v>
      </c>
      <c r="AP97">
        <v>0</v>
      </c>
      <c r="AQ97" t="s">
        <v>926</v>
      </c>
      <c r="AR97" t="s">
        <v>926</v>
      </c>
      <c r="AS97" t="s">
        <v>926</v>
      </c>
      <c r="AT97" t="s">
        <v>926</v>
      </c>
      <c r="AU97" t="s">
        <v>926</v>
      </c>
      <c r="BK97">
        <v>0</v>
      </c>
      <c r="BL97">
        <v>3.0000000000000001E-5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0.63800000000000001</v>
      </c>
      <c r="BW97">
        <v>0.78193279999999998</v>
      </c>
      <c r="BX97">
        <v>18.5</v>
      </c>
      <c r="BY97">
        <v>4831.8</v>
      </c>
      <c r="BZ97">
        <v>200.2</v>
      </c>
      <c r="CB97">
        <v>128.30000000000001</v>
      </c>
      <c r="CC97">
        <v>4.4298662059999998</v>
      </c>
      <c r="CD97">
        <v>4.4261008200000003</v>
      </c>
      <c r="CE97">
        <v>261.24</v>
      </c>
      <c r="CF97" t="s">
        <v>609</v>
      </c>
      <c r="CG97">
        <v>0</v>
      </c>
      <c r="CH97" t="s">
        <v>1064</v>
      </c>
      <c r="CI97" t="s">
        <v>157</v>
      </c>
      <c r="CJ97" t="s">
        <v>1065</v>
      </c>
      <c r="CL97">
        <v>508.5</v>
      </c>
      <c r="CM97">
        <v>511</v>
      </c>
      <c r="CN97">
        <v>508.5</v>
      </c>
      <c r="CO97">
        <v>511</v>
      </c>
      <c r="CP97" t="s">
        <v>826</v>
      </c>
      <c r="CQ97" t="s">
        <v>826</v>
      </c>
      <c r="CR97" t="s">
        <v>780</v>
      </c>
      <c r="CS97" t="s">
        <v>780</v>
      </c>
      <c r="CT97">
        <v>53</v>
      </c>
      <c r="CU97">
        <v>612.9</v>
      </c>
      <c r="CV97">
        <v>607.79999999999995</v>
      </c>
      <c r="CW97" t="s">
        <v>1029</v>
      </c>
    </row>
    <row r="98" spans="2:101" hidden="1">
      <c r="B98">
        <v>76676</v>
      </c>
      <c r="C98" t="s">
        <v>1032</v>
      </c>
      <c r="D98" t="s">
        <v>592</v>
      </c>
      <c r="E98" t="s">
        <v>1060</v>
      </c>
      <c r="F98" t="s">
        <v>594</v>
      </c>
      <c r="G98" t="s">
        <v>1066</v>
      </c>
      <c r="H98">
        <v>11873</v>
      </c>
      <c r="I98" t="s">
        <v>616</v>
      </c>
      <c r="J98" t="s">
        <v>1034</v>
      </c>
      <c r="K98">
        <v>17056</v>
      </c>
      <c r="L98" t="s">
        <v>599</v>
      </c>
      <c r="M98" t="s">
        <v>1024</v>
      </c>
      <c r="N98" t="s">
        <v>1035</v>
      </c>
      <c r="O98" t="s">
        <v>970</v>
      </c>
      <c r="P98" t="s">
        <v>1026</v>
      </c>
      <c r="Q98" t="s">
        <v>1063</v>
      </c>
      <c r="R98">
        <v>2296</v>
      </c>
      <c r="S98">
        <v>2296</v>
      </c>
      <c r="T98">
        <v>1700</v>
      </c>
      <c r="U98">
        <v>14.5</v>
      </c>
      <c r="V98">
        <v>14.5</v>
      </c>
      <c r="W98">
        <v>21.5</v>
      </c>
      <c r="Z98" t="s">
        <v>607</v>
      </c>
      <c r="AA98">
        <v>1E-4</v>
      </c>
      <c r="AB98">
        <v>3.0999999999999999E-3</v>
      </c>
      <c r="AC98">
        <v>8.3549999999999999E-2</v>
      </c>
      <c r="AD98" t="s">
        <v>926</v>
      </c>
      <c r="AE98">
        <v>0.91264999999999996</v>
      </c>
      <c r="AF98">
        <v>4.0999999999999999E-4</v>
      </c>
      <c r="AG98" t="s">
        <v>607</v>
      </c>
      <c r="AH98">
        <v>6.0000000000000002E-5</v>
      </c>
      <c r="AI98">
        <v>4.0000000000000003E-5</v>
      </c>
      <c r="AJ98" t="s">
        <v>607</v>
      </c>
      <c r="AK98" t="s">
        <v>926</v>
      </c>
      <c r="AL98">
        <v>5.0000000000000002E-5</v>
      </c>
      <c r="AM98">
        <v>0</v>
      </c>
      <c r="AN98">
        <v>0</v>
      </c>
      <c r="AO98">
        <v>1.0000000000000001E-5</v>
      </c>
      <c r="AP98">
        <v>0</v>
      </c>
      <c r="AQ98" t="s">
        <v>926</v>
      </c>
      <c r="AR98" t="s">
        <v>926</v>
      </c>
      <c r="AS98" t="s">
        <v>926</v>
      </c>
      <c r="AT98" t="s">
        <v>926</v>
      </c>
      <c r="AU98" t="s">
        <v>926</v>
      </c>
      <c r="BK98">
        <v>0</v>
      </c>
      <c r="BL98">
        <v>3.0000000000000001E-5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0.63600000000000001</v>
      </c>
      <c r="BW98">
        <v>0.7794816</v>
      </c>
      <c r="BX98">
        <v>18.399999999999999</v>
      </c>
      <c r="BY98">
        <v>4826.8999999999996</v>
      </c>
      <c r="BZ98">
        <v>200</v>
      </c>
      <c r="CB98">
        <v>128.30000000000001</v>
      </c>
      <c r="CC98">
        <v>4.4298662059999998</v>
      </c>
      <c r="CD98">
        <v>4.4261008200000003</v>
      </c>
      <c r="CE98">
        <v>261.24</v>
      </c>
      <c r="CF98" t="s">
        <v>609</v>
      </c>
      <c r="CG98">
        <v>0</v>
      </c>
      <c r="CH98" t="s">
        <v>1036</v>
      </c>
      <c r="CI98" t="s">
        <v>157</v>
      </c>
      <c r="CJ98" t="s">
        <v>1037</v>
      </c>
      <c r="CL98">
        <v>1825.8</v>
      </c>
      <c r="CM98">
        <v>1835.6</v>
      </c>
      <c r="CN98">
        <v>1825.8</v>
      </c>
      <c r="CO98">
        <v>1835.6</v>
      </c>
      <c r="CP98" t="s">
        <v>157</v>
      </c>
      <c r="CQ98" t="s">
        <v>157</v>
      </c>
      <c r="CR98" t="s">
        <v>780</v>
      </c>
      <c r="CS98" t="s">
        <v>780</v>
      </c>
      <c r="CT98">
        <v>173</v>
      </c>
      <c r="CU98" t="s">
        <v>834</v>
      </c>
      <c r="CV98">
        <v>660.7</v>
      </c>
      <c r="CW98" t="s">
        <v>1029</v>
      </c>
    </row>
    <row r="99" spans="2:101" hidden="1">
      <c r="B99">
        <v>76675</v>
      </c>
      <c r="C99" t="s">
        <v>1067</v>
      </c>
      <c r="D99" t="s">
        <v>592</v>
      </c>
      <c r="E99" t="s">
        <v>1060</v>
      </c>
      <c r="F99" t="s">
        <v>594</v>
      </c>
      <c r="G99" t="s">
        <v>1068</v>
      </c>
      <c r="H99">
        <v>11137</v>
      </c>
      <c r="I99" t="s">
        <v>616</v>
      </c>
      <c r="J99" t="s">
        <v>1069</v>
      </c>
      <c r="K99">
        <v>15224</v>
      </c>
      <c r="L99" t="s">
        <v>599</v>
      </c>
      <c r="M99" t="s">
        <v>600</v>
      </c>
      <c r="N99" t="s">
        <v>1035</v>
      </c>
      <c r="O99" t="s">
        <v>970</v>
      </c>
      <c r="P99" t="s">
        <v>1026</v>
      </c>
      <c r="Q99" t="s">
        <v>1063</v>
      </c>
      <c r="R99">
        <v>2103</v>
      </c>
      <c r="S99">
        <v>2103</v>
      </c>
      <c r="T99">
        <v>1000</v>
      </c>
      <c r="U99">
        <v>18.3</v>
      </c>
      <c r="V99">
        <v>18.3</v>
      </c>
      <c r="W99">
        <v>21.5</v>
      </c>
      <c r="Z99" t="s">
        <v>607</v>
      </c>
      <c r="AA99">
        <v>1E-4</v>
      </c>
      <c r="AB99">
        <v>2.7399999999999998E-3</v>
      </c>
      <c r="AC99">
        <v>8.5330000000000003E-2</v>
      </c>
      <c r="AD99" t="s">
        <v>926</v>
      </c>
      <c r="AE99">
        <v>0.91125999999999996</v>
      </c>
      <c r="AF99">
        <v>4.2000000000000002E-4</v>
      </c>
      <c r="AG99" t="s">
        <v>607</v>
      </c>
      <c r="AH99">
        <v>5.0000000000000002E-5</v>
      </c>
      <c r="AI99">
        <v>3.0000000000000001E-5</v>
      </c>
      <c r="AJ99" t="s">
        <v>926</v>
      </c>
      <c r="AK99" t="s">
        <v>926</v>
      </c>
      <c r="AL99">
        <v>4.0000000000000003E-5</v>
      </c>
      <c r="AM99">
        <v>0</v>
      </c>
      <c r="AN99">
        <v>0</v>
      </c>
      <c r="AO99">
        <v>0</v>
      </c>
      <c r="AP99">
        <v>0</v>
      </c>
      <c r="AQ99" t="s">
        <v>926</v>
      </c>
      <c r="AR99" t="s">
        <v>926</v>
      </c>
      <c r="AS99" t="s">
        <v>926</v>
      </c>
      <c r="AT99" t="s">
        <v>926</v>
      </c>
      <c r="AU99" t="s">
        <v>926</v>
      </c>
      <c r="BK99">
        <v>0</v>
      </c>
      <c r="BL99">
        <v>3.0000000000000001E-5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0.63800000000000001</v>
      </c>
      <c r="BW99">
        <v>0.78193279999999998</v>
      </c>
      <c r="BX99">
        <v>18.5</v>
      </c>
      <c r="BY99">
        <v>4832.3</v>
      </c>
      <c r="BZ99">
        <v>200.2</v>
      </c>
      <c r="CB99">
        <v>95</v>
      </c>
      <c r="CC99">
        <v>3.28</v>
      </c>
      <c r="CD99">
        <v>3.2770000000000001</v>
      </c>
      <c r="CE99" t="s">
        <v>608</v>
      </c>
      <c r="CF99" t="s">
        <v>609</v>
      </c>
      <c r="CG99">
        <v>0</v>
      </c>
      <c r="CH99" t="s">
        <v>1070</v>
      </c>
      <c r="CI99" t="s">
        <v>157</v>
      </c>
      <c r="CJ99" t="s">
        <v>611</v>
      </c>
      <c r="CL99">
        <v>533</v>
      </c>
      <c r="CM99">
        <v>535</v>
      </c>
      <c r="CN99">
        <v>533</v>
      </c>
      <c r="CO99">
        <v>535</v>
      </c>
      <c r="CP99" t="s">
        <v>826</v>
      </c>
      <c r="CQ99" t="s">
        <v>826</v>
      </c>
      <c r="CR99" t="s">
        <v>780</v>
      </c>
      <c r="CS99" t="s">
        <v>780</v>
      </c>
      <c r="CT99">
        <v>70</v>
      </c>
      <c r="CU99">
        <v>638.9</v>
      </c>
      <c r="CV99">
        <v>634.29999999999995</v>
      </c>
      <c r="CW99" t="s">
        <v>1029</v>
      </c>
    </row>
    <row r="100" spans="2:101" hidden="1">
      <c r="B100">
        <v>76665</v>
      </c>
      <c r="C100" t="s">
        <v>1038</v>
      </c>
      <c r="D100" t="s">
        <v>592</v>
      </c>
      <c r="E100" t="s">
        <v>1060</v>
      </c>
      <c r="F100" t="s">
        <v>594</v>
      </c>
      <c r="G100" t="s">
        <v>1071</v>
      </c>
      <c r="H100">
        <v>8570</v>
      </c>
      <c r="I100" t="s">
        <v>616</v>
      </c>
      <c r="J100" t="s">
        <v>1040</v>
      </c>
      <c r="K100">
        <v>17057</v>
      </c>
      <c r="L100" t="s">
        <v>654</v>
      </c>
      <c r="M100" t="s">
        <v>1024</v>
      </c>
      <c r="N100" t="s">
        <v>1035</v>
      </c>
      <c r="O100" t="s">
        <v>970</v>
      </c>
      <c r="P100" t="s">
        <v>1026</v>
      </c>
      <c r="Q100" t="s">
        <v>1063</v>
      </c>
      <c r="R100">
        <v>1855</v>
      </c>
      <c r="S100">
        <v>1855</v>
      </c>
      <c r="T100">
        <v>1650</v>
      </c>
      <c r="U100">
        <v>50.4</v>
      </c>
      <c r="V100">
        <v>50.4</v>
      </c>
      <c r="W100">
        <v>21.6</v>
      </c>
      <c r="Z100" t="s">
        <v>607</v>
      </c>
      <c r="AA100">
        <v>1E-4</v>
      </c>
      <c r="AB100">
        <v>3.5000000000000001E-3</v>
      </c>
      <c r="AC100">
        <v>7.7249999999999999E-2</v>
      </c>
      <c r="AD100" t="s">
        <v>926</v>
      </c>
      <c r="AE100">
        <v>0.91846000000000005</v>
      </c>
      <c r="AF100">
        <v>5.1000000000000004E-4</v>
      </c>
      <c r="AG100" t="s">
        <v>607</v>
      </c>
      <c r="AH100">
        <v>6.9999999999999994E-5</v>
      </c>
      <c r="AI100">
        <v>4.0000000000000003E-5</v>
      </c>
      <c r="AJ100" t="s">
        <v>607</v>
      </c>
      <c r="AK100" t="s">
        <v>926</v>
      </c>
      <c r="AL100">
        <v>4.0000000000000003E-5</v>
      </c>
      <c r="AM100">
        <v>0</v>
      </c>
      <c r="AN100">
        <v>0</v>
      </c>
      <c r="AO100">
        <v>1.0000000000000001E-5</v>
      </c>
      <c r="AP100">
        <v>0</v>
      </c>
      <c r="AQ100" t="s">
        <v>926</v>
      </c>
      <c r="AR100" t="s">
        <v>926</v>
      </c>
      <c r="AS100" t="s">
        <v>926</v>
      </c>
      <c r="AT100" t="s">
        <v>926</v>
      </c>
      <c r="AU100" t="s">
        <v>926</v>
      </c>
      <c r="BK100">
        <v>0</v>
      </c>
      <c r="BL100">
        <v>2.0000000000000002E-5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0.63</v>
      </c>
      <c r="BW100">
        <v>0.77212800000000004</v>
      </c>
      <c r="BX100">
        <v>18.3</v>
      </c>
      <c r="BY100">
        <v>4808.8999999999996</v>
      </c>
      <c r="BZ100">
        <v>199.2</v>
      </c>
      <c r="CB100">
        <v>128.30000000000001</v>
      </c>
      <c r="CC100">
        <v>4.4298662059999998</v>
      </c>
      <c r="CD100">
        <v>4.4261008200000003</v>
      </c>
      <c r="CE100">
        <v>261.24</v>
      </c>
      <c r="CF100" t="s">
        <v>609</v>
      </c>
      <c r="CG100">
        <v>0</v>
      </c>
      <c r="CH100" t="s">
        <v>1041</v>
      </c>
      <c r="CI100" t="s">
        <v>157</v>
      </c>
      <c r="CJ100" t="s">
        <v>1042</v>
      </c>
      <c r="CL100">
        <v>524.5</v>
      </c>
      <c r="CM100">
        <v>526.5</v>
      </c>
      <c r="CN100">
        <v>524.5</v>
      </c>
      <c r="CO100">
        <v>526.5</v>
      </c>
      <c r="CP100" t="s">
        <v>826</v>
      </c>
      <c r="CQ100" t="s">
        <v>826</v>
      </c>
      <c r="CR100" t="s">
        <v>780</v>
      </c>
      <c r="CS100" t="s">
        <v>780</v>
      </c>
      <c r="CT100">
        <v>33</v>
      </c>
      <c r="CU100" t="s">
        <v>834</v>
      </c>
      <c r="CV100">
        <v>614.70000000000005</v>
      </c>
      <c r="CW100" t="s">
        <v>1029</v>
      </c>
    </row>
    <row r="101" spans="2:101" hidden="1">
      <c r="B101">
        <v>76716</v>
      </c>
      <c r="C101" t="s">
        <v>835</v>
      </c>
      <c r="D101" t="s">
        <v>592</v>
      </c>
      <c r="E101" t="s">
        <v>1060</v>
      </c>
      <c r="F101" t="s">
        <v>594</v>
      </c>
      <c r="G101" t="s">
        <v>1072</v>
      </c>
      <c r="H101">
        <v>11354</v>
      </c>
      <c r="I101" t="s">
        <v>616</v>
      </c>
      <c r="J101" t="s">
        <v>837</v>
      </c>
      <c r="K101">
        <v>17419</v>
      </c>
      <c r="L101" t="s">
        <v>654</v>
      </c>
      <c r="M101" t="s">
        <v>831</v>
      </c>
      <c r="N101" t="s">
        <v>1035</v>
      </c>
      <c r="O101" t="s">
        <v>970</v>
      </c>
      <c r="P101" t="s">
        <v>1073</v>
      </c>
      <c r="Q101" t="s">
        <v>1074</v>
      </c>
      <c r="R101">
        <v>1358</v>
      </c>
      <c r="S101">
        <v>1358</v>
      </c>
      <c r="T101">
        <v>1100</v>
      </c>
      <c r="U101">
        <v>19.399999999999999</v>
      </c>
      <c r="V101">
        <v>19.399999999999999</v>
      </c>
      <c r="W101">
        <v>21.7</v>
      </c>
      <c r="Z101" t="s">
        <v>607</v>
      </c>
      <c r="AA101">
        <v>2.0000000000000001E-4</v>
      </c>
      <c r="AB101">
        <v>4.1000000000000003E-3</v>
      </c>
      <c r="AC101">
        <v>6.3250000000000001E-2</v>
      </c>
      <c r="AD101" t="s">
        <v>926</v>
      </c>
      <c r="AE101">
        <v>0.93186999999999998</v>
      </c>
      <c r="AF101">
        <v>5.1999999999999995E-4</v>
      </c>
      <c r="AG101" t="s">
        <v>607</v>
      </c>
      <c r="AH101">
        <v>3.0000000000000001E-5</v>
      </c>
      <c r="AI101">
        <v>3.0000000000000001E-5</v>
      </c>
      <c r="AJ101" t="s">
        <v>926</v>
      </c>
      <c r="AK101" t="s">
        <v>926</v>
      </c>
      <c r="AL101">
        <v>0</v>
      </c>
      <c r="AM101">
        <v>0</v>
      </c>
      <c r="AN101">
        <v>0</v>
      </c>
      <c r="AO101">
        <v>0</v>
      </c>
      <c r="AP101">
        <v>0</v>
      </c>
      <c r="AQ101" t="s">
        <v>926</v>
      </c>
      <c r="AR101" t="s">
        <v>926</v>
      </c>
      <c r="AS101" t="s">
        <v>926</v>
      </c>
      <c r="AT101" t="s">
        <v>926</v>
      </c>
      <c r="AU101" t="s">
        <v>926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0.61699999999999999</v>
      </c>
      <c r="BW101">
        <v>0.75619519999999996</v>
      </c>
      <c r="BX101">
        <v>17.899999999999999</v>
      </c>
      <c r="BY101">
        <v>4769</v>
      </c>
      <c r="BZ101">
        <v>197.6</v>
      </c>
      <c r="CB101">
        <v>95</v>
      </c>
      <c r="CC101">
        <v>3.28</v>
      </c>
      <c r="CD101">
        <v>3.2770000000000001</v>
      </c>
      <c r="CE101" t="s">
        <v>608</v>
      </c>
      <c r="CF101" t="s">
        <v>609</v>
      </c>
      <c r="CG101">
        <v>0</v>
      </c>
      <c r="CH101" t="s">
        <v>838</v>
      </c>
      <c r="CI101" t="s">
        <v>157</v>
      </c>
      <c r="CJ101" t="s">
        <v>839</v>
      </c>
      <c r="CL101">
        <v>461.2</v>
      </c>
      <c r="CM101">
        <v>466.2</v>
      </c>
      <c r="CN101">
        <v>461.2</v>
      </c>
      <c r="CO101">
        <v>466.2</v>
      </c>
      <c r="CP101" t="s">
        <v>826</v>
      </c>
      <c r="CQ101" t="s">
        <v>826</v>
      </c>
      <c r="CR101" t="s">
        <v>780</v>
      </c>
      <c r="CS101" t="s">
        <v>780</v>
      </c>
      <c r="CT101">
        <v>320</v>
      </c>
      <c r="CU101" t="s">
        <v>834</v>
      </c>
      <c r="CV101">
        <v>541.70000000000005</v>
      </c>
      <c r="CW101" t="s">
        <v>1029</v>
      </c>
    </row>
    <row r="102" spans="2:101" hidden="1">
      <c r="B102">
        <v>76803</v>
      </c>
      <c r="C102" t="s">
        <v>1075</v>
      </c>
      <c r="D102" t="s">
        <v>592</v>
      </c>
      <c r="E102" t="s">
        <v>1060</v>
      </c>
      <c r="F102" t="s">
        <v>594</v>
      </c>
      <c r="G102" t="s">
        <v>1076</v>
      </c>
      <c r="H102">
        <v>12135</v>
      </c>
      <c r="I102" t="s">
        <v>616</v>
      </c>
      <c r="J102" t="s">
        <v>1077</v>
      </c>
      <c r="K102">
        <v>15266</v>
      </c>
      <c r="L102" t="s">
        <v>654</v>
      </c>
      <c r="M102" t="s">
        <v>600</v>
      </c>
      <c r="N102" t="s">
        <v>1035</v>
      </c>
      <c r="O102" t="s">
        <v>970</v>
      </c>
      <c r="P102" t="s">
        <v>1078</v>
      </c>
      <c r="Q102" t="s">
        <v>1063</v>
      </c>
      <c r="R102" t="s">
        <v>694</v>
      </c>
      <c r="S102" t="s">
        <v>694</v>
      </c>
      <c r="T102">
        <v>1125</v>
      </c>
      <c r="U102" t="s">
        <v>694</v>
      </c>
      <c r="V102" t="s">
        <v>694</v>
      </c>
      <c r="W102">
        <v>21.7</v>
      </c>
      <c r="Z102" t="s">
        <v>607</v>
      </c>
      <c r="AA102">
        <v>2.0000000000000001E-4</v>
      </c>
      <c r="AB102">
        <v>3.2000000000000002E-3</v>
      </c>
      <c r="AC102">
        <v>9.3469999999999998E-2</v>
      </c>
      <c r="AD102" t="s">
        <v>926</v>
      </c>
      <c r="AE102">
        <v>0.90095999999999998</v>
      </c>
      <c r="AF102">
        <v>7.1000000000000002E-4</v>
      </c>
      <c r="AG102">
        <v>1.32E-3</v>
      </c>
      <c r="AH102">
        <v>5.0000000000000002E-5</v>
      </c>
      <c r="AI102">
        <v>3.0000000000000001E-5</v>
      </c>
      <c r="AJ102" t="s">
        <v>607</v>
      </c>
      <c r="AK102" t="s">
        <v>926</v>
      </c>
      <c r="AL102">
        <v>4.0000000000000003E-5</v>
      </c>
      <c r="AM102">
        <v>0</v>
      </c>
      <c r="AN102">
        <v>0</v>
      </c>
      <c r="AO102">
        <v>0</v>
      </c>
      <c r="AP102">
        <v>0</v>
      </c>
      <c r="AQ102" t="s">
        <v>926</v>
      </c>
      <c r="AR102" t="s">
        <v>926</v>
      </c>
      <c r="AS102" t="s">
        <v>926</v>
      </c>
      <c r="AT102" t="s">
        <v>926</v>
      </c>
      <c r="AU102" t="s">
        <v>926</v>
      </c>
      <c r="BK102">
        <v>0</v>
      </c>
      <c r="BL102">
        <v>1.0000000000000001E-5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1.0000000000000001E-5</v>
      </c>
      <c r="BV102">
        <v>0.64700000000000002</v>
      </c>
      <c r="BW102">
        <v>0.79296319999999998</v>
      </c>
      <c r="BX102">
        <v>18.7</v>
      </c>
      <c r="BY102">
        <v>4853.6000000000004</v>
      </c>
      <c r="BZ102">
        <v>201.3</v>
      </c>
      <c r="CB102">
        <v>98.2</v>
      </c>
      <c r="CC102">
        <v>3.3905912819999999</v>
      </c>
      <c r="CD102">
        <v>3.3877092790000001</v>
      </c>
      <c r="CE102">
        <v>194.77</v>
      </c>
      <c r="CF102" t="s">
        <v>609</v>
      </c>
      <c r="CG102">
        <v>0</v>
      </c>
      <c r="CH102" t="s">
        <v>662</v>
      </c>
      <c r="CI102" t="s">
        <v>157</v>
      </c>
      <c r="CJ102" t="s">
        <v>663</v>
      </c>
      <c r="CL102">
        <v>413</v>
      </c>
      <c r="CM102">
        <v>416</v>
      </c>
      <c r="CN102" t="s">
        <v>779</v>
      </c>
      <c r="CO102" t="s">
        <v>779</v>
      </c>
      <c r="CP102" t="s">
        <v>779</v>
      </c>
      <c r="CQ102" t="s">
        <v>779</v>
      </c>
      <c r="CR102" t="s">
        <v>780</v>
      </c>
      <c r="CS102" t="s">
        <v>780</v>
      </c>
      <c r="CT102" t="s">
        <v>780</v>
      </c>
      <c r="CU102">
        <v>501</v>
      </c>
      <c r="CV102">
        <v>497.2</v>
      </c>
      <c r="CW102" t="s">
        <v>1029</v>
      </c>
    </row>
    <row r="103" spans="2:101" hidden="1">
      <c r="B103">
        <v>76793</v>
      </c>
      <c r="C103" t="s">
        <v>1079</v>
      </c>
      <c r="D103" t="s">
        <v>592</v>
      </c>
      <c r="E103" t="s">
        <v>1060</v>
      </c>
      <c r="F103" t="s">
        <v>594</v>
      </c>
      <c r="G103" t="s">
        <v>1080</v>
      </c>
      <c r="H103">
        <v>11190</v>
      </c>
      <c r="I103" t="s">
        <v>616</v>
      </c>
      <c r="J103" t="s">
        <v>1081</v>
      </c>
      <c r="K103">
        <v>15245</v>
      </c>
      <c r="L103" t="s">
        <v>638</v>
      </c>
      <c r="M103" t="s">
        <v>157</v>
      </c>
      <c r="N103" t="s">
        <v>1035</v>
      </c>
      <c r="O103" t="s">
        <v>970</v>
      </c>
      <c r="P103" t="s">
        <v>1078</v>
      </c>
      <c r="Q103" t="s">
        <v>1063</v>
      </c>
      <c r="R103" t="s">
        <v>694</v>
      </c>
      <c r="S103" t="s">
        <v>694</v>
      </c>
      <c r="T103">
        <v>250</v>
      </c>
      <c r="U103" t="s">
        <v>694</v>
      </c>
      <c r="V103" t="s">
        <v>694</v>
      </c>
      <c r="W103">
        <v>21.6</v>
      </c>
      <c r="Z103" t="s">
        <v>607</v>
      </c>
      <c r="AA103">
        <v>1E-3</v>
      </c>
      <c r="AB103">
        <v>1.49E-2</v>
      </c>
      <c r="AC103">
        <v>1.7219999999999999E-2</v>
      </c>
      <c r="AD103" t="s">
        <v>926</v>
      </c>
      <c r="AE103">
        <v>0.95896000000000003</v>
      </c>
      <c r="AF103">
        <v>4.0499999999999998E-3</v>
      </c>
      <c r="AG103">
        <v>1.82E-3</v>
      </c>
      <c r="AH103">
        <v>1.2999999999999999E-4</v>
      </c>
      <c r="AI103">
        <v>1.2999999999999999E-4</v>
      </c>
      <c r="AJ103">
        <v>2.1000000000000001E-4</v>
      </c>
      <c r="AK103">
        <v>1.8000000000000001E-4</v>
      </c>
      <c r="AL103">
        <v>3.1E-4</v>
      </c>
      <c r="AM103">
        <v>4.2000000000000002E-4</v>
      </c>
      <c r="AN103">
        <v>2.0000000000000001E-4</v>
      </c>
      <c r="AO103">
        <v>5.0000000000000002E-5</v>
      </c>
      <c r="AP103">
        <v>0</v>
      </c>
      <c r="AQ103" t="s">
        <v>926</v>
      </c>
      <c r="AR103" t="s">
        <v>926</v>
      </c>
      <c r="AS103" t="s">
        <v>926</v>
      </c>
      <c r="AT103" t="s">
        <v>926</v>
      </c>
      <c r="AU103" t="s">
        <v>926</v>
      </c>
      <c r="BK103">
        <v>0</v>
      </c>
      <c r="BL103">
        <v>2.0000000000000002E-5</v>
      </c>
      <c r="BM103">
        <v>0</v>
      </c>
      <c r="BN103">
        <v>0</v>
      </c>
      <c r="BO103">
        <v>0</v>
      </c>
      <c r="BP103">
        <v>2.0000000000000002E-5</v>
      </c>
      <c r="BQ103">
        <v>0</v>
      </c>
      <c r="BR103">
        <v>2.5000000000000001E-4</v>
      </c>
      <c r="BS103">
        <v>3.0000000000000001E-5</v>
      </c>
      <c r="BT103">
        <v>3.0000000000000001E-5</v>
      </c>
      <c r="BU103">
        <v>6.9999999999999994E-5</v>
      </c>
      <c r="BV103">
        <v>0.58499999999999996</v>
      </c>
      <c r="BW103">
        <v>0.71697599999999995</v>
      </c>
      <c r="BX103">
        <v>16.899999999999999</v>
      </c>
      <c r="BY103">
        <v>4622</v>
      </c>
      <c r="BZ103">
        <v>192.8</v>
      </c>
      <c r="CB103">
        <v>104.1</v>
      </c>
      <c r="CC103">
        <v>3.594302978</v>
      </c>
      <c r="CD103">
        <v>3.59124782</v>
      </c>
      <c r="CE103">
        <v>211.68</v>
      </c>
      <c r="CF103" t="s">
        <v>609</v>
      </c>
      <c r="CG103">
        <v>0</v>
      </c>
      <c r="CH103" t="s">
        <v>1082</v>
      </c>
      <c r="CI103" t="s">
        <v>157</v>
      </c>
      <c r="CJ103" t="s">
        <v>1083</v>
      </c>
      <c r="CL103">
        <v>1384.3</v>
      </c>
      <c r="CM103">
        <v>1674</v>
      </c>
      <c r="CN103">
        <v>1384.3</v>
      </c>
      <c r="CO103">
        <v>1674</v>
      </c>
      <c r="CP103" t="s">
        <v>826</v>
      </c>
      <c r="CQ103" t="s">
        <v>826</v>
      </c>
      <c r="CR103" t="s">
        <v>780</v>
      </c>
      <c r="CS103" t="s">
        <v>780</v>
      </c>
      <c r="CT103" t="s">
        <v>780</v>
      </c>
      <c r="CU103">
        <v>486.2</v>
      </c>
      <c r="CV103">
        <v>480.9</v>
      </c>
      <c r="CW103" t="s">
        <v>1029</v>
      </c>
    </row>
    <row r="104" spans="2:101" hidden="1">
      <c r="B104">
        <v>76728</v>
      </c>
      <c r="C104" t="s">
        <v>1084</v>
      </c>
      <c r="D104" t="s">
        <v>592</v>
      </c>
      <c r="E104" t="s">
        <v>1085</v>
      </c>
      <c r="F104" t="s">
        <v>594</v>
      </c>
      <c r="G104" t="s">
        <v>1086</v>
      </c>
      <c r="H104">
        <v>13239</v>
      </c>
      <c r="I104" t="s">
        <v>616</v>
      </c>
      <c r="J104" t="s">
        <v>1087</v>
      </c>
      <c r="K104">
        <v>17476</v>
      </c>
      <c r="L104" t="s">
        <v>1088</v>
      </c>
      <c r="M104" t="s">
        <v>959</v>
      </c>
      <c r="N104" t="s">
        <v>1026</v>
      </c>
      <c r="O104" t="s">
        <v>962</v>
      </c>
      <c r="P104" t="s">
        <v>1089</v>
      </c>
      <c r="Q104" t="s">
        <v>823</v>
      </c>
      <c r="R104">
        <v>220</v>
      </c>
      <c r="S104">
        <v>220</v>
      </c>
      <c r="T104">
        <v>200</v>
      </c>
      <c r="U104">
        <v>0</v>
      </c>
      <c r="V104">
        <v>0</v>
      </c>
      <c r="W104">
        <v>21.4</v>
      </c>
      <c r="AA104">
        <v>4.0000000000000002E-4</v>
      </c>
      <c r="AB104">
        <v>1.0800000000000001E-2</v>
      </c>
      <c r="AC104">
        <v>9.6799999999999994E-3</v>
      </c>
      <c r="AD104">
        <v>2.0000000000000002E-5</v>
      </c>
      <c r="AE104">
        <v>0.96326000000000001</v>
      </c>
      <c r="AF104">
        <v>1.01E-2</v>
      </c>
      <c r="AG104">
        <v>1.98E-3</v>
      </c>
      <c r="AH104">
        <v>1.08E-3</v>
      </c>
      <c r="AI104">
        <v>4.6000000000000001E-4</v>
      </c>
      <c r="AJ104">
        <v>3.8000000000000002E-4</v>
      </c>
      <c r="AK104">
        <v>1.8000000000000001E-4</v>
      </c>
      <c r="AL104">
        <v>2.7999999999999998E-4</v>
      </c>
      <c r="AM104">
        <v>4.4000000000000002E-4</v>
      </c>
      <c r="AN104">
        <v>3.4000000000000002E-4</v>
      </c>
      <c r="AO104">
        <v>1.3999999999999999E-4</v>
      </c>
      <c r="AP104">
        <v>6.0000000000000002E-5</v>
      </c>
      <c r="AQ104" t="s">
        <v>926</v>
      </c>
      <c r="AR104" t="s">
        <v>926</v>
      </c>
      <c r="AS104" t="s">
        <v>926</v>
      </c>
      <c r="AT104" t="s">
        <v>926</v>
      </c>
      <c r="AU104" t="s">
        <v>926</v>
      </c>
      <c r="BK104">
        <v>1.0000000000000001E-5</v>
      </c>
      <c r="BL104">
        <v>8.0000000000000007E-5</v>
      </c>
      <c r="BM104">
        <v>0</v>
      </c>
      <c r="BN104">
        <v>0</v>
      </c>
      <c r="BO104">
        <v>0</v>
      </c>
      <c r="BP104">
        <v>3.0000000000000001E-5</v>
      </c>
      <c r="BQ104">
        <v>0</v>
      </c>
      <c r="BR104">
        <v>1.6000000000000001E-4</v>
      </c>
      <c r="BS104">
        <v>5.0000000000000002E-5</v>
      </c>
      <c r="BT104">
        <v>2.0000000000000002E-5</v>
      </c>
      <c r="BU104">
        <v>5.0000000000000002E-5</v>
      </c>
      <c r="BV104">
        <v>0.58299999999999996</v>
      </c>
      <c r="BW104">
        <v>0.71452479999999996</v>
      </c>
      <c r="BX104">
        <v>16.899999999999999</v>
      </c>
      <c r="BY104">
        <v>4608.3</v>
      </c>
      <c r="BZ104">
        <v>193.5</v>
      </c>
      <c r="CB104">
        <v>108.9</v>
      </c>
      <c r="CC104">
        <v>3.7600345270000002</v>
      </c>
      <c r="CD104">
        <v>3.756838498</v>
      </c>
      <c r="CE104">
        <v>221.38</v>
      </c>
      <c r="CF104" t="s">
        <v>609</v>
      </c>
      <c r="CG104">
        <v>21</v>
      </c>
      <c r="CH104" t="s">
        <v>1090</v>
      </c>
      <c r="CI104" t="s">
        <v>157</v>
      </c>
      <c r="CJ104" t="s">
        <v>1091</v>
      </c>
      <c r="CL104">
        <v>1300</v>
      </c>
      <c r="CM104">
        <v>1762</v>
      </c>
      <c r="CN104">
        <v>1300</v>
      </c>
      <c r="CO104">
        <v>1762</v>
      </c>
      <c r="CP104" t="s">
        <v>157</v>
      </c>
      <c r="CQ104" t="s">
        <v>157</v>
      </c>
      <c r="CR104" t="s">
        <v>780</v>
      </c>
      <c r="CS104" t="s">
        <v>780</v>
      </c>
      <c r="CT104">
        <v>39.03</v>
      </c>
      <c r="CU104">
        <v>458.2</v>
      </c>
      <c r="CV104">
        <v>453.7</v>
      </c>
      <c r="CW104" t="s">
        <v>1092</v>
      </c>
    </row>
    <row r="105" spans="2:101" hidden="1">
      <c r="B105">
        <v>76700</v>
      </c>
      <c r="C105" t="s">
        <v>1093</v>
      </c>
      <c r="D105" t="s">
        <v>592</v>
      </c>
      <c r="E105" t="s">
        <v>665</v>
      </c>
      <c r="F105" t="s">
        <v>594</v>
      </c>
      <c r="G105" t="s">
        <v>1094</v>
      </c>
      <c r="H105">
        <v>8842</v>
      </c>
      <c r="I105" t="s">
        <v>616</v>
      </c>
      <c r="J105" t="s">
        <v>1095</v>
      </c>
      <c r="K105">
        <v>13397</v>
      </c>
      <c r="L105" t="s">
        <v>638</v>
      </c>
      <c r="M105" t="s">
        <v>1096</v>
      </c>
      <c r="N105" t="s">
        <v>1097</v>
      </c>
      <c r="O105" t="s">
        <v>1035</v>
      </c>
      <c r="P105" t="s">
        <v>1098</v>
      </c>
      <c r="Q105" t="s">
        <v>1099</v>
      </c>
      <c r="R105">
        <v>1241</v>
      </c>
      <c r="S105">
        <v>1241</v>
      </c>
      <c r="T105">
        <v>1250</v>
      </c>
      <c r="U105">
        <v>-1.1000000000000001</v>
      </c>
      <c r="V105">
        <v>-1.1000000000000001</v>
      </c>
      <c r="W105">
        <v>22.2</v>
      </c>
      <c r="AA105">
        <v>8.0000000000000004E-4</v>
      </c>
      <c r="AB105">
        <v>1.32E-2</v>
      </c>
      <c r="AC105">
        <v>1.7069999999999998E-2</v>
      </c>
      <c r="AD105">
        <v>1.0000000000000001E-5</v>
      </c>
      <c r="AE105">
        <v>0.96218999999999999</v>
      </c>
      <c r="AF105">
        <v>4.0400000000000002E-3</v>
      </c>
      <c r="AG105">
        <v>9.1E-4</v>
      </c>
      <c r="AH105">
        <v>1.2E-4</v>
      </c>
      <c r="AI105">
        <v>1.3999999999999999E-4</v>
      </c>
      <c r="AJ105">
        <v>2.5999999999999998E-4</v>
      </c>
      <c r="AK105">
        <v>2.4000000000000001E-4</v>
      </c>
      <c r="AL105">
        <v>3.4000000000000002E-4</v>
      </c>
      <c r="AM105">
        <v>2.7E-4</v>
      </c>
      <c r="AN105">
        <v>6.9999999999999994E-5</v>
      </c>
      <c r="AO105">
        <v>0</v>
      </c>
      <c r="AP105">
        <v>0</v>
      </c>
      <c r="AQ105" t="s">
        <v>926</v>
      </c>
      <c r="AR105" t="s">
        <v>926</v>
      </c>
      <c r="AS105" t="s">
        <v>926</v>
      </c>
      <c r="AT105" t="s">
        <v>926</v>
      </c>
      <c r="AU105" t="s">
        <v>926</v>
      </c>
      <c r="BK105">
        <v>0</v>
      </c>
      <c r="BL105">
        <v>3.0000000000000001E-5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2.5000000000000001E-4</v>
      </c>
      <c r="BS105">
        <v>2.0000000000000002E-5</v>
      </c>
      <c r="BT105">
        <v>1.0000000000000001E-5</v>
      </c>
      <c r="BU105">
        <v>3.0000000000000001E-5</v>
      </c>
      <c r="BV105">
        <v>0.58199999999999996</v>
      </c>
      <c r="BW105">
        <v>0.71329920000000002</v>
      </c>
      <c r="BX105">
        <v>16.899999999999999</v>
      </c>
      <c r="BY105">
        <v>4625.3999999999996</v>
      </c>
      <c r="BZ105">
        <v>192.7</v>
      </c>
      <c r="CB105">
        <v>101.3</v>
      </c>
      <c r="CC105">
        <v>3.4976262409999999</v>
      </c>
      <c r="CD105">
        <v>3.4946532590000001</v>
      </c>
      <c r="CE105">
        <v>206.68</v>
      </c>
      <c r="CF105" t="s">
        <v>609</v>
      </c>
      <c r="CG105">
        <v>13</v>
      </c>
      <c r="CH105" t="s">
        <v>1100</v>
      </c>
      <c r="CI105" t="s">
        <v>157</v>
      </c>
      <c r="CJ105" t="s">
        <v>1101</v>
      </c>
      <c r="CL105">
        <v>1537</v>
      </c>
      <c r="CM105">
        <v>2041</v>
      </c>
      <c r="CN105">
        <v>1537</v>
      </c>
      <c r="CO105">
        <v>2041</v>
      </c>
      <c r="CP105" t="s">
        <v>826</v>
      </c>
      <c r="CQ105" t="s">
        <v>157</v>
      </c>
      <c r="CR105" t="s">
        <v>780</v>
      </c>
      <c r="CS105" t="s">
        <v>780</v>
      </c>
      <c r="CU105">
        <v>561.1</v>
      </c>
      <c r="CV105">
        <v>555.9</v>
      </c>
      <c r="CW105" t="s">
        <v>1102</v>
      </c>
    </row>
    <row r="106" spans="2:101" hidden="1">
      <c r="B106">
        <v>76697</v>
      </c>
      <c r="C106" t="s">
        <v>1103</v>
      </c>
      <c r="D106" t="s">
        <v>592</v>
      </c>
      <c r="E106" t="s">
        <v>665</v>
      </c>
      <c r="F106" t="s">
        <v>594</v>
      </c>
      <c r="G106" t="s">
        <v>1104</v>
      </c>
      <c r="H106">
        <v>1312</v>
      </c>
      <c r="I106" t="s">
        <v>616</v>
      </c>
      <c r="J106" t="s">
        <v>1105</v>
      </c>
      <c r="K106">
        <v>13398</v>
      </c>
      <c r="L106" t="s">
        <v>638</v>
      </c>
      <c r="M106" t="s">
        <v>1096</v>
      </c>
      <c r="N106" t="s">
        <v>1097</v>
      </c>
      <c r="O106" t="s">
        <v>1035</v>
      </c>
      <c r="P106" t="s">
        <v>1098</v>
      </c>
      <c r="Q106" t="s">
        <v>1099</v>
      </c>
      <c r="R106">
        <v>1241</v>
      </c>
      <c r="S106">
        <v>1241</v>
      </c>
      <c r="T106">
        <v>1200</v>
      </c>
      <c r="U106">
        <v>-3.9</v>
      </c>
      <c r="V106">
        <v>-3.9</v>
      </c>
      <c r="W106">
        <v>22.2</v>
      </c>
      <c r="AA106">
        <v>8.0000000000000004E-4</v>
      </c>
      <c r="AB106">
        <v>1.29E-2</v>
      </c>
      <c r="AC106">
        <v>1.8290000000000001E-2</v>
      </c>
      <c r="AD106" t="s">
        <v>607</v>
      </c>
      <c r="AE106">
        <v>0.96131</v>
      </c>
      <c r="AF106">
        <v>4.3299999999999996E-3</v>
      </c>
      <c r="AG106">
        <v>4.2000000000000002E-4</v>
      </c>
      <c r="AH106">
        <v>1.2E-4</v>
      </c>
      <c r="AI106">
        <v>1.2E-4</v>
      </c>
      <c r="AJ106">
        <v>2.3000000000000001E-4</v>
      </c>
      <c r="AK106">
        <v>3.3E-4</v>
      </c>
      <c r="AL106">
        <v>4.0000000000000002E-4</v>
      </c>
      <c r="AM106">
        <v>2.3000000000000001E-4</v>
      </c>
      <c r="AN106">
        <v>6.0000000000000002E-5</v>
      </c>
      <c r="AO106">
        <v>0</v>
      </c>
      <c r="AP106">
        <v>0</v>
      </c>
      <c r="AQ106" t="s">
        <v>926</v>
      </c>
      <c r="AR106" t="s">
        <v>926</v>
      </c>
      <c r="AS106" t="s">
        <v>926</v>
      </c>
      <c r="AT106" t="s">
        <v>926</v>
      </c>
      <c r="AU106" t="s">
        <v>926</v>
      </c>
      <c r="BK106">
        <v>2.0000000000000002E-5</v>
      </c>
      <c r="BL106">
        <v>3.0000000000000001E-5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2.5999999999999998E-4</v>
      </c>
      <c r="BS106">
        <v>6.9999999999999994E-5</v>
      </c>
      <c r="BT106">
        <v>4.0000000000000003E-5</v>
      </c>
      <c r="BU106">
        <v>4.0000000000000003E-5</v>
      </c>
      <c r="BV106">
        <v>0.58299999999999996</v>
      </c>
      <c r="BW106">
        <v>0.71452479999999996</v>
      </c>
      <c r="BX106">
        <v>16.899999999999999</v>
      </c>
      <c r="BY106">
        <v>4629.2</v>
      </c>
      <c r="BZ106">
        <v>192.9</v>
      </c>
      <c r="CB106">
        <v>97.1</v>
      </c>
      <c r="CC106">
        <v>3.3526111350000001</v>
      </c>
      <c r="CD106">
        <v>3.3497614160000002</v>
      </c>
      <c r="CE106">
        <v>196.27</v>
      </c>
      <c r="CF106" t="s">
        <v>609</v>
      </c>
      <c r="CG106">
        <v>2</v>
      </c>
      <c r="CH106" t="s">
        <v>1106</v>
      </c>
      <c r="CI106" t="s">
        <v>157</v>
      </c>
      <c r="CJ106" t="s">
        <v>1107</v>
      </c>
      <c r="CL106">
        <v>1491</v>
      </c>
      <c r="CM106">
        <v>2044</v>
      </c>
      <c r="CN106">
        <v>1491</v>
      </c>
      <c r="CO106">
        <v>2044</v>
      </c>
      <c r="CP106" t="s">
        <v>157</v>
      </c>
      <c r="CQ106" t="s">
        <v>157</v>
      </c>
      <c r="CR106" t="s">
        <v>780</v>
      </c>
      <c r="CS106" t="s">
        <v>780</v>
      </c>
      <c r="CU106">
        <v>568.79999999999995</v>
      </c>
      <c r="CV106">
        <v>564.6</v>
      </c>
      <c r="CW106" t="s">
        <v>1102</v>
      </c>
    </row>
    <row r="107" spans="2:101" hidden="1">
      <c r="B107">
        <v>76769</v>
      </c>
      <c r="C107" t="s">
        <v>1108</v>
      </c>
      <c r="D107" t="s">
        <v>592</v>
      </c>
      <c r="E107" t="s">
        <v>665</v>
      </c>
      <c r="F107" t="s">
        <v>594</v>
      </c>
      <c r="G107" t="s">
        <v>1109</v>
      </c>
      <c r="H107">
        <v>7465</v>
      </c>
      <c r="I107" t="s">
        <v>616</v>
      </c>
      <c r="J107" t="s">
        <v>1110</v>
      </c>
      <c r="K107">
        <v>10852</v>
      </c>
      <c r="L107" t="s">
        <v>638</v>
      </c>
      <c r="M107" t="s">
        <v>1096</v>
      </c>
      <c r="N107" t="s">
        <v>1097</v>
      </c>
      <c r="O107" t="s">
        <v>1026</v>
      </c>
      <c r="P107" t="s">
        <v>1111</v>
      </c>
      <c r="Q107" t="s">
        <v>642</v>
      </c>
      <c r="R107">
        <v>331</v>
      </c>
      <c r="S107">
        <v>331</v>
      </c>
      <c r="T107">
        <v>400</v>
      </c>
      <c r="U107">
        <v>22.8</v>
      </c>
      <c r="V107">
        <v>22.8</v>
      </c>
      <c r="W107">
        <v>22.9</v>
      </c>
      <c r="AA107">
        <v>5.0000000000000001E-4</v>
      </c>
      <c r="AB107">
        <v>1.23E-2</v>
      </c>
      <c r="AC107">
        <v>1.511E-2</v>
      </c>
      <c r="AD107" t="s">
        <v>607</v>
      </c>
      <c r="AE107">
        <v>0.95767000000000002</v>
      </c>
      <c r="AF107">
        <v>1.043E-2</v>
      </c>
      <c r="AG107">
        <v>1.6000000000000001E-3</v>
      </c>
      <c r="AH107">
        <v>4.2999999999999999E-4</v>
      </c>
      <c r="AI107">
        <v>2.7999999999999998E-4</v>
      </c>
      <c r="AJ107">
        <v>2.1000000000000001E-4</v>
      </c>
      <c r="AK107">
        <v>1.1E-4</v>
      </c>
      <c r="AL107">
        <v>1.6000000000000001E-4</v>
      </c>
      <c r="AM107">
        <v>2.7999999999999998E-4</v>
      </c>
      <c r="AN107">
        <v>3.4000000000000002E-4</v>
      </c>
      <c r="AO107">
        <v>2.0000000000000001E-4</v>
      </c>
      <c r="AP107">
        <v>6.9999999999999994E-5</v>
      </c>
      <c r="AQ107" t="s">
        <v>926</v>
      </c>
      <c r="AR107" t="s">
        <v>926</v>
      </c>
      <c r="AS107" t="s">
        <v>926</v>
      </c>
      <c r="AT107" t="s">
        <v>926</v>
      </c>
      <c r="AU107" t="s">
        <v>926</v>
      </c>
      <c r="BK107">
        <v>0</v>
      </c>
      <c r="BL107">
        <v>4.0000000000000003E-5</v>
      </c>
      <c r="BM107">
        <v>3.0000000000000001E-5</v>
      </c>
      <c r="BN107">
        <v>0</v>
      </c>
      <c r="BO107">
        <v>0</v>
      </c>
      <c r="BP107">
        <v>4.0000000000000003E-5</v>
      </c>
      <c r="BQ107">
        <v>0</v>
      </c>
      <c r="BR107">
        <v>1E-4</v>
      </c>
      <c r="BS107">
        <v>3.0000000000000001E-5</v>
      </c>
      <c r="BT107">
        <v>2.0000000000000002E-5</v>
      </c>
      <c r="BU107">
        <v>5.0000000000000002E-5</v>
      </c>
      <c r="BV107">
        <v>0.58599999999999997</v>
      </c>
      <c r="BW107">
        <v>0.7182016</v>
      </c>
      <c r="BX107">
        <v>17</v>
      </c>
      <c r="BY107">
        <v>4622.8999999999996</v>
      </c>
      <c r="BZ107">
        <v>193.7</v>
      </c>
      <c r="CB107">
        <v>111.9</v>
      </c>
      <c r="CC107">
        <v>3.8636167459999999</v>
      </c>
      <c r="CD107">
        <v>3.8603326720000002</v>
      </c>
      <c r="CE107">
        <v>226.64</v>
      </c>
      <c r="CF107" t="s">
        <v>609</v>
      </c>
      <c r="CG107">
        <v>7</v>
      </c>
      <c r="CH107" t="s">
        <v>1112</v>
      </c>
      <c r="CI107" t="s">
        <v>157</v>
      </c>
      <c r="CJ107" t="s">
        <v>1113</v>
      </c>
      <c r="CL107">
        <v>1365</v>
      </c>
      <c r="CM107">
        <v>1679</v>
      </c>
      <c r="CN107">
        <v>1365</v>
      </c>
      <c r="CO107">
        <v>1679</v>
      </c>
      <c r="CP107" t="s">
        <v>826</v>
      </c>
      <c r="CQ107" t="s">
        <v>826</v>
      </c>
      <c r="CR107" t="s">
        <v>780</v>
      </c>
      <c r="CS107" t="s">
        <v>780</v>
      </c>
      <c r="CU107">
        <v>459</v>
      </c>
      <c r="CV107">
        <v>454</v>
      </c>
      <c r="CW107" t="s">
        <v>1102</v>
      </c>
    </row>
    <row r="108" spans="2:101" hidden="1">
      <c r="B108">
        <v>76764</v>
      </c>
      <c r="C108" t="s">
        <v>1114</v>
      </c>
      <c r="D108" t="s">
        <v>592</v>
      </c>
      <c r="E108" t="s">
        <v>665</v>
      </c>
      <c r="F108" t="s">
        <v>594</v>
      </c>
      <c r="G108" t="s">
        <v>1115</v>
      </c>
      <c r="H108">
        <v>7556</v>
      </c>
      <c r="I108" t="s">
        <v>616</v>
      </c>
      <c r="J108" t="s">
        <v>1116</v>
      </c>
      <c r="K108">
        <v>11982</v>
      </c>
      <c r="L108" t="s">
        <v>638</v>
      </c>
      <c r="M108" t="s">
        <v>1096</v>
      </c>
      <c r="N108" t="s">
        <v>1097</v>
      </c>
      <c r="O108" t="s">
        <v>1026</v>
      </c>
      <c r="P108" t="s">
        <v>1098</v>
      </c>
      <c r="Q108" t="s">
        <v>642</v>
      </c>
      <c r="R108">
        <v>1441</v>
      </c>
      <c r="S108">
        <v>1441</v>
      </c>
      <c r="T108">
        <v>1400</v>
      </c>
      <c r="U108">
        <v>2.8</v>
      </c>
      <c r="V108">
        <v>2.8</v>
      </c>
      <c r="W108">
        <v>21.3</v>
      </c>
      <c r="Z108" t="s">
        <v>607</v>
      </c>
      <c r="AA108">
        <v>6.9999999999999999E-4</v>
      </c>
      <c r="AB108">
        <v>1.49E-2</v>
      </c>
      <c r="AC108">
        <v>1.5129999999999999E-2</v>
      </c>
      <c r="AD108" t="s">
        <v>926</v>
      </c>
      <c r="AE108">
        <v>0.95667000000000002</v>
      </c>
      <c r="AF108">
        <v>8.3700000000000007E-3</v>
      </c>
      <c r="AG108">
        <v>2.5200000000000001E-3</v>
      </c>
      <c r="AH108">
        <v>3.6999999999999999E-4</v>
      </c>
      <c r="AI108">
        <v>2.5999999999999998E-4</v>
      </c>
      <c r="AJ108">
        <v>2.3000000000000001E-4</v>
      </c>
      <c r="AK108">
        <v>1.2999999999999999E-4</v>
      </c>
      <c r="AL108">
        <v>1.9000000000000001E-4</v>
      </c>
      <c r="AM108">
        <v>2.4000000000000001E-4</v>
      </c>
      <c r="AN108">
        <v>9.0000000000000006E-5</v>
      </c>
      <c r="AO108">
        <v>0</v>
      </c>
      <c r="AP108">
        <v>0</v>
      </c>
      <c r="AQ108" t="s">
        <v>926</v>
      </c>
      <c r="AR108" t="s">
        <v>926</v>
      </c>
      <c r="AS108" t="s">
        <v>926</v>
      </c>
      <c r="AT108" t="s">
        <v>926</v>
      </c>
      <c r="AU108" t="s">
        <v>926</v>
      </c>
      <c r="BK108">
        <v>0</v>
      </c>
      <c r="BL108">
        <v>3.0000000000000001E-5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1.1E-4</v>
      </c>
      <c r="BS108">
        <v>2.0000000000000002E-5</v>
      </c>
      <c r="BT108">
        <v>1.0000000000000001E-5</v>
      </c>
      <c r="BU108">
        <v>3.0000000000000001E-5</v>
      </c>
      <c r="BV108">
        <v>0.58399999999999996</v>
      </c>
      <c r="BW108">
        <v>0.71575040000000001</v>
      </c>
      <c r="BX108">
        <v>16.899999999999999</v>
      </c>
      <c r="BY108">
        <v>4619.3</v>
      </c>
      <c r="BZ108">
        <v>193.1</v>
      </c>
      <c r="CB108">
        <v>102.1</v>
      </c>
      <c r="CC108">
        <v>3.5252481659999999</v>
      </c>
      <c r="CD108">
        <v>3.522251705</v>
      </c>
      <c r="CE108">
        <v>208.15</v>
      </c>
      <c r="CF108" t="s">
        <v>609</v>
      </c>
      <c r="CG108">
        <v>0</v>
      </c>
      <c r="CH108" t="s">
        <v>1117</v>
      </c>
      <c r="CI108" t="s">
        <v>157</v>
      </c>
      <c r="CJ108" t="s">
        <v>1118</v>
      </c>
      <c r="CL108">
        <v>1333</v>
      </c>
      <c r="CM108">
        <v>2110</v>
      </c>
      <c r="CN108">
        <v>1333</v>
      </c>
      <c r="CO108">
        <v>2110</v>
      </c>
      <c r="CP108" t="s">
        <v>157</v>
      </c>
      <c r="CQ108" t="s">
        <v>157</v>
      </c>
      <c r="CR108" t="s">
        <v>780</v>
      </c>
      <c r="CS108" t="s">
        <v>780</v>
      </c>
      <c r="CU108">
        <v>479.4</v>
      </c>
      <c r="CV108">
        <v>474.4</v>
      </c>
      <c r="CW108" t="s">
        <v>1102</v>
      </c>
    </row>
    <row r="109" spans="2:101" hidden="1">
      <c r="C109" t="s">
        <v>1119</v>
      </c>
      <c r="D109" t="s">
        <v>592</v>
      </c>
      <c r="E109" t="s">
        <v>665</v>
      </c>
      <c r="F109" t="s">
        <v>594</v>
      </c>
      <c r="G109" t="s">
        <v>1120</v>
      </c>
      <c r="H109">
        <v>11279</v>
      </c>
      <c r="I109" t="s">
        <v>616</v>
      </c>
      <c r="J109" t="s">
        <v>1121</v>
      </c>
      <c r="K109">
        <v>14039</v>
      </c>
      <c r="L109" t="s">
        <v>638</v>
      </c>
      <c r="M109" t="s">
        <v>1096</v>
      </c>
      <c r="N109" t="s">
        <v>1097</v>
      </c>
      <c r="O109" t="s">
        <v>1035</v>
      </c>
      <c r="P109" t="s">
        <v>1098</v>
      </c>
      <c r="Q109" t="s">
        <v>642</v>
      </c>
      <c r="R109">
        <v>1255</v>
      </c>
      <c r="S109">
        <v>1255</v>
      </c>
      <c r="T109">
        <v>1250</v>
      </c>
      <c r="U109">
        <v>11.1</v>
      </c>
      <c r="V109">
        <v>11.1</v>
      </c>
      <c r="W109">
        <v>22.9</v>
      </c>
      <c r="AA109">
        <v>6.9999999999999999E-4</v>
      </c>
      <c r="AB109">
        <v>1.1299999999999999E-2</v>
      </c>
      <c r="AC109">
        <v>2.0289999999999999E-2</v>
      </c>
      <c r="AD109">
        <v>1.0000000000000001E-5</v>
      </c>
      <c r="AE109">
        <v>0.96064000000000005</v>
      </c>
      <c r="AF109">
        <v>4.2700000000000004E-3</v>
      </c>
      <c r="AG109">
        <v>4.2999999999999999E-4</v>
      </c>
      <c r="AH109">
        <v>5.8E-4</v>
      </c>
      <c r="AI109">
        <v>1.3999999999999999E-4</v>
      </c>
      <c r="AJ109">
        <v>2.2000000000000001E-4</v>
      </c>
      <c r="AK109">
        <v>1.8000000000000001E-4</v>
      </c>
      <c r="AL109">
        <v>2.5000000000000001E-4</v>
      </c>
      <c r="AM109">
        <v>3.6000000000000002E-4</v>
      </c>
      <c r="AN109">
        <v>2.3000000000000001E-4</v>
      </c>
      <c r="AO109">
        <v>5.0000000000000002E-5</v>
      </c>
      <c r="AP109">
        <v>0</v>
      </c>
      <c r="AQ109" t="s">
        <v>926</v>
      </c>
      <c r="AR109" t="s">
        <v>926</v>
      </c>
      <c r="AS109" t="s">
        <v>926</v>
      </c>
      <c r="AT109" t="s">
        <v>926</v>
      </c>
      <c r="AU109" t="s">
        <v>926</v>
      </c>
      <c r="BK109">
        <v>0</v>
      </c>
      <c r="BL109">
        <v>3.0000000000000001E-5</v>
      </c>
      <c r="BM109">
        <v>0</v>
      </c>
      <c r="BN109">
        <v>0</v>
      </c>
      <c r="BO109">
        <v>0</v>
      </c>
      <c r="BP109">
        <v>1.0000000000000001E-5</v>
      </c>
      <c r="BQ109">
        <v>0</v>
      </c>
      <c r="BR109">
        <v>1.8000000000000001E-4</v>
      </c>
      <c r="BS109">
        <v>4.0000000000000003E-5</v>
      </c>
      <c r="BT109">
        <v>2.0000000000000002E-5</v>
      </c>
      <c r="BU109">
        <v>6.9999999999999994E-5</v>
      </c>
      <c r="BV109">
        <v>0.58599999999999997</v>
      </c>
      <c r="BW109">
        <v>0.7182016</v>
      </c>
      <c r="BX109">
        <v>17</v>
      </c>
      <c r="BY109">
        <v>4636.5</v>
      </c>
      <c r="BZ109">
        <v>193.3</v>
      </c>
      <c r="CB109">
        <v>104.8</v>
      </c>
      <c r="CC109">
        <v>3.6184721620000002</v>
      </c>
      <c r="CD109">
        <v>3.615396461</v>
      </c>
      <c r="CE109">
        <v>213.22</v>
      </c>
      <c r="CF109" t="s">
        <v>609</v>
      </c>
      <c r="CG109">
        <v>10</v>
      </c>
      <c r="CH109" t="s">
        <v>1122</v>
      </c>
      <c r="CI109" t="s">
        <v>157</v>
      </c>
      <c r="CJ109" t="s">
        <v>1123</v>
      </c>
      <c r="CL109">
        <v>1379.5</v>
      </c>
      <c r="CM109">
        <v>1387</v>
      </c>
      <c r="CN109">
        <v>1379.5</v>
      </c>
      <c r="CO109">
        <v>1387</v>
      </c>
      <c r="CP109" t="s">
        <v>157</v>
      </c>
      <c r="CQ109" t="s">
        <v>157</v>
      </c>
      <c r="CR109" t="s">
        <v>780</v>
      </c>
      <c r="CS109" t="s">
        <v>780</v>
      </c>
      <c r="CU109">
        <v>536.20000000000005</v>
      </c>
      <c r="CV109">
        <v>531.70000000000005</v>
      </c>
      <c r="CW109" t="s">
        <v>1102</v>
      </c>
    </row>
    <row r="110" spans="2:101" hidden="1">
      <c r="C110" t="s">
        <v>1124</v>
      </c>
      <c r="D110" t="s">
        <v>592</v>
      </c>
      <c r="E110" t="s">
        <v>665</v>
      </c>
      <c r="F110" t="s">
        <v>594</v>
      </c>
      <c r="G110" t="s">
        <v>1125</v>
      </c>
      <c r="H110">
        <v>13099</v>
      </c>
      <c r="I110" t="s">
        <v>616</v>
      </c>
      <c r="J110" t="s">
        <v>1126</v>
      </c>
      <c r="K110">
        <v>14541</v>
      </c>
      <c r="L110" t="s">
        <v>654</v>
      </c>
      <c r="M110" t="s">
        <v>1096</v>
      </c>
      <c r="N110" t="s">
        <v>1097</v>
      </c>
      <c r="O110" t="s">
        <v>1035</v>
      </c>
      <c r="P110" t="s">
        <v>1098</v>
      </c>
      <c r="Q110" t="s">
        <v>642</v>
      </c>
      <c r="R110">
        <v>1241</v>
      </c>
      <c r="S110">
        <v>1241</v>
      </c>
      <c r="T110">
        <v>1250</v>
      </c>
      <c r="U110" t="s">
        <v>694</v>
      </c>
      <c r="V110" t="s">
        <v>694</v>
      </c>
      <c r="W110">
        <v>22.9</v>
      </c>
      <c r="AA110">
        <v>1.1000000000000001E-3</v>
      </c>
      <c r="AB110">
        <v>1.8700000000000001E-2</v>
      </c>
      <c r="AC110">
        <v>1.7510000000000001E-2</v>
      </c>
      <c r="AD110" t="s">
        <v>607</v>
      </c>
      <c r="AE110">
        <v>0.95589999999999997</v>
      </c>
      <c r="AF110">
        <v>3.5000000000000001E-3</v>
      </c>
      <c r="AG110">
        <v>1E-3</v>
      </c>
      <c r="AH110">
        <v>2.0000000000000001E-4</v>
      </c>
      <c r="AI110">
        <v>2.0000000000000001E-4</v>
      </c>
      <c r="AJ110">
        <v>4.4999999999999999E-4</v>
      </c>
      <c r="AK110">
        <v>3.4000000000000002E-4</v>
      </c>
      <c r="AL110">
        <v>3.8999999999999999E-4</v>
      </c>
      <c r="AM110">
        <v>2.5999999999999998E-4</v>
      </c>
      <c r="AN110">
        <v>9.0000000000000006E-5</v>
      </c>
      <c r="AO110">
        <v>1.0000000000000001E-5</v>
      </c>
      <c r="AP110">
        <v>0</v>
      </c>
      <c r="AQ110" t="s">
        <v>926</v>
      </c>
      <c r="AR110" t="s">
        <v>926</v>
      </c>
      <c r="AS110" t="s">
        <v>926</v>
      </c>
      <c r="AT110" t="s">
        <v>926</v>
      </c>
      <c r="AU110" t="s">
        <v>926</v>
      </c>
      <c r="BK110">
        <v>0</v>
      </c>
      <c r="BL110">
        <v>3.0000000000000001E-5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2.4000000000000001E-4</v>
      </c>
      <c r="BS110">
        <v>2.0000000000000002E-5</v>
      </c>
      <c r="BT110">
        <v>2.0000000000000002E-5</v>
      </c>
      <c r="BU110">
        <v>4.0000000000000003E-5</v>
      </c>
      <c r="BV110">
        <v>0.58599999999999997</v>
      </c>
      <c r="BW110">
        <v>0.7182016</v>
      </c>
      <c r="BX110">
        <v>17</v>
      </c>
      <c r="BY110">
        <v>4617.8999999999996</v>
      </c>
      <c r="BZ110">
        <v>192.4</v>
      </c>
      <c r="CB110">
        <v>102.1</v>
      </c>
      <c r="CC110">
        <v>3.5252481659999999</v>
      </c>
      <c r="CD110">
        <v>3.522251705</v>
      </c>
      <c r="CE110">
        <v>208</v>
      </c>
      <c r="CF110" t="s">
        <v>609</v>
      </c>
      <c r="CG110">
        <v>5</v>
      </c>
      <c r="CH110" t="s">
        <v>1127</v>
      </c>
      <c r="CI110" t="s">
        <v>157</v>
      </c>
      <c r="CJ110" t="s">
        <v>1128</v>
      </c>
      <c r="CL110">
        <v>1461</v>
      </c>
      <c r="CM110">
        <v>2122</v>
      </c>
      <c r="CN110">
        <v>1461</v>
      </c>
      <c r="CO110">
        <v>2122</v>
      </c>
      <c r="CP110" t="s">
        <v>157</v>
      </c>
      <c r="CQ110" t="s">
        <v>157</v>
      </c>
      <c r="CR110" t="s">
        <v>780</v>
      </c>
      <c r="CS110" t="s">
        <v>780</v>
      </c>
      <c r="CU110">
        <v>517.1</v>
      </c>
      <c r="CV110">
        <v>511</v>
      </c>
      <c r="CW110" t="s">
        <v>1102</v>
      </c>
    </row>
    <row r="111" spans="2:101" hidden="1">
      <c r="B111">
        <v>76846</v>
      </c>
      <c r="C111" t="s">
        <v>1129</v>
      </c>
      <c r="D111" t="s">
        <v>592</v>
      </c>
      <c r="E111" t="s">
        <v>665</v>
      </c>
      <c r="F111" t="s">
        <v>594</v>
      </c>
      <c r="G111" t="s">
        <v>1130</v>
      </c>
      <c r="H111">
        <v>5638</v>
      </c>
      <c r="I111" t="s">
        <v>616</v>
      </c>
      <c r="J111" t="s">
        <v>1131</v>
      </c>
      <c r="K111">
        <v>12298</v>
      </c>
      <c r="L111" t="s">
        <v>638</v>
      </c>
      <c r="M111" t="s">
        <v>1096</v>
      </c>
      <c r="N111" t="s">
        <v>1097</v>
      </c>
      <c r="O111" t="s">
        <v>1035</v>
      </c>
      <c r="P111" t="s">
        <v>1111</v>
      </c>
      <c r="Q111" t="s">
        <v>642</v>
      </c>
      <c r="R111">
        <v>565</v>
      </c>
      <c r="S111">
        <v>565</v>
      </c>
      <c r="T111">
        <v>525</v>
      </c>
      <c r="U111">
        <v>7.8</v>
      </c>
      <c r="V111">
        <v>7.8</v>
      </c>
      <c r="W111">
        <v>21.7</v>
      </c>
      <c r="AA111">
        <v>1.2999999999999999E-3</v>
      </c>
      <c r="AB111">
        <v>2.656E-2</v>
      </c>
      <c r="AC111">
        <v>2.036E-2</v>
      </c>
      <c r="AD111">
        <v>1.0000000000000001E-5</v>
      </c>
      <c r="AE111">
        <v>0.93928999999999996</v>
      </c>
      <c r="AF111">
        <v>6.4400000000000004E-3</v>
      </c>
      <c r="AG111">
        <v>9.5E-4</v>
      </c>
      <c r="AH111">
        <v>4.4000000000000002E-4</v>
      </c>
      <c r="AI111">
        <v>3.8000000000000002E-4</v>
      </c>
      <c r="AJ111">
        <v>7.3999999999999999E-4</v>
      </c>
      <c r="AK111">
        <v>5.8E-4</v>
      </c>
      <c r="AL111">
        <v>8.0999999999999996E-4</v>
      </c>
      <c r="AM111">
        <v>7.7999999999999999E-4</v>
      </c>
      <c r="AN111">
        <v>3.5E-4</v>
      </c>
      <c r="AO111">
        <v>6.0000000000000002E-5</v>
      </c>
      <c r="AP111">
        <v>0</v>
      </c>
      <c r="AQ111" t="s">
        <v>926</v>
      </c>
      <c r="AR111" t="s">
        <v>926</v>
      </c>
      <c r="AS111" t="s">
        <v>926</v>
      </c>
      <c r="AT111" t="s">
        <v>926</v>
      </c>
      <c r="AU111" t="s">
        <v>926</v>
      </c>
      <c r="BK111">
        <v>2.0000000000000002E-5</v>
      </c>
      <c r="BL111">
        <v>6.9999999999999994E-5</v>
      </c>
      <c r="BM111">
        <v>0</v>
      </c>
      <c r="BN111">
        <v>0</v>
      </c>
      <c r="BO111">
        <v>0</v>
      </c>
      <c r="BP111">
        <v>1.0000000000000001E-5</v>
      </c>
      <c r="BQ111">
        <v>0</v>
      </c>
      <c r="BR111">
        <v>5.5000000000000003E-4</v>
      </c>
      <c r="BS111">
        <v>1.1E-4</v>
      </c>
      <c r="BT111">
        <v>5.0000000000000002E-5</v>
      </c>
      <c r="BU111">
        <v>1.3999999999999999E-4</v>
      </c>
      <c r="BV111">
        <v>0.6</v>
      </c>
      <c r="BW111">
        <v>0.73536000000000001</v>
      </c>
      <c r="BX111">
        <v>17.399999999999999</v>
      </c>
      <c r="BY111">
        <v>4612.3</v>
      </c>
      <c r="BZ111">
        <v>193.4</v>
      </c>
      <c r="CB111">
        <v>102.4</v>
      </c>
      <c r="CC111">
        <v>3.5356063880000002</v>
      </c>
      <c r="CD111">
        <v>3.532601122</v>
      </c>
      <c r="CE111">
        <v>208.16</v>
      </c>
      <c r="CF111" t="s">
        <v>609</v>
      </c>
      <c r="CG111">
        <v>10</v>
      </c>
      <c r="CH111" t="s">
        <v>1132</v>
      </c>
      <c r="CI111" t="s">
        <v>157</v>
      </c>
      <c r="CJ111" t="s">
        <v>1133</v>
      </c>
      <c r="CL111">
        <v>1388</v>
      </c>
      <c r="CM111">
        <v>1840</v>
      </c>
      <c r="CN111">
        <v>1388</v>
      </c>
      <c r="CO111">
        <v>1840</v>
      </c>
      <c r="CP111" t="s">
        <v>157</v>
      </c>
      <c r="CQ111" t="s">
        <v>157</v>
      </c>
      <c r="CR111" t="s">
        <v>780</v>
      </c>
      <c r="CS111" t="s">
        <v>780</v>
      </c>
      <c r="CU111">
        <v>455.2</v>
      </c>
      <c r="CV111">
        <v>450.1</v>
      </c>
      <c r="CW111" t="s">
        <v>1102</v>
      </c>
    </row>
    <row r="112" spans="2:101" hidden="1">
      <c r="B112">
        <v>76844</v>
      </c>
      <c r="C112" t="s">
        <v>1134</v>
      </c>
      <c r="D112" t="s">
        <v>592</v>
      </c>
      <c r="E112" t="s">
        <v>665</v>
      </c>
      <c r="F112" t="s">
        <v>594</v>
      </c>
      <c r="G112" t="s">
        <v>1135</v>
      </c>
      <c r="H112">
        <v>1217</v>
      </c>
      <c r="I112" t="s">
        <v>616</v>
      </c>
      <c r="J112" t="s">
        <v>1136</v>
      </c>
      <c r="K112">
        <v>12299</v>
      </c>
      <c r="L112" t="s">
        <v>638</v>
      </c>
      <c r="M112" t="s">
        <v>1096</v>
      </c>
      <c r="N112" t="s">
        <v>1097</v>
      </c>
      <c r="O112" t="s">
        <v>1035</v>
      </c>
      <c r="P112" t="s">
        <v>1111</v>
      </c>
      <c r="Q112" t="s">
        <v>1137</v>
      </c>
      <c r="R112">
        <v>448</v>
      </c>
      <c r="S112">
        <v>448</v>
      </c>
      <c r="T112">
        <v>350</v>
      </c>
      <c r="U112" t="s">
        <v>694</v>
      </c>
      <c r="V112" t="s">
        <v>694</v>
      </c>
      <c r="W112">
        <v>21.7</v>
      </c>
      <c r="AA112">
        <v>5.9999999999999995E-4</v>
      </c>
      <c r="AB112">
        <v>1.34E-2</v>
      </c>
      <c r="AC112">
        <v>1.6820000000000002E-2</v>
      </c>
      <c r="AD112" t="s">
        <v>607</v>
      </c>
      <c r="AE112">
        <v>0.95211999999999997</v>
      </c>
      <c r="AF112">
        <v>1.125E-2</v>
      </c>
      <c r="AG112">
        <v>4.3600000000000002E-3</v>
      </c>
      <c r="AH112">
        <v>3.8999999999999999E-4</v>
      </c>
      <c r="AI112">
        <v>2.4000000000000001E-4</v>
      </c>
      <c r="AJ112">
        <v>1.7000000000000001E-4</v>
      </c>
      <c r="AK112">
        <v>8.0000000000000007E-5</v>
      </c>
      <c r="AL112">
        <v>1.2E-4</v>
      </c>
      <c r="AM112">
        <v>1.6000000000000001E-4</v>
      </c>
      <c r="AN112">
        <v>1.3999999999999999E-4</v>
      </c>
      <c r="AO112">
        <v>3.0000000000000001E-5</v>
      </c>
      <c r="AP112">
        <v>0</v>
      </c>
      <c r="AQ112" t="s">
        <v>926</v>
      </c>
      <c r="AR112" t="s">
        <v>926</v>
      </c>
      <c r="AS112" t="s">
        <v>926</v>
      </c>
      <c r="AT112" t="s">
        <v>926</v>
      </c>
      <c r="AU112" t="s">
        <v>926</v>
      </c>
      <c r="BK112">
        <v>0</v>
      </c>
      <c r="BL112">
        <v>2.0000000000000002E-5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6.9999999999999994E-5</v>
      </c>
      <c r="BS112">
        <v>0</v>
      </c>
      <c r="BT112">
        <v>0</v>
      </c>
      <c r="BU112">
        <v>3.0000000000000001E-5</v>
      </c>
      <c r="BV112">
        <v>0.58799999999999997</v>
      </c>
      <c r="BW112">
        <v>0.72065279999999998</v>
      </c>
      <c r="BX112">
        <v>17</v>
      </c>
      <c r="BY112">
        <v>4626.7</v>
      </c>
      <c r="BZ112">
        <v>194</v>
      </c>
      <c r="CB112">
        <v>107.8</v>
      </c>
      <c r="CC112">
        <v>3.722054381</v>
      </c>
      <c r="CD112">
        <v>3.7188906340000001</v>
      </c>
      <c r="CE112">
        <v>220.03</v>
      </c>
      <c r="CF112" t="s">
        <v>609</v>
      </c>
      <c r="CG112">
        <v>3</v>
      </c>
      <c r="CH112" t="s">
        <v>1138</v>
      </c>
      <c r="CI112" t="s">
        <v>157</v>
      </c>
      <c r="CJ112" t="s">
        <v>1139</v>
      </c>
      <c r="CL112">
        <v>1374</v>
      </c>
      <c r="CM112">
        <v>1725</v>
      </c>
      <c r="CN112">
        <v>1374</v>
      </c>
      <c r="CO112">
        <v>1725</v>
      </c>
      <c r="CP112" t="s">
        <v>157</v>
      </c>
      <c r="CQ112" t="s">
        <v>157</v>
      </c>
      <c r="CR112" t="s">
        <v>780</v>
      </c>
      <c r="CS112" t="s">
        <v>780</v>
      </c>
      <c r="CU112">
        <v>450.3</v>
      </c>
      <c r="CV112">
        <v>446</v>
      </c>
      <c r="CW112" t="s">
        <v>1102</v>
      </c>
    </row>
    <row r="113" spans="2:101" hidden="1">
      <c r="B113">
        <v>76787</v>
      </c>
      <c r="C113" t="s">
        <v>1140</v>
      </c>
      <c r="D113" t="s">
        <v>592</v>
      </c>
      <c r="E113" t="s">
        <v>665</v>
      </c>
      <c r="F113" t="s">
        <v>594</v>
      </c>
      <c r="G113" t="s">
        <v>1141</v>
      </c>
      <c r="H113">
        <v>11253</v>
      </c>
      <c r="I113" t="s">
        <v>616</v>
      </c>
      <c r="J113" t="s">
        <v>1142</v>
      </c>
      <c r="K113">
        <v>11769</v>
      </c>
      <c r="L113" t="s">
        <v>638</v>
      </c>
      <c r="M113" t="s">
        <v>1143</v>
      </c>
      <c r="N113" t="s">
        <v>1097</v>
      </c>
      <c r="O113" t="s">
        <v>1026</v>
      </c>
      <c r="P113" t="s">
        <v>1098</v>
      </c>
      <c r="Q113" t="s">
        <v>642</v>
      </c>
      <c r="R113">
        <v>455</v>
      </c>
      <c r="S113">
        <v>455</v>
      </c>
      <c r="T113">
        <v>600</v>
      </c>
      <c r="U113">
        <v>7.8</v>
      </c>
      <c r="V113">
        <v>7.8</v>
      </c>
      <c r="W113">
        <v>22.5</v>
      </c>
      <c r="AA113" t="s">
        <v>607</v>
      </c>
      <c r="AB113">
        <v>1.1000000000000001E-3</v>
      </c>
      <c r="AC113">
        <v>0.15903</v>
      </c>
      <c r="AD113">
        <v>1.0000000000000001E-5</v>
      </c>
      <c r="AE113">
        <v>0.83503000000000005</v>
      </c>
      <c r="AF113">
        <v>1.1000000000000001E-3</v>
      </c>
      <c r="AG113">
        <v>2.81E-3</v>
      </c>
      <c r="AH113">
        <v>2.4000000000000001E-4</v>
      </c>
      <c r="AI113">
        <v>2.5999999999999998E-4</v>
      </c>
      <c r="AJ113">
        <v>1.2999999999999999E-4</v>
      </c>
      <c r="AK113">
        <v>2.0000000000000002E-5</v>
      </c>
      <c r="AL113">
        <v>6.9999999999999994E-5</v>
      </c>
      <c r="AM113">
        <v>3.0000000000000001E-5</v>
      </c>
      <c r="AN113">
        <v>4.0000000000000003E-5</v>
      </c>
      <c r="AO113">
        <v>2.0000000000000002E-5</v>
      </c>
      <c r="AP113">
        <v>0</v>
      </c>
      <c r="AQ113" t="s">
        <v>926</v>
      </c>
      <c r="AR113" t="s">
        <v>926</v>
      </c>
      <c r="AS113" t="s">
        <v>926</v>
      </c>
      <c r="AT113" t="s">
        <v>926</v>
      </c>
      <c r="AU113" t="s">
        <v>926</v>
      </c>
      <c r="BK113">
        <v>1.0000000000000001E-5</v>
      </c>
      <c r="BL113">
        <v>2.0000000000000002E-5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2.0000000000000002E-5</v>
      </c>
      <c r="BT113">
        <v>2.0000000000000002E-5</v>
      </c>
      <c r="BU113">
        <v>4.0000000000000003E-5</v>
      </c>
      <c r="BV113">
        <v>0.71299999999999997</v>
      </c>
      <c r="BW113">
        <v>0.87385279999999999</v>
      </c>
      <c r="BX113">
        <v>20.6</v>
      </c>
      <c r="BY113">
        <v>5037.8999999999996</v>
      </c>
      <c r="BZ113">
        <v>209.5</v>
      </c>
      <c r="CB113">
        <v>101.2</v>
      </c>
      <c r="CC113">
        <v>3.4941735</v>
      </c>
      <c r="CD113">
        <v>3.4912034529999998</v>
      </c>
      <c r="CE113">
        <v>203.48</v>
      </c>
      <c r="CF113" t="s">
        <v>609</v>
      </c>
      <c r="CG113">
        <v>12</v>
      </c>
      <c r="CH113" t="s">
        <v>985</v>
      </c>
      <c r="CI113" t="s">
        <v>157</v>
      </c>
      <c r="CJ113" t="s">
        <v>986</v>
      </c>
      <c r="CL113" t="s">
        <v>157</v>
      </c>
      <c r="CM113" t="s">
        <v>157</v>
      </c>
      <c r="CN113" t="s">
        <v>157</v>
      </c>
      <c r="CO113" t="s">
        <v>157</v>
      </c>
      <c r="CP113" t="s">
        <v>157</v>
      </c>
      <c r="CQ113" t="s">
        <v>157</v>
      </c>
      <c r="CR113" t="s">
        <v>780</v>
      </c>
      <c r="CS113" t="s">
        <v>780</v>
      </c>
      <c r="CU113">
        <v>461.1</v>
      </c>
      <c r="CV113">
        <v>456.5</v>
      </c>
      <c r="CW113" t="s">
        <v>1102</v>
      </c>
    </row>
    <row r="114" spans="2:101" hidden="1">
      <c r="B114">
        <v>76777</v>
      </c>
      <c r="C114" t="s">
        <v>1144</v>
      </c>
      <c r="D114" t="s">
        <v>592</v>
      </c>
      <c r="E114" t="s">
        <v>665</v>
      </c>
      <c r="F114" t="s">
        <v>594</v>
      </c>
      <c r="G114" t="s">
        <v>1145</v>
      </c>
      <c r="H114">
        <v>12959</v>
      </c>
      <c r="I114" t="s">
        <v>616</v>
      </c>
      <c r="J114" t="s">
        <v>1146</v>
      </c>
      <c r="K114">
        <v>11677</v>
      </c>
      <c r="L114" t="s">
        <v>638</v>
      </c>
      <c r="M114" t="s">
        <v>1096</v>
      </c>
      <c r="N114" t="s">
        <v>1097</v>
      </c>
      <c r="O114" t="s">
        <v>1026</v>
      </c>
      <c r="P114" t="s">
        <v>1098</v>
      </c>
      <c r="Q114" t="s">
        <v>642</v>
      </c>
      <c r="R114">
        <v>1565</v>
      </c>
      <c r="S114">
        <v>1565</v>
      </c>
      <c r="T114">
        <v>1450</v>
      </c>
      <c r="U114" t="s">
        <v>694</v>
      </c>
      <c r="V114" t="s">
        <v>694</v>
      </c>
      <c r="W114">
        <v>21</v>
      </c>
      <c r="Z114">
        <v>2.0000000000000001E-4</v>
      </c>
      <c r="AA114">
        <v>5.9999999999999995E-4</v>
      </c>
      <c r="AB114">
        <v>1.2699999999999999E-2</v>
      </c>
      <c r="AC114">
        <v>1.61E-2</v>
      </c>
      <c r="AD114" t="s">
        <v>926</v>
      </c>
      <c r="AE114">
        <v>0.94842000000000004</v>
      </c>
      <c r="AF114">
        <v>1.474E-2</v>
      </c>
      <c r="AG114">
        <v>2.9299999999999999E-3</v>
      </c>
      <c r="AH114">
        <v>8.8000000000000003E-4</v>
      </c>
      <c r="AI114">
        <v>5.6999999999999998E-4</v>
      </c>
      <c r="AJ114">
        <v>3.8999999999999999E-4</v>
      </c>
      <c r="AK114">
        <v>2.1000000000000001E-4</v>
      </c>
      <c r="AL114">
        <v>3.8999999999999999E-4</v>
      </c>
      <c r="AM114">
        <v>1.1199999999999999E-3</v>
      </c>
      <c r="AN114">
        <v>1.2E-4</v>
      </c>
      <c r="AO114">
        <v>2.0000000000000002E-5</v>
      </c>
      <c r="AP114">
        <v>0</v>
      </c>
      <c r="AQ114" t="s">
        <v>926</v>
      </c>
      <c r="AR114" t="s">
        <v>926</v>
      </c>
      <c r="AS114" t="s">
        <v>926</v>
      </c>
      <c r="AT114" t="s">
        <v>926</v>
      </c>
      <c r="AU114" t="s">
        <v>926</v>
      </c>
      <c r="BK114">
        <v>2.0000000000000002E-5</v>
      </c>
      <c r="BL114">
        <v>5.0000000000000002E-5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2.4000000000000001E-4</v>
      </c>
      <c r="BS114">
        <v>6.0000000000000002E-5</v>
      </c>
      <c r="BT114">
        <v>3.0000000000000001E-5</v>
      </c>
      <c r="BU114">
        <v>2.1000000000000001E-4</v>
      </c>
      <c r="BV114">
        <v>0.59399999999999997</v>
      </c>
      <c r="BW114">
        <v>0.72800640000000005</v>
      </c>
      <c r="BX114">
        <v>17.2</v>
      </c>
      <c r="BY114">
        <v>4622.5</v>
      </c>
      <c r="BZ114">
        <v>195</v>
      </c>
      <c r="CB114">
        <v>100.2</v>
      </c>
      <c r="CC114">
        <v>3.459646094</v>
      </c>
      <c r="CD114">
        <v>3.4567053950000002</v>
      </c>
      <c r="CE114">
        <v>203.88</v>
      </c>
      <c r="CF114" t="s">
        <v>609</v>
      </c>
      <c r="CG114">
        <v>0</v>
      </c>
      <c r="CH114" t="s">
        <v>1147</v>
      </c>
      <c r="CI114" t="s">
        <v>157</v>
      </c>
      <c r="CJ114" t="s">
        <v>1148</v>
      </c>
      <c r="CL114">
        <v>1320.7</v>
      </c>
      <c r="CM114">
        <v>1740</v>
      </c>
      <c r="CN114">
        <v>1320.7</v>
      </c>
      <c r="CO114">
        <v>1740</v>
      </c>
      <c r="CP114" t="s">
        <v>826</v>
      </c>
      <c r="CQ114" t="s">
        <v>826</v>
      </c>
      <c r="CR114" t="s">
        <v>780</v>
      </c>
      <c r="CS114" t="s">
        <v>780</v>
      </c>
      <c r="CU114">
        <v>462.5</v>
      </c>
      <c r="CV114">
        <v>458.1</v>
      </c>
      <c r="CW114" t="s">
        <v>1102</v>
      </c>
    </row>
    <row r="115" spans="2:101" hidden="1">
      <c r="B115">
        <v>76842</v>
      </c>
      <c r="C115" t="s">
        <v>1149</v>
      </c>
      <c r="D115" t="s">
        <v>592</v>
      </c>
      <c r="E115" t="s">
        <v>665</v>
      </c>
      <c r="F115" t="s">
        <v>594</v>
      </c>
      <c r="G115" t="s">
        <v>1150</v>
      </c>
      <c r="H115">
        <v>12255</v>
      </c>
      <c r="I115" t="s">
        <v>616</v>
      </c>
      <c r="J115" t="s">
        <v>1151</v>
      </c>
      <c r="K115">
        <v>14505</v>
      </c>
      <c r="L115" t="s">
        <v>638</v>
      </c>
      <c r="M115" t="s">
        <v>1152</v>
      </c>
      <c r="N115" t="s">
        <v>1097</v>
      </c>
      <c r="O115" t="s">
        <v>1026</v>
      </c>
      <c r="P115" t="s">
        <v>1098</v>
      </c>
      <c r="Q115" t="s">
        <v>1137</v>
      </c>
      <c r="R115">
        <v>2785</v>
      </c>
      <c r="S115">
        <v>2785</v>
      </c>
      <c r="T115">
        <v>2850</v>
      </c>
      <c r="U115" t="s">
        <v>694</v>
      </c>
      <c r="V115" t="s">
        <v>694</v>
      </c>
      <c r="W115">
        <v>21</v>
      </c>
      <c r="Z115">
        <v>2.0000000000000001E-4</v>
      </c>
      <c r="AA115" t="s">
        <v>607</v>
      </c>
      <c r="AB115">
        <v>2.3E-3</v>
      </c>
      <c r="AC115">
        <v>1.7919999999999998E-2</v>
      </c>
      <c r="AD115" t="s">
        <v>926</v>
      </c>
      <c r="AE115">
        <v>0.96621000000000001</v>
      </c>
      <c r="AF115">
        <v>9.9299999999999996E-3</v>
      </c>
      <c r="AG115">
        <v>2.15E-3</v>
      </c>
      <c r="AH115">
        <v>3.6999999999999999E-4</v>
      </c>
      <c r="AI115">
        <v>2.5999999999999998E-4</v>
      </c>
      <c r="AJ115">
        <v>2.0000000000000001E-4</v>
      </c>
      <c r="AK115">
        <v>1E-4</v>
      </c>
      <c r="AL115">
        <v>1.1E-4</v>
      </c>
      <c r="AM115">
        <v>9.0000000000000006E-5</v>
      </c>
      <c r="AN115">
        <v>6.0000000000000002E-5</v>
      </c>
      <c r="AO115">
        <v>1.0000000000000001E-5</v>
      </c>
      <c r="AP115">
        <v>0</v>
      </c>
      <c r="AQ115" t="s">
        <v>926</v>
      </c>
      <c r="AR115" t="s">
        <v>926</v>
      </c>
      <c r="AS115" t="s">
        <v>926</v>
      </c>
      <c r="AT115" t="s">
        <v>926</v>
      </c>
      <c r="AU115" t="s">
        <v>926</v>
      </c>
      <c r="BK115">
        <v>0</v>
      </c>
      <c r="BL115">
        <v>2.0000000000000002E-5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6.0000000000000002E-5</v>
      </c>
      <c r="BS115">
        <v>0</v>
      </c>
      <c r="BT115">
        <v>0</v>
      </c>
      <c r="BU115">
        <v>1.0000000000000001E-5</v>
      </c>
      <c r="BV115">
        <v>0.58099999999999996</v>
      </c>
      <c r="BW115">
        <v>0.71207359999999997</v>
      </c>
      <c r="BX115">
        <v>16.8</v>
      </c>
      <c r="BY115">
        <v>4645.8</v>
      </c>
      <c r="BZ115">
        <v>194.3</v>
      </c>
      <c r="CB115">
        <v>106.7</v>
      </c>
      <c r="CC115">
        <v>3.6840742340000001</v>
      </c>
      <c r="CD115">
        <v>3.6809427709999998</v>
      </c>
      <c r="CE115">
        <v>217.92</v>
      </c>
      <c r="CF115" t="s">
        <v>609</v>
      </c>
      <c r="CG115">
        <v>0</v>
      </c>
      <c r="CH115" t="s">
        <v>1153</v>
      </c>
      <c r="CI115" t="s">
        <v>157</v>
      </c>
      <c r="CJ115" t="s">
        <v>1154</v>
      </c>
      <c r="CL115">
        <v>363</v>
      </c>
      <c r="CM115">
        <v>368</v>
      </c>
      <c r="CN115">
        <v>363</v>
      </c>
      <c r="CO115">
        <v>368</v>
      </c>
      <c r="CP115" t="s">
        <v>157</v>
      </c>
      <c r="CQ115" t="s">
        <v>157</v>
      </c>
      <c r="CR115" t="s">
        <v>780</v>
      </c>
      <c r="CS115" t="s">
        <v>780</v>
      </c>
      <c r="CU115">
        <v>451.3</v>
      </c>
      <c r="CV115">
        <v>446.9</v>
      </c>
      <c r="CW115" t="s">
        <v>1102</v>
      </c>
    </row>
    <row r="116" spans="2:101" hidden="1">
      <c r="B116">
        <v>76906</v>
      </c>
      <c r="C116" t="s">
        <v>1155</v>
      </c>
      <c r="D116" t="s">
        <v>592</v>
      </c>
      <c r="E116" t="s">
        <v>665</v>
      </c>
      <c r="F116" t="s">
        <v>594</v>
      </c>
      <c r="G116" t="s">
        <v>1156</v>
      </c>
      <c r="H116">
        <v>8624</v>
      </c>
      <c r="I116" t="s">
        <v>616</v>
      </c>
      <c r="J116" t="s">
        <v>1157</v>
      </c>
      <c r="K116">
        <v>14592</v>
      </c>
      <c r="L116" t="s">
        <v>638</v>
      </c>
      <c r="M116" t="s">
        <v>1152</v>
      </c>
      <c r="N116" t="s">
        <v>1097</v>
      </c>
      <c r="O116" t="s">
        <v>1073</v>
      </c>
      <c r="P116" t="s">
        <v>1158</v>
      </c>
      <c r="Q116" t="s">
        <v>642</v>
      </c>
      <c r="R116">
        <v>752</v>
      </c>
      <c r="S116">
        <v>752</v>
      </c>
      <c r="T116">
        <v>650</v>
      </c>
      <c r="U116">
        <v>7.2</v>
      </c>
      <c r="V116">
        <v>7.2</v>
      </c>
      <c r="W116">
        <v>22.4</v>
      </c>
      <c r="AA116" t="s">
        <v>607</v>
      </c>
      <c r="AB116">
        <v>2.4199999999999998E-3</v>
      </c>
      <c r="AC116">
        <v>7.2529999999999997E-2</v>
      </c>
      <c r="AD116">
        <v>1.0000000000000001E-5</v>
      </c>
      <c r="AE116">
        <v>0.92335999999999996</v>
      </c>
      <c r="AF116">
        <v>4.0000000000000002E-4</v>
      </c>
      <c r="AG116">
        <v>1.2099999999999999E-3</v>
      </c>
      <c r="AH116">
        <v>5.0000000000000002E-5</v>
      </c>
      <c r="AI116">
        <v>2.0000000000000002E-5</v>
      </c>
      <c r="AJ116" t="s">
        <v>926</v>
      </c>
      <c r="AK116" t="s">
        <v>926</v>
      </c>
      <c r="AL116">
        <v>0</v>
      </c>
      <c r="AM116">
        <v>0</v>
      </c>
      <c r="AN116">
        <v>0</v>
      </c>
      <c r="AO116">
        <v>0</v>
      </c>
      <c r="AP116">
        <v>0</v>
      </c>
      <c r="AQ116" t="s">
        <v>926</v>
      </c>
      <c r="AR116" t="s">
        <v>926</v>
      </c>
      <c r="AS116" t="s">
        <v>926</v>
      </c>
      <c r="AT116" t="s">
        <v>926</v>
      </c>
      <c r="AU116" t="s">
        <v>926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0.626</v>
      </c>
      <c r="BW116">
        <v>0.76722559999999995</v>
      </c>
      <c r="BX116">
        <v>18.100000000000001</v>
      </c>
      <c r="BY116">
        <v>4797.3</v>
      </c>
      <c r="BZ116">
        <v>199</v>
      </c>
      <c r="CB116">
        <v>95</v>
      </c>
      <c r="CC116">
        <v>3.28</v>
      </c>
      <c r="CD116">
        <v>3.2770000000000001</v>
      </c>
      <c r="CE116" t="s">
        <v>608</v>
      </c>
      <c r="CF116" t="s">
        <v>609</v>
      </c>
      <c r="CG116">
        <v>10</v>
      </c>
      <c r="CH116" t="s">
        <v>1159</v>
      </c>
      <c r="CI116" t="s">
        <v>157</v>
      </c>
      <c r="CJ116" t="s">
        <v>1160</v>
      </c>
      <c r="CL116">
        <v>372</v>
      </c>
      <c r="CM116">
        <v>374.5</v>
      </c>
      <c r="CN116">
        <v>369</v>
      </c>
      <c r="CO116">
        <v>371</v>
      </c>
      <c r="CP116" t="s">
        <v>157</v>
      </c>
      <c r="CQ116" t="s">
        <v>157</v>
      </c>
      <c r="CR116" t="s">
        <v>780</v>
      </c>
      <c r="CS116" t="s">
        <v>780</v>
      </c>
      <c r="CU116">
        <v>446.8</v>
      </c>
      <c r="CV116">
        <v>442.3</v>
      </c>
      <c r="CW116" t="s">
        <v>1102</v>
      </c>
    </row>
    <row r="117" spans="2:101" hidden="1">
      <c r="B117">
        <v>76905</v>
      </c>
      <c r="C117" t="s">
        <v>1161</v>
      </c>
      <c r="D117" t="s">
        <v>592</v>
      </c>
      <c r="E117" t="s">
        <v>665</v>
      </c>
      <c r="F117" t="s">
        <v>594</v>
      </c>
      <c r="G117" t="s">
        <v>1162</v>
      </c>
      <c r="H117">
        <v>10394</v>
      </c>
      <c r="I117" t="s">
        <v>616</v>
      </c>
      <c r="J117" t="s">
        <v>1163</v>
      </c>
      <c r="K117">
        <v>12458</v>
      </c>
      <c r="L117" t="s">
        <v>638</v>
      </c>
      <c r="M117" t="s">
        <v>1096</v>
      </c>
      <c r="N117" t="s">
        <v>1097</v>
      </c>
      <c r="O117" t="s">
        <v>1073</v>
      </c>
      <c r="P117" t="s">
        <v>1098</v>
      </c>
      <c r="Q117" t="s">
        <v>642</v>
      </c>
      <c r="R117">
        <v>745</v>
      </c>
      <c r="S117">
        <v>745</v>
      </c>
      <c r="T117">
        <v>700</v>
      </c>
      <c r="U117">
        <v>3.3</v>
      </c>
      <c r="V117">
        <v>3.3</v>
      </c>
      <c r="W117">
        <v>22.4</v>
      </c>
      <c r="AA117">
        <v>5.0000000000000001E-4</v>
      </c>
      <c r="AB117">
        <v>1.14E-2</v>
      </c>
      <c r="AC117">
        <v>1.6930000000000001E-2</v>
      </c>
      <c r="AD117" t="s">
        <v>607</v>
      </c>
      <c r="AE117">
        <v>0.95203000000000004</v>
      </c>
      <c r="AF117">
        <v>1.558E-2</v>
      </c>
      <c r="AG117">
        <v>2.0200000000000001E-3</v>
      </c>
      <c r="AH117">
        <v>4.2000000000000002E-4</v>
      </c>
      <c r="AI117">
        <v>2.5000000000000001E-4</v>
      </c>
      <c r="AJ117">
        <v>1E-4</v>
      </c>
      <c r="AK117">
        <v>5.0000000000000002E-5</v>
      </c>
      <c r="AL117">
        <v>9.0000000000000006E-5</v>
      </c>
      <c r="AM117">
        <v>2.1000000000000001E-4</v>
      </c>
      <c r="AN117">
        <v>1.9000000000000001E-4</v>
      </c>
      <c r="AO117">
        <v>6.0000000000000002E-5</v>
      </c>
      <c r="AP117">
        <v>0</v>
      </c>
      <c r="AQ117" t="s">
        <v>926</v>
      </c>
      <c r="AR117" t="s">
        <v>926</v>
      </c>
      <c r="AS117" t="s">
        <v>926</v>
      </c>
      <c r="AT117" t="s">
        <v>926</v>
      </c>
      <c r="AU117" t="s">
        <v>926</v>
      </c>
      <c r="BK117">
        <v>0</v>
      </c>
      <c r="BL117">
        <v>2.0000000000000002E-5</v>
      </c>
      <c r="BM117">
        <v>0</v>
      </c>
      <c r="BN117">
        <v>0</v>
      </c>
      <c r="BO117">
        <v>0</v>
      </c>
      <c r="BP117">
        <v>2.0000000000000002E-5</v>
      </c>
      <c r="BQ117">
        <v>0</v>
      </c>
      <c r="BR117">
        <v>6.0000000000000002E-5</v>
      </c>
      <c r="BS117">
        <v>2.0000000000000002E-5</v>
      </c>
      <c r="BT117">
        <v>1.0000000000000001E-5</v>
      </c>
      <c r="BU117">
        <v>4.0000000000000003E-5</v>
      </c>
      <c r="BV117">
        <v>0.58799999999999997</v>
      </c>
      <c r="BW117">
        <v>0.72065279999999998</v>
      </c>
      <c r="BX117">
        <v>17</v>
      </c>
      <c r="BY117">
        <v>4631.7</v>
      </c>
      <c r="BZ117">
        <v>194.3</v>
      </c>
      <c r="CB117">
        <v>107.3</v>
      </c>
      <c r="CC117">
        <v>3.7047906780000002</v>
      </c>
      <c r="CD117">
        <v>3.7016416059999999</v>
      </c>
      <c r="CE117">
        <v>217.92</v>
      </c>
      <c r="CF117" t="s">
        <v>609</v>
      </c>
      <c r="CG117">
        <v>7</v>
      </c>
      <c r="CH117" t="s">
        <v>1164</v>
      </c>
      <c r="CI117" t="s">
        <v>157</v>
      </c>
      <c r="CJ117" t="s">
        <v>1165</v>
      </c>
      <c r="CL117">
        <v>1293</v>
      </c>
      <c r="CM117">
        <v>1297</v>
      </c>
      <c r="CN117">
        <v>1293</v>
      </c>
      <c r="CO117">
        <v>1297</v>
      </c>
      <c r="CP117" t="s">
        <v>157</v>
      </c>
      <c r="CQ117" t="s">
        <v>157</v>
      </c>
      <c r="CR117" t="s">
        <v>780</v>
      </c>
      <c r="CS117" t="s">
        <v>780</v>
      </c>
      <c r="CU117">
        <v>449.1</v>
      </c>
      <c r="CV117">
        <v>443.9</v>
      </c>
      <c r="CW117" t="s">
        <v>1102</v>
      </c>
    </row>
    <row r="118" spans="2:101" hidden="1">
      <c r="B118">
        <v>78696</v>
      </c>
      <c r="C118" t="s">
        <v>1166</v>
      </c>
      <c r="D118" t="s">
        <v>592</v>
      </c>
      <c r="E118" t="s">
        <v>665</v>
      </c>
      <c r="F118" t="s">
        <v>594</v>
      </c>
      <c r="G118" t="s">
        <v>1167</v>
      </c>
      <c r="H118">
        <v>11747</v>
      </c>
      <c r="I118" t="s">
        <v>616</v>
      </c>
      <c r="J118" t="s">
        <v>1168</v>
      </c>
      <c r="K118">
        <v>12471</v>
      </c>
      <c r="L118" t="s">
        <v>638</v>
      </c>
      <c r="M118" t="s">
        <v>1169</v>
      </c>
      <c r="N118" t="s">
        <v>1097</v>
      </c>
      <c r="O118" t="s">
        <v>1073</v>
      </c>
      <c r="P118" t="s">
        <v>1098</v>
      </c>
      <c r="Q118" t="s">
        <v>642</v>
      </c>
      <c r="R118">
        <v>793</v>
      </c>
      <c r="S118">
        <v>793</v>
      </c>
      <c r="T118">
        <v>750</v>
      </c>
      <c r="U118">
        <v>10</v>
      </c>
      <c r="V118">
        <v>10</v>
      </c>
      <c r="W118">
        <v>22.3</v>
      </c>
      <c r="AA118">
        <v>5.9999999999999995E-4</v>
      </c>
      <c r="AB118">
        <v>1.2999999999999999E-2</v>
      </c>
      <c r="AC118">
        <v>1.7690000000000001E-2</v>
      </c>
      <c r="AD118" t="s">
        <v>607</v>
      </c>
      <c r="AE118">
        <v>0.95132000000000005</v>
      </c>
      <c r="AF118">
        <v>1.345E-2</v>
      </c>
      <c r="AG118">
        <v>2.33E-3</v>
      </c>
      <c r="AH118">
        <v>3.2000000000000003E-4</v>
      </c>
      <c r="AI118">
        <v>2.1000000000000001E-4</v>
      </c>
      <c r="AJ118">
        <v>1.6000000000000001E-4</v>
      </c>
      <c r="AK118">
        <v>9.0000000000000006E-5</v>
      </c>
      <c r="AL118">
        <v>1.4999999999999999E-4</v>
      </c>
      <c r="AM118">
        <v>2.3000000000000001E-4</v>
      </c>
      <c r="AN118">
        <v>1.7000000000000001E-4</v>
      </c>
      <c r="AO118">
        <v>8.0000000000000007E-5</v>
      </c>
      <c r="AP118">
        <v>0</v>
      </c>
      <c r="AQ118" t="s">
        <v>926</v>
      </c>
      <c r="AR118" t="s">
        <v>926</v>
      </c>
      <c r="AS118" t="s">
        <v>926</v>
      </c>
      <c r="AT118" t="s">
        <v>926</v>
      </c>
      <c r="AU118" t="s">
        <v>926</v>
      </c>
      <c r="BK118">
        <v>0</v>
      </c>
      <c r="BL118">
        <v>2.0000000000000002E-5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1E-4</v>
      </c>
      <c r="BS118">
        <v>2.0000000000000002E-5</v>
      </c>
      <c r="BT118">
        <v>2.0000000000000002E-5</v>
      </c>
      <c r="BU118">
        <v>4.0000000000000003E-5</v>
      </c>
      <c r="BV118">
        <v>0.58899999999999997</v>
      </c>
      <c r="BW118">
        <v>0.72187840000000003</v>
      </c>
      <c r="BX118">
        <v>17</v>
      </c>
      <c r="BY118">
        <v>4630.6000000000004</v>
      </c>
      <c r="BZ118">
        <v>194.1</v>
      </c>
      <c r="CB118">
        <v>107.2</v>
      </c>
      <c r="CC118">
        <v>3.7013379369999999</v>
      </c>
      <c r="CD118">
        <v>3.6981918</v>
      </c>
      <c r="CE118">
        <v>218.4</v>
      </c>
      <c r="CF118" t="s">
        <v>609</v>
      </c>
      <c r="CG118">
        <v>6</v>
      </c>
      <c r="CH118" t="s">
        <v>964</v>
      </c>
      <c r="CI118" t="s">
        <v>157</v>
      </c>
      <c r="CJ118" t="s">
        <v>965</v>
      </c>
      <c r="CL118">
        <v>1420</v>
      </c>
      <c r="CM118">
        <v>2060</v>
      </c>
      <c r="CN118">
        <v>1420</v>
      </c>
      <c r="CO118">
        <v>2060</v>
      </c>
      <c r="CP118" t="s">
        <v>157</v>
      </c>
      <c r="CQ118" t="s">
        <v>157</v>
      </c>
      <c r="CR118" t="s">
        <v>780</v>
      </c>
      <c r="CS118" t="s">
        <v>780</v>
      </c>
      <c r="CU118">
        <v>456.4</v>
      </c>
      <c r="CV118">
        <v>451.7</v>
      </c>
      <c r="CW118" t="s">
        <v>1102</v>
      </c>
    </row>
    <row r="119" spans="2:101" hidden="1">
      <c r="B119">
        <v>76895</v>
      </c>
      <c r="C119" t="s">
        <v>1170</v>
      </c>
      <c r="D119" t="s">
        <v>592</v>
      </c>
      <c r="E119" t="s">
        <v>665</v>
      </c>
      <c r="F119" t="s">
        <v>594</v>
      </c>
      <c r="G119" t="s">
        <v>1171</v>
      </c>
      <c r="H119">
        <v>8487</v>
      </c>
      <c r="I119" t="s">
        <v>616</v>
      </c>
      <c r="J119" t="s">
        <v>1172</v>
      </c>
      <c r="K119">
        <v>13440</v>
      </c>
      <c r="L119" t="s">
        <v>638</v>
      </c>
      <c r="M119" t="s">
        <v>1096</v>
      </c>
      <c r="N119" t="s">
        <v>1097</v>
      </c>
      <c r="O119" t="s">
        <v>1073</v>
      </c>
      <c r="P119" t="s">
        <v>1098</v>
      </c>
      <c r="Q119" t="s">
        <v>642</v>
      </c>
      <c r="R119">
        <v>786</v>
      </c>
      <c r="S119">
        <v>786</v>
      </c>
      <c r="T119">
        <v>700</v>
      </c>
      <c r="U119">
        <v>6.7</v>
      </c>
      <c r="V119">
        <v>6.7</v>
      </c>
      <c r="W119">
        <v>22.5</v>
      </c>
      <c r="AA119">
        <v>5.0000000000000001E-4</v>
      </c>
      <c r="AB119">
        <v>1.24E-2</v>
      </c>
      <c r="AC119">
        <v>1.745E-2</v>
      </c>
      <c r="AD119" t="s">
        <v>607</v>
      </c>
      <c r="AE119">
        <v>0.95101000000000002</v>
      </c>
      <c r="AF119">
        <v>1.456E-2</v>
      </c>
      <c r="AG119">
        <v>1.9300000000000001E-3</v>
      </c>
      <c r="AH119">
        <v>4.2999999999999999E-4</v>
      </c>
      <c r="AI119">
        <v>2.7999999999999998E-4</v>
      </c>
      <c r="AJ119">
        <v>1.7000000000000001E-4</v>
      </c>
      <c r="AK119">
        <v>1E-4</v>
      </c>
      <c r="AL119">
        <v>1.7000000000000001E-4</v>
      </c>
      <c r="AM119">
        <v>2.5999999999999998E-4</v>
      </c>
      <c r="AN119">
        <v>3.1E-4</v>
      </c>
      <c r="AO119">
        <v>1.6000000000000001E-4</v>
      </c>
      <c r="AP119">
        <v>1.0000000000000001E-5</v>
      </c>
      <c r="AQ119" t="s">
        <v>926</v>
      </c>
      <c r="AR119" t="s">
        <v>926</v>
      </c>
      <c r="AS119" t="s">
        <v>926</v>
      </c>
      <c r="AT119" t="s">
        <v>926</v>
      </c>
      <c r="AU119" t="s">
        <v>926</v>
      </c>
      <c r="BK119">
        <v>1.0000000000000001E-5</v>
      </c>
      <c r="BL119">
        <v>2.0000000000000002E-5</v>
      </c>
      <c r="BM119">
        <v>0</v>
      </c>
      <c r="BN119">
        <v>0</v>
      </c>
      <c r="BO119">
        <v>0</v>
      </c>
      <c r="BP119">
        <v>4.0000000000000003E-5</v>
      </c>
      <c r="BQ119">
        <v>0</v>
      </c>
      <c r="BR119">
        <v>1E-4</v>
      </c>
      <c r="BS119">
        <v>3.0000000000000001E-5</v>
      </c>
      <c r="BT119">
        <v>2.0000000000000002E-5</v>
      </c>
      <c r="BU119">
        <v>4.0000000000000003E-5</v>
      </c>
      <c r="BV119">
        <v>0.59</v>
      </c>
      <c r="BW119">
        <v>0.72310399999999997</v>
      </c>
      <c r="BX119">
        <v>17.100000000000001</v>
      </c>
      <c r="BY119">
        <v>4630.7</v>
      </c>
      <c r="BZ119">
        <v>194.4</v>
      </c>
      <c r="CB119">
        <v>109.7</v>
      </c>
      <c r="CC119">
        <v>3.7876564519999998</v>
      </c>
      <c r="CD119">
        <v>3.7844369439999999</v>
      </c>
      <c r="CE119">
        <v>222.49</v>
      </c>
      <c r="CF119" t="s">
        <v>609</v>
      </c>
      <c r="CG119">
        <v>7</v>
      </c>
      <c r="CH119" t="s">
        <v>1173</v>
      </c>
      <c r="CI119" t="s">
        <v>157</v>
      </c>
      <c r="CJ119" t="s">
        <v>1174</v>
      </c>
      <c r="CL119">
        <v>1398</v>
      </c>
      <c r="CM119">
        <v>2051</v>
      </c>
      <c r="CN119">
        <v>1398</v>
      </c>
      <c r="CO119">
        <v>2051</v>
      </c>
      <c r="CP119" t="s">
        <v>157</v>
      </c>
      <c r="CQ119" t="s">
        <v>157</v>
      </c>
      <c r="CR119" t="s">
        <v>780</v>
      </c>
      <c r="CS119" t="s">
        <v>780</v>
      </c>
      <c r="CU119">
        <v>449.2</v>
      </c>
      <c r="CV119">
        <v>445</v>
      </c>
      <c r="CW119" t="s">
        <v>1102</v>
      </c>
    </row>
    <row r="120" spans="2:101" hidden="1">
      <c r="C120" t="s">
        <v>1175</v>
      </c>
      <c r="D120" t="s">
        <v>592</v>
      </c>
      <c r="E120" t="s">
        <v>665</v>
      </c>
      <c r="F120" t="s">
        <v>594</v>
      </c>
      <c r="G120" t="s">
        <v>1176</v>
      </c>
      <c r="H120">
        <v>12749</v>
      </c>
      <c r="I120" t="s">
        <v>616</v>
      </c>
      <c r="J120" t="s">
        <v>1177</v>
      </c>
      <c r="K120">
        <v>15242</v>
      </c>
      <c r="L120" t="s">
        <v>1178</v>
      </c>
      <c r="M120" t="s">
        <v>1179</v>
      </c>
      <c r="N120" t="s">
        <v>1097</v>
      </c>
      <c r="O120" t="s">
        <v>1035</v>
      </c>
      <c r="P120" t="s">
        <v>1098</v>
      </c>
      <c r="Q120" t="s">
        <v>1063</v>
      </c>
      <c r="R120">
        <v>1276</v>
      </c>
      <c r="S120">
        <v>1276</v>
      </c>
      <c r="T120">
        <v>1375</v>
      </c>
      <c r="U120" t="s">
        <v>694</v>
      </c>
      <c r="V120" t="s">
        <v>694</v>
      </c>
      <c r="W120">
        <v>22.4</v>
      </c>
      <c r="AA120">
        <v>6.9999999999999999E-4</v>
      </c>
      <c r="AB120">
        <v>1.0800000000000001E-2</v>
      </c>
      <c r="AC120">
        <v>2.034E-2</v>
      </c>
      <c r="AD120" t="s">
        <v>607</v>
      </c>
      <c r="AE120">
        <v>0.96143000000000001</v>
      </c>
      <c r="AF120">
        <v>4.15E-3</v>
      </c>
      <c r="AG120">
        <v>5.2999999999999998E-4</v>
      </c>
      <c r="AH120">
        <v>1.2999999999999999E-4</v>
      </c>
      <c r="AI120">
        <v>1.2999999999999999E-4</v>
      </c>
      <c r="AJ120">
        <v>2.1000000000000001E-4</v>
      </c>
      <c r="AK120">
        <v>1.7000000000000001E-4</v>
      </c>
      <c r="AL120">
        <v>2.7999999999999998E-4</v>
      </c>
      <c r="AM120">
        <v>4.4000000000000002E-4</v>
      </c>
      <c r="AN120">
        <v>2.3000000000000001E-4</v>
      </c>
      <c r="AO120">
        <v>4.0000000000000003E-5</v>
      </c>
      <c r="AP120">
        <v>0</v>
      </c>
      <c r="AQ120" t="s">
        <v>926</v>
      </c>
      <c r="AR120" t="s">
        <v>926</v>
      </c>
      <c r="AS120" t="s">
        <v>926</v>
      </c>
      <c r="AT120" t="s">
        <v>926</v>
      </c>
      <c r="AU120" t="s">
        <v>926</v>
      </c>
      <c r="BK120">
        <v>1.0000000000000001E-5</v>
      </c>
      <c r="BL120">
        <v>3.0000000000000001E-5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2.2000000000000001E-4</v>
      </c>
      <c r="BS120">
        <v>4.0000000000000003E-5</v>
      </c>
      <c r="BT120">
        <v>3.0000000000000001E-5</v>
      </c>
      <c r="BU120">
        <v>9.0000000000000006E-5</v>
      </c>
      <c r="BV120">
        <v>0.58499999999999996</v>
      </c>
      <c r="BW120">
        <v>0.71697599999999995</v>
      </c>
      <c r="BX120">
        <v>17</v>
      </c>
      <c r="BY120">
        <v>4637.3999999999996</v>
      </c>
      <c r="BZ120">
        <v>193.3</v>
      </c>
      <c r="CB120">
        <v>103.4</v>
      </c>
      <c r="CC120">
        <v>3.5701337940000002</v>
      </c>
      <c r="CD120">
        <v>3.56709918</v>
      </c>
      <c r="CE120">
        <v>210.4</v>
      </c>
      <c r="CF120" t="s">
        <v>609</v>
      </c>
      <c r="CG120">
        <v>7</v>
      </c>
      <c r="CH120" t="s">
        <v>1180</v>
      </c>
      <c r="CI120" t="s">
        <v>157</v>
      </c>
      <c r="CJ120" t="s">
        <v>1181</v>
      </c>
      <c r="CL120" t="s">
        <v>157</v>
      </c>
      <c r="CM120" t="s">
        <v>157</v>
      </c>
      <c r="CN120" t="s">
        <v>157</v>
      </c>
      <c r="CO120" t="s">
        <v>157</v>
      </c>
      <c r="CP120" t="s">
        <v>157</v>
      </c>
      <c r="CQ120" t="s">
        <v>157</v>
      </c>
      <c r="CR120" t="s">
        <v>780</v>
      </c>
      <c r="CS120" t="s">
        <v>780</v>
      </c>
      <c r="CU120">
        <v>511.5</v>
      </c>
      <c r="CV120">
        <v>507.1</v>
      </c>
      <c r="CW120" t="s">
        <v>1102</v>
      </c>
    </row>
    <row r="121" spans="2:101" hidden="1">
      <c r="B121">
        <v>76797</v>
      </c>
      <c r="C121" t="s">
        <v>1182</v>
      </c>
      <c r="D121" t="s">
        <v>592</v>
      </c>
      <c r="E121" t="s">
        <v>665</v>
      </c>
      <c r="F121" t="s">
        <v>594</v>
      </c>
      <c r="G121" t="s">
        <v>1183</v>
      </c>
      <c r="H121">
        <v>7117</v>
      </c>
      <c r="I121" t="s">
        <v>616</v>
      </c>
      <c r="J121" t="s">
        <v>1184</v>
      </c>
      <c r="K121">
        <v>13449</v>
      </c>
      <c r="L121" t="s">
        <v>1178</v>
      </c>
      <c r="M121" t="s">
        <v>1143</v>
      </c>
      <c r="N121" t="s">
        <v>1097</v>
      </c>
      <c r="O121" t="s">
        <v>1035</v>
      </c>
      <c r="P121" t="s">
        <v>1158</v>
      </c>
      <c r="Q121" t="s">
        <v>642</v>
      </c>
      <c r="R121">
        <v>1386</v>
      </c>
      <c r="S121">
        <v>1386</v>
      </c>
      <c r="T121">
        <v>1400</v>
      </c>
      <c r="U121">
        <v>14.4</v>
      </c>
      <c r="V121">
        <v>14.4</v>
      </c>
      <c r="W121">
        <v>22.8</v>
      </c>
      <c r="Y121" t="s">
        <v>1185</v>
      </c>
      <c r="AA121">
        <v>1E-4</v>
      </c>
      <c r="AB121">
        <v>2.8300000000000001E-3</v>
      </c>
      <c r="AC121">
        <v>0.10262</v>
      </c>
      <c r="AD121">
        <v>1.0000000000000001E-5</v>
      </c>
      <c r="AE121">
        <v>0.89198999999999995</v>
      </c>
      <c r="AF121">
        <v>1.2099999999999999E-3</v>
      </c>
      <c r="AG121">
        <v>1.1100000000000001E-3</v>
      </c>
      <c r="AH121">
        <v>5.0000000000000002E-5</v>
      </c>
      <c r="AI121">
        <v>3.0000000000000001E-5</v>
      </c>
      <c r="AJ121" t="s">
        <v>926</v>
      </c>
      <c r="AK121" t="s">
        <v>926</v>
      </c>
      <c r="AL121">
        <v>4.0000000000000003E-5</v>
      </c>
      <c r="AM121">
        <v>0</v>
      </c>
      <c r="AN121">
        <v>0</v>
      </c>
      <c r="AO121">
        <v>0</v>
      </c>
      <c r="AP121">
        <v>0</v>
      </c>
      <c r="AQ121" t="s">
        <v>926</v>
      </c>
      <c r="AR121" t="s">
        <v>926</v>
      </c>
      <c r="AS121" t="s">
        <v>926</v>
      </c>
      <c r="AT121" t="s">
        <v>926</v>
      </c>
      <c r="AU121" t="s">
        <v>926</v>
      </c>
      <c r="BK121">
        <v>0</v>
      </c>
      <c r="BL121">
        <v>1.0000000000000001E-5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0.65600000000000003</v>
      </c>
      <c r="BW121">
        <v>0.80399359999999997</v>
      </c>
      <c r="BX121">
        <v>19</v>
      </c>
      <c r="BY121">
        <v>4880.1000000000004</v>
      </c>
      <c r="BZ121">
        <v>202.4</v>
      </c>
      <c r="CB121">
        <v>95</v>
      </c>
      <c r="CC121">
        <v>3.28</v>
      </c>
      <c r="CD121">
        <v>3.2770000000000001</v>
      </c>
      <c r="CE121" t="s">
        <v>608</v>
      </c>
      <c r="CF121" t="s">
        <v>609</v>
      </c>
      <c r="CG121">
        <v>14</v>
      </c>
      <c r="CH121" t="s">
        <v>993</v>
      </c>
      <c r="CI121" t="s">
        <v>157</v>
      </c>
      <c r="CJ121" t="s">
        <v>994</v>
      </c>
      <c r="CL121">
        <v>412</v>
      </c>
      <c r="CM121">
        <v>414.5</v>
      </c>
      <c r="CN121">
        <v>412</v>
      </c>
      <c r="CO121">
        <v>414.5</v>
      </c>
      <c r="CP121" t="s">
        <v>157</v>
      </c>
      <c r="CQ121" t="s">
        <v>157</v>
      </c>
      <c r="CR121" t="s">
        <v>780</v>
      </c>
      <c r="CS121" t="s">
        <v>780</v>
      </c>
      <c r="CU121">
        <v>503</v>
      </c>
      <c r="CV121">
        <v>497.9</v>
      </c>
      <c r="CW121" t="s">
        <v>1102</v>
      </c>
    </row>
    <row r="122" spans="2:101" hidden="1">
      <c r="B122">
        <v>76786</v>
      </c>
      <c r="C122" t="s">
        <v>1186</v>
      </c>
      <c r="D122" t="s">
        <v>592</v>
      </c>
      <c r="E122" t="s">
        <v>665</v>
      </c>
      <c r="F122" t="s">
        <v>594</v>
      </c>
      <c r="G122" t="s">
        <v>1187</v>
      </c>
      <c r="H122">
        <v>10562</v>
      </c>
      <c r="I122" t="s">
        <v>616</v>
      </c>
      <c r="J122" t="s">
        <v>1188</v>
      </c>
      <c r="K122">
        <v>9604</v>
      </c>
      <c r="L122" t="s">
        <v>638</v>
      </c>
      <c r="M122" t="s">
        <v>1096</v>
      </c>
      <c r="N122" t="s">
        <v>1097</v>
      </c>
      <c r="O122" t="s">
        <v>1026</v>
      </c>
      <c r="P122" t="s">
        <v>1111</v>
      </c>
      <c r="Q122" t="s">
        <v>642</v>
      </c>
      <c r="R122">
        <v>393</v>
      </c>
      <c r="S122">
        <v>393</v>
      </c>
      <c r="T122">
        <v>400</v>
      </c>
      <c r="U122">
        <v>19.399999999999999</v>
      </c>
      <c r="V122">
        <v>19.399999999999999</v>
      </c>
      <c r="W122">
        <v>23.4</v>
      </c>
      <c r="AA122">
        <v>8.9999999999999998E-4</v>
      </c>
      <c r="AB122">
        <v>2.1100000000000001E-2</v>
      </c>
      <c r="AC122">
        <v>1.584E-2</v>
      </c>
      <c r="AD122" t="s">
        <v>607</v>
      </c>
      <c r="AE122">
        <v>0.93881999999999999</v>
      </c>
      <c r="AF122">
        <v>1.183E-2</v>
      </c>
      <c r="AG122">
        <v>4.0200000000000001E-3</v>
      </c>
      <c r="AH122">
        <v>1.24E-3</v>
      </c>
      <c r="AI122">
        <v>8.9999999999999998E-4</v>
      </c>
      <c r="AJ122">
        <v>7.1000000000000002E-4</v>
      </c>
      <c r="AK122">
        <v>3.8999999999999999E-4</v>
      </c>
      <c r="AL122">
        <v>5.6999999999999998E-4</v>
      </c>
      <c r="AM122">
        <v>1.08E-3</v>
      </c>
      <c r="AN122">
        <v>1.4499999999999999E-3</v>
      </c>
      <c r="AO122">
        <v>3.6000000000000002E-4</v>
      </c>
      <c r="AP122">
        <v>0</v>
      </c>
      <c r="AQ122" t="s">
        <v>926</v>
      </c>
      <c r="AR122" t="s">
        <v>926</v>
      </c>
      <c r="AS122" t="s">
        <v>926</v>
      </c>
      <c r="AT122" t="s">
        <v>926</v>
      </c>
      <c r="AU122" t="s">
        <v>926</v>
      </c>
      <c r="BK122">
        <v>2.0000000000000002E-5</v>
      </c>
      <c r="BL122">
        <v>6.0000000000000002E-5</v>
      </c>
      <c r="BM122">
        <v>2.0000000000000002E-5</v>
      </c>
      <c r="BN122">
        <v>0</v>
      </c>
      <c r="BO122">
        <v>0</v>
      </c>
      <c r="BP122">
        <v>3.0000000000000001E-5</v>
      </c>
      <c r="BQ122">
        <v>0</v>
      </c>
      <c r="BR122">
        <v>3.6000000000000002E-4</v>
      </c>
      <c r="BS122">
        <v>9.0000000000000006E-5</v>
      </c>
      <c r="BT122">
        <v>4.0000000000000003E-5</v>
      </c>
      <c r="BU122">
        <v>1.7000000000000001E-4</v>
      </c>
      <c r="BV122">
        <v>0.60499999999999998</v>
      </c>
      <c r="BW122">
        <v>0.74148800000000004</v>
      </c>
      <c r="BX122">
        <v>17.5</v>
      </c>
      <c r="BY122">
        <v>4604.6000000000004</v>
      </c>
      <c r="BZ122">
        <v>195.3</v>
      </c>
      <c r="CB122">
        <v>108.7</v>
      </c>
      <c r="CC122">
        <v>3.7531290460000002</v>
      </c>
      <c r="CD122">
        <v>3.7499388859999998</v>
      </c>
      <c r="CE122">
        <v>221.23</v>
      </c>
      <c r="CF122" t="s">
        <v>609</v>
      </c>
      <c r="CG122">
        <v>7</v>
      </c>
      <c r="CH122" t="s">
        <v>1189</v>
      </c>
      <c r="CI122" t="s">
        <v>157</v>
      </c>
      <c r="CJ122" t="s">
        <v>1190</v>
      </c>
      <c r="CL122">
        <v>1257.5</v>
      </c>
      <c r="CM122">
        <v>1267</v>
      </c>
      <c r="CN122">
        <v>1257.5</v>
      </c>
      <c r="CO122">
        <v>1267</v>
      </c>
      <c r="CP122" t="s">
        <v>157</v>
      </c>
      <c r="CQ122" t="s">
        <v>157</v>
      </c>
      <c r="CR122" t="s">
        <v>780</v>
      </c>
      <c r="CS122" t="s">
        <v>780</v>
      </c>
      <c r="CT122" t="s">
        <v>780</v>
      </c>
      <c r="CU122">
        <v>463.3</v>
      </c>
      <c r="CV122">
        <v>459.6</v>
      </c>
      <c r="CW122" t="s">
        <v>1102</v>
      </c>
    </row>
    <row r="123" spans="2:101" hidden="1">
      <c r="B123">
        <v>76865</v>
      </c>
      <c r="C123" t="s">
        <v>1191</v>
      </c>
      <c r="D123" t="s">
        <v>592</v>
      </c>
      <c r="E123" t="s">
        <v>665</v>
      </c>
      <c r="F123" t="s">
        <v>594</v>
      </c>
      <c r="G123" t="s">
        <v>1192</v>
      </c>
      <c r="H123">
        <v>10592</v>
      </c>
      <c r="I123" t="s">
        <v>616</v>
      </c>
      <c r="J123" t="s">
        <v>1193</v>
      </c>
      <c r="K123">
        <v>10086</v>
      </c>
      <c r="L123" t="s">
        <v>638</v>
      </c>
      <c r="M123" t="s">
        <v>1096</v>
      </c>
      <c r="N123" t="s">
        <v>1097</v>
      </c>
      <c r="O123" t="s">
        <v>1026</v>
      </c>
      <c r="P123" t="s">
        <v>1111</v>
      </c>
      <c r="Q123" t="s">
        <v>642</v>
      </c>
      <c r="R123">
        <v>138</v>
      </c>
      <c r="S123">
        <v>138</v>
      </c>
      <c r="T123">
        <v>200</v>
      </c>
      <c r="U123" t="s">
        <v>694</v>
      </c>
      <c r="V123" t="s">
        <v>694</v>
      </c>
      <c r="W123">
        <v>22.9</v>
      </c>
      <c r="AA123">
        <v>6.9999999999999999E-4</v>
      </c>
      <c r="AB123">
        <v>1.6E-2</v>
      </c>
      <c r="AC123">
        <v>1.6729999999999998E-2</v>
      </c>
      <c r="AD123" t="s">
        <v>607</v>
      </c>
      <c r="AE123">
        <v>0.94325000000000003</v>
      </c>
      <c r="AF123">
        <v>1.153E-2</v>
      </c>
      <c r="AG123">
        <v>5.5100000000000001E-3</v>
      </c>
      <c r="AH123">
        <v>8.8000000000000003E-4</v>
      </c>
      <c r="AI123">
        <v>7.1000000000000002E-4</v>
      </c>
      <c r="AJ123">
        <v>7.3999999999999999E-4</v>
      </c>
      <c r="AK123">
        <v>3.8000000000000002E-4</v>
      </c>
      <c r="AL123">
        <v>6.4999999999999997E-4</v>
      </c>
      <c r="AM123">
        <v>1.1299999999999999E-3</v>
      </c>
      <c r="AN123">
        <v>9.1E-4</v>
      </c>
      <c r="AO123">
        <v>1.9000000000000001E-4</v>
      </c>
      <c r="AP123">
        <v>0</v>
      </c>
      <c r="AQ123" t="s">
        <v>926</v>
      </c>
      <c r="AR123" t="s">
        <v>926</v>
      </c>
      <c r="AS123" t="s">
        <v>926</v>
      </c>
      <c r="AT123" t="s">
        <v>926</v>
      </c>
      <c r="AU123" t="s">
        <v>926</v>
      </c>
      <c r="BK123">
        <v>2.0000000000000002E-5</v>
      </c>
      <c r="BL123">
        <v>6.0000000000000002E-5</v>
      </c>
      <c r="BM123">
        <v>0</v>
      </c>
      <c r="BN123">
        <v>0</v>
      </c>
      <c r="BO123">
        <v>0</v>
      </c>
      <c r="BP123">
        <v>1.0000000000000001E-5</v>
      </c>
      <c r="BQ123">
        <v>0</v>
      </c>
      <c r="BR123">
        <v>3.8999999999999999E-4</v>
      </c>
      <c r="BS123">
        <v>4.0000000000000003E-5</v>
      </c>
      <c r="BT123">
        <v>4.0000000000000003E-5</v>
      </c>
      <c r="BU123">
        <v>1.2999999999999999E-4</v>
      </c>
      <c r="BV123">
        <v>0.60199999999999998</v>
      </c>
      <c r="BW123">
        <v>0.7378112</v>
      </c>
      <c r="BX123">
        <v>17.399999999999999</v>
      </c>
      <c r="BY123">
        <v>4615.3</v>
      </c>
      <c r="BZ123">
        <v>195.6</v>
      </c>
      <c r="CB123">
        <v>106.7</v>
      </c>
      <c r="CC123">
        <v>3.6840742340000001</v>
      </c>
      <c r="CD123">
        <v>3.6809427709999998</v>
      </c>
      <c r="CE123">
        <v>217.67</v>
      </c>
      <c r="CF123" t="s">
        <v>609</v>
      </c>
      <c r="CG123">
        <v>2</v>
      </c>
      <c r="CH123" t="s">
        <v>1194</v>
      </c>
      <c r="CI123" t="s">
        <v>157</v>
      </c>
      <c r="CJ123" t="s">
        <v>1195</v>
      </c>
      <c r="CL123">
        <v>1261.5</v>
      </c>
      <c r="CM123">
        <v>1275</v>
      </c>
      <c r="CN123">
        <v>1261.5</v>
      </c>
      <c r="CO123">
        <v>1275</v>
      </c>
      <c r="CP123" t="s">
        <v>157</v>
      </c>
      <c r="CQ123" t="s">
        <v>157</v>
      </c>
      <c r="CR123" t="s">
        <v>780</v>
      </c>
      <c r="CS123" t="s">
        <v>780</v>
      </c>
      <c r="CU123">
        <v>464.2</v>
      </c>
      <c r="CV123">
        <v>458.5</v>
      </c>
      <c r="CW123" t="s">
        <v>1102</v>
      </c>
    </row>
    <row r="124" spans="2:101" hidden="1">
      <c r="B124">
        <v>76939</v>
      </c>
      <c r="C124" t="s">
        <v>1196</v>
      </c>
      <c r="D124" t="s">
        <v>592</v>
      </c>
      <c r="E124" t="s">
        <v>665</v>
      </c>
      <c r="F124" t="s">
        <v>594</v>
      </c>
      <c r="G124" t="s">
        <v>1197</v>
      </c>
      <c r="H124">
        <v>11585</v>
      </c>
      <c r="I124" t="s">
        <v>616</v>
      </c>
      <c r="J124" t="s">
        <v>1198</v>
      </c>
      <c r="K124">
        <v>13450</v>
      </c>
      <c r="L124" t="s">
        <v>654</v>
      </c>
      <c r="M124" t="s">
        <v>1152</v>
      </c>
      <c r="N124" t="s">
        <v>1097</v>
      </c>
      <c r="O124" t="s">
        <v>1199</v>
      </c>
      <c r="P124" t="s">
        <v>1158</v>
      </c>
      <c r="Q124" t="s">
        <v>642</v>
      </c>
      <c r="R124">
        <v>1793</v>
      </c>
      <c r="S124">
        <v>1793</v>
      </c>
      <c r="T124">
        <v>1775</v>
      </c>
      <c r="U124" t="s">
        <v>694</v>
      </c>
      <c r="V124" t="s">
        <v>694</v>
      </c>
      <c r="W124">
        <v>21.7</v>
      </c>
      <c r="Z124" t="s">
        <v>607</v>
      </c>
      <c r="AA124" t="s">
        <v>607</v>
      </c>
      <c r="AB124">
        <v>2.5000000000000001E-3</v>
      </c>
      <c r="AC124">
        <v>4.1459999999999997E-2</v>
      </c>
      <c r="AD124" t="s">
        <v>926</v>
      </c>
      <c r="AE124">
        <v>0.95321</v>
      </c>
      <c r="AF124">
        <v>1.92E-3</v>
      </c>
      <c r="AG124">
        <v>8.0999999999999996E-4</v>
      </c>
      <c r="AH124">
        <v>5.0000000000000002E-5</v>
      </c>
      <c r="AI124">
        <v>2.0000000000000002E-5</v>
      </c>
      <c r="AJ124" t="s">
        <v>926</v>
      </c>
      <c r="AK124" t="s">
        <v>926</v>
      </c>
      <c r="AL124">
        <v>3.0000000000000001E-5</v>
      </c>
      <c r="AM124">
        <v>0</v>
      </c>
      <c r="AN124">
        <v>0</v>
      </c>
      <c r="AO124">
        <v>0</v>
      </c>
      <c r="AP124">
        <v>0</v>
      </c>
      <c r="AQ124" t="s">
        <v>926</v>
      </c>
      <c r="AR124" t="s">
        <v>926</v>
      </c>
      <c r="AS124" t="s">
        <v>926</v>
      </c>
      <c r="AT124" t="s">
        <v>926</v>
      </c>
      <c r="AU124" t="s">
        <v>926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0.59699999999999998</v>
      </c>
      <c r="BW124">
        <v>0.73168319999999998</v>
      </c>
      <c r="BX124">
        <v>17.3</v>
      </c>
      <c r="BY124">
        <v>4711.3</v>
      </c>
      <c r="BZ124">
        <v>195.5</v>
      </c>
      <c r="CB124">
        <v>95</v>
      </c>
      <c r="CC124">
        <v>3.28</v>
      </c>
      <c r="CD124">
        <v>3.2770000000000001</v>
      </c>
      <c r="CE124" t="s">
        <v>608</v>
      </c>
      <c r="CF124" t="s">
        <v>609</v>
      </c>
      <c r="CG124">
        <v>0</v>
      </c>
      <c r="CH124" t="s">
        <v>1200</v>
      </c>
      <c r="CI124" t="s">
        <v>157</v>
      </c>
      <c r="CJ124" t="s">
        <v>1201</v>
      </c>
      <c r="CL124">
        <v>480.5</v>
      </c>
      <c r="CM124">
        <v>483.5</v>
      </c>
      <c r="CN124">
        <v>480.5</v>
      </c>
      <c r="CO124">
        <v>483.5</v>
      </c>
      <c r="CP124" t="s">
        <v>157</v>
      </c>
      <c r="CQ124" t="s">
        <v>157</v>
      </c>
      <c r="CR124" t="s">
        <v>780</v>
      </c>
      <c r="CS124" t="s">
        <v>780</v>
      </c>
      <c r="CU124">
        <v>507.2</v>
      </c>
      <c r="CV124">
        <v>502.7</v>
      </c>
      <c r="CW124" t="s">
        <v>1102</v>
      </c>
    </row>
    <row r="125" spans="2:101" hidden="1">
      <c r="B125">
        <v>76679</v>
      </c>
      <c r="C125" t="s">
        <v>1202</v>
      </c>
      <c r="D125" t="s">
        <v>592</v>
      </c>
      <c r="E125" t="s">
        <v>665</v>
      </c>
      <c r="F125" t="s">
        <v>594</v>
      </c>
      <c r="G125" t="s">
        <v>1203</v>
      </c>
      <c r="H125">
        <v>336</v>
      </c>
      <c r="I125" t="s">
        <v>616</v>
      </c>
      <c r="J125" t="s">
        <v>1204</v>
      </c>
      <c r="K125">
        <v>14511</v>
      </c>
      <c r="L125" t="s">
        <v>654</v>
      </c>
      <c r="M125" t="s">
        <v>1169</v>
      </c>
      <c r="N125" t="s">
        <v>1097</v>
      </c>
      <c r="O125" t="s">
        <v>1199</v>
      </c>
      <c r="P125" t="s">
        <v>1158</v>
      </c>
      <c r="Q125" t="s">
        <v>642</v>
      </c>
      <c r="R125">
        <v>1724</v>
      </c>
      <c r="S125">
        <v>1724</v>
      </c>
      <c r="T125">
        <v>1775</v>
      </c>
      <c r="U125" t="s">
        <v>694</v>
      </c>
      <c r="V125" t="s">
        <v>694</v>
      </c>
      <c r="W125">
        <v>21.7</v>
      </c>
      <c r="Z125" t="s">
        <v>926</v>
      </c>
      <c r="AA125">
        <v>1E-4</v>
      </c>
      <c r="AB125">
        <v>3.2000000000000002E-3</v>
      </c>
      <c r="AC125">
        <v>7.8649999999999998E-2</v>
      </c>
      <c r="AD125" t="s">
        <v>926</v>
      </c>
      <c r="AE125">
        <v>0.91708999999999996</v>
      </c>
      <c r="AF125">
        <v>5.4000000000000001E-4</v>
      </c>
      <c r="AG125">
        <v>2.2000000000000001E-4</v>
      </c>
      <c r="AH125">
        <v>9.0000000000000006E-5</v>
      </c>
      <c r="AI125">
        <v>2.0000000000000002E-5</v>
      </c>
      <c r="AJ125" t="s">
        <v>607</v>
      </c>
      <c r="AK125" t="s">
        <v>607</v>
      </c>
      <c r="AL125">
        <v>4.0000000000000003E-5</v>
      </c>
      <c r="AM125">
        <v>0</v>
      </c>
      <c r="AN125">
        <v>0</v>
      </c>
      <c r="AO125">
        <v>2.0000000000000002E-5</v>
      </c>
      <c r="AP125">
        <v>0</v>
      </c>
      <c r="AQ125" t="s">
        <v>926</v>
      </c>
      <c r="AR125" t="s">
        <v>926</v>
      </c>
      <c r="AS125" t="s">
        <v>926</v>
      </c>
      <c r="AT125" t="s">
        <v>926</v>
      </c>
      <c r="AU125" t="s">
        <v>926</v>
      </c>
      <c r="BK125">
        <v>0</v>
      </c>
      <c r="BL125">
        <v>2.0000000000000002E-5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1.0000000000000001E-5</v>
      </c>
      <c r="BV125">
        <v>0.63200000000000001</v>
      </c>
      <c r="BW125">
        <v>0.77457920000000002</v>
      </c>
      <c r="BX125">
        <v>18.3</v>
      </c>
      <c r="BY125">
        <v>4813.1000000000004</v>
      </c>
      <c r="BZ125">
        <v>199.5</v>
      </c>
      <c r="CB125">
        <v>118.2</v>
      </c>
      <c r="CC125">
        <v>4.081139404</v>
      </c>
      <c r="CD125">
        <v>4.077670436</v>
      </c>
      <c r="CE125">
        <v>239.07</v>
      </c>
      <c r="CF125" t="s">
        <v>609</v>
      </c>
      <c r="CG125">
        <v>0</v>
      </c>
      <c r="CH125" t="s">
        <v>1205</v>
      </c>
      <c r="CI125" t="s">
        <v>157</v>
      </c>
      <c r="CJ125" t="s">
        <v>1206</v>
      </c>
      <c r="CL125">
        <v>528.5</v>
      </c>
      <c r="CM125">
        <v>534.5</v>
      </c>
      <c r="CN125">
        <v>528.5</v>
      </c>
      <c r="CO125">
        <v>534.5</v>
      </c>
      <c r="CP125" t="s">
        <v>157</v>
      </c>
      <c r="CQ125" t="s">
        <v>157</v>
      </c>
      <c r="CR125" t="s">
        <v>780</v>
      </c>
      <c r="CS125" t="s">
        <v>780</v>
      </c>
      <c r="CU125">
        <v>624.9</v>
      </c>
      <c r="CV125">
        <v>620.29999999999995</v>
      </c>
      <c r="CW125" t="s">
        <v>1102</v>
      </c>
    </row>
    <row r="126" spans="2:101" hidden="1">
      <c r="B126">
        <v>76850</v>
      </c>
      <c r="C126" t="s">
        <v>1207</v>
      </c>
      <c r="D126" t="s">
        <v>592</v>
      </c>
      <c r="E126" t="s">
        <v>665</v>
      </c>
      <c r="F126" t="s">
        <v>594</v>
      </c>
      <c r="G126" t="s">
        <v>1208</v>
      </c>
      <c r="H126">
        <v>12032</v>
      </c>
      <c r="I126" t="s">
        <v>616</v>
      </c>
      <c r="J126" t="s">
        <v>1209</v>
      </c>
      <c r="K126">
        <v>11706</v>
      </c>
      <c r="L126" t="s">
        <v>638</v>
      </c>
      <c r="M126" t="s">
        <v>1096</v>
      </c>
      <c r="N126" t="s">
        <v>1097</v>
      </c>
      <c r="O126" t="s">
        <v>1035</v>
      </c>
      <c r="P126" t="s">
        <v>1111</v>
      </c>
      <c r="Q126" t="s">
        <v>642</v>
      </c>
      <c r="R126">
        <v>662</v>
      </c>
      <c r="S126">
        <v>662</v>
      </c>
      <c r="T126">
        <v>600</v>
      </c>
      <c r="U126">
        <v>2.2000000000000002</v>
      </c>
      <c r="V126">
        <v>2.2000000000000002</v>
      </c>
      <c r="W126">
        <v>21.4</v>
      </c>
      <c r="AA126">
        <v>1E-3</v>
      </c>
      <c r="AB126">
        <v>2.1100000000000001E-2</v>
      </c>
      <c r="AC126">
        <v>1.95E-2</v>
      </c>
      <c r="AD126" t="s">
        <v>607</v>
      </c>
      <c r="AE126">
        <v>0.94354000000000005</v>
      </c>
      <c r="AF126">
        <v>9.1599999999999997E-3</v>
      </c>
      <c r="AG126">
        <v>1.39E-3</v>
      </c>
      <c r="AH126">
        <v>6.3000000000000003E-4</v>
      </c>
      <c r="AI126">
        <v>3.8000000000000002E-4</v>
      </c>
      <c r="AJ126">
        <v>5.2999999999999998E-4</v>
      </c>
      <c r="AK126">
        <v>3.6999999999999999E-4</v>
      </c>
      <c r="AL126">
        <v>5.1999999999999995E-4</v>
      </c>
      <c r="AM126">
        <v>6.3000000000000003E-4</v>
      </c>
      <c r="AN126">
        <v>5.0000000000000001E-4</v>
      </c>
      <c r="AO126">
        <v>1E-4</v>
      </c>
      <c r="AP126">
        <v>0</v>
      </c>
      <c r="AQ126" t="s">
        <v>926</v>
      </c>
      <c r="AR126" t="s">
        <v>926</v>
      </c>
      <c r="AS126" t="s">
        <v>926</v>
      </c>
      <c r="AT126" t="s">
        <v>926</v>
      </c>
      <c r="AU126" t="s">
        <v>926</v>
      </c>
      <c r="BK126">
        <v>2.0000000000000002E-5</v>
      </c>
      <c r="BL126">
        <v>5.0000000000000002E-5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3.5E-4</v>
      </c>
      <c r="BS126">
        <v>8.0000000000000007E-5</v>
      </c>
      <c r="BT126">
        <v>4.0000000000000003E-5</v>
      </c>
      <c r="BU126">
        <v>1.1E-4</v>
      </c>
      <c r="BV126">
        <v>0.59699999999999998</v>
      </c>
      <c r="BW126">
        <v>0.73168319999999998</v>
      </c>
      <c r="BX126">
        <v>17.3</v>
      </c>
      <c r="BY126">
        <v>4619.3999999999996</v>
      </c>
      <c r="BZ126">
        <v>193.9</v>
      </c>
      <c r="CB126">
        <v>105.1</v>
      </c>
      <c r="CC126">
        <v>3.628830384</v>
      </c>
      <c r="CD126">
        <v>3.625745878</v>
      </c>
      <c r="CE126">
        <v>213.89</v>
      </c>
      <c r="CF126" t="s">
        <v>609</v>
      </c>
      <c r="CG126">
        <v>8</v>
      </c>
      <c r="CH126" t="s">
        <v>1210</v>
      </c>
      <c r="CI126" t="s">
        <v>157</v>
      </c>
      <c r="CJ126" t="s">
        <v>1211</v>
      </c>
      <c r="CL126">
        <v>1278.5</v>
      </c>
      <c r="CM126">
        <v>1286</v>
      </c>
      <c r="CN126">
        <v>1278.5</v>
      </c>
      <c r="CO126">
        <v>1286</v>
      </c>
      <c r="CP126" t="s">
        <v>826</v>
      </c>
      <c r="CQ126" t="s">
        <v>826</v>
      </c>
      <c r="CR126" t="s">
        <v>780</v>
      </c>
      <c r="CS126" t="s">
        <v>780</v>
      </c>
      <c r="CU126">
        <v>457.3</v>
      </c>
      <c r="CV126">
        <v>452.1</v>
      </c>
      <c r="CW126" t="s">
        <v>1102</v>
      </c>
    </row>
    <row r="127" spans="2:101" hidden="1">
      <c r="B127">
        <v>76847</v>
      </c>
      <c r="C127" t="s">
        <v>1212</v>
      </c>
      <c r="D127" t="s">
        <v>592</v>
      </c>
      <c r="E127" t="s">
        <v>665</v>
      </c>
      <c r="F127" t="s">
        <v>594</v>
      </c>
      <c r="G127" t="s">
        <v>1213</v>
      </c>
      <c r="H127">
        <v>13045</v>
      </c>
      <c r="I127" t="s">
        <v>616</v>
      </c>
      <c r="J127" t="s">
        <v>1214</v>
      </c>
      <c r="K127">
        <v>13456</v>
      </c>
      <c r="L127" t="s">
        <v>638</v>
      </c>
      <c r="M127" t="s">
        <v>1096</v>
      </c>
      <c r="N127" t="s">
        <v>1097</v>
      </c>
      <c r="O127" t="s">
        <v>1035</v>
      </c>
      <c r="P127" t="s">
        <v>1111</v>
      </c>
      <c r="Q127" t="s">
        <v>642</v>
      </c>
      <c r="R127">
        <v>669</v>
      </c>
      <c r="S127">
        <v>669</v>
      </c>
      <c r="T127">
        <v>550</v>
      </c>
      <c r="U127">
        <v>2.2000000000000002</v>
      </c>
      <c r="V127">
        <v>2.2000000000000002</v>
      </c>
      <c r="W127">
        <v>21.4</v>
      </c>
      <c r="AA127">
        <v>8.0000000000000004E-4</v>
      </c>
      <c r="AB127">
        <v>1.8100000000000002E-2</v>
      </c>
      <c r="AC127">
        <v>1.558E-2</v>
      </c>
      <c r="AD127" t="s">
        <v>607</v>
      </c>
      <c r="AE127">
        <v>0.95047999999999999</v>
      </c>
      <c r="AF127">
        <v>9.7900000000000001E-3</v>
      </c>
      <c r="AG127">
        <v>2.1099999999999999E-3</v>
      </c>
      <c r="AH127">
        <v>7.9000000000000001E-4</v>
      </c>
      <c r="AI127">
        <v>5.1999999999999995E-4</v>
      </c>
      <c r="AJ127">
        <v>4.4000000000000002E-4</v>
      </c>
      <c r="AK127">
        <v>2.5000000000000001E-4</v>
      </c>
      <c r="AL127">
        <v>2.7999999999999998E-4</v>
      </c>
      <c r="AM127">
        <v>3.2000000000000003E-4</v>
      </c>
      <c r="AN127">
        <v>1.9000000000000001E-4</v>
      </c>
      <c r="AO127">
        <v>5.0000000000000002E-5</v>
      </c>
      <c r="AP127">
        <v>0</v>
      </c>
      <c r="AQ127" t="s">
        <v>926</v>
      </c>
      <c r="AR127" t="s">
        <v>926</v>
      </c>
      <c r="AS127" t="s">
        <v>926</v>
      </c>
      <c r="AT127" t="s">
        <v>926</v>
      </c>
      <c r="AU127" t="s">
        <v>926</v>
      </c>
      <c r="BK127">
        <v>1.0000000000000001E-5</v>
      </c>
      <c r="BL127">
        <v>4.0000000000000003E-5</v>
      </c>
      <c r="BM127">
        <v>0</v>
      </c>
      <c r="BN127">
        <v>0</v>
      </c>
      <c r="BO127">
        <v>0</v>
      </c>
      <c r="BP127">
        <v>1.0000000000000001E-5</v>
      </c>
      <c r="BQ127">
        <v>0</v>
      </c>
      <c r="BR127">
        <v>1.6000000000000001E-4</v>
      </c>
      <c r="BS127">
        <v>2.0000000000000002E-5</v>
      </c>
      <c r="BT127">
        <v>2.0000000000000002E-5</v>
      </c>
      <c r="BU127">
        <v>4.0000000000000003E-5</v>
      </c>
      <c r="BV127">
        <v>0.58899999999999997</v>
      </c>
      <c r="BW127">
        <v>0.72187840000000003</v>
      </c>
      <c r="BX127">
        <v>17.100000000000001</v>
      </c>
      <c r="BY127">
        <v>4615.1000000000004</v>
      </c>
      <c r="BZ127">
        <v>193.4</v>
      </c>
      <c r="CB127">
        <v>105</v>
      </c>
      <c r="CC127">
        <v>3.6253776439999998</v>
      </c>
      <c r="CD127">
        <v>3.6222960729999998</v>
      </c>
      <c r="CE127">
        <v>213.58</v>
      </c>
      <c r="CF127" t="s">
        <v>609</v>
      </c>
      <c r="CG127">
        <v>5</v>
      </c>
      <c r="CH127" t="s">
        <v>1215</v>
      </c>
      <c r="CI127" t="s">
        <v>157</v>
      </c>
      <c r="CJ127" t="s">
        <v>1216</v>
      </c>
      <c r="CL127">
        <v>1378</v>
      </c>
      <c r="CM127">
        <v>1931</v>
      </c>
      <c r="CN127">
        <v>1378</v>
      </c>
      <c r="CO127">
        <v>1931</v>
      </c>
      <c r="CP127" t="s">
        <v>826</v>
      </c>
      <c r="CQ127" t="s">
        <v>826</v>
      </c>
      <c r="CR127" t="s">
        <v>780</v>
      </c>
      <c r="CS127" t="s">
        <v>780</v>
      </c>
      <c r="CU127">
        <v>452</v>
      </c>
      <c r="CV127">
        <v>447.8</v>
      </c>
      <c r="CW127" t="s">
        <v>1102</v>
      </c>
    </row>
    <row r="128" spans="2:101" hidden="1">
      <c r="C128" t="s">
        <v>1217</v>
      </c>
      <c r="D128" t="s">
        <v>592</v>
      </c>
      <c r="E128" t="s">
        <v>665</v>
      </c>
      <c r="F128" t="s">
        <v>594</v>
      </c>
      <c r="G128" t="s">
        <v>1218</v>
      </c>
      <c r="H128">
        <v>8278</v>
      </c>
      <c r="I128" t="s">
        <v>616</v>
      </c>
      <c r="J128" t="s">
        <v>1219</v>
      </c>
      <c r="K128">
        <v>13498</v>
      </c>
      <c r="L128" t="s">
        <v>654</v>
      </c>
      <c r="M128" t="s">
        <v>1143</v>
      </c>
      <c r="N128" t="s">
        <v>1097</v>
      </c>
      <c r="O128" t="s">
        <v>1035</v>
      </c>
      <c r="P128" t="s">
        <v>1158</v>
      </c>
      <c r="Q128" t="s">
        <v>642</v>
      </c>
      <c r="R128">
        <v>1282</v>
      </c>
      <c r="S128">
        <v>1282</v>
      </c>
      <c r="T128">
        <v>1200</v>
      </c>
      <c r="U128">
        <v>8.9</v>
      </c>
      <c r="V128">
        <v>8.9</v>
      </c>
      <c r="W128">
        <v>22.2</v>
      </c>
      <c r="AA128">
        <v>2.0000000000000001E-4</v>
      </c>
      <c r="AB128">
        <v>4.0000000000000001E-3</v>
      </c>
      <c r="AC128">
        <v>7.0569999999999994E-2</v>
      </c>
      <c r="AD128" t="s">
        <v>607</v>
      </c>
      <c r="AE128">
        <v>0.92427000000000004</v>
      </c>
      <c r="AF128">
        <v>6.3000000000000003E-4</v>
      </c>
      <c r="AG128">
        <v>2.1000000000000001E-4</v>
      </c>
      <c r="AH128">
        <v>2.0000000000000002E-5</v>
      </c>
      <c r="AI128">
        <v>3.0000000000000001E-5</v>
      </c>
      <c r="AJ128" t="s">
        <v>607</v>
      </c>
      <c r="AK128" t="s">
        <v>607</v>
      </c>
      <c r="AL128">
        <v>2.0000000000000002E-5</v>
      </c>
      <c r="AM128">
        <v>2.0000000000000002E-5</v>
      </c>
      <c r="AN128">
        <v>1.0000000000000001E-5</v>
      </c>
      <c r="AO128">
        <v>0</v>
      </c>
      <c r="AP128">
        <v>0</v>
      </c>
      <c r="AQ128" t="s">
        <v>926</v>
      </c>
      <c r="AR128" t="s">
        <v>926</v>
      </c>
      <c r="AS128" t="s">
        <v>926</v>
      </c>
      <c r="AT128" t="s">
        <v>926</v>
      </c>
      <c r="AU128" t="s">
        <v>926</v>
      </c>
      <c r="BK128">
        <v>0</v>
      </c>
      <c r="BL128">
        <v>2.0000000000000002E-5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0.624</v>
      </c>
      <c r="BW128">
        <v>0.76477439999999997</v>
      </c>
      <c r="BX128">
        <v>18.100000000000001</v>
      </c>
      <c r="BY128">
        <v>4789.3999999999996</v>
      </c>
      <c r="BZ128">
        <v>198.5</v>
      </c>
      <c r="CB128">
        <v>104.9</v>
      </c>
      <c r="CC128">
        <v>3.621924903</v>
      </c>
      <c r="CD128">
        <v>3.6188462669999999</v>
      </c>
      <c r="CE128">
        <v>214.74</v>
      </c>
      <c r="CF128" t="s">
        <v>609</v>
      </c>
      <c r="CG128">
        <v>6</v>
      </c>
      <c r="CH128" t="s">
        <v>997</v>
      </c>
      <c r="CI128" t="s">
        <v>157</v>
      </c>
      <c r="CJ128" t="s">
        <v>998</v>
      </c>
      <c r="CL128">
        <v>487.5</v>
      </c>
      <c r="CM128">
        <v>490.5</v>
      </c>
      <c r="CN128">
        <v>487.5</v>
      </c>
      <c r="CO128">
        <v>490.5</v>
      </c>
      <c r="CP128" t="s">
        <v>826</v>
      </c>
      <c r="CQ128" t="s">
        <v>826</v>
      </c>
      <c r="CR128" t="s">
        <v>780</v>
      </c>
      <c r="CS128" t="s">
        <v>780</v>
      </c>
      <c r="CU128">
        <v>561.70000000000005</v>
      </c>
      <c r="CV128">
        <v>557.9</v>
      </c>
      <c r="CW128" t="s">
        <v>1102</v>
      </c>
    </row>
    <row r="129" spans="2:101" hidden="1">
      <c r="B129">
        <v>76695</v>
      </c>
      <c r="C129" t="s">
        <v>1220</v>
      </c>
      <c r="D129" t="s">
        <v>592</v>
      </c>
      <c r="E129" t="s">
        <v>665</v>
      </c>
      <c r="F129" t="s">
        <v>594</v>
      </c>
      <c r="G129" t="s">
        <v>1221</v>
      </c>
      <c r="H129">
        <v>7665</v>
      </c>
      <c r="I129" t="s">
        <v>616</v>
      </c>
      <c r="J129" t="s">
        <v>1222</v>
      </c>
      <c r="K129">
        <v>14507</v>
      </c>
      <c r="L129" t="s">
        <v>654</v>
      </c>
      <c r="M129" t="s">
        <v>1169</v>
      </c>
      <c r="N129" t="s">
        <v>1097</v>
      </c>
      <c r="O129" t="s">
        <v>1035</v>
      </c>
      <c r="P129" t="s">
        <v>1158</v>
      </c>
      <c r="Q129" t="s">
        <v>642</v>
      </c>
      <c r="R129">
        <v>1310</v>
      </c>
      <c r="S129">
        <v>1310</v>
      </c>
      <c r="T129">
        <v>1400</v>
      </c>
      <c r="U129" t="s">
        <v>694</v>
      </c>
      <c r="V129" t="s">
        <v>694</v>
      </c>
      <c r="W129">
        <v>22.2</v>
      </c>
      <c r="Z129" t="s">
        <v>926</v>
      </c>
      <c r="AA129">
        <v>2.0000000000000001E-4</v>
      </c>
      <c r="AB129">
        <v>3.63E-3</v>
      </c>
      <c r="AC129">
        <v>8.1129999999999994E-2</v>
      </c>
      <c r="AD129" t="s">
        <v>926</v>
      </c>
      <c r="AE129">
        <v>0.91310999999999998</v>
      </c>
      <c r="AF129">
        <v>9.1E-4</v>
      </c>
      <c r="AG129">
        <v>9.1E-4</v>
      </c>
      <c r="AH129">
        <v>4.0000000000000003E-5</v>
      </c>
      <c r="AI129">
        <v>3.0000000000000001E-5</v>
      </c>
      <c r="AJ129" t="s">
        <v>607</v>
      </c>
      <c r="AK129" t="s">
        <v>607</v>
      </c>
      <c r="AL129">
        <v>3.0000000000000001E-5</v>
      </c>
      <c r="AM129">
        <v>0</v>
      </c>
      <c r="AN129">
        <v>0</v>
      </c>
      <c r="AO129">
        <v>0</v>
      </c>
      <c r="AP129">
        <v>0</v>
      </c>
      <c r="AQ129" t="s">
        <v>926</v>
      </c>
      <c r="AR129" t="s">
        <v>926</v>
      </c>
      <c r="AS129" t="s">
        <v>926</v>
      </c>
      <c r="AT129" t="s">
        <v>926</v>
      </c>
      <c r="AU129" t="s">
        <v>926</v>
      </c>
      <c r="BK129">
        <v>0</v>
      </c>
      <c r="BL129">
        <v>1.0000000000000001E-5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0.63500000000000001</v>
      </c>
      <c r="BW129">
        <v>0.77825599999999995</v>
      </c>
      <c r="BX129">
        <v>18.399999999999999</v>
      </c>
      <c r="BY129">
        <v>4819</v>
      </c>
      <c r="BZ129">
        <v>199.8</v>
      </c>
      <c r="CB129">
        <v>95</v>
      </c>
      <c r="CC129">
        <v>3.28</v>
      </c>
      <c r="CD129">
        <v>3.2770000000000001</v>
      </c>
      <c r="CE129" t="s">
        <v>608</v>
      </c>
      <c r="CF129" t="s">
        <v>609</v>
      </c>
      <c r="CG129">
        <v>0</v>
      </c>
      <c r="CH129" t="s">
        <v>1223</v>
      </c>
      <c r="CI129" t="s">
        <v>157</v>
      </c>
      <c r="CJ129" t="s">
        <v>1224</v>
      </c>
      <c r="CL129">
        <v>1398</v>
      </c>
      <c r="CM129">
        <v>1407</v>
      </c>
      <c r="CN129">
        <v>1398</v>
      </c>
      <c r="CO129">
        <v>1407</v>
      </c>
      <c r="CP129" t="s">
        <v>826</v>
      </c>
      <c r="CQ129" t="s">
        <v>826</v>
      </c>
      <c r="CR129" t="s">
        <v>780</v>
      </c>
      <c r="CS129" t="s">
        <v>780</v>
      </c>
      <c r="CU129">
        <v>565</v>
      </c>
      <c r="CV129">
        <v>561.29999999999995</v>
      </c>
      <c r="CW129" t="s">
        <v>1102</v>
      </c>
    </row>
    <row r="130" spans="2:101" hidden="1">
      <c r="B130">
        <v>76848</v>
      </c>
      <c r="C130" t="s">
        <v>1225</v>
      </c>
      <c r="D130" t="s">
        <v>592</v>
      </c>
      <c r="E130" t="s">
        <v>665</v>
      </c>
      <c r="F130" t="s">
        <v>594</v>
      </c>
      <c r="G130" t="s">
        <v>1226</v>
      </c>
      <c r="H130">
        <v>11104</v>
      </c>
      <c r="I130" t="s">
        <v>616</v>
      </c>
      <c r="J130" t="s">
        <v>1227</v>
      </c>
      <c r="K130">
        <v>12456</v>
      </c>
      <c r="L130" t="s">
        <v>638</v>
      </c>
      <c r="M130" t="s">
        <v>1096</v>
      </c>
      <c r="N130" t="s">
        <v>1097</v>
      </c>
      <c r="O130" t="s">
        <v>1035</v>
      </c>
      <c r="P130" t="s">
        <v>1098</v>
      </c>
      <c r="Q130" t="s">
        <v>642</v>
      </c>
      <c r="R130">
        <v>572</v>
      </c>
      <c r="S130">
        <v>572</v>
      </c>
      <c r="T130">
        <v>650</v>
      </c>
      <c r="U130">
        <v>7.8</v>
      </c>
      <c r="V130">
        <v>7.8</v>
      </c>
      <c r="W130">
        <v>21</v>
      </c>
      <c r="AA130">
        <v>5.9999999999999995E-4</v>
      </c>
      <c r="AB130">
        <v>1.4319999999999999E-2</v>
      </c>
      <c r="AC130">
        <v>1.644E-2</v>
      </c>
      <c r="AD130" t="s">
        <v>607</v>
      </c>
      <c r="AE130">
        <v>0.95079999999999998</v>
      </c>
      <c r="AF130">
        <v>1.2330000000000001E-2</v>
      </c>
      <c r="AG130">
        <v>2E-3</v>
      </c>
      <c r="AH130">
        <v>8.8000000000000003E-4</v>
      </c>
      <c r="AI130">
        <v>4.0999999999999999E-4</v>
      </c>
      <c r="AJ130">
        <v>3.2000000000000003E-4</v>
      </c>
      <c r="AK130">
        <v>1.6000000000000001E-4</v>
      </c>
      <c r="AL130">
        <v>2.3000000000000001E-4</v>
      </c>
      <c r="AM130">
        <v>4.4000000000000002E-4</v>
      </c>
      <c r="AN130">
        <v>4.6999999999999999E-4</v>
      </c>
      <c r="AO130">
        <v>1.8000000000000001E-4</v>
      </c>
      <c r="AP130">
        <v>4.0000000000000003E-5</v>
      </c>
      <c r="AQ130" t="s">
        <v>926</v>
      </c>
      <c r="AR130" t="s">
        <v>926</v>
      </c>
      <c r="AS130" t="s">
        <v>926</v>
      </c>
      <c r="AT130" t="s">
        <v>926</v>
      </c>
      <c r="AU130" t="s">
        <v>926</v>
      </c>
      <c r="BK130">
        <v>1.0000000000000001E-5</v>
      </c>
      <c r="BL130">
        <v>4.0000000000000003E-5</v>
      </c>
      <c r="BM130">
        <v>0</v>
      </c>
      <c r="BN130">
        <v>0</v>
      </c>
      <c r="BO130">
        <v>0</v>
      </c>
      <c r="BP130">
        <v>4.0000000000000003E-5</v>
      </c>
      <c r="BQ130">
        <v>0</v>
      </c>
      <c r="BR130">
        <v>1.4999999999999999E-4</v>
      </c>
      <c r="BS130">
        <v>4.0000000000000003E-5</v>
      </c>
      <c r="BT130">
        <v>2.0000000000000002E-5</v>
      </c>
      <c r="BU130">
        <v>8.0000000000000007E-5</v>
      </c>
      <c r="BV130">
        <v>0.59099999999999997</v>
      </c>
      <c r="BW130">
        <v>0.72432960000000002</v>
      </c>
      <c r="BX130">
        <v>17.100000000000001</v>
      </c>
      <c r="BY130">
        <v>4622.7</v>
      </c>
      <c r="BZ130">
        <v>194.3</v>
      </c>
      <c r="CB130">
        <v>109.5</v>
      </c>
      <c r="CC130">
        <v>3.7807509709999998</v>
      </c>
      <c r="CD130">
        <v>3.7775373330000002</v>
      </c>
      <c r="CE130">
        <v>222.33</v>
      </c>
      <c r="CF130" t="s">
        <v>609</v>
      </c>
      <c r="CG130">
        <v>6</v>
      </c>
      <c r="CH130" t="s">
        <v>1228</v>
      </c>
      <c r="CI130" t="s">
        <v>157</v>
      </c>
      <c r="CJ130" t="s">
        <v>1229</v>
      </c>
      <c r="CL130">
        <v>1381</v>
      </c>
      <c r="CM130">
        <v>1938</v>
      </c>
      <c r="CN130">
        <v>1381</v>
      </c>
      <c r="CO130">
        <v>1938</v>
      </c>
      <c r="CP130" t="s">
        <v>826</v>
      </c>
      <c r="CQ130" t="s">
        <v>826</v>
      </c>
      <c r="CR130" t="s">
        <v>780</v>
      </c>
      <c r="CS130" t="s">
        <v>780</v>
      </c>
      <c r="CU130">
        <v>452.7</v>
      </c>
      <c r="CV130">
        <v>448.5</v>
      </c>
      <c r="CW130" t="s">
        <v>1102</v>
      </c>
    </row>
    <row r="131" spans="2:101" hidden="1">
      <c r="B131">
        <v>76849</v>
      </c>
      <c r="C131" t="s">
        <v>1230</v>
      </c>
      <c r="D131" t="s">
        <v>592</v>
      </c>
      <c r="E131" t="s">
        <v>665</v>
      </c>
      <c r="F131" t="s">
        <v>594</v>
      </c>
      <c r="G131" t="s">
        <v>1231</v>
      </c>
      <c r="H131">
        <v>13067</v>
      </c>
      <c r="I131" t="s">
        <v>616</v>
      </c>
      <c r="J131" t="s">
        <v>1232</v>
      </c>
      <c r="K131">
        <v>12468</v>
      </c>
      <c r="L131" t="s">
        <v>638</v>
      </c>
      <c r="M131" t="s">
        <v>1096</v>
      </c>
      <c r="N131" t="s">
        <v>1097</v>
      </c>
      <c r="O131" t="s">
        <v>1035</v>
      </c>
      <c r="P131" t="s">
        <v>1098</v>
      </c>
      <c r="Q131" t="s">
        <v>642</v>
      </c>
      <c r="R131">
        <v>1103</v>
      </c>
      <c r="S131">
        <v>1103</v>
      </c>
      <c r="T131">
        <v>1075</v>
      </c>
      <c r="U131" t="s">
        <v>694</v>
      </c>
      <c r="V131" t="s">
        <v>694</v>
      </c>
      <c r="W131">
        <v>20.7</v>
      </c>
      <c r="Z131">
        <v>6.1999999999999998E-3</v>
      </c>
      <c r="AA131">
        <v>5.9999999999999995E-4</v>
      </c>
      <c r="AB131">
        <v>1.34E-2</v>
      </c>
      <c r="AC131">
        <v>8.1300000000000001E-3</v>
      </c>
      <c r="AD131" t="s">
        <v>926</v>
      </c>
      <c r="AE131">
        <v>0.95413999999999999</v>
      </c>
      <c r="AF131">
        <v>1.3050000000000001E-2</v>
      </c>
      <c r="AG131">
        <v>3.1099999999999999E-3</v>
      </c>
      <c r="AH131">
        <v>4.2000000000000002E-4</v>
      </c>
      <c r="AI131">
        <v>2.5999999999999998E-4</v>
      </c>
      <c r="AJ131">
        <v>1.4999999999999999E-4</v>
      </c>
      <c r="AK131">
        <v>8.0000000000000007E-5</v>
      </c>
      <c r="AL131">
        <v>9.0000000000000006E-5</v>
      </c>
      <c r="AM131">
        <v>1.1E-4</v>
      </c>
      <c r="AN131">
        <v>1.7000000000000001E-4</v>
      </c>
      <c r="AO131">
        <v>0</v>
      </c>
      <c r="AP131">
        <v>0</v>
      </c>
      <c r="AQ131" t="s">
        <v>926</v>
      </c>
      <c r="AR131" t="s">
        <v>926</v>
      </c>
      <c r="AS131" t="s">
        <v>926</v>
      </c>
      <c r="AT131" t="s">
        <v>926</v>
      </c>
      <c r="AU131" t="s">
        <v>926</v>
      </c>
      <c r="BK131">
        <v>0</v>
      </c>
      <c r="BL131">
        <v>2.0000000000000002E-5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5.0000000000000002E-5</v>
      </c>
      <c r="BS131">
        <v>0</v>
      </c>
      <c r="BT131">
        <v>0</v>
      </c>
      <c r="BU131">
        <v>2.0000000000000002E-5</v>
      </c>
      <c r="BV131">
        <v>0.57599999999999996</v>
      </c>
      <c r="BW131">
        <v>0.70594559999999995</v>
      </c>
      <c r="BX131">
        <v>16.7</v>
      </c>
      <c r="BY131">
        <v>4583.2</v>
      </c>
      <c r="BZ131">
        <v>192</v>
      </c>
      <c r="CB131">
        <v>108</v>
      </c>
      <c r="CC131">
        <v>3.728959862</v>
      </c>
      <c r="CD131">
        <v>3.7257902459999999</v>
      </c>
      <c r="CE131">
        <v>220.51</v>
      </c>
      <c r="CF131" t="s">
        <v>609</v>
      </c>
      <c r="CG131">
        <v>0</v>
      </c>
      <c r="CH131" t="s">
        <v>1233</v>
      </c>
      <c r="CI131" t="s">
        <v>157</v>
      </c>
      <c r="CJ131" t="s">
        <v>1234</v>
      </c>
      <c r="CL131">
        <v>1423</v>
      </c>
      <c r="CM131">
        <v>1880</v>
      </c>
      <c r="CN131">
        <v>1423</v>
      </c>
      <c r="CO131">
        <v>1880</v>
      </c>
      <c r="CP131" t="s">
        <v>826</v>
      </c>
      <c r="CQ131" t="s">
        <v>826</v>
      </c>
      <c r="CR131" t="s">
        <v>780</v>
      </c>
      <c r="CS131" t="s">
        <v>780</v>
      </c>
      <c r="CU131">
        <v>455.7</v>
      </c>
      <c r="CV131">
        <v>450.1</v>
      </c>
      <c r="CW131" t="s">
        <v>1102</v>
      </c>
    </row>
    <row r="132" spans="2:101" hidden="1">
      <c r="B132">
        <v>76829</v>
      </c>
      <c r="C132" t="s">
        <v>1235</v>
      </c>
      <c r="D132" t="s">
        <v>592</v>
      </c>
      <c r="E132" t="s">
        <v>665</v>
      </c>
      <c r="F132" t="s">
        <v>594</v>
      </c>
      <c r="G132" t="s">
        <v>1236</v>
      </c>
      <c r="H132">
        <v>10677</v>
      </c>
      <c r="I132" t="s">
        <v>616</v>
      </c>
      <c r="J132" t="s">
        <v>1237</v>
      </c>
      <c r="K132">
        <v>12470</v>
      </c>
      <c r="L132" t="s">
        <v>638</v>
      </c>
      <c r="M132" t="s">
        <v>1096</v>
      </c>
      <c r="N132" t="s">
        <v>1097</v>
      </c>
      <c r="O132" t="s">
        <v>1073</v>
      </c>
      <c r="P132" t="s">
        <v>1098</v>
      </c>
      <c r="Q132" t="s">
        <v>642</v>
      </c>
      <c r="R132">
        <v>1875</v>
      </c>
      <c r="S132">
        <v>1875</v>
      </c>
      <c r="T132">
        <v>1800</v>
      </c>
      <c r="U132">
        <v>7.8</v>
      </c>
      <c r="V132">
        <v>7.8</v>
      </c>
      <c r="W132">
        <v>22.5</v>
      </c>
      <c r="AA132">
        <v>1.1999999999999999E-3</v>
      </c>
      <c r="AB132">
        <v>2.0250000000000001E-2</v>
      </c>
      <c r="AC132">
        <v>1.8419999999999999E-2</v>
      </c>
      <c r="AD132" t="s">
        <v>607</v>
      </c>
      <c r="AE132">
        <v>0.95067999999999997</v>
      </c>
      <c r="AF132">
        <v>4.0000000000000001E-3</v>
      </c>
      <c r="AG132">
        <v>5.2999999999999998E-4</v>
      </c>
      <c r="AH132">
        <v>3.6000000000000002E-4</v>
      </c>
      <c r="AI132">
        <v>2.9999999999999997E-4</v>
      </c>
      <c r="AJ132">
        <v>6.0999999999999997E-4</v>
      </c>
      <c r="AK132">
        <v>4.6999999999999999E-4</v>
      </c>
      <c r="AL132">
        <v>6.8000000000000005E-4</v>
      </c>
      <c r="AM132">
        <v>1.0200000000000001E-3</v>
      </c>
      <c r="AN132">
        <v>5.2999999999999998E-4</v>
      </c>
      <c r="AO132">
        <v>2.0000000000000002E-5</v>
      </c>
      <c r="AP132">
        <v>0</v>
      </c>
      <c r="AQ132" t="s">
        <v>926</v>
      </c>
      <c r="AR132" t="s">
        <v>926</v>
      </c>
      <c r="AS132" t="s">
        <v>926</v>
      </c>
      <c r="AT132" t="s">
        <v>926</v>
      </c>
      <c r="AU132" t="s">
        <v>926</v>
      </c>
      <c r="BK132">
        <v>2.0000000000000002E-5</v>
      </c>
      <c r="BL132">
        <v>6.0000000000000002E-5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5.0000000000000001E-4</v>
      </c>
      <c r="BS132">
        <v>1E-4</v>
      </c>
      <c r="BT132">
        <v>5.0000000000000002E-5</v>
      </c>
      <c r="BU132">
        <v>2.0000000000000001E-4</v>
      </c>
      <c r="BV132">
        <v>0.59399999999999997</v>
      </c>
      <c r="BW132">
        <v>0.72800640000000005</v>
      </c>
      <c r="BX132">
        <v>17.2</v>
      </c>
      <c r="BY132">
        <v>4614.3</v>
      </c>
      <c r="BZ132">
        <v>193.3</v>
      </c>
      <c r="CB132">
        <v>102.6</v>
      </c>
      <c r="CC132">
        <v>3.5425118690000001</v>
      </c>
      <c r="CD132">
        <v>3.5395007340000002</v>
      </c>
      <c r="CE132">
        <v>208.92</v>
      </c>
      <c r="CF132" t="s">
        <v>609</v>
      </c>
      <c r="CG132">
        <v>8</v>
      </c>
      <c r="CH132" t="s">
        <v>1238</v>
      </c>
      <c r="CI132" t="s">
        <v>157</v>
      </c>
      <c r="CJ132" t="s">
        <v>1239</v>
      </c>
      <c r="CL132">
        <v>1422</v>
      </c>
      <c r="CM132">
        <v>1948</v>
      </c>
      <c r="CN132">
        <v>1422</v>
      </c>
      <c r="CO132">
        <v>1948</v>
      </c>
      <c r="CP132" t="s">
        <v>157</v>
      </c>
      <c r="CQ132" t="s">
        <v>157</v>
      </c>
      <c r="CR132" t="s">
        <v>780</v>
      </c>
      <c r="CS132" t="s">
        <v>780</v>
      </c>
      <c r="CT132" t="s">
        <v>780</v>
      </c>
      <c r="CU132">
        <v>476</v>
      </c>
      <c r="CV132">
        <v>470.7</v>
      </c>
      <c r="CW132" t="s">
        <v>1102</v>
      </c>
    </row>
    <row r="133" spans="2:101" hidden="1">
      <c r="B133">
        <v>76833</v>
      </c>
      <c r="C133" t="s">
        <v>1240</v>
      </c>
      <c r="D133" t="s">
        <v>592</v>
      </c>
      <c r="E133" t="s">
        <v>665</v>
      </c>
      <c r="F133" t="s">
        <v>594</v>
      </c>
      <c r="G133" t="s">
        <v>1241</v>
      </c>
      <c r="H133">
        <v>9861</v>
      </c>
      <c r="I133" t="s">
        <v>616</v>
      </c>
      <c r="J133" t="s">
        <v>1242</v>
      </c>
      <c r="K133">
        <v>12469</v>
      </c>
      <c r="L133" t="s">
        <v>638</v>
      </c>
      <c r="M133" t="s">
        <v>1096</v>
      </c>
      <c r="N133" t="s">
        <v>1097</v>
      </c>
      <c r="O133" t="s">
        <v>1073</v>
      </c>
      <c r="P133" t="s">
        <v>1098</v>
      </c>
      <c r="Q133" t="s">
        <v>642</v>
      </c>
      <c r="R133">
        <v>579</v>
      </c>
      <c r="S133">
        <v>579</v>
      </c>
      <c r="T133">
        <v>550</v>
      </c>
      <c r="U133">
        <v>12.2</v>
      </c>
      <c r="V133">
        <v>12.2</v>
      </c>
      <c r="W133">
        <v>22.2</v>
      </c>
      <c r="AA133">
        <v>1.6000000000000001E-3</v>
      </c>
      <c r="AB133">
        <v>2.9499999999999998E-2</v>
      </c>
      <c r="AC133">
        <v>2.068E-2</v>
      </c>
      <c r="AD133">
        <v>1.0000000000000001E-5</v>
      </c>
      <c r="AE133">
        <v>0.93645</v>
      </c>
      <c r="AF133">
        <v>5.4400000000000004E-3</v>
      </c>
      <c r="AG133">
        <v>7.6000000000000004E-4</v>
      </c>
      <c r="AH133">
        <v>3.5E-4</v>
      </c>
      <c r="AI133">
        <v>2.9E-4</v>
      </c>
      <c r="AJ133">
        <v>5.9999999999999995E-4</v>
      </c>
      <c r="AK133">
        <v>4.8999999999999998E-4</v>
      </c>
      <c r="AL133">
        <v>7.7999999999999999E-4</v>
      </c>
      <c r="AM133">
        <v>1.0300000000000001E-3</v>
      </c>
      <c r="AN133">
        <v>6.9999999999999999E-4</v>
      </c>
      <c r="AO133">
        <v>2.1000000000000001E-4</v>
      </c>
      <c r="AP133">
        <v>2.0000000000000002E-5</v>
      </c>
      <c r="AQ133" t="s">
        <v>926</v>
      </c>
      <c r="AR133" t="s">
        <v>926</v>
      </c>
      <c r="AS133" t="s">
        <v>926</v>
      </c>
      <c r="AT133" t="s">
        <v>926</v>
      </c>
      <c r="AU133" t="s">
        <v>926</v>
      </c>
      <c r="BK133">
        <v>2.0000000000000002E-5</v>
      </c>
      <c r="BL133">
        <v>6.0000000000000002E-5</v>
      </c>
      <c r="BM133">
        <v>0</v>
      </c>
      <c r="BN133">
        <v>0</v>
      </c>
      <c r="BO133">
        <v>0</v>
      </c>
      <c r="BP133">
        <v>4.0000000000000003E-5</v>
      </c>
      <c r="BQ133">
        <v>0</v>
      </c>
      <c r="BR133">
        <v>5.6999999999999998E-4</v>
      </c>
      <c r="BS133">
        <v>1.2E-4</v>
      </c>
      <c r="BT133">
        <v>6.0000000000000002E-5</v>
      </c>
      <c r="BU133">
        <v>2.2000000000000001E-4</v>
      </c>
      <c r="BV133">
        <v>0.60299999999999998</v>
      </c>
      <c r="BW133">
        <v>0.73903680000000005</v>
      </c>
      <c r="BX133">
        <v>17.5</v>
      </c>
      <c r="BY133">
        <v>4606.8999999999996</v>
      </c>
      <c r="BZ133">
        <v>193.3</v>
      </c>
      <c r="CB133">
        <v>105.6</v>
      </c>
      <c r="CC133">
        <v>3.6460940869999998</v>
      </c>
      <c r="CD133">
        <v>3.6429949069999998</v>
      </c>
      <c r="CE133">
        <v>214.52</v>
      </c>
      <c r="CF133" t="s">
        <v>609</v>
      </c>
      <c r="CG133">
        <v>10</v>
      </c>
      <c r="CH133" t="s">
        <v>1243</v>
      </c>
      <c r="CI133" t="s">
        <v>157</v>
      </c>
      <c r="CJ133" t="s">
        <v>1244</v>
      </c>
      <c r="CL133">
        <v>1389.4</v>
      </c>
      <c r="CM133">
        <v>1967</v>
      </c>
      <c r="CN133">
        <v>1389.4</v>
      </c>
      <c r="CO133">
        <v>1967</v>
      </c>
      <c r="CP133" t="s">
        <v>157</v>
      </c>
      <c r="CQ133" t="s">
        <v>157</v>
      </c>
      <c r="CR133" t="s">
        <v>780</v>
      </c>
      <c r="CS133" t="s">
        <v>780</v>
      </c>
      <c r="CU133">
        <v>457.1</v>
      </c>
      <c r="CV133">
        <v>452.5</v>
      </c>
      <c r="CW133" t="s">
        <v>1102</v>
      </c>
    </row>
    <row r="134" spans="2:101" hidden="1">
      <c r="B134">
        <v>76793</v>
      </c>
      <c r="C134" t="s">
        <v>1079</v>
      </c>
      <c r="D134" t="s">
        <v>592</v>
      </c>
      <c r="E134" t="s">
        <v>665</v>
      </c>
      <c r="F134" t="s">
        <v>594</v>
      </c>
      <c r="G134" t="s">
        <v>1245</v>
      </c>
      <c r="H134">
        <v>12313</v>
      </c>
      <c r="I134" t="s">
        <v>616</v>
      </c>
      <c r="J134" t="s">
        <v>1081</v>
      </c>
      <c r="K134">
        <v>15245</v>
      </c>
      <c r="L134" t="s">
        <v>638</v>
      </c>
      <c r="M134" t="s">
        <v>157</v>
      </c>
      <c r="N134" t="s">
        <v>1097</v>
      </c>
      <c r="O134" t="s">
        <v>1026</v>
      </c>
      <c r="P134" t="s">
        <v>1098</v>
      </c>
      <c r="Q134" t="s">
        <v>1063</v>
      </c>
      <c r="R134">
        <v>414</v>
      </c>
      <c r="S134">
        <v>414</v>
      </c>
      <c r="T134">
        <v>425</v>
      </c>
      <c r="U134" t="s">
        <v>694</v>
      </c>
      <c r="V134" t="s">
        <v>694</v>
      </c>
      <c r="W134">
        <v>22.3</v>
      </c>
      <c r="AA134">
        <v>8.9999999999999998E-4</v>
      </c>
      <c r="AB134">
        <v>1.52E-2</v>
      </c>
      <c r="AC134">
        <v>1.728E-2</v>
      </c>
      <c r="AD134">
        <v>2.0000000000000002E-5</v>
      </c>
      <c r="AE134">
        <v>0.95992999999999995</v>
      </c>
      <c r="AF134">
        <v>4.0299999999999997E-3</v>
      </c>
      <c r="AG134">
        <v>5.1999999999999995E-4</v>
      </c>
      <c r="AH134">
        <v>1.2E-4</v>
      </c>
      <c r="AI134">
        <v>1.2E-4</v>
      </c>
      <c r="AJ134">
        <v>1.9000000000000001E-4</v>
      </c>
      <c r="AK134">
        <v>1.7000000000000001E-4</v>
      </c>
      <c r="AL134">
        <v>3.1E-4</v>
      </c>
      <c r="AM134">
        <v>4.6000000000000001E-4</v>
      </c>
      <c r="AN134">
        <v>2.3000000000000001E-4</v>
      </c>
      <c r="AO134">
        <v>5.0000000000000002E-5</v>
      </c>
      <c r="AP134">
        <v>0</v>
      </c>
      <c r="AQ134" t="s">
        <v>926</v>
      </c>
      <c r="AR134" t="s">
        <v>926</v>
      </c>
      <c r="AS134" t="s">
        <v>926</v>
      </c>
      <c r="AT134" t="s">
        <v>926</v>
      </c>
      <c r="AU134" t="s">
        <v>926</v>
      </c>
      <c r="BK134">
        <v>0</v>
      </c>
      <c r="BL134">
        <v>3.0000000000000001E-5</v>
      </c>
      <c r="BM134">
        <v>0</v>
      </c>
      <c r="BN134">
        <v>0</v>
      </c>
      <c r="BO134">
        <v>0</v>
      </c>
      <c r="BP134">
        <v>1.0000000000000001E-5</v>
      </c>
      <c r="BQ134">
        <v>0</v>
      </c>
      <c r="BR134">
        <v>2.5000000000000001E-4</v>
      </c>
      <c r="BS134">
        <v>6.0000000000000002E-5</v>
      </c>
      <c r="BT134">
        <v>3.0000000000000001E-5</v>
      </c>
      <c r="BU134">
        <v>9.0000000000000006E-5</v>
      </c>
      <c r="BV134">
        <v>0.58399999999999996</v>
      </c>
      <c r="BW134">
        <v>0.71575040000000001</v>
      </c>
      <c r="BX134">
        <v>16.899999999999999</v>
      </c>
      <c r="BY134">
        <v>4622.6000000000004</v>
      </c>
      <c r="BZ134">
        <v>192.7</v>
      </c>
      <c r="CB134">
        <v>103.5</v>
      </c>
      <c r="CC134">
        <v>3.5735865339999999</v>
      </c>
      <c r="CD134">
        <v>3.5705489859999999</v>
      </c>
      <c r="CE134">
        <v>210.52</v>
      </c>
      <c r="CF134" t="s">
        <v>609</v>
      </c>
      <c r="CG134">
        <v>15</v>
      </c>
      <c r="CH134" t="s">
        <v>1082</v>
      </c>
      <c r="CI134" t="s">
        <v>157</v>
      </c>
      <c r="CJ134" t="s">
        <v>1083</v>
      </c>
      <c r="CL134">
        <v>1384.3</v>
      </c>
      <c r="CM134">
        <v>1674</v>
      </c>
      <c r="CN134">
        <v>1384.3</v>
      </c>
      <c r="CO134">
        <v>1674</v>
      </c>
      <c r="CP134" t="s">
        <v>157</v>
      </c>
      <c r="CQ134" t="s">
        <v>157</v>
      </c>
      <c r="CR134" t="s">
        <v>780</v>
      </c>
      <c r="CS134" t="s">
        <v>780</v>
      </c>
      <c r="CU134">
        <v>486.2</v>
      </c>
      <c r="CV134">
        <v>480.9</v>
      </c>
      <c r="CW134" t="s">
        <v>1102</v>
      </c>
    </row>
    <row r="135" spans="2:101" hidden="1">
      <c r="C135" t="s">
        <v>721</v>
      </c>
      <c r="D135" t="s">
        <v>592</v>
      </c>
      <c r="E135" t="s">
        <v>665</v>
      </c>
      <c r="F135" t="s">
        <v>594</v>
      </c>
      <c r="G135" t="s">
        <v>1246</v>
      </c>
      <c r="H135">
        <v>816</v>
      </c>
      <c r="I135" t="s">
        <v>616</v>
      </c>
      <c r="J135" t="s">
        <v>598</v>
      </c>
      <c r="K135">
        <v>13457</v>
      </c>
      <c r="L135" t="s">
        <v>654</v>
      </c>
      <c r="M135" t="s">
        <v>831</v>
      </c>
      <c r="N135" t="s">
        <v>1097</v>
      </c>
      <c r="O135" t="s">
        <v>1199</v>
      </c>
      <c r="P135" t="s">
        <v>1158</v>
      </c>
      <c r="Q135" t="s">
        <v>642</v>
      </c>
      <c r="R135">
        <v>1344</v>
      </c>
      <c r="S135">
        <v>1344</v>
      </c>
      <c r="T135">
        <v>1400</v>
      </c>
      <c r="U135" t="s">
        <v>694</v>
      </c>
      <c r="V135" t="s">
        <v>694</v>
      </c>
      <c r="W135">
        <v>22.8</v>
      </c>
      <c r="AA135">
        <v>2.0000000000000001E-4</v>
      </c>
      <c r="AB135">
        <v>4.1200000000000004E-3</v>
      </c>
      <c r="AC135">
        <v>6.1769999999999999E-2</v>
      </c>
      <c r="AD135">
        <v>2.0000000000000002E-5</v>
      </c>
      <c r="AE135">
        <v>0.93327000000000004</v>
      </c>
      <c r="AF135">
        <v>5.1999999999999995E-4</v>
      </c>
      <c r="AG135" t="s">
        <v>607</v>
      </c>
      <c r="AH135">
        <v>8.0000000000000007E-5</v>
      </c>
      <c r="AI135">
        <v>2.0000000000000002E-5</v>
      </c>
      <c r="AJ135" t="s">
        <v>926</v>
      </c>
      <c r="AK135" t="s">
        <v>926</v>
      </c>
      <c r="AL135">
        <v>0</v>
      </c>
      <c r="AM135">
        <v>0</v>
      </c>
      <c r="AN135">
        <v>0</v>
      </c>
      <c r="AO135">
        <v>0</v>
      </c>
      <c r="AP135">
        <v>0</v>
      </c>
      <c r="AQ135" t="s">
        <v>926</v>
      </c>
      <c r="AR135" t="s">
        <v>926</v>
      </c>
      <c r="AS135" t="s">
        <v>926</v>
      </c>
      <c r="AT135" t="s">
        <v>926</v>
      </c>
      <c r="AU135" t="s">
        <v>926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0.61599999999999999</v>
      </c>
      <c r="BW135">
        <v>0.75496960000000002</v>
      </c>
      <c r="BX135">
        <v>17.8</v>
      </c>
      <c r="BY135">
        <v>4765</v>
      </c>
      <c r="BZ135">
        <v>197.4</v>
      </c>
      <c r="CB135">
        <v>95</v>
      </c>
      <c r="CC135">
        <v>3.28</v>
      </c>
      <c r="CD135">
        <v>3.2770000000000001</v>
      </c>
      <c r="CE135" t="s">
        <v>608</v>
      </c>
      <c r="CF135" t="s">
        <v>609</v>
      </c>
      <c r="CG135">
        <v>20</v>
      </c>
      <c r="CH135" t="s">
        <v>724</v>
      </c>
      <c r="CJ135" t="s">
        <v>725</v>
      </c>
      <c r="CL135">
        <v>520.5</v>
      </c>
      <c r="CM135">
        <v>526</v>
      </c>
      <c r="CN135">
        <v>520.5</v>
      </c>
      <c r="CO135">
        <v>526</v>
      </c>
      <c r="CR135" t="s">
        <v>780</v>
      </c>
      <c r="CS135" t="s">
        <v>780</v>
      </c>
      <c r="CT135" t="s">
        <v>780</v>
      </c>
      <c r="CU135">
        <v>590.79999999999995</v>
      </c>
      <c r="CV135">
        <v>586.29999999999995</v>
      </c>
      <c r="CW135" t="s">
        <v>1102</v>
      </c>
    </row>
    <row r="136" spans="2:101" hidden="1">
      <c r="C136" t="s">
        <v>1247</v>
      </c>
      <c r="D136" t="s">
        <v>592</v>
      </c>
      <c r="E136" t="s">
        <v>665</v>
      </c>
      <c r="F136" t="s">
        <v>594</v>
      </c>
      <c r="G136" t="s">
        <v>1248</v>
      </c>
      <c r="H136">
        <v>7334</v>
      </c>
      <c r="I136" t="s">
        <v>616</v>
      </c>
      <c r="J136" t="s">
        <v>1249</v>
      </c>
      <c r="K136">
        <v>12872</v>
      </c>
      <c r="L136" t="s">
        <v>654</v>
      </c>
      <c r="M136" t="s">
        <v>1143</v>
      </c>
      <c r="N136" t="s">
        <v>1097</v>
      </c>
      <c r="O136" t="s">
        <v>1199</v>
      </c>
      <c r="P136" t="s">
        <v>1158</v>
      </c>
      <c r="Q136" t="s">
        <v>642</v>
      </c>
      <c r="R136">
        <v>2068</v>
      </c>
      <c r="S136">
        <v>2068</v>
      </c>
      <c r="T136">
        <v>2150</v>
      </c>
      <c r="U136" t="s">
        <v>694</v>
      </c>
      <c r="V136" t="s">
        <v>694</v>
      </c>
      <c r="W136">
        <v>22.9</v>
      </c>
      <c r="AA136">
        <v>2.0000000000000001E-4</v>
      </c>
      <c r="AB136">
        <v>4.4000000000000003E-3</v>
      </c>
      <c r="AC136">
        <v>7.775E-2</v>
      </c>
      <c r="AD136">
        <v>5.9999999999999995E-4</v>
      </c>
      <c r="AE136">
        <v>0.91486000000000001</v>
      </c>
      <c r="AF136">
        <v>1.2099999999999999E-3</v>
      </c>
      <c r="AG136">
        <v>9.1E-4</v>
      </c>
      <c r="AH136">
        <v>2.0000000000000002E-5</v>
      </c>
      <c r="AI136">
        <v>2.0000000000000002E-5</v>
      </c>
      <c r="AJ136" t="s">
        <v>926</v>
      </c>
      <c r="AK136" t="s">
        <v>926</v>
      </c>
      <c r="AL136">
        <v>3.0000000000000001E-5</v>
      </c>
      <c r="AM136">
        <v>0</v>
      </c>
      <c r="AN136">
        <v>0</v>
      </c>
      <c r="AO136">
        <v>0</v>
      </c>
      <c r="AP136">
        <v>0</v>
      </c>
      <c r="AQ136" t="s">
        <v>926</v>
      </c>
      <c r="AR136" t="s">
        <v>926</v>
      </c>
      <c r="AS136" t="s">
        <v>926</v>
      </c>
      <c r="AT136" t="s">
        <v>926</v>
      </c>
      <c r="AU136" t="s">
        <v>926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0.63300000000000001</v>
      </c>
      <c r="BW136">
        <v>0.77580479999999996</v>
      </c>
      <c r="BX136">
        <v>18.3</v>
      </c>
      <c r="BY136">
        <v>4811.3999999999996</v>
      </c>
      <c r="BZ136">
        <v>199.5</v>
      </c>
      <c r="CB136">
        <v>95</v>
      </c>
      <c r="CC136">
        <v>3.28</v>
      </c>
      <c r="CD136">
        <v>3.2770000000000001</v>
      </c>
      <c r="CE136" t="s">
        <v>608</v>
      </c>
      <c r="CF136" t="s">
        <v>609</v>
      </c>
      <c r="CG136">
        <v>600</v>
      </c>
      <c r="CH136" t="s">
        <v>1250</v>
      </c>
      <c r="CI136" t="s">
        <v>157</v>
      </c>
      <c r="CJ136" t="s">
        <v>1251</v>
      </c>
      <c r="CL136" t="s">
        <v>157</v>
      </c>
      <c r="CM136" t="s">
        <v>157</v>
      </c>
      <c r="CN136" t="s">
        <v>157</v>
      </c>
      <c r="CO136" t="s">
        <v>157</v>
      </c>
      <c r="CP136" t="s">
        <v>157</v>
      </c>
      <c r="CQ136" t="s">
        <v>157</v>
      </c>
      <c r="CR136" t="s">
        <v>780</v>
      </c>
      <c r="CS136" t="s">
        <v>780</v>
      </c>
      <c r="CU136">
        <v>551.79999999999995</v>
      </c>
      <c r="CV136">
        <v>547.79999999999995</v>
      </c>
      <c r="CW136" t="s">
        <v>1102</v>
      </c>
    </row>
    <row r="137" spans="2:101" hidden="1">
      <c r="B137">
        <v>76828</v>
      </c>
      <c r="C137" t="s">
        <v>1252</v>
      </c>
      <c r="D137" t="s">
        <v>592</v>
      </c>
      <c r="E137" t="s">
        <v>665</v>
      </c>
      <c r="F137" t="s">
        <v>594</v>
      </c>
      <c r="G137" t="s">
        <v>1253</v>
      </c>
      <c r="H137">
        <v>9299</v>
      </c>
      <c r="I137" t="s">
        <v>616</v>
      </c>
      <c r="J137" t="s">
        <v>1254</v>
      </c>
      <c r="K137">
        <v>11770</v>
      </c>
      <c r="L137" t="s">
        <v>638</v>
      </c>
      <c r="M137" t="s">
        <v>1096</v>
      </c>
      <c r="N137" t="s">
        <v>1255</v>
      </c>
      <c r="O137" t="s">
        <v>1073</v>
      </c>
      <c r="P137" t="s">
        <v>1098</v>
      </c>
      <c r="Q137" t="s">
        <v>642</v>
      </c>
      <c r="R137">
        <v>441</v>
      </c>
      <c r="S137">
        <v>441</v>
      </c>
      <c r="T137">
        <v>450</v>
      </c>
      <c r="U137">
        <v>20</v>
      </c>
      <c r="V137">
        <v>20</v>
      </c>
      <c r="W137">
        <v>23.9</v>
      </c>
      <c r="AA137">
        <v>1E-3</v>
      </c>
      <c r="AB137">
        <v>1.5900000000000001E-2</v>
      </c>
      <c r="AC137">
        <v>1.8509999999999999E-2</v>
      </c>
      <c r="AD137" t="s">
        <v>607</v>
      </c>
      <c r="AE137">
        <v>0.95350999999999997</v>
      </c>
      <c r="AF137">
        <v>4.5799999999999999E-3</v>
      </c>
      <c r="AG137">
        <v>2.4399999999999999E-3</v>
      </c>
      <c r="AH137">
        <v>2.2000000000000001E-4</v>
      </c>
      <c r="AI137">
        <v>2.2000000000000001E-4</v>
      </c>
      <c r="AJ137">
        <v>4.8999999999999998E-4</v>
      </c>
      <c r="AK137">
        <v>3.8000000000000002E-4</v>
      </c>
      <c r="AL137">
        <v>5.6999999999999998E-4</v>
      </c>
      <c r="AM137">
        <v>8.3000000000000001E-4</v>
      </c>
      <c r="AN137">
        <v>4.4999999999999999E-4</v>
      </c>
      <c r="AO137">
        <v>1.2999999999999999E-4</v>
      </c>
      <c r="AP137">
        <v>0</v>
      </c>
      <c r="AQ137" t="s">
        <v>926</v>
      </c>
      <c r="AR137" t="s">
        <v>926</v>
      </c>
      <c r="AS137" t="s">
        <v>926</v>
      </c>
      <c r="AT137" t="s">
        <v>926</v>
      </c>
      <c r="AU137" t="s">
        <v>926</v>
      </c>
      <c r="BK137">
        <v>1.0000000000000001E-5</v>
      </c>
      <c r="BL137">
        <v>4.0000000000000003E-5</v>
      </c>
      <c r="BM137">
        <v>0</v>
      </c>
      <c r="BN137">
        <v>0</v>
      </c>
      <c r="BO137">
        <v>0</v>
      </c>
      <c r="BP137">
        <v>3.0000000000000001E-5</v>
      </c>
      <c r="BQ137">
        <v>0</v>
      </c>
      <c r="BR137">
        <v>4.4999999999999999E-4</v>
      </c>
      <c r="BS137">
        <v>5.0000000000000002E-5</v>
      </c>
      <c r="BT137">
        <v>4.0000000000000003E-5</v>
      </c>
      <c r="BU137">
        <v>1.4999999999999999E-4</v>
      </c>
      <c r="BV137">
        <v>0.59299999999999997</v>
      </c>
      <c r="BW137">
        <v>0.7267808</v>
      </c>
      <c r="BX137">
        <v>17.2</v>
      </c>
      <c r="BY137">
        <v>4621.2</v>
      </c>
      <c r="BZ137">
        <v>193.7</v>
      </c>
      <c r="CB137">
        <v>105</v>
      </c>
      <c r="CC137">
        <v>3.6253776439999998</v>
      </c>
      <c r="CD137">
        <v>3.6222960729999998</v>
      </c>
      <c r="CE137">
        <v>213.62</v>
      </c>
      <c r="CF137" t="s">
        <v>609</v>
      </c>
      <c r="CG137">
        <v>6</v>
      </c>
      <c r="CH137" t="s">
        <v>1256</v>
      </c>
      <c r="CI137" t="s">
        <v>157</v>
      </c>
      <c r="CJ137" t="s">
        <v>1257</v>
      </c>
      <c r="CL137">
        <v>1387</v>
      </c>
      <c r="CM137">
        <v>1998.5</v>
      </c>
      <c r="CN137">
        <v>1387</v>
      </c>
      <c r="CO137">
        <v>1998.5</v>
      </c>
      <c r="CP137" t="s">
        <v>826</v>
      </c>
      <c r="CQ137" t="s">
        <v>826</v>
      </c>
      <c r="CR137" t="s">
        <v>780</v>
      </c>
      <c r="CS137" t="s">
        <v>780</v>
      </c>
      <c r="CU137">
        <v>478.2</v>
      </c>
      <c r="CV137">
        <v>472.5</v>
      </c>
      <c r="CW137" t="s">
        <v>1258</v>
      </c>
    </row>
    <row r="138" spans="2:101" hidden="1">
      <c r="B138">
        <v>76821</v>
      </c>
      <c r="C138" t="s">
        <v>1259</v>
      </c>
      <c r="D138" t="s">
        <v>592</v>
      </c>
      <c r="E138" t="s">
        <v>665</v>
      </c>
      <c r="F138" t="s">
        <v>594</v>
      </c>
      <c r="G138" t="s">
        <v>1260</v>
      </c>
      <c r="H138">
        <v>10338</v>
      </c>
      <c r="I138" t="s">
        <v>616</v>
      </c>
      <c r="J138" t="s">
        <v>1261</v>
      </c>
      <c r="K138">
        <v>13400</v>
      </c>
      <c r="L138" t="s">
        <v>638</v>
      </c>
      <c r="M138" t="s">
        <v>1096</v>
      </c>
      <c r="N138" t="s">
        <v>1255</v>
      </c>
      <c r="O138" t="s">
        <v>1073</v>
      </c>
      <c r="P138" t="s">
        <v>1098</v>
      </c>
      <c r="Q138" t="s">
        <v>642</v>
      </c>
      <c r="R138">
        <v>517</v>
      </c>
      <c r="S138">
        <v>517</v>
      </c>
      <c r="T138">
        <v>600</v>
      </c>
      <c r="U138">
        <v>11.7</v>
      </c>
      <c r="V138">
        <v>11.7</v>
      </c>
      <c r="W138">
        <v>23.5</v>
      </c>
      <c r="AA138">
        <v>8.0000000000000004E-4</v>
      </c>
      <c r="AB138">
        <v>1.332E-2</v>
      </c>
      <c r="AC138">
        <v>1.8380000000000001E-2</v>
      </c>
      <c r="AD138" t="s">
        <v>607</v>
      </c>
      <c r="AE138">
        <v>0.96009</v>
      </c>
      <c r="AF138">
        <v>4.1799999999999997E-3</v>
      </c>
      <c r="AG138">
        <v>5.1000000000000004E-4</v>
      </c>
      <c r="AH138">
        <v>1.2999999999999999E-4</v>
      </c>
      <c r="AI138">
        <v>1.2999999999999999E-4</v>
      </c>
      <c r="AJ138">
        <v>2.1000000000000001E-4</v>
      </c>
      <c r="AK138">
        <v>1.7000000000000001E-4</v>
      </c>
      <c r="AL138">
        <v>3.2000000000000003E-4</v>
      </c>
      <c r="AM138">
        <v>6.4000000000000005E-4</v>
      </c>
      <c r="AN138">
        <v>4.0999999999999999E-4</v>
      </c>
      <c r="AO138">
        <v>1.3999999999999999E-4</v>
      </c>
      <c r="AP138">
        <v>2.0000000000000002E-5</v>
      </c>
      <c r="AQ138" t="s">
        <v>926</v>
      </c>
      <c r="AR138" t="s">
        <v>926</v>
      </c>
      <c r="AS138" t="s">
        <v>926</v>
      </c>
      <c r="AT138" t="s">
        <v>926</v>
      </c>
      <c r="AU138" t="s">
        <v>926</v>
      </c>
      <c r="BK138">
        <v>0</v>
      </c>
      <c r="BL138">
        <v>3.0000000000000001E-5</v>
      </c>
      <c r="BM138">
        <v>0</v>
      </c>
      <c r="BN138">
        <v>0</v>
      </c>
      <c r="BO138">
        <v>0</v>
      </c>
      <c r="BP138">
        <v>3.0000000000000001E-5</v>
      </c>
      <c r="BQ138">
        <v>0</v>
      </c>
      <c r="BR138">
        <v>2.7E-4</v>
      </c>
      <c r="BS138">
        <v>6.9999999999999994E-5</v>
      </c>
      <c r="BT138">
        <v>3.0000000000000001E-5</v>
      </c>
      <c r="BU138">
        <v>1.2E-4</v>
      </c>
      <c r="BV138">
        <v>0.58599999999999997</v>
      </c>
      <c r="BW138">
        <v>0.7182016</v>
      </c>
      <c r="BX138">
        <v>17</v>
      </c>
      <c r="BY138">
        <v>4627.2</v>
      </c>
      <c r="BZ138">
        <v>193.1</v>
      </c>
      <c r="CB138">
        <v>106.3</v>
      </c>
      <c r="CC138">
        <v>3.670263271</v>
      </c>
      <c r="CD138">
        <v>3.6671435479999999</v>
      </c>
      <c r="CE138">
        <v>216.06</v>
      </c>
      <c r="CF138" t="s">
        <v>609</v>
      </c>
      <c r="CG138">
        <v>5</v>
      </c>
      <c r="CH138" t="s">
        <v>1262</v>
      </c>
      <c r="CI138" t="s">
        <v>157</v>
      </c>
      <c r="CJ138" t="s">
        <v>1263</v>
      </c>
      <c r="CL138">
        <v>1403</v>
      </c>
      <c r="CM138">
        <v>1959</v>
      </c>
      <c r="CN138">
        <v>1403</v>
      </c>
      <c r="CO138">
        <v>1959</v>
      </c>
      <c r="CP138" t="s">
        <v>157</v>
      </c>
      <c r="CQ138" t="s">
        <v>157</v>
      </c>
      <c r="CR138" t="s">
        <v>780</v>
      </c>
      <c r="CS138" t="s">
        <v>780</v>
      </c>
      <c r="CU138">
        <v>480.4</v>
      </c>
      <c r="CV138">
        <v>475.4</v>
      </c>
      <c r="CW138" t="s">
        <v>1258</v>
      </c>
    </row>
    <row r="139" spans="2:101" hidden="1">
      <c r="B139">
        <v>76710</v>
      </c>
      <c r="C139" t="s">
        <v>716</v>
      </c>
      <c r="D139" t="s">
        <v>592</v>
      </c>
      <c r="E139" t="s">
        <v>665</v>
      </c>
      <c r="F139" t="s">
        <v>594</v>
      </c>
      <c r="G139" t="s">
        <v>1264</v>
      </c>
      <c r="H139">
        <v>10719</v>
      </c>
      <c r="I139" t="s">
        <v>616</v>
      </c>
      <c r="J139" t="s">
        <v>1265</v>
      </c>
      <c r="K139">
        <v>15453</v>
      </c>
      <c r="L139" t="s">
        <v>654</v>
      </c>
      <c r="M139" t="s">
        <v>1169</v>
      </c>
      <c r="N139" t="s">
        <v>1255</v>
      </c>
      <c r="O139" t="s">
        <v>1199</v>
      </c>
      <c r="P139" t="s">
        <v>1158</v>
      </c>
      <c r="Q139" t="s">
        <v>642</v>
      </c>
      <c r="R139">
        <v>1276</v>
      </c>
      <c r="S139">
        <v>1276</v>
      </c>
      <c r="T139">
        <v>1325</v>
      </c>
      <c r="U139" t="s">
        <v>694</v>
      </c>
      <c r="V139" t="s">
        <v>694</v>
      </c>
      <c r="W139">
        <v>22.5</v>
      </c>
      <c r="AA139">
        <v>2.0000000000000001E-4</v>
      </c>
      <c r="AB139">
        <v>3.8999999999999998E-3</v>
      </c>
      <c r="AC139">
        <v>6.8239999999999995E-2</v>
      </c>
      <c r="AD139" t="s">
        <v>607</v>
      </c>
      <c r="AE139">
        <v>0.92669999999999997</v>
      </c>
      <c r="AF139">
        <v>4.0000000000000002E-4</v>
      </c>
      <c r="AG139">
        <v>5.0000000000000001E-4</v>
      </c>
      <c r="AH139">
        <v>4.0000000000000003E-5</v>
      </c>
      <c r="AI139">
        <v>2.0000000000000002E-5</v>
      </c>
      <c r="AJ139" t="s">
        <v>926</v>
      </c>
      <c r="AK139" t="s">
        <v>926</v>
      </c>
      <c r="AL139">
        <v>0</v>
      </c>
      <c r="AM139">
        <v>0</v>
      </c>
      <c r="AN139">
        <v>0</v>
      </c>
      <c r="AO139">
        <v>0</v>
      </c>
      <c r="AP139">
        <v>0</v>
      </c>
      <c r="AQ139" t="s">
        <v>926</v>
      </c>
      <c r="AR139" t="s">
        <v>926</v>
      </c>
      <c r="AS139" t="s">
        <v>926</v>
      </c>
      <c r="AT139" t="s">
        <v>926</v>
      </c>
      <c r="AU139" t="s">
        <v>926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0.622</v>
      </c>
      <c r="BW139">
        <v>0.76232319999999998</v>
      </c>
      <c r="BX139">
        <v>18</v>
      </c>
      <c r="BY139">
        <v>4782.8999999999996</v>
      </c>
      <c r="BZ139">
        <v>198.2</v>
      </c>
      <c r="CB139">
        <v>95</v>
      </c>
      <c r="CC139">
        <v>3.28</v>
      </c>
      <c r="CD139">
        <v>3.2770000000000001</v>
      </c>
      <c r="CE139" t="s">
        <v>608</v>
      </c>
      <c r="CF139" t="s">
        <v>609</v>
      </c>
      <c r="CG139">
        <v>2</v>
      </c>
      <c r="CH139" t="s">
        <v>643</v>
      </c>
      <c r="CI139" t="s">
        <v>157</v>
      </c>
      <c r="CJ139" t="s">
        <v>644</v>
      </c>
      <c r="CL139">
        <v>505.5</v>
      </c>
      <c r="CM139">
        <v>508.5</v>
      </c>
      <c r="CN139">
        <v>505.5</v>
      </c>
      <c r="CO139">
        <v>508.5</v>
      </c>
      <c r="CP139" t="s">
        <v>157</v>
      </c>
      <c r="CQ139" t="s">
        <v>157</v>
      </c>
      <c r="CR139" t="s">
        <v>780</v>
      </c>
      <c r="CS139" t="s">
        <v>780</v>
      </c>
      <c r="CU139">
        <v>589</v>
      </c>
      <c r="CV139">
        <v>584.6</v>
      </c>
      <c r="CW139" t="s">
        <v>1258</v>
      </c>
    </row>
    <row r="140" spans="2:101" hidden="1">
      <c r="B140">
        <v>76675</v>
      </c>
      <c r="C140" t="s">
        <v>1067</v>
      </c>
      <c r="D140" t="s">
        <v>592</v>
      </c>
      <c r="E140" t="s">
        <v>665</v>
      </c>
      <c r="F140" t="s">
        <v>594</v>
      </c>
      <c r="G140" t="s">
        <v>1266</v>
      </c>
      <c r="H140">
        <v>320</v>
      </c>
      <c r="I140" t="s">
        <v>616</v>
      </c>
      <c r="J140" t="s">
        <v>1069</v>
      </c>
      <c r="K140">
        <v>15224</v>
      </c>
      <c r="L140" t="s">
        <v>599</v>
      </c>
      <c r="M140" t="s">
        <v>600</v>
      </c>
      <c r="N140" t="s">
        <v>1255</v>
      </c>
      <c r="O140" t="s">
        <v>1199</v>
      </c>
      <c r="P140" t="s">
        <v>1158</v>
      </c>
      <c r="Q140" t="s">
        <v>1063</v>
      </c>
      <c r="R140">
        <v>1931</v>
      </c>
      <c r="S140">
        <v>1931</v>
      </c>
      <c r="T140">
        <v>2000</v>
      </c>
      <c r="U140" t="s">
        <v>694</v>
      </c>
      <c r="V140" t="s">
        <v>694</v>
      </c>
      <c r="W140">
        <v>22.8</v>
      </c>
      <c r="Z140" t="s">
        <v>926</v>
      </c>
      <c r="AA140">
        <v>1.1999999999999999E-3</v>
      </c>
      <c r="AB140">
        <v>3.0999999999999999E-3</v>
      </c>
      <c r="AC140">
        <v>8.5080000000000003E-2</v>
      </c>
      <c r="AD140" t="s">
        <v>926</v>
      </c>
      <c r="AE140">
        <v>0.91003000000000001</v>
      </c>
      <c r="AF140">
        <v>4.2000000000000002E-4</v>
      </c>
      <c r="AG140" t="s">
        <v>607</v>
      </c>
      <c r="AH140">
        <v>5.0000000000000002E-5</v>
      </c>
      <c r="AI140">
        <v>3.0000000000000001E-5</v>
      </c>
      <c r="AJ140" t="s">
        <v>926</v>
      </c>
      <c r="AK140" t="s">
        <v>926</v>
      </c>
      <c r="AL140">
        <v>4.0000000000000003E-5</v>
      </c>
      <c r="AM140">
        <v>2.0000000000000002E-5</v>
      </c>
      <c r="AN140">
        <v>0</v>
      </c>
      <c r="AO140">
        <v>0</v>
      </c>
      <c r="AP140">
        <v>0</v>
      </c>
      <c r="AQ140" t="s">
        <v>926</v>
      </c>
      <c r="AR140" t="s">
        <v>926</v>
      </c>
      <c r="AS140" t="s">
        <v>926</v>
      </c>
      <c r="AT140" t="s">
        <v>926</v>
      </c>
      <c r="AU140" t="s">
        <v>926</v>
      </c>
      <c r="BK140">
        <v>0</v>
      </c>
      <c r="BL140">
        <v>3.0000000000000001E-5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0.63700000000000001</v>
      </c>
      <c r="BW140">
        <v>0.78070720000000005</v>
      </c>
      <c r="BX140">
        <v>18.5</v>
      </c>
      <c r="BY140">
        <v>4826.3</v>
      </c>
      <c r="BZ140">
        <v>199.9</v>
      </c>
      <c r="CB140">
        <v>100.2</v>
      </c>
      <c r="CC140">
        <v>3.459646094</v>
      </c>
      <c r="CD140">
        <v>3.4567053950000002</v>
      </c>
      <c r="CE140">
        <v>205.45</v>
      </c>
      <c r="CF140" t="s">
        <v>609</v>
      </c>
      <c r="CG140">
        <v>0</v>
      </c>
      <c r="CH140" t="s">
        <v>1070</v>
      </c>
      <c r="CI140" t="s">
        <v>157</v>
      </c>
      <c r="CJ140" t="s">
        <v>611</v>
      </c>
      <c r="CL140">
        <v>533</v>
      </c>
      <c r="CM140">
        <v>535</v>
      </c>
      <c r="CN140">
        <v>533</v>
      </c>
      <c r="CO140">
        <v>535</v>
      </c>
      <c r="CP140" t="s">
        <v>157</v>
      </c>
      <c r="CQ140" t="s">
        <v>157</v>
      </c>
      <c r="CR140" t="s">
        <v>780</v>
      </c>
      <c r="CS140" t="s">
        <v>780</v>
      </c>
      <c r="CT140" t="s">
        <v>780</v>
      </c>
      <c r="CU140">
        <v>638.9</v>
      </c>
      <c r="CV140">
        <v>634.29999999999995</v>
      </c>
      <c r="CW140" t="s">
        <v>1258</v>
      </c>
    </row>
    <row r="141" spans="2:101" hidden="1">
      <c r="B141">
        <v>76882</v>
      </c>
      <c r="C141" t="s">
        <v>1267</v>
      </c>
      <c r="D141" t="s">
        <v>592</v>
      </c>
      <c r="E141" t="s">
        <v>665</v>
      </c>
      <c r="F141" t="s">
        <v>594</v>
      </c>
      <c r="G141" t="s">
        <v>1268</v>
      </c>
      <c r="H141">
        <v>10949</v>
      </c>
      <c r="I141" t="s">
        <v>616</v>
      </c>
      <c r="J141" t="s">
        <v>1269</v>
      </c>
      <c r="K141">
        <v>12453</v>
      </c>
      <c r="L141" t="s">
        <v>638</v>
      </c>
      <c r="M141" t="s">
        <v>1096</v>
      </c>
      <c r="N141" t="s">
        <v>1255</v>
      </c>
      <c r="O141" t="s">
        <v>1026</v>
      </c>
      <c r="P141" t="s">
        <v>1270</v>
      </c>
      <c r="Q141" t="s">
        <v>642</v>
      </c>
      <c r="R141">
        <v>448</v>
      </c>
      <c r="S141">
        <v>448</v>
      </c>
      <c r="T141">
        <v>425</v>
      </c>
      <c r="U141">
        <v>13.3</v>
      </c>
      <c r="V141">
        <v>13.3</v>
      </c>
      <c r="W141">
        <v>22</v>
      </c>
      <c r="AA141">
        <v>6.9999999999999999E-4</v>
      </c>
      <c r="AB141">
        <v>1.66E-2</v>
      </c>
      <c r="AC141">
        <v>1.6129999999999999E-2</v>
      </c>
      <c r="AD141" t="s">
        <v>607</v>
      </c>
      <c r="AE141">
        <v>0.95037000000000005</v>
      </c>
      <c r="AF141">
        <v>9.5899999999999996E-3</v>
      </c>
      <c r="AG141">
        <v>2.2100000000000002E-3</v>
      </c>
      <c r="AH141">
        <v>6.8000000000000005E-4</v>
      </c>
      <c r="AI141">
        <v>5.6999999999999998E-4</v>
      </c>
      <c r="AJ141">
        <v>5.0000000000000001E-4</v>
      </c>
      <c r="AK141">
        <v>2.9999999999999997E-4</v>
      </c>
      <c r="AL141">
        <v>4.0000000000000002E-4</v>
      </c>
      <c r="AM141">
        <v>6.4999999999999997E-4</v>
      </c>
      <c r="AN141">
        <v>5.1999999999999995E-4</v>
      </c>
      <c r="AO141">
        <v>1.7000000000000001E-4</v>
      </c>
      <c r="AP141">
        <v>4.0000000000000003E-5</v>
      </c>
      <c r="AQ141" t="s">
        <v>926</v>
      </c>
      <c r="AR141" t="s">
        <v>926</v>
      </c>
      <c r="AS141" t="s">
        <v>926</v>
      </c>
      <c r="AT141" t="s">
        <v>926</v>
      </c>
      <c r="AU141" t="s">
        <v>926</v>
      </c>
      <c r="BK141">
        <v>2.0000000000000002E-5</v>
      </c>
      <c r="BL141">
        <v>4.0000000000000003E-5</v>
      </c>
      <c r="BM141">
        <v>0</v>
      </c>
      <c r="BN141">
        <v>0</v>
      </c>
      <c r="BO141">
        <v>0</v>
      </c>
      <c r="BP141">
        <v>4.0000000000000003E-5</v>
      </c>
      <c r="BQ141">
        <v>0</v>
      </c>
      <c r="BR141">
        <v>2.9E-4</v>
      </c>
      <c r="BS141">
        <v>6.9999999999999994E-5</v>
      </c>
      <c r="BT141">
        <v>3.0000000000000001E-5</v>
      </c>
      <c r="BU141">
        <v>8.0000000000000007E-5</v>
      </c>
      <c r="BV141">
        <v>0.59299999999999997</v>
      </c>
      <c r="BW141">
        <v>0.7267808</v>
      </c>
      <c r="BX141">
        <v>17.2</v>
      </c>
      <c r="BY141">
        <v>4616.5</v>
      </c>
      <c r="BZ141">
        <v>194.1</v>
      </c>
      <c r="CB141">
        <v>107.5</v>
      </c>
      <c r="CC141">
        <v>3.7116961590000002</v>
      </c>
      <c r="CD141">
        <v>3.7085412170000001</v>
      </c>
      <c r="CE141">
        <v>218.38</v>
      </c>
      <c r="CF141" t="s">
        <v>609</v>
      </c>
      <c r="CG141">
        <v>3</v>
      </c>
      <c r="CH141" t="s">
        <v>1271</v>
      </c>
      <c r="CI141" t="s">
        <v>157</v>
      </c>
      <c r="CJ141" t="s">
        <v>1272</v>
      </c>
      <c r="CL141">
        <v>1406</v>
      </c>
      <c r="CM141">
        <v>1878</v>
      </c>
      <c r="CN141">
        <v>1406</v>
      </c>
      <c r="CO141">
        <v>1878</v>
      </c>
      <c r="CP141" t="s">
        <v>157</v>
      </c>
      <c r="CQ141" t="s">
        <v>157</v>
      </c>
      <c r="CR141" t="s">
        <v>780</v>
      </c>
      <c r="CS141" t="s">
        <v>780</v>
      </c>
      <c r="CU141">
        <v>461.3</v>
      </c>
      <c r="CV141">
        <v>457.8</v>
      </c>
      <c r="CW141" t="s">
        <v>1258</v>
      </c>
    </row>
    <row r="142" spans="2:101" hidden="1">
      <c r="C142" t="s">
        <v>1273</v>
      </c>
      <c r="D142" t="s">
        <v>592</v>
      </c>
      <c r="E142" t="s">
        <v>665</v>
      </c>
      <c r="F142" t="s">
        <v>594</v>
      </c>
      <c r="G142" t="s">
        <v>1274</v>
      </c>
      <c r="H142">
        <v>8225</v>
      </c>
      <c r="I142" t="s">
        <v>616</v>
      </c>
      <c r="J142" t="s">
        <v>1275</v>
      </c>
      <c r="K142">
        <v>14537</v>
      </c>
      <c r="L142" t="s">
        <v>654</v>
      </c>
      <c r="M142" t="s">
        <v>1143</v>
      </c>
      <c r="N142" t="s">
        <v>1255</v>
      </c>
      <c r="O142" t="s">
        <v>1199</v>
      </c>
      <c r="P142" t="s">
        <v>1276</v>
      </c>
      <c r="Q142" t="s">
        <v>642</v>
      </c>
      <c r="R142">
        <v>1434</v>
      </c>
      <c r="S142">
        <v>1434</v>
      </c>
      <c r="T142">
        <v>1375</v>
      </c>
      <c r="U142">
        <v>1.7</v>
      </c>
      <c r="V142">
        <v>1.7</v>
      </c>
      <c r="W142">
        <v>21</v>
      </c>
      <c r="AA142">
        <v>2.0000000000000001E-4</v>
      </c>
      <c r="AB142">
        <v>4.3E-3</v>
      </c>
      <c r="AC142">
        <v>7.0419999999999996E-2</v>
      </c>
      <c r="AD142">
        <v>1E-4</v>
      </c>
      <c r="AE142">
        <v>0.92349999999999999</v>
      </c>
      <c r="AF142">
        <v>9.1E-4</v>
      </c>
      <c r="AG142">
        <v>5.0000000000000001E-4</v>
      </c>
      <c r="AH142">
        <v>2.0000000000000002E-5</v>
      </c>
      <c r="AI142">
        <v>2.0000000000000002E-5</v>
      </c>
      <c r="AJ142" t="s">
        <v>926</v>
      </c>
      <c r="AK142" t="s">
        <v>926</v>
      </c>
      <c r="AL142">
        <v>3.0000000000000001E-5</v>
      </c>
      <c r="AM142">
        <v>0</v>
      </c>
      <c r="AN142">
        <v>0</v>
      </c>
      <c r="AO142">
        <v>0</v>
      </c>
      <c r="AP142">
        <v>0</v>
      </c>
      <c r="AQ142" t="s">
        <v>926</v>
      </c>
      <c r="AR142" t="s">
        <v>926</v>
      </c>
      <c r="AS142" t="s">
        <v>926</v>
      </c>
      <c r="AT142" t="s">
        <v>926</v>
      </c>
      <c r="AU142" t="s">
        <v>926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0.625</v>
      </c>
      <c r="BW142">
        <v>0.76600000000000001</v>
      </c>
      <c r="BX142">
        <v>18.100000000000001</v>
      </c>
      <c r="BY142">
        <v>4789.1000000000004</v>
      </c>
      <c r="BZ142">
        <v>198.5</v>
      </c>
      <c r="CB142">
        <v>95</v>
      </c>
      <c r="CC142">
        <v>3.28</v>
      </c>
      <c r="CD142">
        <v>3.2770000000000001</v>
      </c>
      <c r="CE142" t="s">
        <v>608</v>
      </c>
      <c r="CF142" t="s">
        <v>609</v>
      </c>
      <c r="CG142">
        <v>96</v>
      </c>
      <c r="CH142" t="s">
        <v>1277</v>
      </c>
      <c r="CI142" t="s">
        <v>157</v>
      </c>
      <c r="CJ142" t="s">
        <v>1278</v>
      </c>
      <c r="CL142">
        <v>456</v>
      </c>
      <c r="CM142">
        <v>461</v>
      </c>
      <c r="CN142">
        <v>440</v>
      </c>
      <c r="CO142">
        <v>442</v>
      </c>
      <c r="CP142" t="s">
        <v>157</v>
      </c>
      <c r="CQ142" t="s">
        <v>157</v>
      </c>
      <c r="CR142" t="s">
        <v>780</v>
      </c>
      <c r="CS142" t="s">
        <v>780</v>
      </c>
      <c r="CU142">
        <v>522.5</v>
      </c>
      <c r="CV142">
        <v>517.9</v>
      </c>
      <c r="CW142" t="s">
        <v>1258</v>
      </c>
    </row>
    <row r="143" spans="2:101" hidden="1">
      <c r="B143">
        <v>76641</v>
      </c>
      <c r="C143" t="s">
        <v>1279</v>
      </c>
      <c r="D143" t="s">
        <v>592</v>
      </c>
      <c r="E143" t="s">
        <v>665</v>
      </c>
      <c r="F143" t="s">
        <v>594</v>
      </c>
      <c r="G143" t="s">
        <v>1280</v>
      </c>
      <c r="H143">
        <v>8380</v>
      </c>
      <c r="I143" t="s">
        <v>616</v>
      </c>
      <c r="J143" t="s">
        <v>1281</v>
      </c>
      <c r="K143">
        <v>14536</v>
      </c>
      <c r="L143" t="s">
        <v>654</v>
      </c>
      <c r="M143" t="s">
        <v>1143</v>
      </c>
      <c r="N143" t="s">
        <v>1255</v>
      </c>
      <c r="O143" t="s">
        <v>1199</v>
      </c>
      <c r="P143" t="s">
        <v>1276</v>
      </c>
      <c r="Q143" t="s">
        <v>642</v>
      </c>
      <c r="R143">
        <v>1496</v>
      </c>
      <c r="S143">
        <v>1496</v>
      </c>
      <c r="T143">
        <v>1400</v>
      </c>
      <c r="U143">
        <v>18.899999999999999</v>
      </c>
      <c r="V143">
        <v>18.899999999999999</v>
      </c>
      <c r="W143">
        <v>21.2</v>
      </c>
      <c r="AA143">
        <v>2.0000000000000001E-4</v>
      </c>
      <c r="AB143">
        <v>4.3E-3</v>
      </c>
      <c r="AC143">
        <v>6.275E-2</v>
      </c>
      <c r="AD143">
        <v>2.3000000000000001E-4</v>
      </c>
      <c r="AE143">
        <v>0.93140000000000001</v>
      </c>
      <c r="AF143">
        <v>6.9999999999999999E-4</v>
      </c>
      <c r="AG143">
        <v>4.0000000000000002E-4</v>
      </c>
      <c r="AH143" t="s">
        <v>607</v>
      </c>
      <c r="AI143">
        <v>2.0000000000000002E-5</v>
      </c>
      <c r="AJ143" t="s">
        <v>926</v>
      </c>
      <c r="AK143" t="s">
        <v>926</v>
      </c>
      <c r="AL143">
        <v>0</v>
      </c>
      <c r="AM143">
        <v>0</v>
      </c>
      <c r="AN143">
        <v>0</v>
      </c>
      <c r="AO143">
        <v>0</v>
      </c>
      <c r="AP143">
        <v>0</v>
      </c>
      <c r="AQ143" t="s">
        <v>926</v>
      </c>
      <c r="AR143" t="s">
        <v>926</v>
      </c>
      <c r="AS143" t="s">
        <v>926</v>
      </c>
      <c r="AT143" t="s">
        <v>926</v>
      </c>
      <c r="AU143" t="s">
        <v>926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0.61699999999999999</v>
      </c>
      <c r="BW143">
        <v>0.75619519999999996</v>
      </c>
      <c r="BX143">
        <v>17.899999999999999</v>
      </c>
      <c r="BY143">
        <v>4768.3999999999996</v>
      </c>
      <c r="BZ143">
        <v>197.6</v>
      </c>
      <c r="CB143">
        <v>95</v>
      </c>
      <c r="CC143">
        <v>3.28</v>
      </c>
      <c r="CD143">
        <v>3.2770000000000001</v>
      </c>
      <c r="CE143" t="s">
        <v>608</v>
      </c>
      <c r="CF143" t="s">
        <v>609</v>
      </c>
      <c r="CG143">
        <v>230</v>
      </c>
      <c r="CH143" t="s">
        <v>1282</v>
      </c>
      <c r="CI143" t="s">
        <v>157</v>
      </c>
      <c r="CJ143" t="s">
        <v>1283</v>
      </c>
      <c r="CL143">
        <v>465.5</v>
      </c>
      <c r="CM143">
        <v>471</v>
      </c>
      <c r="CN143">
        <v>465.5</v>
      </c>
      <c r="CO143">
        <v>471</v>
      </c>
      <c r="CP143" t="s">
        <v>157</v>
      </c>
      <c r="CQ143" t="s">
        <v>157</v>
      </c>
      <c r="CR143" t="s">
        <v>780</v>
      </c>
      <c r="CS143" t="s">
        <v>780</v>
      </c>
      <c r="CU143">
        <v>548.4</v>
      </c>
      <c r="CV143">
        <v>545</v>
      </c>
      <c r="CW143" t="s">
        <v>1258</v>
      </c>
    </row>
    <row r="144" spans="2:101" hidden="1">
      <c r="B144">
        <v>76900</v>
      </c>
      <c r="C144" t="s">
        <v>1284</v>
      </c>
      <c r="D144" t="s">
        <v>592</v>
      </c>
      <c r="E144" t="s">
        <v>665</v>
      </c>
      <c r="F144" t="s">
        <v>594</v>
      </c>
      <c r="G144" t="s">
        <v>1285</v>
      </c>
      <c r="H144">
        <v>811</v>
      </c>
      <c r="I144" t="s">
        <v>616</v>
      </c>
      <c r="J144" t="s">
        <v>1001</v>
      </c>
      <c r="K144">
        <v>14571</v>
      </c>
      <c r="L144" t="s">
        <v>638</v>
      </c>
      <c r="M144" t="s">
        <v>1096</v>
      </c>
      <c r="N144" t="s">
        <v>1255</v>
      </c>
      <c r="O144" t="s">
        <v>1073</v>
      </c>
      <c r="P144" t="s">
        <v>1276</v>
      </c>
      <c r="Q144" t="s">
        <v>642</v>
      </c>
      <c r="R144">
        <v>689</v>
      </c>
      <c r="S144">
        <v>689</v>
      </c>
      <c r="T144">
        <v>675</v>
      </c>
      <c r="U144" t="s">
        <v>694</v>
      </c>
      <c r="V144" t="s">
        <v>694</v>
      </c>
      <c r="W144">
        <v>22.5</v>
      </c>
      <c r="AA144">
        <v>6.9999999999999999E-4</v>
      </c>
      <c r="AB144">
        <v>1.6809999999999999E-2</v>
      </c>
      <c r="AC144">
        <v>1.506E-2</v>
      </c>
      <c r="AD144" t="s">
        <v>607</v>
      </c>
      <c r="AE144">
        <v>0.95187999999999995</v>
      </c>
      <c r="AF144">
        <v>1.065E-2</v>
      </c>
      <c r="AG144">
        <v>1.6100000000000001E-3</v>
      </c>
      <c r="AH144">
        <v>8.0999999999999996E-4</v>
      </c>
      <c r="AI144">
        <v>3.8999999999999999E-4</v>
      </c>
      <c r="AJ144">
        <v>3.2000000000000003E-4</v>
      </c>
      <c r="AK144">
        <v>1.9000000000000001E-4</v>
      </c>
      <c r="AL144">
        <v>2.9999999999999997E-4</v>
      </c>
      <c r="AM144">
        <v>4.0999999999999999E-4</v>
      </c>
      <c r="AN144">
        <v>3.4000000000000002E-4</v>
      </c>
      <c r="AO144">
        <v>1.2E-4</v>
      </c>
      <c r="AP144">
        <v>2.0000000000000002E-5</v>
      </c>
      <c r="AQ144" t="s">
        <v>926</v>
      </c>
      <c r="AR144" t="s">
        <v>926</v>
      </c>
      <c r="AS144" t="s">
        <v>926</v>
      </c>
      <c r="AT144" t="s">
        <v>926</v>
      </c>
      <c r="AU144" t="s">
        <v>926</v>
      </c>
      <c r="BK144">
        <v>1.0000000000000001E-5</v>
      </c>
      <c r="BL144">
        <v>3.0000000000000001E-5</v>
      </c>
      <c r="BM144">
        <v>0</v>
      </c>
      <c r="BN144">
        <v>0</v>
      </c>
      <c r="BO144">
        <v>0</v>
      </c>
      <c r="BP144">
        <v>3.0000000000000001E-5</v>
      </c>
      <c r="BQ144">
        <v>0</v>
      </c>
      <c r="BR144">
        <v>1.9000000000000001E-4</v>
      </c>
      <c r="BS144">
        <v>5.0000000000000002E-5</v>
      </c>
      <c r="BT144">
        <v>2.0000000000000002E-5</v>
      </c>
      <c r="BU144">
        <v>6.0000000000000002E-5</v>
      </c>
      <c r="BV144">
        <v>0.58899999999999997</v>
      </c>
      <c r="BW144">
        <v>0.72187840000000003</v>
      </c>
      <c r="BX144">
        <v>17.100000000000001</v>
      </c>
      <c r="BY144">
        <v>4615.5</v>
      </c>
      <c r="BZ144">
        <v>193.6</v>
      </c>
      <c r="CB144">
        <v>107.5</v>
      </c>
      <c r="CC144">
        <v>3.7116961590000002</v>
      </c>
      <c r="CD144">
        <v>3.7085412170000001</v>
      </c>
      <c r="CE144">
        <v>218.25</v>
      </c>
      <c r="CF144" t="s">
        <v>609</v>
      </c>
      <c r="CG144">
        <v>7</v>
      </c>
      <c r="CH144" t="s">
        <v>1286</v>
      </c>
      <c r="CI144" t="s">
        <v>157</v>
      </c>
      <c r="CJ144" t="s">
        <v>1004</v>
      </c>
      <c r="CL144">
        <v>1354</v>
      </c>
      <c r="CM144">
        <v>1870</v>
      </c>
      <c r="CN144">
        <v>1354</v>
      </c>
      <c r="CO144">
        <v>1870</v>
      </c>
      <c r="CP144" t="s">
        <v>826</v>
      </c>
      <c r="CQ144" t="s">
        <v>826</v>
      </c>
      <c r="CR144" t="s">
        <v>780</v>
      </c>
      <c r="CS144" t="s">
        <v>780</v>
      </c>
      <c r="CU144">
        <v>448</v>
      </c>
      <c r="CV144">
        <v>443.5</v>
      </c>
      <c r="CW144" t="s">
        <v>1258</v>
      </c>
    </row>
    <row r="145" spans="2:101" hidden="1">
      <c r="B145">
        <v>76715</v>
      </c>
      <c r="C145" t="s">
        <v>1287</v>
      </c>
      <c r="D145" t="s">
        <v>592</v>
      </c>
      <c r="E145" t="s">
        <v>665</v>
      </c>
      <c r="F145" t="s">
        <v>594</v>
      </c>
      <c r="G145" t="s">
        <v>1288</v>
      </c>
      <c r="H145">
        <v>90</v>
      </c>
      <c r="I145" t="s">
        <v>616</v>
      </c>
      <c r="J145" t="s">
        <v>1289</v>
      </c>
      <c r="K145">
        <v>12134</v>
      </c>
      <c r="L145" t="s">
        <v>654</v>
      </c>
      <c r="M145" t="s">
        <v>1143</v>
      </c>
      <c r="N145" t="s">
        <v>1255</v>
      </c>
      <c r="O145" t="s">
        <v>1026</v>
      </c>
      <c r="P145" t="s">
        <v>1276</v>
      </c>
      <c r="Q145" t="s">
        <v>642</v>
      </c>
      <c r="R145">
        <v>1427</v>
      </c>
      <c r="S145">
        <v>1427</v>
      </c>
      <c r="T145">
        <v>1300</v>
      </c>
      <c r="U145">
        <v>17.8</v>
      </c>
      <c r="V145">
        <v>17.8</v>
      </c>
      <c r="W145">
        <v>20</v>
      </c>
      <c r="AA145">
        <v>2.0000000000000001E-4</v>
      </c>
      <c r="AB145">
        <v>3.8E-3</v>
      </c>
      <c r="AC145">
        <v>6.1749999999999999E-2</v>
      </c>
      <c r="AD145">
        <v>1.2999999999999999E-4</v>
      </c>
      <c r="AE145">
        <v>0.93337999999999999</v>
      </c>
      <c r="AF145">
        <v>5.0000000000000001E-4</v>
      </c>
      <c r="AG145">
        <v>2.0000000000000001E-4</v>
      </c>
      <c r="AH145">
        <v>2.0000000000000002E-5</v>
      </c>
      <c r="AI145">
        <v>2.0000000000000002E-5</v>
      </c>
      <c r="AJ145" t="s">
        <v>926</v>
      </c>
      <c r="AK145" t="s">
        <v>926</v>
      </c>
      <c r="AL145">
        <v>0</v>
      </c>
      <c r="AM145">
        <v>0</v>
      </c>
      <c r="AN145">
        <v>0</v>
      </c>
      <c r="AO145">
        <v>0</v>
      </c>
      <c r="AP145">
        <v>0</v>
      </c>
      <c r="AQ145" t="s">
        <v>926</v>
      </c>
      <c r="AR145" t="s">
        <v>926</v>
      </c>
      <c r="AS145" t="s">
        <v>926</v>
      </c>
      <c r="AT145" t="s">
        <v>926</v>
      </c>
      <c r="AU145" t="s">
        <v>926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0.61599999999999999</v>
      </c>
      <c r="BW145">
        <v>0.75496960000000002</v>
      </c>
      <c r="BX145">
        <v>17.8</v>
      </c>
      <c r="BY145">
        <v>4765.7</v>
      </c>
      <c r="BZ145">
        <v>197.5</v>
      </c>
      <c r="CB145">
        <v>95</v>
      </c>
      <c r="CC145">
        <v>3.28</v>
      </c>
      <c r="CD145">
        <v>3.2770000000000001</v>
      </c>
      <c r="CE145" t="s">
        <v>608</v>
      </c>
      <c r="CF145" t="s">
        <v>609</v>
      </c>
      <c r="CG145">
        <v>125</v>
      </c>
      <c r="CH145" t="s">
        <v>940</v>
      </c>
      <c r="CI145" t="s">
        <v>157</v>
      </c>
      <c r="CJ145" t="s">
        <v>941</v>
      </c>
      <c r="CL145">
        <v>686.5</v>
      </c>
      <c r="CM145">
        <v>694.1</v>
      </c>
      <c r="CN145">
        <v>686.5</v>
      </c>
      <c r="CO145">
        <v>694.1</v>
      </c>
      <c r="CP145" t="s">
        <v>826</v>
      </c>
      <c r="CQ145" t="s">
        <v>826</v>
      </c>
      <c r="CR145" t="s">
        <v>780</v>
      </c>
      <c r="CS145" t="s">
        <v>780</v>
      </c>
      <c r="CU145">
        <v>529.5</v>
      </c>
      <c r="CV145">
        <v>524.9</v>
      </c>
      <c r="CW145" t="s">
        <v>1258</v>
      </c>
    </row>
    <row r="146" spans="2:101" hidden="1">
      <c r="B146">
        <v>76836</v>
      </c>
      <c r="C146" t="s">
        <v>1290</v>
      </c>
      <c r="D146" t="s">
        <v>592</v>
      </c>
      <c r="E146" t="s">
        <v>665</v>
      </c>
      <c r="F146" t="s">
        <v>594</v>
      </c>
      <c r="G146" t="s">
        <v>1291</v>
      </c>
      <c r="H146">
        <v>8668</v>
      </c>
      <c r="I146" t="s">
        <v>616</v>
      </c>
      <c r="J146" t="s">
        <v>1292</v>
      </c>
      <c r="K146">
        <v>12454</v>
      </c>
      <c r="L146" t="s">
        <v>638</v>
      </c>
      <c r="M146" t="s">
        <v>1096</v>
      </c>
      <c r="N146" t="s">
        <v>1255</v>
      </c>
      <c r="O146" t="s">
        <v>1073</v>
      </c>
      <c r="P146" t="s">
        <v>1270</v>
      </c>
      <c r="Q146" t="s">
        <v>642</v>
      </c>
      <c r="R146">
        <v>827</v>
      </c>
      <c r="S146">
        <v>827</v>
      </c>
      <c r="T146">
        <v>800</v>
      </c>
      <c r="U146" t="s">
        <v>694</v>
      </c>
      <c r="V146" t="s">
        <v>694</v>
      </c>
      <c r="W146">
        <v>21.3</v>
      </c>
      <c r="Z146" t="s">
        <v>607</v>
      </c>
      <c r="AA146">
        <v>8.9999999999999998E-4</v>
      </c>
      <c r="AB146">
        <v>1.7670000000000002E-2</v>
      </c>
      <c r="AC146">
        <v>1.7649999999999999E-2</v>
      </c>
      <c r="AD146" t="s">
        <v>926</v>
      </c>
      <c r="AE146">
        <v>0.94784999999999997</v>
      </c>
      <c r="AF146">
        <v>8.1899999999999994E-3</v>
      </c>
      <c r="AG146">
        <v>1.3799999999999999E-3</v>
      </c>
      <c r="AH146">
        <v>9.3000000000000005E-4</v>
      </c>
      <c r="AI146">
        <v>4.2000000000000002E-4</v>
      </c>
      <c r="AJ146">
        <v>6.4000000000000005E-4</v>
      </c>
      <c r="AK146">
        <v>5.2999999999999998E-4</v>
      </c>
      <c r="AL146">
        <v>9.6000000000000002E-4</v>
      </c>
      <c r="AM146">
        <v>1.16E-3</v>
      </c>
      <c r="AN146">
        <v>4.0999999999999999E-4</v>
      </c>
      <c r="AO146">
        <v>2.0000000000000002E-5</v>
      </c>
      <c r="AP146">
        <v>0</v>
      </c>
      <c r="AQ146" t="s">
        <v>926</v>
      </c>
      <c r="AR146" t="s">
        <v>926</v>
      </c>
      <c r="AS146" t="s">
        <v>926</v>
      </c>
      <c r="AT146" t="s">
        <v>926</v>
      </c>
      <c r="AU146" t="s">
        <v>926</v>
      </c>
      <c r="BK146">
        <v>3.0000000000000001E-5</v>
      </c>
      <c r="BL146">
        <v>6.9999999999999994E-5</v>
      </c>
      <c r="BM146">
        <v>1.0000000000000001E-5</v>
      </c>
      <c r="BN146">
        <v>0</v>
      </c>
      <c r="BO146">
        <v>0</v>
      </c>
      <c r="BP146">
        <v>0</v>
      </c>
      <c r="BQ146">
        <v>0</v>
      </c>
      <c r="BR146">
        <v>7.2999999999999996E-4</v>
      </c>
      <c r="BS146">
        <v>1.6000000000000001E-4</v>
      </c>
      <c r="BT146">
        <v>8.0000000000000007E-5</v>
      </c>
      <c r="BU146">
        <v>2.1000000000000001E-4</v>
      </c>
      <c r="BV146">
        <v>0.59799999999999998</v>
      </c>
      <c r="BW146">
        <v>0.73290880000000003</v>
      </c>
      <c r="BX146">
        <v>17.3</v>
      </c>
      <c r="BY146">
        <v>4615.8</v>
      </c>
      <c r="BZ146">
        <v>194.4</v>
      </c>
      <c r="CB146">
        <v>100.8</v>
      </c>
      <c r="CC146">
        <v>3.4803625380000001</v>
      </c>
      <c r="CD146">
        <v>3.4774042299999999</v>
      </c>
      <c r="CE146">
        <v>204.91</v>
      </c>
      <c r="CF146" t="s">
        <v>609</v>
      </c>
      <c r="CG146">
        <v>0</v>
      </c>
      <c r="CH146" t="s">
        <v>1293</v>
      </c>
      <c r="CI146" t="s">
        <v>157</v>
      </c>
      <c r="CJ146" t="s">
        <v>1294</v>
      </c>
      <c r="CL146">
        <v>1364</v>
      </c>
      <c r="CM146">
        <v>1870</v>
      </c>
      <c r="CN146">
        <v>1364</v>
      </c>
      <c r="CO146">
        <v>1870</v>
      </c>
      <c r="CP146" t="s">
        <v>157</v>
      </c>
      <c r="CQ146" t="s">
        <v>157</v>
      </c>
      <c r="CR146" t="s">
        <v>780</v>
      </c>
      <c r="CS146" t="s">
        <v>780</v>
      </c>
      <c r="CU146">
        <v>453.6</v>
      </c>
      <c r="CV146">
        <v>449.4</v>
      </c>
      <c r="CW146" t="s">
        <v>1258</v>
      </c>
    </row>
    <row r="147" spans="2:101" hidden="1">
      <c r="B147">
        <v>76837</v>
      </c>
      <c r="C147" t="s">
        <v>1295</v>
      </c>
      <c r="D147" t="s">
        <v>592</v>
      </c>
      <c r="E147" t="s">
        <v>665</v>
      </c>
      <c r="F147" t="s">
        <v>594</v>
      </c>
      <c r="G147" t="s">
        <v>1296</v>
      </c>
      <c r="H147">
        <v>7626</v>
      </c>
      <c r="I147" t="s">
        <v>616</v>
      </c>
      <c r="J147" t="s">
        <v>1297</v>
      </c>
      <c r="K147">
        <v>11710</v>
      </c>
      <c r="L147" t="s">
        <v>638</v>
      </c>
      <c r="M147" t="s">
        <v>1096</v>
      </c>
      <c r="N147" t="s">
        <v>1255</v>
      </c>
      <c r="O147" t="s">
        <v>1073</v>
      </c>
      <c r="P147" t="s">
        <v>1270</v>
      </c>
      <c r="Q147" t="s">
        <v>642</v>
      </c>
      <c r="R147">
        <v>586</v>
      </c>
      <c r="S147">
        <v>586</v>
      </c>
      <c r="T147">
        <v>600</v>
      </c>
      <c r="U147">
        <v>11.1</v>
      </c>
      <c r="V147">
        <v>11.1</v>
      </c>
      <c r="W147">
        <v>20.6</v>
      </c>
      <c r="AA147">
        <v>1.2999999999999999E-3</v>
      </c>
      <c r="AB147">
        <v>2.1950000000000001E-2</v>
      </c>
      <c r="AC147">
        <v>1.8880000000000001E-2</v>
      </c>
      <c r="AD147">
        <v>1.0000000000000001E-5</v>
      </c>
      <c r="AE147">
        <v>0.94676000000000005</v>
      </c>
      <c r="AF147">
        <v>4.5700000000000003E-3</v>
      </c>
      <c r="AG147">
        <v>1.6199999999999999E-3</v>
      </c>
      <c r="AH147">
        <v>3.3E-4</v>
      </c>
      <c r="AI147">
        <v>2.9999999999999997E-4</v>
      </c>
      <c r="AJ147">
        <v>6.7000000000000002E-4</v>
      </c>
      <c r="AK147">
        <v>5.1999999999999995E-4</v>
      </c>
      <c r="AL147">
        <v>7.6000000000000004E-4</v>
      </c>
      <c r="AM147">
        <v>8.7000000000000001E-4</v>
      </c>
      <c r="AN147">
        <v>4.4000000000000002E-4</v>
      </c>
      <c r="AO147">
        <v>1E-4</v>
      </c>
      <c r="AP147">
        <v>0</v>
      </c>
      <c r="AQ147" t="s">
        <v>926</v>
      </c>
      <c r="AR147" t="s">
        <v>926</v>
      </c>
      <c r="AS147" t="s">
        <v>926</v>
      </c>
      <c r="AT147" t="s">
        <v>926</v>
      </c>
      <c r="AU147" t="s">
        <v>926</v>
      </c>
      <c r="BK147">
        <v>2.0000000000000002E-5</v>
      </c>
      <c r="BL147">
        <v>5.0000000000000002E-5</v>
      </c>
      <c r="BM147">
        <v>0</v>
      </c>
      <c r="BN147">
        <v>0</v>
      </c>
      <c r="BO147">
        <v>0</v>
      </c>
      <c r="BP147">
        <v>2.0000000000000002E-5</v>
      </c>
      <c r="BQ147">
        <v>0</v>
      </c>
      <c r="BR147">
        <v>5.5999999999999995E-4</v>
      </c>
      <c r="BS147">
        <v>6.0000000000000002E-5</v>
      </c>
      <c r="BT147">
        <v>5.0000000000000002E-5</v>
      </c>
      <c r="BU147">
        <v>1.6000000000000001E-4</v>
      </c>
      <c r="BV147">
        <v>0.59599999999999997</v>
      </c>
      <c r="BW147">
        <v>0.73045760000000004</v>
      </c>
      <c r="BX147">
        <v>17.3</v>
      </c>
      <c r="BY147">
        <v>4612.8999999999996</v>
      </c>
      <c r="BZ147">
        <v>193.4</v>
      </c>
      <c r="CB147">
        <v>104</v>
      </c>
      <c r="CC147">
        <v>3.5908502370000002</v>
      </c>
      <c r="CD147">
        <v>3.5877980150000002</v>
      </c>
      <c r="CE147">
        <v>211.49</v>
      </c>
      <c r="CF147" t="s">
        <v>609</v>
      </c>
      <c r="CG147">
        <v>10</v>
      </c>
      <c r="CH147" t="s">
        <v>1298</v>
      </c>
      <c r="CI147" t="s">
        <v>157</v>
      </c>
      <c r="CJ147" t="s">
        <v>1299</v>
      </c>
      <c r="CL147">
        <v>1429</v>
      </c>
      <c r="CM147">
        <v>1945</v>
      </c>
      <c r="CN147">
        <v>1429</v>
      </c>
      <c r="CO147">
        <v>1945</v>
      </c>
      <c r="CP147" t="s">
        <v>157</v>
      </c>
      <c r="CQ147" t="s">
        <v>157</v>
      </c>
      <c r="CR147" t="s">
        <v>780</v>
      </c>
      <c r="CS147" t="s">
        <v>780</v>
      </c>
      <c r="CT147" t="s">
        <v>780</v>
      </c>
      <c r="CU147">
        <v>456.2</v>
      </c>
      <c r="CV147">
        <v>450.4</v>
      </c>
      <c r="CW147" t="s">
        <v>1258</v>
      </c>
    </row>
    <row r="148" spans="2:101" hidden="1">
      <c r="C148" t="s">
        <v>1300</v>
      </c>
      <c r="D148" t="s">
        <v>592</v>
      </c>
      <c r="E148" t="s">
        <v>665</v>
      </c>
      <c r="F148" t="s">
        <v>594</v>
      </c>
      <c r="G148" t="s">
        <v>1301</v>
      </c>
      <c r="H148">
        <v>11174</v>
      </c>
      <c r="I148" t="s">
        <v>616</v>
      </c>
      <c r="J148" t="s">
        <v>1302</v>
      </c>
      <c r="K148">
        <v>9232</v>
      </c>
      <c r="L148" t="s">
        <v>638</v>
      </c>
      <c r="M148" t="s">
        <v>1096</v>
      </c>
      <c r="N148" t="s">
        <v>1255</v>
      </c>
      <c r="O148" t="s">
        <v>1026</v>
      </c>
      <c r="P148" t="s">
        <v>1270</v>
      </c>
      <c r="Q148" t="s">
        <v>642</v>
      </c>
      <c r="R148">
        <v>662</v>
      </c>
      <c r="S148">
        <v>662</v>
      </c>
      <c r="T148">
        <v>675</v>
      </c>
      <c r="U148">
        <v>-0.6</v>
      </c>
      <c r="V148">
        <v>-0.6</v>
      </c>
      <c r="W148">
        <v>22</v>
      </c>
      <c r="AA148">
        <v>6.9999999999999999E-4</v>
      </c>
      <c r="AB148">
        <v>1.525E-2</v>
      </c>
      <c r="AC148">
        <v>1.8249999999999999E-2</v>
      </c>
      <c r="AD148">
        <v>2.0000000000000002E-5</v>
      </c>
      <c r="AE148">
        <v>0.94455</v>
      </c>
      <c r="AF148">
        <v>1.34E-2</v>
      </c>
      <c r="AG148">
        <v>4.2300000000000003E-3</v>
      </c>
      <c r="AH148">
        <v>7.9000000000000001E-4</v>
      </c>
      <c r="AI148">
        <v>5.2999999999999998E-4</v>
      </c>
      <c r="AJ148">
        <v>3.6999999999999999E-4</v>
      </c>
      <c r="AK148">
        <v>2.0000000000000001E-4</v>
      </c>
      <c r="AL148">
        <v>3.3E-4</v>
      </c>
      <c r="AM148">
        <v>5.1999999999999995E-4</v>
      </c>
      <c r="AN148">
        <v>4.8000000000000001E-4</v>
      </c>
      <c r="AO148">
        <v>1.0000000000000001E-5</v>
      </c>
      <c r="AP148">
        <v>0</v>
      </c>
      <c r="AQ148" t="s">
        <v>926</v>
      </c>
      <c r="AR148" t="s">
        <v>926</v>
      </c>
      <c r="AS148" t="s">
        <v>926</v>
      </c>
      <c r="AT148" t="s">
        <v>926</v>
      </c>
      <c r="AU148" t="s">
        <v>926</v>
      </c>
      <c r="BK148">
        <v>1.0000000000000001E-5</v>
      </c>
      <c r="BL148">
        <v>4.0000000000000003E-5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2.0000000000000001E-4</v>
      </c>
      <c r="BS148">
        <v>2.0000000000000002E-5</v>
      </c>
      <c r="BT148">
        <v>2.0000000000000002E-5</v>
      </c>
      <c r="BU148">
        <v>8.0000000000000007E-5</v>
      </c>
      <c r="BV148">
        <v>0.59599999999999997</v>
      </c>
      <c r="BW148">
        <v>0.73045760000000004</v>
      </c>
      <c r="BX148">
        <v>17.3</v>
      </c>
      <c r="BY148">
        <v>4625.8</v>
      </c>
      <c r="BZ148">
        <v>194.9</v>
      </c>
      <c r="CB148">
        <v>105.5</v>
      </c>
      <c r="CC148">
        <v>3.6426413470000001</v>
      </c>
      <c r="CD148">
        <v>3.6395451009999999</v>
      </c>
      <c r="CE148">
        <v>215.03</v>
      </c>
      <c r="CF148" t="s">
        <v>609</v>
      </c>
      <c r="CG148">
        <v>20</v>
      </c>
      <c r="CH148" t="s">
        <v>1303</v>
      </c>
      <c r="CI148" t="s">
        <v>157</v>
      </c>
      <c r="CJ148" t="s">
        <v>624</v>
      </c>
      <c r="CL148">
        <v>1261</v>
      </c>
      <c r="CM148">
        <v>1270</v>
      </c>
      <c r="CN148">
        <v>1261</v>
      </c>
      <c r="CO148">
        <v>1270</v>
      </c>
      <c r="CP148" t="s">
        <v>157</v>
      </c>
      <c r="CQ148" t="s">
        <v>157</v>
      </c>
      <c r="CR148" t="s">
        <v>780</v>
      </c>
      <c r="CS148" t="s">
        <v>780</v>
      </c>
      <c r="CU148">
        <v>462.1</v>
      </c>
      <c r="CV148">
        <v>457.3</v>
      </c>
      <c r="CW148" t="s">
        <v>1258</v>
      </c>
    </row>
    <row r="149" spans="2:101" hidden="1">
      <c r="B149">
        <v>76779</v>
      </c>
      <c r="C149" t="s">
        <v>1304</v>
      </c>
      <c r="D149" t="s">
        <v>592</v>
      </c>
      <c r="E149" t="s">
        <v>665</v>
      </c>
      <c r="F149" t="s">
        <v>594</v>
      </c>
      <c r="G149" t="s">
        <v>1305</v>
      </c>
      <c r="H149">
        <v>11471</v>
      </c>
      <c r="I149" t="s">
        <v>616</v>
      </c>
      <c r="J149" t="s">
        <v>1306</v>
      </c>
      <c r="K149">
        <v>12659</v>
      </c>
      <c r="L149" t="s">
        <v>638</v>
      </c>
      <c r="M149" t="s">
        <v>1143</v>
      </c>
      <c r="N149" t="s">
        <v>1255</v>
      </c>
      <c r="O149" t="s">
        <v>1026</v>
      </c>
      <c r="P149" t="s">
        <v>1270</v>
      </c>
      <c r="Q149" t="s">
        <v>642</v>
      </c>
      <c r="R149">
        <v>400</v>
      </c>
      <c r="S149">
        <v>400</v>
      </c>
      <c r="T149">
        <v>350</v>
      </c>
      <c r="U149">
        <v>-3.3</v>
      </c>
      <c r="V149">
        <v>-3.3</v>
      </c>
      <c r="W149">
        <v>22</v>
      </c>
      <c r="AA149">
        <v>2.0000000000000001E-4</v>
      </c>
      <c r="AB149">
        <v>1.1299999999999999E-3</v>
      </c>
      <c r="AC149">
        <v>0.14438999999999999</v>
      </c>
      <c r="AD149">
        <v>3.0000000000000001E-5</v>
      </c>
      <c r="AE149">
        <v>0.85213000000000005</v>
      </c>
      <c r="AF149">
        <v>9.3000000000000005E-4</v>
      </c>
      <c r="AG149">
        <v>9.3000000000000005E-4</v>
      </c>
      <c r="AH149">
        <v>1E-4</v>
      </c>
      <c r="AI149">
        <v>6.9999999999999994E-5</v>
      </c>
      <c r="AJ149">
        <v>2.0000000000000002E-5</v>
      </c>
      <c r="AK149" t="s">
        <v>607</v>
      </c>
      <c r="AL149">
        <v>3.0000000000000001E-5</v>
      </c>
      <c r="AM149">
        <v>2.0000000000000002E-5</v>
      </c>
      <c r="AN149">
        <v>1.0000000000000001E-5</v>
      </c>
      <c r="AO149">
        <v>0</v>
      </c>
      <c r="AP149">
        <v>0</v>
      </c>
      <c r="AQ149" t="s">
        <v>926</v>
      </c>
      <c r="AR149" t="s">
        <v>926</v>
      </c>
      <c r="AS149" t="s">
        <v>926</v>
      </c>
      <c r="AT149" t="s">
        <v>926</v>
      </c>
      <c r="AU149" t="s">
        <v>926</v>
      </c>
      <c r="BK149">
        <v>0</v>
      </c>
      <c r="BL149">
        <v>1.0000000000000001E-5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0.69599999999999995</v>
      </c>
      <c r="BW149">
        <v>0.85301760000000004</v>
      </c>
      <c r="BX149">
        <v>20.100000000000001</v>
      </c>
      <c r="BY149">
        <v>4997.7</v>
      </c>
      <c r="BZ149">
        <v>207.2</v>
      </c>
      <c r="CB149">
        <v>104.9</v>
      </c>
      <c r="CC149">
        <v>3.621924903</v>
      </c>
      <c r="CD149">
        <v>3.6188462669999999</v>
      </c>
      <c r="CE149">
        <v>214.79</v>
      </c>
      <c r="CF149" t="s">
        <v>609</v>
      </c>
      <c r="CG149">
        <v>28</v>
      </c>
      <c r="CH149" t="s">
        <v>980</v>
      </c>
      <c r="CI149" t="s">
        <v>157</v>
      </c>
      <c r="CJ149" t="s">
        <v>981</v>
      </c>
      <c r="CL149">
        <v>363</v>
      </c>
      <c r="CM149">
        <v>366</v>
      </c>
      <c r="CN149">
        <v>363</v>
      </c>
      <c r="CO149">
        <v>366</v>
      </c>
      <c r="CP149" t="s">
        <v>157</v>
      </c>
      <c r="CQ149" t="s">
        <v>157</v>
      </c>
      <c r="CR149" t="s">
        <v>780</v>
      </c>
      <c r="CS149" t="s">
        <v>780</v>
      </c>
      <c r="CU149">
        <v>467.1</v>
      </c>
      <c r="CV149">
        <v>462.2</v>
      </c>
      <c r="CW149" t="s">
        <v>1258</v>
      </c>
    </row>
    <row r="150" spans="2:101" hidden="1">
      <c r="B150">
        <v>76866</v>
      </c>
      <c r="C150" t="s">
        <v>1307</v>
      </c>
      <c r="D150" t="s">
        <v>592</v>
      </c>
      <c r="E150" t="s">
        <v>665</v>
      </c>
      <c r="F150" t="s">
        <v>594</v>
      </c>
      <c r="G150" t="s">
        <v>1308</v>
      </c>
      <c r="H150">
        <v>7612</v>
      </c>
      <c r="I150" t="s">
        <v>616</v>
      </c>
      <c r="J150" t="s">
        <v>1309</v>
      </c>
      <c r="K150">
        <v>14501</v>
      </c>
      <c r="L150" t="s">
        <v>638</v>
      </c>
      <c r="M150" t="s">
        <v>1096</v>
      </c>
      <c r="N150" t="s">
        <v>1255</v>
      </c>
      <c r="O150" t="s">
        <v>1026</v>
      </c>
      <c r="P150" t="s">
        <v>1270</v>
      </c>
      <c r="Q150" t="s">
        <v>642</v>
      </c>
      <c r="R150">
        <v>793</v>
      </c>
      <c r="S150">
        <v>793</v>
      </c>
      <c r="T150">
        <v>325</v>
      </c>
      <c r="U150" t="s">
        <v>694</v>
      </c>
      <c r="V150" t="s">
        <v>694</v>
      </c>
      <c r="W150">
        <v>22.5</v>
      </c>
      <c r="AA150">
        <v>5.9999999999999995E-4</v>
      </c>
      <c r="AB150">
        <v>1.426E-2</v>
      </c>
      <c r="AC150">
        <v>1.52E-2</v>
      </c>
      <c r="AD150" t="s">
        <v>607</v>
      </c>
      <c r="AE150">
        <v>0.95194999999999996</v>
      </c>
      <c r="AF150">
        <v>1.214E-2</v>
      </c>
      <c r="AG150">
        <v>2.96E-3</v>
      </c>
      <c r="AH150">
        <v>5.8E-4</v>
      </c>
      <c r="AI150">
        <v>4.6000000000000001E-4</v>
      </c>
      <c r="AJ150">
        <v>3.6000000000000002E-4</v>
      </c>
      <c r="AK150">
        <v>1.8000000000000001E-4</v>
      </c>
      <c r="AL150">
        <v>2.7E-4</v>
      </c>
      <c r="AM150">
        <v>4.2000000000000002E-4</v>
      </c>
      <c r="AN150">
        <v>2.7999999999999998E-4</v>
      </c>
      <c r="AO150">
        <v>5.0000000000000002E-5</v>
      </c>
      <c r="AP150">
        <v>0</v>
      </c>
      <c r="AQ150" t="s">
        <v>926</v>
      </c>
      <c r="AR150" t="s">
        <v>926</v>
      </c>
      <c r="AS150" t="s">
        <v>926</v>
      </c>
      <c r="AT150" t="s">
        <v>926</v>
      </c>
      <c r="AU150" t="s">
        <v>926</v>
      </c>
      <c r="BK150">
        <v>0</v>
      </c>
      <c r="BL150">
        <v>3.0000000000000001E-5</v>
      </c>
      <c r="BM150">
        <v>0</v>
      </c>
      <c r="BN150">
        <v>0</v>
      </c>
      <c r="BO150">
        <v>0</v>
      </c>
      <c r="BP150">
        <v>2.0000000000000002E-5</v>
      </c>
      <c r="BQ150">
        <v>0</v>
      </c>
      <c r="BR150">
        <v>1.4999999999999999E-4</v>
      </c>
      <c r="BS150">
        <v>2.0000000000000002E-5</v>
      </c>
      <c r="BT150">
        <v>2.0000000000000002E-5</v>
      </c>
      <c r="BU150">
        <v>5.0000000000000002E-5</v>
      </c>
      <c r="BV150">
        <v>0.58899999999999997</v>
      </c>
      <c r="BW150">
        <v>0.72187840000000003</v>
      </c>
      <c r="BX150">
        <v>17.100000000000001</v>
      </c>
      <c r="BY150">
        <v>4619.8999999999996</v>
      </c>
      <c r="BZ150">
        <v>194.1</v>
      </c>
      <c r="CB150">
        <v>105.7</v>
      </c>
      <c r="CC150">
        <v>3.6495468280000001</v>
      </c>
      <c r="CD150">
        <v>3.6464447130000002</v>
      </c>
      <c r="CE150">
        <v>215.12</v>
      </c>
      <c r="CF150" t="s">
        <v>609</v>
      </c>
      <c r="CG150">
        <v>8</v>
      </c>
      <c r="CH150" t="s">
        <v>1310</v>
      </c>
      <c r="CI150" t="s">
        <v>157</v>
      </c>
      <c r="CJ150" t="s">
        <v>1311</v>
      </c>
      <c r="CL150">
        <v>1299</v>
      </c>
      <c r="CM150">
        <v>1811</v>
      </c>
      <c r="CN150">
        <v>1299</v>
      </c>
      <c r="CO150">
        <v>1811</v>
      </c>
      <c r="CP150" t="s">
        <v>157</v>
      </c>
      <c r="CQ150" t="s">
        <v>157</v>
      </c>
      <c r="CR150" t="s">
        <v>780</v>
      </c>
      <c r="CS150" t="s">
        <v>780</v>
      </c>
      <c r="CU150">
        <v>456.3</v>
      </c>
      <c r="CV150">
        <v>451.7</v>
      </c>
      <c r="CW150" t="s">
        <v>1258</v>
      </c>
    </row>
    <row r="151" spans="2:101" hidden="1">
      <c r="B151">
        <v>76859</v>
      </c>
      <c r="C151" t="s">
        <v>1312</v>
      </c>
      <c r="D151" t="s">
        <v>592</v>
      </c>
      <c r="E151" t="s">
        <v>665</v>
      </c>
      <c r="F151" t="s">
        <v>594</v>
      </c>
      <c r="G151" t="s">
        <v>1313</v>
      </c>
      <c r="H151">
        <v>9821</v>
      </c>
      <c r="I151" t="s">
        <v>616</v>
      </c>
      <c r="J151" t="s">
        <v>1314</v>
      </c>
      <c r="K151">
        <v>11772</v>
      </c>
      <c r="L151" t="s">
        <v>638</v>
      </c>
      <c r="M151" t="s">
        <v>1096</v>
      </c>
      <c r="N151" t="s">
        <v>1255</v>
      </c>
      <c r="O151" t="s">
        <v>1026</v>
      </c>
      <c r="P151" t="s">
        <v>1270</v>
      </c>
      <c r="Q151" t="s">
        <v>642</v>
      </c>
      <c r="R151">
        <v>345</v>
      </c>
      <c r="S151">
        <v>345</v>
      </c>
      <c r="T151">
        <v>350</v>
      </c>
      <c r="U151">
        <v>21.1</v>
      </c>
      <c r="V151">
        <v>21.1</v>
      </c>
      <c r="W151">
        <v>21.9</v>
      </c>
      <c r="AA151">
        <v>8.0000000000000004E-4</v>
      </c>
      <c r="AB151">
        <v>1.6879999999999999E-2</v>
      </c>
      <c r="AC151">
        <v>1.941E-2</v>
      </c>
      <c r="AD151">
        <v>2.0000000000000002E-5</v>
      </c>
      <c r="AE151">
        <v>0.94472999999999996</v>
      </c>
      <c r="AF151">
        <v>1.013E-2</v>
      </c>
      <c r="AG151">
        <v>2.2100000000000002E-3</v>
      </c>
      <c r="AH151">
        <v>7.3999999999999999E-4</v>
      </c>
      <c r="AI151">
        <v>5.8E-4</v>
      </c>
      <c r="AJ151">
        <v>5.9000000000000003E-4</v>
      </c>
      <c r="AK151">
        <v>3.6000000000000002E-4</v>
      </c>
      <c r="AL151">
        <v>5.9999999999999995E-4</v>
      </c>
      <c r="AM151">
        <v>9.7999999999999997E-4</v>
      </c>
      <c r="AN151">
        <v>7.9000000000000001E-4</v>
      </c>
      <c r="AO151">
        <v>2.5999999999999998E-4</v>
      </c>
      <c r="AP151">
        <v>6.9999999999999994E-5</v>
      </c>
      <c r="AQ151" t="s">
        <v>607</v>
      </c>
      <c r="AR151" t="s">
        <v>926</v>
      </c>
      <c r="AS151" t="s">
        <v>926</v>
      </c>
      <c r="AT151" t="s">
        <v>926</v>
      </c>
      <c r="AU151" t="s">
        <v>926</v>
      </c>
      <c r="BK151">
        <v>2.0000000000000002E-5</v>
      </c>
      <c r="BL151">
        <v>6.9999999999999994E-5</v>
      </c>
      <c r="BM151">
        <v>0</v>
      </c>
      <c r="BN151">
        <v>0</v>
      </c>
      <c r="BO151">
        <v>0</v>
      </c>
      <c r="BP151">
        <v>6.0000000000000002E-5</v>
      </c>
      <c r="BQ151">
        <v>0</v>
      </c>
      <c r="BR151">
        <v>4.0000000000000002E-4</v>
      </c>
      <c r="BS151">
        <v>9.0000000000000006E-5</v>
      </c>
      <c r="BT151">
        <v>5.0000000000000002E-5</v>
      </c>
      <c r="BU151">
        <v>1.6000000000000001E-4</v>
      </c>
      <c r="BV151">
        <v>0.60099999999999998</v>
      </c>
      <c r="BW151">
        <v>0.73658559999999995</v>
      </c>
      <c r="BX151">
        <v>17.399999999999999</v>
      </c>
      <c r="BY151">
        <v>4622.7</v>
      </c>
      <c r="BZ151">
        <v>194.9</v>
      </c>
      <c r="CB151">
        <v>107.7</v>
      </c>
      <c r="CC151">
        <v>3.7186016400000002</v>
      </c>
      <c r="CD151">
        <v>3.7154408289999998</v>
      </c>
      <c r="CE151">
        <v>218.92</v>
      </c>
      <c r="CF151" t="s">
        <v>609</v>
      </c>
      <c r="CG151">
        <v>15</v>
      </c>
      <c r="CH151" t="s">
        <v>1315</v>
      </c>
      <c r="CI151" t="s">
        <v>157</v>
      </c>
      <c r="CJ151" t="s">
        <v>1316</v>
      </c>
      <c r="CL151">
        <v>1403</v>
      </c>
      <c r="CM151">
        <v>1927</v>
      </c>
      <c r="CN151">
        <v>1403</v>
      </c>
      <c r="CO151">
        <v>1927</v>
      </c>
      <c r="CP151" t="s">
        <v>157</v>
      </c>
      <c r="CQ151" t="s">
        <v>157</v>
      </c>
      <c r="CR151" t="s">
        <v>780</v>
      </c>
      <c r="CS151" t="s">
        <v>780</v>
      </c>
      <c r="CU151">
        <v>465.8</v>
      </c>
      <c r="CV151">
        <v>460.2</v>
      </c>
      <c r="CW151" t="s">
        <v>1258</v>
      </c>
    </row>
    <row r="152" spans="2:101" hidden="1">
      <c r="B152">
        <v>76874</v>
      </c>
      <c r="C152" t="s">
        <v>1317</v>
      </c>
      <c r="D152" t="s">
        <v>592</v>
      </c>
      <c r="E152" t="s">
        <v>665</v>
      </c>
      <c r="F152" t="s">
        <v>594</v>
      </c>
      <c r="G152" t="s">
        <v>1318</v>
      </c>
      <c r="H152">
        <v>7677</v>
      </c>
      <c r="I152" t="s">
        <v>616</v>
      </c>
      <c r="J152" t="s">
        <v>1319</v>
      </c>
      <c r="K152">
        <v>14502</v>
      </c>
      <c r="L152" t="s">
        <v>638</v>
      </c>
      <c r="M152" t="s">
        <v>1096</v>
      </c>
      <c r="N152" t="s">
        <v>1255</v>
      </c>
      <c r="O152" t="s">
        <v>1026</v>
      </c>
      <c r="P152" t="s">
        <v>1270</v>
      </c>
      <c r="Q152" t="s">
        <v>642</v>
      </c>
      <c r="R152">
        <v>414</v>
      </c>
      <c r="S152">
        <v>414</v>
      </c>
      <c r="T152">
        <v>400</v>
      </c>
      <c r="U152" t="s">
        <v>694</v>
      </c>
      <c r="V152" t="s">
        <v>694</v>
      </c>
      <c r="W152">
        <v>22.3</v>
      </c>
      <c r="AA152">
        <v>6.9999999999999999E-4</v>
      </c>
      <c r="AB152">
        <v>1.566E-2</v>
      </c>
      <c r="AC152">
        <v>1.3769999999999999E-2</v>
      </c>
      <c r="AD152" t="s">
        <v>607</v>
      </c>
      <c r="AE152">
        <v>0.95143999999999995</v>
      </c>
      <c r="AF152">
        <v>1.1390000000000001E-2</v>
      </c>
      <c r="AG152">
        <v>3.62E-3</v>
      </c>
      <c r="AH152">
        <v>7.2999999999999996E-4</v>
      </c>
      <c r="AI152">
        <v>5.5000000000000003E-4</v>
      </c>
      <c r="AJ152">
        <v>4.2999999999999999E-4</v>
      </c>
      <c r="AK152">
        <v>2.1000000000000001E-4</v>
      </c>
      <c r="AL152">
        <v>2.9999999999999997E-4</v>
      </c>
      <c r="AM152">
        <v>3.8000000000000002E-4</v>
      </c>
      <c r="AN152">
        <v>4.4000000000000002E-4</v>
      </c>
      <c r="AO152">
        <v>1E-4</v>
      </c>
      <c r="AP152">
        <v>0</v>
      </c>
      <c r="AQ152" t="s">
        <v>926</v>
      </c>
      <c r="AR152" t="s">
        <v>926</v>
      </c>
      <c r="AS152" t="s">
        <v>926</v>
      </c>
      <c r="AT152" t="s">
        <v>926</v>
      </c>
      <c r="AU152" t="s">
        <v>926</v>
      </c>
      <c r="BK152">
        <v>1.0000000000000001E-5</v>
      </c>
      <c r="BL152">
        <v>3.0000000000000001E-5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1.6000000000000001E-4</v>
      </c>
      <c r="BS152">
        <v>2.0000000000000002E-5</v>
      </c>
      <c r="BT152">
        <v>1.0000000000000001E-5</v>
      </c>
      <c r="BU152">
        <v>5.0000000000000002E-5</v>
      </c>
      <c r="BV152">
        <v>0.59</v>
      </c>
      <c r="BW152">
        <v>0.72310399999999997</v>
      </c>
      <c r="BX152">
        <v>17.100000000000001</v>
      </c>
      <c r="BY152">
        <v>4612.6000000000004</v>
      </c>
      <c r="BZ152">
        <v>194</v>
      </c>
      <c r="CB152">
        <v>108.3</v>
      </c>
      <c r="CC152">
        <v>3.7393180840000002</v>
      </c>
      <c r="CD152">
        <v>3.7361396629999999</v>
      </c>
      <c r="CE152">
        <v>220.82</v>
      </c>
      <c r="CF152" t="s">
        <v>609</v>
      </c>
      <c r="CG152">
        <v>4</v>
      </c>
      <c r="CH152" t="s">
        <v>1320</v>
      </c>
      <c r="CI152" t="s">
        <v>157</v>
      </c>
      <c r="CJ152" t="s">
        <v>1321</v>
      </c>
      <c r="CL152">
        <v>1320</v>
      </c>
      <c r="CM152">
        <v>1762</v>
      </c>
      <c r="CN152">
        <v>1320</v>
      </c>
      <c r="CO152">
        <v>1762</v>
      </c>
      <c r="CP152" t="s">
        <v>157</v>
      </c>
      <c r="CQ152" t="s">
        <v>157</v>
      </c>
      <c r="CR152" t="s">
        <v>780</v>
      </c>
      <c r="CS152" t="s">
        <v>780</v>
      </c>
      <c r="CU152">
        <v>448.3</v>
      </c>
      <c r="CV152">
        <v>443.9</v>
      </c>
      <c r="CW152" t="s">
        <v>1258</v>
      </c>
    </row>
    <row r="153" spans="2:101" hidden="1">
      <c r="C153" t="s">
        <v>1322</v>
      </c>
      <c r="D153" t="s">
        <v>592</v>
      </c>
      <c r="E153" t="s">
        <v>665</v>
      </c>
      <c r="F153" t="s">
        <v>594</v>
      </c>
      <c r="G153" t="s">
        <v>1323</v>
      </c>
      <c r="H153">
        <v>8795</v>
      </c>
      <c r="I153" t="s">
        <v>616</v>
      </c>
      <c r="J153" t="s">
        <v>1324</v>
      </c>
      <c r="K153">
        <v>14503</v>
      </c>
      <c r="L153" t="s">
        <v>1325</v>
      </c>
      <c r="M153" t="s">
        <v>1152</v>
      </c>
      <c r="N153" t="s">
        <v>1255</v>
      </c>
      <c r="O153" t="s">
        <v>1026</v>
      </c>
      <c r="P153" t="s">
        <v>1270</v>
      </c>
      <c r="Q153" t="s">
        <v>642</v>
      </c>
      <c r="R153">
        <v>483</v>
      </c>
      <c r="S153">
        <v>483</v>
      </c>
      <c r="T153">
        <v>450</v>
      </c>
      <c r="U153" t="s">
        <v>694</v>
      </c>
      <c r="V153" t="s">
        <v>694</v>
      </c>
      <c r="W153">
        <v>22.5</v>
      </c>
      <c r="Z153" t="s">
        <v>926</v>
      </c>
      <c r="AA153">
        <v>1E-4</v>
      </c>
      <c r="AB153">
        <v>3.4299999999999999E-3</v>
      </c>
      <c r="AC153">
        <v>9.0719999999999995E-2</v>
      </c>
      <c r="AD153" t="s">
        <v>926</v>
      </c>
      <c r="AE153">
        <v>0.90505999999999998</v>
      </c>
      <c r="AF153">
        <v>4.0999999999999999E-4</v>
      </c>
      <c r="AG153">
        <v>2.0000000000000001E-4</v>
      </c>
      <c r="AH153">
        <v>3.0000000000000001E-5</v>
      </c>
      <c r="AI153">
        <v>3.0000000000000001E-5</v>
      </c>
      <c r="AJ153" t="s">
        <v>926</v>
      </c>
      <c r="AK153" t="s">
        <v>926</v>
      </c>
      <c r="AL153">
        <v>0</v>
      </c>
      <c r="AM153">
        <v>0</v>
      </c>
      <c r="AN153">
        <v>2.0000000000000002E-5</v>
      </c>
      <c r="AO153">
        <v>0</v>
      </c>
      <c r="AP153">
        <v>0</v>
      </c>
      <c r="AQ153" t="s">
        <v>926</v>
      </c>
      <c r="AR153" t="s">
        <v>926</v>
      </c>
      <c r="AS153" t="s">
        <v>926</v>
      </c>
      <c r="AT153" t="s">
        <v>926</v>
      </c>
      <c r="AU153" t="s">
        <v>926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0.64300000000000002</v>
      </c>
      <c r="BW153">
        <v>0.78806080000000001</v>
      </c>
      <c r="BX153">
        <v>18.600000000000001</v>
      </c>
      <c r="BY153">
        <v>4846.5</v>
      </c>
      <c r="BZ153">
        <v>200.8</v>
      </c>
      <c r="CB153">
        <v>114.2</v>
      </c>
      <c r="CC153">
        <v>3.9430297799999998</v>
      </c>
      <c r="CD153">
        <v>3.9396782049999999</v>
      </c>
      <c r="CE153">
        <v>233.32</v>
      </c>
      <c r="CF153" t="s">
        <v>609</v>
      </c>
      <c r="CG153">
        <v>0</v>
      </c>
      <c r="CH153" t="s">
        <v>1326</v>
      </c>
      <c r="CI153" t="s">
        <v>157</v>
      </c>
      <c r="CJ153" t="s">
        <v>1327</v>
      </c>
      <c r="CL153">
        <v>367</v>
      </c>
      <c r="CM153">
        <v>369</v>
      </c>
      <c r="CN153">
        <v>367</v>
      </c>
      <c r="CO153">
        <v>369</v>
      </c>
      <c r="CP153" t="s">
        <v>157</v>
      </c>
      <c r="CQ153" t="s">
        <v>157</v>
      </c>
      <c r="CR153" t="s">
        <v>780</v>
      </c>
      <c r="CS153" t="s">
        <v>780</v>
      </c>
      <c r="CU153">
        <v>450.5</v>
      </c>
      <c r="CV153">
        <v>446.5</v>
      </c>
      <c r="CW153" t="s">
        <v>1258</v>
      </c>
    </row>
    <row r="154" spans="2:101" hidden="1">
      <c r="B154">
        <v>76665</v>
      </c>
      <c r="C154" t="s">
        <v>1038</v>
      </c>
      <c r="D154" t="s">
        <v>592</v>
      </c>
      <c r="E154" t="s">
        <v>665</v>
      </c>
      <c r="F154" t="s">
        <v>594</v>
      </c>
      <c r="G154" t="s">
        <v>1328</v>
      </c>
      <c r="H154">
        <v>10891</v>
      </c>
      <c r="I154" t="s">
        <v>616</v>
      </c>
      <c r="J154" t="s">
        <v>1040</v>
      </c>
      <c r="K154">
        <v>17057</v>
      </c>
      <c r="L154" t="s">
        <v>654</v>
      </c>
      <c r="M154" t="s">
        <v>1024</v>
      </c>
      <c r="N154" t="s">
        <v>1255</v>
      </c>
      <c r="O154" t="s">
        <v>1199</v>
      </c>
      <c r="P154" t="s">
        <v>1276</v>
      </c>
      <c r="Q154" t="s">
        <v>1063</v>
      </c>
      <c r="R154">
        <v>1793</v>
      </c>
      <c r="S154">
        <v>1793</v>
      </c>
      <c r="T154">
        <v>1850</v>
      </c>
      <c r="U154" t="s">
        <v>694</v>
      </c>
      <c r="V154" t="s">
        <v>694</v>
      </c>
      <c r="W154">
        <v>21.5</v>
      </c>
      <c r="Z154" t="s">
        <v>926</v>
      </c>
      <c r="AA154">
        <v>1E-4</v>
      </c>
      <c r="AB154">
        <v>3.3E-3</v>
      </c>
      <c r="AC154">
        <v>7.7020000000000005E-2</v>
      </c>
      <c r="AD154" t="s">
        <v>926</v>
      </c>
      <c r="AE154">
        <v>0.91876000000000002</v>
      </c>
      <c r="AF154">
        <v>5.2999999999999998E-4</v>
      </c>
      <c r="AG154">
        <v>1.1E-4</v>
      </c>
      <c r="AH154">
        <v>6.9999999999999994E-5</v>
      </c>
      <c r="AI154">
        <v>4.0000000000000003E-5</v>
      </c>
      <c r="AJ154" t="s">
        <v>926</v>
      </c>
      <c r="AK154" t="s">
        <v>926</v>
      </c>
      <c r="AL154">
        <v>4.0000000000000003E-5</v>
      </c>
      <c r="AM154">
        <v>0</v>
      </c>
      <c r="AN154">
        <v>0</v>
      </c>
      <c r="AO154">
        <v>0</v>
      </c>
      <c r="AP154">
        <v>0</v>
      </c>
      <c r="AQ154" t="s">
        <v>926</v>
      </c>
      <c r="AR154" t="s">
        <v>926</v>
      </c>
      <c r="AS154" t="s">
        <v>926</v>
      </c>
      <c r="AT154" t="s">
        <v>926</v>
      </c>
      <c r="AU154" t="s">
        <v>926</v>
      </c>
      <c r="BK154">
        <v>0</v>
      </c>
      <c r="BL154">
        <v>3.0000000000000001E-5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0.63</v>
      </c>
      <c r="BW154">
        <v>0.77212800000000004</v>
      </c>
      <c r="BX154">
        <v>18.3</v>
      </c>
      <c r="BY154">
        <v>4808.5</v>
      </c>
      <c r="BZ154">
        <v>199.2</v>
      </c>
      <c r="CB154">
        <v>95</v>
      </c>
      <c r="CC154">
        <v>3.28</v>
      </c>
      <c r="CD154">
        <v>3.2770000000000001</v>
      </c>
      <c r="CE154" t="s">
        <v>608</v>
      </c>
      <c r="CF154" t="s">
        <v>609</v>
      </c>
      <c r="CG154">
        <v>0</v>
      </c>
      <c r="CH154" t="s">
        <v>1041</v>
      </c>
      <c r="CI154" t="s">
        <v>157</v>
      </c>
      <c r="CJ154" t="s">
        <v>1042</v>
      </c>
      <c r="CL154">
        <v>524.5</v>
      </c>
      <c r="CM154">
        <v>526.5</v>
      </c>
      <c r="CN154">
        <v>524.5</v>
      </c>
      <c r="CO154">
        <v>526.5</v>
      </c>
      <c r="CP154" t="s">
        <v>157</v>
      </c>
      <c r="CQ154" t="s">
        <v>157</v>
      </c>
      <c r="CR154" t="s">
        <v>780</v>
      </c>
      <c r="CS154" t="s">
        <v>780</v>
      </c>
      <c r="CU154" t="s">
        <v>157</v>
      </c>
      <c r="CV154">
        <v>614.70000000000005</v>
      </c>
      <c r="CW154" t="s">
        <v>1258</v>
      </c>
    </row>
    <row r="155" spans="2:101" hidden="1">
      <c r="B155">
        <v>76656</v>
      </c>
      <c r="C155" t="s">
        <v>1329</v>
      </c>
      <c r="D155" t="s">
        <v>592</v>
      </c>
      <c r="E155" t="s">
        <v>665</v>
      </c>
      <c r="F155" t="s">
        <v>594</v>
      </c>
      <c r="G155" t="s">
        <v>1330</v>
      </c>
      <c r="H155">
        <v>10890</v>
      </c>
      <c r="I155" t="s">
        <v>616</v>
      </c>
      <c r="J155" t="s">
        <v>1331</v>
      </c>
      <c r="K155">
        <v>14529</v>
      </c>
      <c r="L155" t="s">
        <v>654</v>
      </c>
      <c r="M155" t="s">
        <v>1143</v>
      </c>
      <c r="N155" t="s">
        <v>1255</v>
      </c>
      <c r="O155" t="s">
        <v>1199</v>
      </c>
      <c r="P155" t="s">
        <v>1276</v>
      </c>
      <c r="Q155" t="s">
        <v>642</v>
      </c>
      <c r="R155">
        <v>1827</v>
      </c>
      <c r="S155">
        <v>1827</v>
      </c>
      <c r="T155">
        <v>1000</v>
      </c>
      <c r="U155" t="s">
        <v>694</v>
      </c>
      <c r="V155" t="s">
        <v>694</v>
      </c>
      <c r="W155">
        <v>20.5</v>
      </c>
      <c r="AA155">
        <v>1E-4</v>
      </c>
      <c r="AB155">
        <v>2.8E-3</v>
      </c>
      <c r="AC155">
        <v>8.4830000000000003E-2</v>
      </c>
      <c r="AD155">
        <v>3.0000000000000001E-5</v>
      </c>
      <c r="AE155">
        <v>0.91117000000000004</v>
      </c>
      <c r="AF155">
        <v>6.0999999999999997E-4</v>
      </c>
      <c r="AG155">
        <v>2.9999999999999997E-4</v>
      </c>
      <c r="AH155">
        <v>1.1E-4</v>
      </c>
      <c r="AI155">
        <v>2.0000000000000002E-5</v>
      </c>
      <c r="AJ155" t="s">
        <v>926</v>
      </c>
      <c r="AK155" t="s">
        <v>926</v>
      </c>
      <c r="AL155">
        <v>2.0000000000000002E-5</v>
      </c>
      <c r="AM155">
        <v>0</v>
      </c>
      <c r="AN155">
        <v>0</v>
      </c>
      <c r="AO155">
        <v>0</v>
      </c>
      <c r="AP155">
        <v>0</v>
      </c>
      <c r="AQ155" t="s">
        <v>926</v>
      </c>
      <c r="AR155" t="s">
        <v>926</v>
      </c>
      <c r="AS155" t="s">
        <v>926</v>
      </c>
      <c r="AT155" t="s">
        <v>926</v>
      </c>
      <c r="AU155" t="s">
        <v>926</v>
      </c>
      <c r="BK155">
        <v>0</v>
      </c>
      <c r="BL155">
        <v>1.0000000000000001E-5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0.63800000000000001</v>
      </c>
      <c r="BW155">
        <v>0.78193279999999998</v>
      </c>
      <c r="BX155">
        <v>18.5</v>
      </c>
      <c r="BY155">
        <v>4830.8999999999996</v>
      </c>
      <c r="BZ155">
        <v>200.2</v>
      </c>
      <c r="CB155">
        <v>95</v>
      </c>
      <c r="CC155">
        <v>3.28</v>
      </c>
      <c r="CD155">
        <v>3.2770000000000001</v>
      </c>
      <c r="CE155" t="s">
        <v>608</v>
      </c>
      <c r="CF155" t="s">
        <v>609</v>
      </c>
      <c r="CG155">
        <v>25</v>
      </c>
      <c r="CH155" t="s">
        <v>945</v>
      </c>
      <c r="CI155" t="s">
        <v>157</v>
      </c>
      <c r="CJ155" t="s">
        <v>946</v>
      </c>
      <c r="CL155">
        <v>490</v>
      </c>
      <c r="CM155">
        <v>492</v>
      </c>
      <c r="CN155">
        <v>490</v>
      </c>
      <c r="CO155">
        <v>492</v>
      </c>
      <c r="CP155" t="s">
        <v>157</v>
      </c>
      <c r="CQ155" t="s">
        <v>157</v>
      </c>
      <c r="CR155" t="s">
        <v>780</v>
      </c>
      <c r="CS155" t="s">
        <v>780</v>
      </c>
      <c r="CU155">
        <v>577.70000000000005</v>
      </c>
      <c r="CV155">
        <v>573.29999999999995</v>
      </c>
      <c r="CW155" t="s">
        <v>1258</v>
      </c>
    </row>
    <row r="156" spans="2:101" hidden="1">
      <c r="B156">
        <v>76707</v>
      </c>
      <c r="C156" t="s">
        <v>1332</v>
      </c>
      <c r="D156" t="s">
        <v>592</v>
      </c>
      <c r="E156" t="s">
        <v>665</v>
      </c>
      <c r="F156" t="s">
        <v>594</v>
      </c>
      <c r="G156" t="s">
        <v>1333</v>
      </c>
      <c r="H156">
        <v>9174</v>
      </c>
      <c r="I156" t="s">
        <v>616</v>
      </c>
      <c r="J156" t="s">
        <v>1334</v>
      </c>
      <c r="K156">
        <v>14543</v>
      </c>
      <c r="L156" t="s">
        <v>654</v>
      </c>
      <c r="M156" t="s">
        <v>1096</v>
      </c>
      <c r="N156" t="s">
        <v>1255</v>
      </c>
      <c r="O156" t="s">
        <v>1035</v>
      </c>
      <c r="P156" t="s">
        <v>1276</v>
      </c>
      <c r="Q156" t="s">
        <v>642</v>
      </c>
      <c r="R156">
        <v>1193</v>
      </c>
      <c r="S156">
        <v>1193</v>
      </c>
      <c r="T156">
        <v>1250</v>
      </c>
      <c r="U156" t="s">
        <v>694</v>
      </c>
      <c r="V156" t="s">
        <v>694</v>
      </c>
      <c r="W156">
        <v>21.5</v>
      </c>
      <c r="AA156">
        <v>1.1999999999999999E-3</v>
      </c>
      <c r="AB156">
        <v>1.95E-2</v>
      </c>
      <c r="AC156">
        <v>1.797E-2</v>
      </c>
      <c r="AD156">
        <v>2.0000000000000002E-5</v>
      </c>
      <c r="AE156">
        <v>0.95216000000000001</v>
      </c>
      <c r="AF156">
        <v>3.6600000000000001E-3</v>
      </c>
      <c r="AG156">
        <v>2.8E-3</v>
      </c>
      <c r="AH156">
        <v>2.5000000000000001E-4</v>
      </c>
      <c r="AI156">
        <v>2.2000000000000001E-4</v>
      </c>
      <c r="AJ156">
        <v>5.0000000000000001E-4</v>
      </c>
      <c r="AK156">
        <v>3.8999999999999999E-4</v>
      </c>
      <c r="AL156">
        <v>4.6999999999999999E-4</v>
      </c>
      <c r="AM156">
        <v>3.4000000000000002E-4</v>
      </c>
      <c r="AN156">
        <v>6.9999999999999994E-5</v>
      </c>
      <c r="AO156">
        <v>0</v>
      </c>
      <c r="AP156">
        <v>0</v>
      </c>
      <c r="AQ156" t="s">
        <v>926</v>
      </c>
      <c r="AR156" t="s">
        <v>926</v>
      </c>
      <c r="AS156" t="s">
        <v>926</v>
      </c>
      <c r="AT156" t="s">
        <v>926</v>
      </c>
      <c r="AU156" t="s">
        <v>926</v>
      </c>
      <c r="BK156">
        <v>0</v>
      </c>
      <c r="BL156">
        <v>4.0000000000000003E-5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2.9999999999999997E-4</v>
      </c>
      <c r="BS156">
        <v>3.0000000000000001E-5</v>
      </c>
      <c r="BT156">
        <v>3.0000000000000001E-5</v>
      </c>
      <c r="BU156">
        <v>5.0000000000000002E-5</v>
      </c>
      <c r="BV156">
        <v>0.58899999999999997</v>
      </c>
      <c r="BW156">
        <v>0.72187840000000003</v>
      </c>
      <c r="BX156">
        <v>17.100000000000001</v>
      </c>
      <c r="BY156">
        <v>4616.7</v>
      </c>
      <c r="BZ156">
        <v>192.9</v>
      </c>
      <c r="CB156">
        <v>100</v>
      </c>
      <c r="CC156">
        <v>3.452740613</v>
      </c>
      <c r="CD156">
        <v>3.449805783</v>
      </c>
      <c r="CE156">
        <v>203.8</v>
      </c>
      <c r="CF156" t="s">
        <v>609</v>
      </c>
      <c r="CG156">
        <v>17</v>
      </c>
      <c r="CH156" t="s">
        <v>1335</v>
      </c>
      <c r="CI156" t="s">
        <v>157</v>
      </c>
      <c r="CJ156" t="s">
        <v>1336</v>
      </c>
      <c r="CL156">
        <v>1466.4</v>
      </c>
      <c r="CM156">
        <v>2047</v>
      </c>
      <c r="CN156">
        <v>1466.4</v>
      </c>
      <c r="CO156">
        <v>2047</v>
      </c>
      <c r="CP156" t="s">
        <v>157</v>
      </c>
      <c r="CQ156" t="s">
        <v>157</v>
      </c>
      <c r="CR156" t="s">
        <v>780</v>
      </c>
      <c r="CS156" t="s">
        <v>780</v>
      </c>
      <c r="CU156">
        <v>533.70000000000005</v>
      </c>
      <c r="CV156">
        <v>526.9</v>
      </c>
      <c r="CW156" t="s">
        <v>1258</v>
      </c>
    </row>
    <row r="157" spans="2:101" hidden="1">
      <c r="C157" t="s">
        <v>828</v>
      </c>
      <c r="D157" t="s">
        <v>592</v>
      </c>
      <c r="E157" t="s">
        <v>665</v>
      </c>
      <c r="F157" t="s">
        <v>594</v>
      </c>
      <c r="G157" t="s">
        <v>1337</v>
      </c>
      <c r="H157">
        <v>9490</v>
      </c>
      <c r="I157" t="s">
        <v>616</v>
      </c>
      <c r="J157" t="s">
        <v>830</v>
      </c>
      <c r="K157">
        <v>17230</v>
      </c>
      <c r="L157" t="s">
        <v>654</v>
      </c>
      <c r="M157" t="s">
        <v>1179</v>
      </c>
      <c r="N157" t="s">
        <v>1255</v>
      </c>
      <c r="O157" t="s">
        <v>1035</v>
      </c>
      <c r="P157" t="s">
        <v>1276</v>
      </c>
      <c r="Q157" t="s">
        <v>642</v>
      </c>
      <c r="R157">
        <v>1448</v>
      </c>
      <c r="S157">
        <v>1448</v>
      </c>
      <c r="T157">
        <v>1575</v>
      </c>
      <c r="U157" t="s">
        <v>694</v>
      </c>
      <c r="V157" t="s">
        <v>694</v>
      </c>
      <c r="W157">
        <v>21.3</v>
      </c>
      <c r="AA157">
        <v>2.0000000000000001E-4</v>
      </c>
      <c r="AB157">
        <v>4.1999999999999997E-3</v>
      </c>
      <c r="AC157">
        <v>9.3829999999999997E-2</v>
      </c>
      <c r="AD157">
        <v>4.0000000000000003E-5</v>
      </c>
      <c r="AE157">
        <v>0.89995000000000003</v>
      </c>
      <c r="AF157">
        <v>1.1299999999999999E-3</v>
      </c>
      <c r="AG157">
        <v>4.0999999999999999E-4</v>
      </c>
      <c r="AH157">
        <v>1.2E-4</v>
      </c>
      <c r="AI157">
        <v>5.0000000000000002E-5</v>
      </c>
      <c r="AJ157" t="s">
        <v>607</v>
      </c>
      <c r="AK157" t="s">
        <v>926</v>
      </c>
      <c r="AL157">
        <v>5.0000000000000002E-5</v>
      </c>
      <c r="AM157">
        <v>0</v>
      </c>
      <c r="AN157">
        <v>0</v>
      </c>
      <c r="AO157">
        <v>0</v>
      </c>
      <c r="AP157">
        <v>0</v>
      </c>
      <c r="AQ157" t="s">
        <v>926</v>
      </c>
      <c r="AR157" t="s">
        <v>926</v>
      </c>
      <c r="AS157" t="s">
        <v>926</v>
      </c>
      <c r="AT157" t="s">
        <v>926</v>
      </c>
      <c r="AU157" t="s">
        <v>926</v>
      </c>
      <c r="BK157">
        <v>0</v>
      </c>
      <c r="BL157">
        <v>2.0000000000000002E-5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0.64800000000000002</v>
      </c>
      <c r="BW157">
        <v>0.79418880000000003</v>
      </c>
      <c r="BX157">
        <v>18.8</v>
      </c>
      <c r="BY157">
        <v>4853.8999999999996</v>
      </c>
      <c r="BZ157">
        <v>201.2</v>
      </c>
      <c r="CB157">
        <v>95</v>
      </c>
      <c r="CC157">
        <v>3.28</v>
      </c>
      <c r="CD157">
        <v>3.2770000000000001</v>
      </c>
      <c r="CE157" t="s">
        <v>608</v>
      </c>
      <c r="CF157" t="s">
        <v>609</v>
      </c>
      <c r="CG157">
        <v>39</v>
      </c>
      <c r="CH157" t="s">
        <v>1338</v>
      </c>
      <c r="CI157" t="s">
        <v>157</v>
      </c>
      <c r="CJ157" t="s">
        <v>833</v>
      </c>
      <c r="CL157" t="s">
        <v>157</v>
      </c>
      <c r="CM157" t="s">
        <v>157</v>
      </c>
      <c r="CN157" t="s">
        <v>157</v>
      </c>
      <c r="CO157" t="s">
        <v>157</v>
      </c>
      <c r="CP157" t="s">
        <v>157</v>
      </c>
      <c r="CQ157" t="s">
        <v>157</v>
      </c>
      <c r="CR157" t="s">
        <v>780</v>
      </c>
      <c r="CS157" t="s">
        <v>780</v>
      </c>
      <c r="CU157" t="s">
        <v>834</v>
      </c>
      <c r="CV157">
        <v>533.1</v>
      </c>
      <c r="CW157" t="s">
        <v>1258</v>
      </c>
    </row>
    <row r="158" spans="2:101" hidden="1">
      <c r="B158">
        <v>76714</v>
      </c>
      <c r="C158" t="s">
        <v>1339</v>
      </c>
      <c r="D158" t="s">
        <v>592</v>
      </c>
      <c r="E158" t="s">
        <v>665</v>
      </c>
      <c r="F158" t="s">
        <v>594</v>
      </c>
      <c r="G158" t="s">
        <v>1340</v>
      </c>
      <c r="H158">
        <v>12811</v>
      </c>
      <c r="I158" t="s">
        <v>616</v>
      </c>
      <c r="J158" t="s">
        <v>1341</v>
      </c>
      <c r="K158">
        <v>12906</v>
      </c>
      <c r="L158" t="s">
        <v>654</v>
      </c>
      <c r="M158" t="s">
        <v>1143</v>
      </c>
      <c r="N158" t="s">
        <v>1255</v>
      </c>
      <c r="O158" t="s">
        <v>1199</v>
      </c>
      <c r="P158" t="s">
        <v>1276</v>
      </c>
      <c r="Q158" t="s">
        <v>642</v>
      </c>
      <c r="R158">
        <v>1303</v>
      </c>
      <c r="S158">
        <v>1303</v>
      </c>
      <c r="T158">
        <v>1225</v>
      </c>
      <c r="U158">
        <v>18.899999999999999</v>
      </c>
      <c r="V158">
        <v>18.899999999999999</v>
      </c>
      <c r="W158">
        <v>21.5</v>
      </c>
      <c r="AA158">
        <v>2.0000000000000001E-4</v>
      </c>
      <c r="AB158">
        <v>3.8E-3</v>
      </c>
      <c r="AC158">
        <v>6.3719999999999999E-2</v>
      </c>
      <c r="AD158">
        <v>2.0000000000000002E-5</v>
      </c>
      <c r="AE158">
        <v>0.93149000000000004</v>
      </c>
      <c r="AF158">
        <v>5.1000000000000004E-4</v>
      </c>
      <c r="AG158">
        <v>2.0000000000000001E-4</v>
      </c>
      <c r="AH158">
        <v>3.0000000000000001E-5</v>
      </c>
      <c r="AI158">
        <v>2.0000000000000002E-5</v>
      </c>
      <c r="AJ158" t="s">
        <v>926</v>
      </c>
      <c r="AK158" t="s">
        <v>926</v>
      </c>
      <c r="AL158">
        <v>1.0000000000000001E-5</v>
      </c>
      <c r="AM158">
        <v>0</v>
      </c>
      <c r="AN158">
        <v>0</v>
      </c>
      <c r="AO158">
        <v>0</v>
      </c>
      <c r="AP158">
        <v>0</v>
      </c>
      <c r="AQ158" t="s">
        <v>926</v>
      </c>
      <c r="AR158" t="s">
        <v>926</v>
      </c>
      <c r="AS158" t="s">
        <v>926</v>
      </c>
      <c r="AT158" t="s">
        <v>926</v>
      </c>
      <c r="AU158" t="s">
        <v>926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0.61699999999999999</v>
      </c>
      <c r="BW158">
        <v>0.75619519999999996</v>
      </c>
      <c r="BX158">
        <v>17.899999999999999</v>
      </c>
      <c r="BY158">
        <v>4770.7</v>
      </c>
      <c r="BZ158">
        <v>197.7</v>
      </c>
      <c r="CB158">
        <v>95</v>
      </c>
      <c r="CC158">
        <v>3.28</v>
      </c>
      <c r="CD158">
        <v>3.2770000000000001</v>
      </c>
      <c r="CE158" t="s">
        <v>608</v>
      </c>
      <c r="CF158" t="s">
        <v>609</v>
      </c>
      <c r="CG158">
        <v>15</v>
      </c>
      <c r="CH158" t="s">
        <v>1342</v>
      </c>
      <c r="CI158" t="s">
        <v>157</v>
      </c>
      <c r="CJ158" t="s">
        <v>1343</v>
      </c>
      <c r="CL158">
        <v>451</v>
      </c>
      <c r="CM158">
        <v>461</v>
      </c>
      <c r="CN158">
        <v>451</v>
      </c>
      <c r="CO158">
        <v>461</v>
      </c>
      <c r="CP158" t="s">
        <v>157</v>
      </c>
      <c r="CQ158" t="s">
        <v>157</v>
      </c>
      <c r="CR158" t="s">
        <v>780</v>
      </c>
      <c r="CS158" t="s">
        <v>780</v>
      </c>
      <c r="CU158">
        <v>536</v>
      </c>
      <c r="CV158">
        <v>532.4</v>
      </c>
      <c r="CW158" t="s">
        <v>1258</v>
      </c>
    </row>
    <row r="159" spans="2:101" hidden="1">
      <c r="B159">
        <v>76702</v>
      </c>
      <c r="C159" t="s">
        <v>1344</v>
      </c>
      <c r="D159" t="s">
        <v>592</v>
      </c>
      <c r="E159" t="s">
        <v>665</v>
      </c>
      <c r="F159" t="s">
        <v>594</v>
      </c>
      <c r="G159" t="s">
        <v>1345</v>
      </c>
      <c r="H159">
        <v>12980</v>
      </c>
      <c r="I159" t="s">
        <v>616</v>
      </c>
      <c r="J159" t="s">
        <v>1346</v>
      </c>
      <c r="K159">
        <v>14539</v>
      </c>
      <c r="L159" t="s">
        <v>654</v>
      </c>
      <c r="M159" t="s">
        <v>1143</v>
      </c>
      <c r="N159" t="s">
        <v>1255</v>
      </c>
      <c r="O159" t="s">
        <v>1199</v>
      </c>
      <c r="P159" t="s">
        <v>1276</v>
      </c>
      <c r="Q159" t="s">
        <v>642</v>
      </c>
      <c r="R159">
        <v>1296</v>
      </c>
      <c r="S159">
        <v>1296</v>
      </c>
      <c r="T159">
        <v>1050</v>
      </c>
      <c r="U159">
        <v>6.7</v>
      </c>
      <c r="V159">
        <v>6.7</v>
      </c>
      <c r="W159">
        <v>21.5</v>
      </c>
      <c r="AA159">
        <v>2.0000000000000001E-4</v>
      </c>
      <c r="AB159">
        <v>4.4000000000000003E-3</v>
      </c>
      <c r="AC159">
        <v>7.3760000000000006E-2</v>
      </c>
      <c r="AD159">
        <v>3.0000000000000001E-5</v>
      </c>
      <c r="AE159">
        <v>0.92049000000000003</v>
      </c>
      <c r="AF159">
        <v>8.4000000000000003E-4</v>
      </c>
      <c r="AG159">
        <v>2.1000000000000001E-4</v>
      </c>
      <c r="AH159">
        <v>4.0000000000000003E-5</v>
      </c>
      <c r="AI159">
        <v>3.0000000000000001E-5</v>
      </c>
      <c r="AJ159" t="s">
        <v>926</v>
      </c>
      <c r="AK159" t="s">
        <v>926</v>
      </c>
      <c r="AL159">
        <v>0</v>
      </c>
      <c r="AM159">
        <v>0</v>
      </c>
      <c r="AN159">
        <v>0</v>
      </c>
      <c r="AO159">
        <v>0</v>
      </c>
      <c r="AP159">
        <v>0</v>
      </c>
      <c r="AQ159" t="s">
        <v>926</v>
      </c>
      <c r="AR159" t="s">
        <v>926</v>
      </c>
      <c r="AS159" t="s">
        <v>926</v>
      </c>
      <c r="AT159" t="s">
        <v>926</v>
      </c>
      <c r="AU159" t="s">
        <v>926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0.628</v>
      </c>
      <c r="BW159">
        <v>0.76967680000000005</v>
      </c>
      <c r="BX159">
        <v>18.2</v>
      </c>
      <c r="BY159">
        <v>4798</v>
      </c>
      <c r="BZ159">
        <v>198.8</v>
      </c>
      <c r="CB159">
        <v>95</v>
      </c>
      <c r="CC159">
        <v>3.28</v>
      </c>
      <c r="CD159">
        <v>3.2770000000000001</v>
      </c>
      <c r="CE159" t="s">
        <v>608</v>
      </c>
      <c r="CF159" t="s">
        <v>609</v>
      </c>
      <c r="CG159">
        <v>30</v>
      </c>
      <c r="CH159" t="s">
        <v>989</v>
      </c>
      <c r="CI159" t="s">
        <v>157</v>
      </c>
      <c r="CJ159" t="s">
        <v>990</v>
      </c>
      <c r="CL159">
        <v>470</v>
      </c>
      <c r="CM159">
        <v>475</v>
      </c>
      <c r="CN159">
        <v>470</v>
      </c>
      <c r="CO159">
        <v>475</v>
      </c>
      <c r="CP159" t="s">
        <v>157</v>
      </c>
      <c r="CQ159" t="s">
        <v>157</v>
      </c>
      <c r="CR159" t="s">
        <v>780</v>
      </c>
      <c r="CS159" t="s">
        <v>780</v>
      </c>
      <c r="CU159">
        <v>548.29999999999995</v>
      </c>
      <c r="CV159">
        <v>544.1</v>
      </c>
      <c r="CW159" t="s">
        <v>1258</v>
      </c>
    </row>
    <row r="160" spans="2:101" hidden="1">
      <c r="B160">
        <v>76838</v>
      </c>
      <c r="C160" t="s">
        <v>1347</v>
      </c>
      <c r="D160" t="s">
        <v>592</v>
      </c>
      <c r="E160" t="s">
        <v>665</v>
      </c>
      <c r="F160" t="s">
        <v>594</v>
      </c>
      <c r="G160" t="s">
        <v>1348</v>
      </c>
      <c r="H160">
        <v>10100</v>
      </c>
      <c r="I160" t="s">
        <v>616</v>
      </c>
      <c r="J160" t="s">
        <v>1349</v>
      </c>
      <c r="K160">
        <v>11709</v>
      </c>
      <c r="L160" t="s">
        <v>638</v>
      </c>
      <c r="M160" t="s">
        <v>1096</v>
      </c>
      <c r="N160" t="s">
        <v>1255</v>
      </c>
      <c r="O160" t="s">
        <v>1026</v>
      </c>
      <c r="P160" t="s">
        <v>1098</v>
      </c>
      <c r="Q160" t="s">
        <v>642</v>
      </c>
      <c r="R160">
        <v>469</v>
      </c>
      <c r="S160">
        <v>469</v>
      </c>
      <c r="T160">
        <v>500</v>
      </c>
      <c r="U160">
        <v>10</v>
      </c>
      <c r="V160">
        <v>10</v>
      </c>
      <c r="W160">
        <v>23.6</v>
      </c>
      <c r="AA160">
        <v>5.9999999999999995E-4</v>
      </c>
      <c r="AB160">
        <v>1.37E-2</v>
      </c>
      <c r="AC160">
        <v>1.7639999999999999E-2</v>
      </c>
      <c r="AD160" t="s">
        <v>607</v>
      </c>
      <c r="AE160">
        <v>0.95123999999999997</v>
      </c>
      <c r="AF160">
        <v>1.1089999999999999E-2</v>
      </c>
      <c r="AG160">
        <v>2.0100000000000001E-3</v>
      </c>
      <c r="AH160">
        <v>5.8E-4</v>
      </c>
      <c r="AI160">
        <v>4.2999999999999999E-4</v>
      </c>
      <c r="AJ160">
        <v>3.6999999999999999E-4</v>
      </c>
      <c r="AK160">
        <v>2.2000000000000001E-4</v>
      </c>
      <c r="AL160">
        <v>3.1E-4</v>
      </c>
      <c r="AM160">
        <v>3.6000000000000002E-4</v>
      </c>
      <c r="AN160">
        <v>8.0999999999999996E-4</v>
      </c>
      <c r="AO160">
        <v>2.0000000000000001E-4</v>
      </c>
      <c r="AP160">
        <v>2.0000000000000002E-5</v>
      </c>
      <c r="AQ160" t="s">
        <v>926</v>
      </c>
      <c r="AR160" t="s">
        <v>926</v>
      </c>
      <c r="AS160" t="s">
        <v>926</v>
      </c>
      <c r="AT160" t="s">
        <v>926</v>
      </c>
      <c r="AU160" t="s">
        <v>926</v>
      </c>
      <c r="BK160">
        <v>2.0000000000000002E-5</v>
      </c>
      <c r="BL160">
        <v>4.0000000000000003E-5</v>
      </c>
      <c r="BM160">
        <v>0</v>
      </c>
      <c r="BN160">
        <v>0</v>
      </c>
      <c r="BO160">
        <v>0</v>
      </c>
      <c r="BP160">
        <v>3.0000000000000001E-5</v>
      </c>
      <c r="BQ160">
        <v>0</v>
      </c>
      <c r="BR160">
        <v>1.9000000000000001E-4</v>
      </c>
      <c r="BS160">
        <v>5.0000000000000002E-5</v>
      </c>
      <c r="BT160">
        <v>3.0000000000000001E-5</v>
      </c>
      <c r="BU160">
        <v>6.0000000000000002E-5</v>
      </c>
      <c r="BV160">
        <v>0.59299999999999997</v>
      </c>
      <c r="BW160">
        <v>0.7267808</v>
      </c>
      <c r="BX160">
        <v>17.2</v>
      </c>
      <c r="BY160">
        <v>4625.8</v>
      </c>
      <c r="BZ160">
        <v>194.4</v>
      </c>
      <c r="CB160">
        <v>110.4</v>
      </c>
      <c r="CC160">
        <v>3.8118256370000001</v>
      </c>
      <c r="CD160">
        <v>3.8085855849999999</v>
      </c>
      <c r="CE160">
        <v>224.51</v>
      </c>
      <c r="CF160" t="s">
        <v>609</v>
      </c>
      <c r="CG160">
        <v>4</v>
      </c>
      <c r="CH160" t="s">
        <v>1350</v>
      </c>
      <c r="CI160" t="s">
        <v>157</v>
      </c>
      <c r="CJ160" t="s">
        <v>1154</v>
      </c>
      <c r="CL160">
        <v>1367</v>
      </c>
      <c r="CM160">
        <v>1822.5</v>
      </c>
      <c r="CN160">
        <v>1367</v>
      </c>
      <c r="CO160">
        <v>1822.5</v>
      </c>
      <c r="CP160" t="s">
        <v>157</v>
      </c>
      <c r="CQ160" t="s">
        <v>157</v>
      </c>
      <c r="CR160" t="s">
        <v>780</v>
      </c>
      <c r="CS160" t="s">
        <v>780</v>
      </c>
      <c r="CU160">
        <v>456</v>
      </c>
      <c r="CV160">
        <v>451</v>
      </c>
      <c r="CW160" t="s">
        <v>1258</v>
      </c>
    </row>
    <row r="161" spans="2:101" hidden="1">
      <c r="B161">
        <v>76843</v>
      </c>
      <c r="C161" t="s">
        <v>1351</v>
      </c>
      <c r="D161" t="s">
        <v>592</v>
      </c>
      <c r="E161" t="s">
        <v>665</v>
      </c>
      <c r="F161" t="s">
        <v>594</v>
      </c>
      <c r="G161" t="s">
        <v>1352</v>
      </c>
      <c r="H161">
        <v>860</v>
      </c>
      <c r="I161" t="s">
        <v>616</v>
      </c>
      <c r="J161" t="s">
        <v>1353</v>
      </c>
      <c r="K161">
        <v>11771</v>
      </c>
      <c r="L161" t="s">
        <v>638</v>
      </c>
      <c r="M161" t="s">
        <v>1096</v>
      </c>
      <c r="N161" t="s">
        <v>1255</v>
      </c>
      <c r="O161" t="s">
        <v>1026</v>
      </c>
      <c r="P161" t="s">
        <v>1098</v>
      </c>
      <c r="Q161" t="s">
        <v>1099</v>
      </c>
      <c r="R161">
        <v>434</v>
      </c>
      <c r="S161">
        <v>434</v>
      </c>
      <c r="T161">
        <v>300</v>
      </c>
      <c r="U161" t="s">
        <v>694</v>
      </c>
      <c r="V161" t="s">
        <v>694</v>
      </c>
      <c r="W161">
        <v>23.6</v>
      </c>
      <c r="Y161" t="s">
        <v>1354</v>
      </c>
      <c r="AA161">
        <v>5.9999999999999995E-4</v>
      </c>
      <c r="AB161">
        <v>1.34E-2</v>
      </c>
      <c r="AC161">
        <v>1.7809999999999999E-2</v>
      </c>
      <c r="AD161" t="s">
        <v>607</v>
      </c>
      <c r="AE161">
        <v>0.95067999999999997</v>
      </c>
      <c r="AF161">
        <v>1.0540000000000001E-2</v>
      </c>
      <c r="AG161">
        <v>3.8899999999999998E-3</v>
      </c>
      <c r="AH161">
        <v>1.2800000000000001E-3</v>
      </c>
      <c r="AI161">
        <v>2.5999999999999998E-4</v>
      </c>
      <c r="AJ161">
        <v>2.5999999999999998E-4</v>
      </c>
      <c r="AK161">
        <v>1.3999999999999999E-4</v>
      </c>
      <c r="AL161">
        <v>1.9000000000000001E-4</v>
      </c>
      <c r="AM161">
        <v>2.7E-4</v>
      </c>
      <c r="AN161">
        <v>3.1E-4</v>
      </c>
      <c r="AO161">
        <v>1.3999999999999999E-4</v>
      </c>
      <c r="AP161">
        <v>0</v>
      </c>
      <c r="AQ161" t="s">
        <v>926</v>
      </c>
      <c r="AR161" t="s">
        <v>926</v>
      </c>
      <c r="AS161" t="s">
        <v>926</v>
      </c>
      <c r="AT161" t="s">
        <v>926</v>
      </c>
      <c r="AU161" t="s">
        <v>926</v>
      </c>
      <c r="BK161">
        <v>0</v>
      </c>
      <c r="BL161">
        <v>2.0000000000000002E-5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1.2E-4</v>
      </c>
      <c r="BS161">
        <v>2.0000000000000002E-5</v>
      </c>
      <c r="BT161">
        <v>2.0000000000000002E-5</v>
      </c>
      <c r="BU161">
        <v>5.0000000000000002E-5</v>
      </c>
      <c r="BV161">
        <v>0.59199999999999997</v>
      </c>
      <c r="BW161">
        <v>0.72555519999999996</v>
      </c>
      <c r="BX161">
        <v>17.100000000000001</v>
      </c>
      <c r="BY161">
        <v>4627.3</v>
      </c>
      <c r="BZ161">
        <v>194.4</v>
      </c>
      <c r="CB161">
        <v>109.5</v>
      </c>
      <c r="CC161">
        <v>3.7807509709999998</v>
      </c>
      <c r="CD161">
        <v>3.7775373330000002</v>
      </c>
      <c r="CE161">
        <v>223.24</v>
      </c>
      <c r="CF161" t="s">
        <v>609</v>
      </c>
      <c r="CG161">
        <v>5</v>
      </c>
      <c r="CH161" t="s">
        <v>1355</v>
      </c>
      <c r="CI161" t="s">
        <v>157</v>
      </c>
      <c r="CJ161" t="s">
        <v>1356</v>
      </c>
      <c r="CL161">
        <v>1329</v>
      </c>
      <c r="CM161">
        <v>1855</v>
      </c>
      <c r="CN161">
        <v>1329</v>
      </c>
      <c r="CO161">
        <v>1855</v>
      </c>
      <c r="CP161" t="s">
        <v>157</v>
      </c>
      <c r="CQ161" t="s">
        <v>157</v>
      </c>
      <c r="CR161" t="s">
        <v>780</v>
      </c>
      <c r="CS161" t="s">
        <v>780</v>
      </c>
      <c r="CU161">
        <v>446.1</v>
      </c>
      <c r="CV161">
        <v>441.4</v>
      </c>
      <c r="CW161" t="s">
        <v>1258</v>
      </c>
    </row>
    <row r="162" spans="2:101" hidden="1">
      <c r="B162">
        <v>76860</v>
      </c>
      <c r="C162" t="s">
        <v>1357</v>
      </c>
      <c r="D162" t="s">
        <v>592</v>
      </c>
      <c r="E162" t="s">
        <v>665</v>
      </c>
      <c r="F162" t="s">
        <v>594</v>
      </c>
      <c r="G162" t="s">
        <v>1358</v>
      </c>
      <c r="H162">
        <v>12605</v>
      </c>
      <c r="I162" t="s">
        <v>616</v>
      </c>
      <c r="J162" t="s">
        <v>1359</v>
      </c>
      <c r="K162">
        <v>10855</v>
      </c>
      <c r="L162" t="s">
        <v>638</v>
      </c>
      <c r="M162" t="s">
        <v>1096</v>
      </c>
      <c r="N162" t="s">
        <v>1255</v>
      </c>
      <c r="O162" t="s">
        <v>1026</v>
      </c>
      <c r="P162" t="s">
        <v>1098</v>
      </c>
      <c r="Q162" t="s">
        <v>642</v>
      </c>
      <c r="R162">
        <v>331</v>
      </c>
      <c r="S162">
        <v>331</v>
      </c>
      <c r="T162">
        <v>200</v>
      </c>
      <c r="U162">
        <v>23.9</v>
      </c>
      <c r="V162">
        <v>23.9</v>
      </c>
      <c r="W162">
        <v>23</v>
      </c>
      <c r="Y162" t="s">
        <v>1360</v>
      </c>
      <c r="AA162">
        <v>8.0000000000000004E-4</v>
      </c>
      <c r="AB162">
        <v>1.6E-2</v>
      </c>
      <c r="AC162">
        <v>1.8939999999999999E-2</v>
      </c>
      <c r="AD162">
        <v>1.0000000000000001E-5</v>
      </c>
      <c r="AE162">
        <v>0.94837000000000005</v>
      </c>
      <c r="AF162">
        <v>7.0299999999999998E-3</v>
      </c>
      <c r="AG162">
        <v>3.46E-3</v>
      </c>
      <c r="AH162">
        <v>3.5E-4</v>
      </c>
      <c r="AI162">
        <v>2.7E-4</v>
      </c>
      <c r="AJ162">
        <v>4.2000000000000002E-4</v>
      </c>
      <c r="AK162">
        <v>3.2000000000000003E-4</v>
      </c>
      <c r="AL162">
        <v>5.9999999999999995E-4</v>
      </c>
      <c r="AM162">
        <v>1.14E-3</v>
      </c>
      <c r="AN162">
        <v>9.5E-4</v>
      </c>
      <c r="AO162">
        <v>3.8000000000000002E-4</v>
      </c>
      <c r="AP162">
        <v>0</v>
      </c>
      <c r="AQ162" t="s">
        <v>926</v>
      </c>
      <c r="AR162" t="s">
        <v>926</v>
      </c>
      <c r="AS162" t="s">
        <v>926</v>
      </c>
      <c r="AT162" t="s">
        <v>926</v>
      </c>
      <c r="AU162" t="s">
        <v>926</v>
      </c>
      <c r="BK162">
        <v>2.0000000000000002E-5</v>
      </c>
      <c r="BL162">
        <v>4.0000000000000003E-5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5.5000000000000003E-4</v>
      </c>
      <c r="BS162">
        <v>6.9999999999999994E-5</v>
      </c>
      <c r="BT162">
        <v>6.0000000000000002E-5</v>
      </c>
      <c r="BU162">
        <v>2.2000000000000001E-4</v>
      </c>
      <c r="BV162">
        <v>0.59899999999999998</v>
      </c>
      <c r="BW162">
        <v>0.73413439999999996</v>
      </c>
      <c r="BX162">
        <v>17.399999999999999</v>
      </c>
      <c r="BY162">
        <v>4621</v>
      </c>
      <c r="BZ162">
        <v>194.8</v>
      </c>
      <c r="CB162">
        <v>107.6</v>
      </c>
      <c r="CC162">
        <v>3.7151488989999999</v>
      </c>
      <c r="CD162">
        <v>3.7119910229999999</v>
      </c>
      <c r="CE162">
        <v>219.21</v>
      </c>
      <c r="CF162" t="s">
        <v>609</v>
      </c>
      <c r="CG162">
        <v>10</v>
      </c>
      <c r="CH162" t="s">
        <v>1361</v>
      </c>
      <c r="CI162" t="s">
        <v>157</v>
      </c>
      <c r="CJ162" t="s">
        <v>1362</v>
      </c>
      <c r="CL162">
        <v>1500</v>
      </c>
      <c r="CM162">
        <v>1657</v>
      </c>
      <c r="CN162">
        <v>1500</v>
      </c>
      <c r="CO162">
        <v>1657</v>
      </c>
      <c r="CP162" t="s">
        <v>157</v>
      </c>
      <c r="CQ162" t="s">
        <v>157</v>
      </c>
      <c r="CR162" t="s">
        <v>780</v>
      </c>
      <c r="CS162" t="s">
        <v>780</v>
      </c>
      <c r="CU162">
        <v>465.9</v>
      </c>
      <c r="CV162">
        <v>462.1</v>
      </c>
      <c r="CW162" t="s">
        <v>1258</v>
      </c>
    </row>
    <row r="163" spans="2:101" hidden="1">
      <c r="B163">
        <v>76823</v>
      </c>
      <c r="C163" t="s">
        <v>1363</v>
      </c>
      <c r="D163" t="s">
        <v>592</v>
      </c>
      <c r="E163" t="s">
        <v>665</v>
      </c>
      <c r="F163" t="s">
        <v>594</v>
      </c>
      <c r="G163" t="s">
        <v>1364</v>
      </c>
      <c r="H163">
        <v>11872</v>
      </c>
      <c r="I163" t="s">
        <v>616</v>
      </c>
      <c r="J163" t="s">
        <v>1365</v>
      </c>
      <c r="K163">
        <v>10856</v>
      </c>
      <c r="L163" t="s">
        <v>638</v>
      </c>
      <c r="M163" t="s">
        <v>1096</v>
      </c>
      <c r="N163" t="s">
        <v>1255</v>
      </c>
      <c r="O163" t="s">
        <v>1026</v>
      </c>
      <c r="P163" t="s">
        <v>1098</v>
      </c>
      <c r="Q163" t="s">
        <v>642</v>
      </c>
      <c r="R163">
        <v>379</v>
      </c>
      <c r="S163">
        <v>379</v>
      </c>
      <c r="T163">
        <v>200</v>
      </c>
      <c r="U163">
        <v>7.8</v>
      </c>
      <c r="V163">
        <v>7.8</v>
      </c>
      <c r="W163">
        <v>23</v>
      </c>
      <c r="AA163">
        <v>8.9999999999999998E-4</v>
      </c>
      <c r="AB163">
        <v>1.6789999999999999E-2</v>
      </c>
      <c r="AC163">
        <v>1.8290000000000001E-2</v>
      </c>
      <c r="AD163" t="s">
        <v>607</v>
      </c>
      <c r="AE163">
        <v>0.95254000000000005</v>
      </c>
      <c r="AF163">
        <v>6.3800000000000003E-3</v>
      </c>
      <c r="AG163">
        <v>8.7000000000000001E-4</v>
      </c>
      <c r="AH163">
        <v>2.9E-4</v>
      </c>
      <c r="AI163">
        <v>2.5999999999999998E-4</v>
      </c>
      <c r="AJ163">
        <v>4.6000000000000001E-4</v>
      </c>
      <c r="AK163">
        <v>3.8000000000000002E-4</v>
      </c>
      <c r="AL163">
        <v>6.2E-4</v>
      </c>
      <c r="AM163">
        <v>7.3999999999999999E-4</v>
      </c>
      <c r="AN163">
        <v>4.0999999999999999E-4</v>
      </c>
      <c r="AO163">
        <v>1.8000000000000001E-4</v>
      </c>
      <c r="AP163">
        <v>1.0000000000000001E-5</v>
      </c>
      <c r="AQ163" t="s">
        <v>926</v>
      </c>
      <c r="AR163" t="s">
        <v>926</v>
      </c>
      <c r="AS163" t="s">
        <v>926</v>
      </c>
      <c r="AT163" t="s">
        <v>926</v>
      </c>
      <c r="AU163" t="s">
        <v>926</v>
      </c>
      <c r="BK163">
        <v>2.0000000000000002E-5</v>
      </c>
      <c r="BL163">
        <v>5.0000000000000002E-5</v>
      </c>
      <c r="BM163">
        <v>0</v>
      </c>
      <c r="BN163">
        <v>0</v>
      </c>
      <c r="BO163">
        <v>0</v>
      </c>
      <c r="BP163">
        <v>4.0000000000000003E-5</v>
      </c>
      <c r="BQ163">
        <v>0</v>
      </c>
      <c r="BR163">
        <v>4.6999999999999999E-4</v>
      </c>
      <c r="BS163">
        <v>1E-4</v>
      </c>
      <c r="BT163">
        <v>5.0000000000000002E-5</v>
      </c>
      <c r="BU163">
        <v>1.4999999999999999E-4</v>
      </c>
      <c r="BV163">
        <v>0.59199999999999997</v>
      </c>
      <c r="BW163">
        <v>0.72555519999999996</v>
      </c>
      <c r="BX163">
        <v>17.2</v>
      </c>
      <c r="BY163">
        <v>4620.8999999999996</v>
      </c>
      <c r="BZ163">
        <v>193.7</v>
      </c>
      <c r="CB163">
        <v>105.1</v>
      </c>
      <c r="CC163">
        <v>3.628830384</v>
      </c>
      <c r="CD163">
        <v>3.625745878</v>
      </c>
      <c r="CE163">
        <v>213.25</v>
      </c>
      <c r="CF163" t="s">
        <v>609</v>
      </c>
      <c r="CG163">
        <v>8</v>
      </c>
      <c r="CH163" t="s">
        <v>1366</v>
      </c>
      <c r="CI163" t="s">
        <v>157</v>
      </c>
      <c r="CJ163" t="s">
        <v>1367</v>
      </c>
      <c r="CL163">
        <v>1392</v>
      </c>
      <c r="CM163">
        <v>2006</v>
      </c>
      <c r="CN163">
        <v>1392</v>
      </c>
      <c r="CO163">
        <v>2006</v>
      </c>
      <c r="CP163" t="s">
        <v>157</v>
      </c>
      <c r="CQ163" t="s">
        <v>157</v>
      </c>
      <c r="CR163" t="s">
        <v>780</v>
      </c>
      <c r="CS163" t="s">
        <v>780</v>
      </c>
      <c r="CU163">
        <v>431.9</v>
      </c>
      <c r="CV163">
        <v>427.3</v>
      </c>
      <c r="CW163" t="s">
        <v>1258</v>
      </c>
    </row>
    <row r="164" spans="2:101" hidden="1">
      <c r="C164" t="s">
        <v>1368</v>
      </c>
      <c r="D164" t="s">
        <v>592</v>
      </c>
      <c r="E164" t="s">
        <v>665</v>
      </c>
      <c r="F164" t="s">
        <v>594</v>
      </c>
      <c r="G164" t="s">
        <v>1369</v>
      </c>
      <c r="H164">
        <v>13181</v>
      </c>
      <c r="I164" t="s">
        <v>616</v>
      </c>
      <c r="J164" t="s">
        <v>1370</v>
      </c>
      <c r="K164">
        <v>14580</v>
      </c>
      <c r="L164" t="s">
        <v>638</v>
      </c>
      <c r="M164" t="s">
        <v>1179</v>
      </c>
      <c r="N164" t="s">
        <v>1255</v>
      </c>
      <c r="O164" t="s">
        <v>1073</v>
      </c>
      <c r="P164" t="s">
        <v>1270</v>
      </c>
      <c r="Q164" t="s">
        <v>642</v>
      </c>
      <c r="R164">
        <v>786</v>
      </c>
      <c r="S164">
        <v>786</v>
      </c>
      <c r="T164">
        <v>700</v>
      </c>
      <c r="U164">
        <v>7.8</v>
      </c>
      <c r="V164">
        <v>7.8</v>
      </c>
      <c r="W164">
        <v>22.4</v>
      </c>
      <c r="Y164" t="s">
        <v>1371</v>
      </c>
      <c r="Z164" t="s">
        <v>926</v>
      </c>
      <c r="AA164" t="s">
        <v>607</v>
      </c>
      <c r="AB164">
        <v>2.2000000000000001E-3</v>
      </c>
      <c r="AC164">
        <v>9.8229999999999998E-2</v>
      </c>
      <c r="AD164" t="s">
        <v>926</v>
      </c>
      <c r="AE164">
        <v>0.89870000000000005</v>
      </c>
      <c r="AF164">
        <v>3.8999999999999999E-4</v>
      </c>
      <c r="AG164">
        <v>3.8999999999999999E-4</v>
      </c>
      <c r="AH164">
        <v>6.9999999999999994E-5</v>
      </c>
      <c r="AI164">
        <v>2.0000000000000002E-5</v>
      </c>
      <c r="AJ164" t="s">
        <v>926</v>
      </c>
      <c r="AK164" t="s">
        <v>926</v>
      </c>
      <c r="AL164">
        <v>0</v>
      </c>
      <c r="AM164">
        <v>0</v>
      </c>
      <c r="AN164">
        <v>0</v>
      </c>
      <c r="AO164">
        <v>0</v>
      </c>
      <c r="AP164">
        <v>0</v>
      </c>
      <c r="AQ164" t="s">
        <v>926</v>
      </c>
      <c r="AR164" t="s">
        <v>926</v>
      </c>
      <c r="AS164" t="s">
        <v>926</v>
      </c>
      <c r="AT164" t="s">
        <v>926</v>
      </c>
      <c r="AU164" t="s">
        <v>926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0.65</v>
      </c>
      <c r="BW164">
        <v>0.79664000000000001</v>
      </c>
      <c r="BX164">
        <v>18.8</v>
      </c>
      <c r="BY164">
        <v>4869.2</v>
      </c>
      <c r="BZ164">
        <v>201.7</v>
      </c>
      <c r="CB164">
        <v>95</v>
      </c>
      <c r="CC164">
        <v>3.28</v>
      </c>
      <c r="CD164">
        <v>3.2770000000000001</v>
      </c>
      <c r="CE164" t="s">
        <v>608</v>
      </c>
      <c r="CF164" t="s">
        <v>609</v>
      </c>
      <c r="CG164">
        <v>0</v>
      </c>
      <c r="CH164" t="s">
        <v>1372</v>
      </c>
      <c r="CI164" t="s">
        <v>157</v>
      </c>
      <c r="CJ164" t="s">
        <v>965</v>
      </c>
      <c r="CL164">
        <v>360</v>
      </c>
      <c r="CM164">
        <v>365</v>
      </c>
      <c r="CN164">
        <v>360</v>
      </c>
      <c r="CO164">
        <v>365</v>
      </c>
      <c r="CP164" t="s">
        <v>157</v>
      </c>
      <c r="CQ164" t="s">
        <v>157</v>
      </c>
      <c r="CR164" t="s">
        <v>780</v>
      </c>
      <c r="CS164" t="s">
        <v>780</v>
      </c>
      <c r="CU164">
        <v>452.6</v>
      </c>
      <c r="CV164">
        <v>448.5</v>
      </c>
      <c r="CW164" t="s">
        <v>1258</v>
      </c>
    </row>
    <row r="165" spans="2:101" hidden="1">
      <c r="B165">
        <v>76928</v>
      </c>
      <c r="C165" t="s">
        <v>1373</v>
      </c>
      <c r="D165" t="s">
        <v>592</v>
      </c>
      <c r="E165" t="s">
        <v>665</v>
      </c>
      <c r="F165" t="s">
        <v>594</v>
      </c>
      <c r="G165" t="s">
        <v>1374</v>
      </c>
      <c r="H165">
        <v>13004</v>
      </c>
      <c r="I165" t="s">
        <v>616</v>
      </c>
      <c r="J165" t="s">
        <v>1375</v>
      </c>
      <c r="K165">
        <v>13501</v>
      </c>
      <c r="L165" t="s">
        <v>638</v>
      </c>
      <c r="M165" t="s">
        <v>1096</v>
      </c>
      <c r="N165" t="s">
        <v>1255</v>
      </c>
      <c r="O165" t="s">
        <v>1073</v>
      </c>
      <c r="P165" t="s">
        <v>1270</v>
      </c>
      <c r="Q165" t="s">
        <v>642</v>
      </c>
      <c r="R165">
        <v>765</v>
      </c>
      <c r="S165">
        <v>765</v>
      </c>
      <c r="T165">
        <v>700</v>
      </c>
      <c r="U165">
        <v>5</v>
      </c>
      <c r="V165">
        <v>5</v>
      </c>
      <c r="W165">
        <v>21.9</v>
      </c>
      <c r="AA165">
        <v>5.9999999999999995E-4</v>
      </c>
      <c r="AB165">
        <v>1.2800000000000001E-2</v>
      </c>
      <c r="AC165">
        <v>1.8550000000000001E-2</v>
      </c>
      <c r="AD165">
        <v>1.0000000000000001E-5</v>
      </c>
      <c r="AE165">
        <v>0.95345999999999997</v>
      </c>
      <c r="AF165">
        <v>1.0109999999999999E-2</v>
      </c>
      <c r="AG165">
        <v>2.3600000000000001E-3</v>
      </c>
      <c r="AH165">
        <v>3.4000000000000002E-4</v>
      </c>
      <c r="AI165">
        <v>2.9E-4</v>
      </c>
      <c r="AJ165">
        <v>3.1E-4</v>
      </c>
      <c r="AK165">
        <v>1.9000000000000001E-4</v>
      </c>
      <c r="AL165">
        <v>2.5000000000000001E-4</v>
      </c>
      <c r="AM165">
        <v>2.9999999999999997E-4</v>
      </c>
      <c r="AN165">
        <v>1.6000000000000001E-4</v>
      </c>
      <c r="AO165">
        <v>3.0000000000000001E-5</v>
      </c>
      <c r="AP165">
        <v>0</v>
      </c>
      <c r="AQ165" t="s">
        <v>926</v>
      </c>
      <c r="AR165" t="s">
        <v>926</v>
      </c>
      <c r="AS165" t="s">
        <v>926</v>
      </c>
      <c r="AT165" t="s">
        <v>926</v>
      </c>
      <c r="AU165" t="s">
        <v>926</v>
      </c>
      <c r="BK165">
        <v>0</v>
      </c>
      <c r="BL165">
        <v>2.0000000000000002E-5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1.8000000000000001E-4</v>
      </c>
      <c r="BS165">
        <v>2.0000000000000002E-5</v>
      </c>
      <c r="BT165">
        <v>2.0000000000000002E-5</v>
      </c>
      <c r="BU165">
        <v>0</v>
      </c>
      <c r="BV165">
        <v>0.58899999999999997</v>
      </c>
      <c r="BW165">
        <v>0.72187840000000003</v>
      </c>
      <c r="BX165">
        <v>17</v>
      </c>
      <c r="BY165">
        <v>4631.7</v>
      </c>
      <c r="BZ165">
        <v>194</v>
      </c>
      <c r="CB165">
        <v>104.8</v>
      </c>
      <c r="CC165">
        <v>3.6184721620000002</v>
      </c>
      <c r="CD165">
        <v>3.615396461</v>
      </c>
      <c r="CE165">
        <v>214.15</v>
      </c>
      <c r="CF165" t="s">
        <v>609</v>
      </c>
      <c r="CG165">
        <v>10</v>
      </c>
      <c r="CH165" t="s">
        <v>1376</v>
      </c>
      <c r="CI165" t="s">
        <v>157</v>
      </c>
      <c r="CJ165" t="s">
        <v>1377</v>
      </c>
      <c r="CL165">
        <v>1407</v>
      </c>
      <c r="CM165">
        <v>2162</v>
      </c>
      <c r="CN165">
        <v>1407</v>
      </c>
      <c r="CO165">
        <v>2162</v>
      </c>
      <c r="CP165" t="s">
        <v>157</v>
      </c>
      <c r="CQ165" t="s">
        <v>157</v>
      </c>
      <c r="CR165" t="s">
        <v>780</v>
      </c>
      <c r="CS165" t="s">
        <v>780</v>
      </c>
      <c r="CU165">
        <v>444</v>
      </c>
      <c r="CV165">
        <v>439.6</v>
      </c>
      <c r="CW165" t="s">
        <v>1258</v>
      </c>
    </row>
    <row r="166" spans="2:101" hidden="1">
      <c r="B166">
        <v>76871</v>
      </c>
      <c r="C166" t="s">
        <v>1378</v>
      </c>
      <c r="D166" t="s">
        <v>592</v>
      </c>
      <c r="E166" t="s">
        <v>665</v>
      </c>
      <c r="F166" t="s">
        <v>594</v>
      </c>
      <c r="G166" t="s">
        <v>1379</v>
      </c>
      <c r="H166">
        <v>7392</v>
      </c>
      <c r="I166" t="s">
        <v>616</v>
      </c>
      <c r="J166" t="s">
        <v>1380</v>
      </c>
      <c r="K166">
        <v>10860</v>
      </c>
      <c r="L166" t="s">
        <v>638</v>
      </c>
      <c r="M166" t="s">
        <v>1096</v>
      </c>
      <c r="N166" t="s">
        <v>1255</v>
      </c>
      <c r="O166" t="s">
        <v>1026</v>
      </c>
      <c r="P166" t="s">
        <v>1098</v>
      </c>
      <c r="Q166" t="s">
        <v>642</v>
      </c>
      <c r="R166">
        <v>414</v>
      </c>
      <c r="S166">
        <v>414</v>
      </c>
      <c r="T166">
        <v>350</v>
      </c>
      <c r="U166">
        <v>13.9</v>
      </c>
      <c r="V166">
        <v>13.9</v>
      </c>
      <c r="W166">
        <v>22.8</v>
      </c>
      <c r="AA166">
        <v>6.9999999999999999E-4</v>
      </c>
      <c r="AB166">
        <v>1.6299999999999999E-2</v>
      </c>
      <c r="AC166">
        <v>1.6279999999999999E-2</v>
      </c>
      <c r="AD166">
        <v>1.0000000000000001E-5</v>
      </c>
      <c r="AE166">
        <v>0.94869000000000003</v>
      </c>
      <c r="AF166">
        <v>1.0449999999999999E-2</v>
      </c>
      <c r="AG166">
        <v>3.82E-3</v>
      </c>
      <c r="AH166">
        <v>7.6000000000000004E-4</v>
      </c>
      <c r="AI166">
        <v>5.6999999999999998E-4</v>
      </c>
      <c r="AJ166">
        <v>4.8000000000000001E-4</v>
      </c>
      <c r="AK166">
        <v>2.4000000000000001E-4</v>
      </c>
      <c r="AL166">
        <v>3.2000000000000003E-4</v>
      </c>
      <c r="AM166">
        <v>5.0000000000000001E-4</v>
      </c>
      <c r="AN166">
        <v>3.6999999999999999E-4</v>
      </c>
      <c r="AO166">
        <v>1.2999999999999999E-4</v>
      </c>
      <c r="AP166">
        <v>0</v>
      </c>
      <c r="AQ166" t="s">
        <v>926</v>
      </c>
      <c r="AR166" t="s">
        <v>926</v>
      </c>
      <c r="AS166" t="s">
        <v>926</v>
      </c>
      <c r="AT166" t="s">
        <v>926</v>
      </c>
      <c r="AU166" t="s">
        <v>926</v>
      </c>
      <c r="BK166">
        <v>1.0000000000000001E-5</v>
      </c>
      <c r="BL166">
        <v>3.0000000000000001E-5</v>
      </c>
      <c r="BM166">
        <v>0</v>
      </c>
      <c r="BN166">
        <v>0</v>
      </c>
      <c r="BO166">
        <v>0</v>
      </c>
      <c r="BP166">
        <v>3.0000000000000001E-5</v>
      </c>
      <c r="BQ166">
        <v>0</v>
      </c>
      <c r="BR166">
        <v>2.1000000000000001E-4</v>
      </c>
      <c r="BS166">
        <v>2.0000000000000002E-5</v>
      </c>
      <c r="BT166">
        <v>2.0000000000000002E-5</v>
      </c>
      <c r="BU166">
        <v>6.0000000000000002E-5</v>
      </c>
      <c r="BV166">
        <v>0.59299999999999997</v>
      </c>
      <c r="BW166">
        <v>0.7267808</v>
      </c>
      <c r="BX166">
        <v>17.2</v>
      </c>
      <c r="BY166">
        <v>4618.1000000000004</v>
      </c>
      <c r="BZ166">
        <v>194.2</v>
      </c>
      <c r="CB166">
        <v>107.2</v>
      </c>
      <c r="CC166">
        <v>3.7013379369999999</v>
      </c>
      <c r="CD166">
        <v>3.6981918</v>
      </c>
      <c r="CE166">
        <v>218.11</v>
      </c>
      <c r="CF166" t="s">
        <v>609</v>
      </c>
      <c r="CG166">
        <v>13</v>
      </c>
      <c r="CH166" t="s">
        <v>1381</v>
      </c>
      <c r="CI166" t="s">
        <v>157</v>
      </c>
      <c r="CJ166" t="s">
        <v>1382</v>
      </c>
      <c r="CL166">
        <v>1398</v>
      </c>
      <c r="CM166">
        <v>1819</v>
      </c>
      <c r="CN166">
        <v>1398</v>
      </c>
      <c r="CO166">
        <v>1819</v>
      </c>
      <c r="CP166" t="s">
        <v>157</v>
      </c>
      <c r="CQ166" t="s">
        <v>157</v>
      </c>
      <c r="CR166" t="s">
        <v>780</v>
      </c>
      <c r="CS166" t="s">
        <v>780</v>
      </c>
      <c r="CU166">
        <v>461.9</v>
      </c>
      <c r="CV166">
        <v>457.7</v>
      </c>
      <c r="CW166" t="s">
        <v>1258</v>
      </c>
    </row>
    <row r="167" spans="2:101" hidden="1">
      <c r="B167">
        <v>76868</v>
      </c>
      <c r="C167" t="s">
        <v>1383</v>
      </c>
      <c r="D167" t="s">
        <v>592</v>
      </c>
      <c r="E167" t="s">
        <v>665</v>
      </c>
      <c r="F167" t="s">
        <v>594</v>
      </c>
      <c r="G167" t="s">
        <v>1384</v>
      </c>
      <c r="H167">
        <v>6492</v>
      </c>
      <c r="I167" t="s">
        <v>616</v>
      </c>
      <c r="J167" t="s">
        <v>1385</v>
      </c>
      <c r="K167">
        <v>11679</v>
      </c>
      <c r="L167" t="s">
        <v>638</v>
      </c>
      <c r="M167" t="s">
        <v>1096</v>
      </c>
      <c r="N167" t="s">
        <v>1255</v>
      </c>
      <c r="O167" t="s">
        <v>1026</v>
      </c>
      <c r="P167" t="s">
        <v>1098</v>
      </c>
      <c r="Q167" t="s">
        <v>642</v>
      </c>
      <c r="R167">
        <v>414</v>
      </c>
      <c r="S167">
        <v>414</v>
      </c>
      <c r="T167">
        <v>350</v>
      </c>
      <c r="U167">
        <v>12.8</v>
      </c>
      <c r="V167">
        <v>12.8</v>
      </c>
      <c r="W167">
        <v>22.8</v>
      </c>
      <c r="AA167">
        <v>6.9999999999999999E-4</v>
      </c>
      <c r="AB167">
        <v>1.52E-2</v>
      </c>
      <c r="AC167">
        <v>1.9279999999999999E-2</v>
      </c>
      <c r="AD167">
        <v>1.0000000000000001E-5</v>
      </c>
      <c r="AE167">
        <v>0.94947000000000004</v>
      </c>
      <c r="AF167">
        <v>9.3600000000000003E-3</v>
      </c>
      <c r="AG167">
        <v>1.6900000000000001E-3</v>
      </c>
      <c r="AH167">
        <v>4.8999999999999998E-4</v>
      </c>
      <c r="AI167">
        <v>4.0000000000000002E-4</v>
      </c>
      <c r="AJ167">
        <v>4.6000000000000001E-4</v>
      </c>
      <c r="AK167">
        <v>3.1E-4</v>
      </c>
      <c r="AL167">
        <v>5.0000000000000001E-4</v>
      </c>
      <c r="AM167">
        <v>6.9999999999999999E-4</v>
      </c>
      <c r="AN167">
        <v>5.1999999999999995E-4</v>
      </c>
      <c r="AO167">
        <v>1.7000000000000001E-4</v>
      </c>
      <c r="AP167">
        <v>3.0000000000000001E-5</v>
      </c>
      <c r="AQ167" t="s">
        <v>926</v>
      </c>
      <c r="AR167" t="s">
        <v>926</v>
      </c>
      <c r="AS167" t="s">
        <v>926</v>
      </c>
      <c r="AT167" t="s">
        <v>926</v>
      </c>
      <c r="AU167" t="s">
        <v>926</v>
      </c>
      <c r="BK167">
        <v>2.0000000000000002E-5</v>
      </c>
      <c r="BL167">
        <v>5.0000000000000002E-5</v>
      </c>
      <c r="BM167">
        <v>0</v>
      </c>
      <c r="BN167">
        <v>0</v>
      </c>
      <c r="BO167">
        <v>0</v>
      </c>
      <c r="BP167">
        <v>4.0000000000000003E-5</v>
      </c>
      <c r="BQ167">
        <v>0</v>
      </c>
      <c r="BR167">
        <v>3.5E-4</v>
      </c>
      <c r="BS167">
        <v>8.0000000000000007E-5</v>
      </c>
      <c r="BT167">
        <v>4.0000000000000003E-5</v>
      </c>
      <c r="BU167">
        <v>1.2999999999999999E-4</v>
      </c>
      <c r="BV167">
        <v>0.59499999999999997</v>
      </c>
      <c r="BW167">
        <v>0.72923199999999999</v>
      </c>
      <c r="BX167">
        <v>17.2</v>
      </c>
      <c r="BY167">
        <v>4627</v>
      </c>
      <c r="BZ167">
        <v>194.4</v>
      </c>
      <c r="CB167">
        <v>106.5</v>
      </c>
      <c r="CC167">
        <v>3.6771687530000001</v>
      </c>
      <c r="CD167">
        <v>3.674043159</v>
      </c>
      <c r="CE167">
        <v>216.33</v>
      </c>
      <c r="CF167" t="s">
        <v>609</v>
      </c>
      <c r="CG167">
        <v>10</v>
      </c>
      <c r="CH167" t="s">
        <v>1386</v>
      </c>
      <c r="CI167" t="s">
        <v>157</v>
      </c>
      <c r="CJ167" t="s">
        <v>1387</v>
      </c>
      <c r="CL167">
        <v>1377</v>
      </c>
      <c r="CM167">
        <v>1926</v>
      </c>
      <c r="CN167">
        <v>1377</v>
      </c>
      <c r="CO167">
        <v>1926</v>
      </c>
      <c r="CP167" t="s">
        <v>157</v>
      </c>
      <c r="CQ167" t="s">
        <v>157</v>
      </c>
      <c r="CR167" t="s">
        <v>780</v>
      </c>
      <c r="CS167" t="s">
        <v>780</v>
      </c>
      <c r="CU167">
        <v>464.1</v>
      </c>
      <c r="CV167">
        <v>459.6</v>
      </c>
      <c r="CW167" t="s">
        <v>1258</v>
      </c>
    </row>
    <row r="168" spans="2:101" hidden="1">
      <c r="B168">
        <v>76929</v>
      </c>
      <c r="C168" t="s">
        <v>1388</v>
      </c>
      <c r="D168" t="s">
        <v>592</v>
      </c>
      <c r="E168" t="s">
        <v>665</v>
      </c>
      <c r="F168" t="s">
        <v>594</v>
      </c>
      <c r="G168" t="s">
        <v>1389</v>
      </c>
      <c r="H168">
        <v>12487</v>
      </c>
      <c r="I168" t="s">
        <v>616</v>
      </c>
      <c r="J168" t="s">
        <v>1390</v>
      </c>
      <c r="K168">
        <v>14573</v>
      </c>
      <c r="L168" t="s">
        <v>638</v>
      </c>
      <c r="M168" t="s">
        <v>1096</v>
      </c>
      <c r="N168" t="s">
        <v>1255</v>
      </c>
      <c r="O168" t="s">
        <v>1073</v>
      </c>
      <c r="P168" t="s">
        <v>1270</v>
      </c>
      <c r="Q168" t="s">
        <v>642</v>
      </c>
      <c r="R168">
        <v>345</v>
      </c>
      <c r="S168">
        <v>345</v>
      </c>
      <c r="T168">
        <v>425</v>
      </c>
      <c r="U168" t="s">
        <v>694</v>
      </c>
      <c r="V168" t="s">
        <v>694</v>
      </c>
      <c r="W168">
        <v>22.1</v>
      </c>
      <c r="AA168">
        <v>5.9999999999999995E-4</v>
      </c>
      <c r="AB168">
        <v>1.26E-2</v>
      </c>
      <c r="AC168">
        <v>1.8180000000000002E-2</v>
      </c>
      <c r="AD168" t="s">
        <v>607</v>
      </c>
      <c r="AE168">
        <v>0.95316999999999996</v>
      </c>
      <c r="AF168">
        <v>1.051E-2</v>
      </c>
      <c r="AG168">
        <v>1.47E-3</v>
      </c>
      <c r="AH168">
        <v>4.4999999999999999E-4</v>
      </c>
      <c r="AI168">
        <v>2.7999999999999998E-4</v>
      </c>
      <c r="AJ168">
        <v>3.4000000000000002E-4</v>
      </c>
      <c r="AK168">
        <v>2.1000000000000001E-4</v>
      </c>
      <c r="AL168">
        <v>3.3E-4</v>
      </c>
      <c r="AM168">
        <v>6.4000000000000005E-4</v>
      </c>
      <c r="AN168">
        <v>5.2999999999999998E-4</v>
      </c>
      <c r="AO168">
        <v>1.2999999999999999E-4</v>
      </c>
      <c r="AP168">
        <v>0</v>
      </c>
      <c r="AQ168" t="s">
        <v>926</v>
      </c>
      <c r="AR168" t="s">
        <v>926</v>
      </c>
      <c r="AS168" t="s">
        <v>926</v>
      </c>
      <c r="AT168" t="s">
        <v>926</v>
      </c>
      <c r="AU168" t="s">
        <v>926</v>
      </c>
      <c r="BK168">
        <v>2.0000000000000002E-5</v>
      </c>
      <c r="BL168">
        <v>4.0000000000000003E-5</v>
      </c>
      <c r="BM168">
        <v>0</v>
      </c>
      <c r="BN168">
        <v>0</v>
      </c>
      <c r="BO168">
        <v>0</v>
      </c>
      <c r="BP168">
        <v>3.0000000000000001E-5</v>
      </c>
      <c r="BQ168">
        <v>0</v>
      </c>
      <c r="BR168">
        <v>2.9E-4</v>
      </c>
      <c r="BS168">
        <v>6.0000000000000002E-5</v>
      </c>
      <c r="BT168">
        <v>3.0000000000000001E-5</v>
      </c>
      <c r="BU168">
        <v>9.0000000000000006E-5</v>
      </c>
      <c r="BV168">
        <v>0.59099999999999997</v>
      </c>
      <c r="BW168">
        <v>0.72432960000000002</v>
      </c>
      <c r="BX168">
        <v>17.100000000000001</v>
      </c>
      <c r="BY168">
        <v>4629</v>
      </c>
      <c r="BZ168">
        <v>194.3</v>
      </c>
      <c r="CB168">
        <v>106.2</v>
      </c>
      <c r="CC168">
        <v>3.6668105309999999</v>
      </c>
      <c r="CD168">
        <v>3.663693742</v>
      </c>
      <c r="CE168">
        <v>215.93</v>
      </c>
      <c r="CF168" t="s">
        <v>609</v>
      </c>
      <c r="CG168">
        <v>8</v>
      </c>
      <c r="CH168" t="s">
        <v>1391</v>
      </c>
      <c r="CI168" t="s">
        <v>157</v>
      </c>
      <c r="CJ168" t="s">
        <v>1392</v>
      </c>
      <c r="CL168">
        <v>1393</v>
      </c>
      <c r="CM168">
        <v>1957.5</v>
      </c>
      <c r="CN168">
        <v>1393</v>
      </c>
      <c r="CO168">
        <v>1957.5</v>
      </c>
      <c r="CP168" t="s">
        <v>157</v>
      </c>
      <c r="CQ168" t="s">
        <v>157</v>
      </c>
      <c r="CR168" t="s">
        <v>780</v>
      </c>
      <c r="CS168" t="s">
        <v>780</v>
      </c>
      <c r="CU168">
        <v>459</v>
      </c>
      <c r="CV168">
        <v>454.9</v>
      </c>
      <c r="CW168" t="s">
        <v>1258</v>
      </c>
    </row>
    <row r="169" spans="2:101" hidden="1">
      <c r="B169">
        <v>76899</v>
      </c>
      <c r="C169" t="s">
        <v>1393</v>
      </c>
      <c r="D169" t="s">
        <v>592</v>
      </c>
      <c r="E169" t="s">
        <v>665</v>
      </c>
      <c r="F169" t="s">
        <v>594</v>
      </c>
      <c r="G169" t="s">
        <v>1394</v>
      </c>
      <c r="H169">
        <v>11520</v>
      </c>
      <c r="I169" t="s">
        <v>616</v>
      </c>
      <c r="J169" t="s">
        <v>1395</v>
      </c>
      <c r="K169">
        <v>13444</v>
      </c>
      <c r="L169" t="s">
        <v>638</v>
      </c>
      <c r="M169" t="s">
        <v>1096</v>
      </c>
      <c r="N169" t="s">
        <v>1255</v>
      </c>
      <c r="O169" t="s">
        <v>1073</v>
      </c>
      <c r="P169" t="s">
        <v>1270</v>
      </c>
      <c r="Q169" t="s">
        <v>642</v>
      </c>
      <c r="R169">
        <v>724</v>
      </c>
      <c r="S169">
        <v>724</v>
      </c>
      <c r="T169">
        <v>750</v>
      </c>
      <c r="U169" t="s">
        <v>694</v>
      </c>
      <c r="V169" t="s">
        <v>694</v>
      </c>
      <c r="W169">
        <v>22.1</v>
      </c>
      <c r="AA169">
        <v>5.0000000000000001E-4</v>
      </c>
      <c r="AB169">
        <v>1.2019999999999999E-2</v>
      </c>
      <c r="AC169">
        <v>1.7749999999999998E-2</v>
      </c>
      <c r="AD169" t="s">
        <v>607</v>
      </c>
      <c r="AE169">
        <v>0.95220000000000005</v>
      </c>
      <c r="AF169">
        <v>1.2500000000000001E-2</v>
      </c>
      <c r="AG169">
        <v>3.1700000000000001E-3</v>
      </c>
      <c r="AH169">
        <v>3.1E-4</v>
      </c>
      <c r="AI169">
        <v>2.4000000000000001E-4</v>
      </c>
      <c r="AJ169">
        <v>2.5000000000000001E-4</v>
      </c>
      <c r="AK169">
        <v>1.6000000000000001E-4</v>
      </c>
      <c r="AL169">
        <v>2.2000000000000001E-4</v>
      </c>
      <c r="AM169">
        <v>2.5000000000000001E-4</v>
      </c>
      <c r="AN169">
        <v>1.8000000000000001E-4</v>
      </c>
      <c r="AO169">
        <v>4.0000000000000003E-5</v>
      </c>
      <c r="AP169">
        <v>0</v>
      </c>
      <c r="AQ169" t="s">
        <v>926</v>
      </c>
      <c r="AR169" t="s">
        <v>926</v>
      </c>
      <c r="AS169" t="s">
        <v>926</v>
      </c>
      <c r="AT169" t="s">
        <v>926</v>
      </c>
      <c r="AU169" t="s">
        <v>926</v>
      </c>
      <c r="BK169">
        <v>0</v>
      </c>
      <c r="BL169">
        <v>2.0000000000000002E-5</v>
      </c>
      <c r="BM169">
        <v>0</v>
      </c>
      <c r="BN169">
        <v>0</v>
      </c>
      <c r="BO169">
        <v>0</v>
      </c>
      <c r="BP169">
        <v>1.0000000000000001E-5</v>
      </c>
      <c r="BQ169">
        <v>0</v>
      </c>
      <c r="BR169">
        <v>1.3999999999999999E-4</v>
      </c>
      <c r="BS169">
        <v>2.0000000000000002E-5</v>
      </c>
      <c r="BT169">
        <v>2.0000000000000002E-5</v>
      </c>
      <c r="BU169">
        <v>0</v>
      </c>
      <c r="BV169">
        <v>0.58899999999999997</v>
      </c>
      <c r="BW169">
        <v>0.72187840000000003</v>
      </c>
      <c r="BX169">
        <v>17.100000000000001</v>
      </c>
      <c r="BY169">
        <v>4631.5</v>
      </c>
      <c r="BZ169">
        <v>194.3</v>
      </c>
      <c r="CB169">
        <v>106.1</v>
      </c>
      <c r="CC169">
        <v>3.6633577900000001</v>
      </c>
      <c r="CD169">
        <v>3.6602439360000001</v>
      </c>
      <c r="CE169">
        <v>216.26</v>
      </c>
      <c r="CF169" t="s">
        <v>609</v>
      </c>
      <c r="CG169">
        <v>8</v>
      </c>
      <c r="CH169" t="s">
        <v>1396</v>
      </c>
      <c r="CI169" t="s">
        <v>157</v>
      </c>
      <c r="CJ169" t="s">
        <v>1397</v>
      </c>
      <c r="CL169">
        <v>1397</v>
      </c>
      <c r="CM169">
        <v>1807</v>
      </c>
      <c r="CN169">
        <v>1397</v>
      </c>
      <c r="CO169">
        <v>1807</v>
      </c>
      <c r="CP169" t="s">
        <v>157</v>
      </c>
      <c r="CQ169" t="s">
        <v>157</v>
      </c>
      <c r="CR169" t="s">
        <v>780</v>
      </c>
      <c r="CS169" t="s">
        <v>780</v>
      </c>
      <c r="CU169">
        <v>452.2</v>
      </c>
      <c r="CV169">
        <v>447.6</v>
      </c>
      <c r="CW169" t="s">
        <v>1258</v>
      </c>
    </row>
    <row r="170" spans="2:101" hidden="1">
      <c r="B170">
        <v>76643</v>
      </c>
      <c r="C170" t="s">
        <v>1398</v>
      </c>
      <c r="D170" t="s">
        <v>592</v>
      </c>
      <c r="E170" t="s">
        <v>665</v>
      </c>
      <c r="F170" t="s">
        <v>594</v>
      </c>
      <c r="G170" t="s">
        <v>1399</v>
      </c>
      <c r="H170">
        <v>13280</v>
      </c>
      <c r="I170" t="s">
        <v>616</v>
      </c>
      <c r="J170" t="s">
        <v>922</v>
      </c>
      <c r="K170">
        <v>15226</v>
      </c>
      <c r="L170" t="s">
        <v>654</v>
      </c>
      <c r="M170" t="s">
        <v>1169</v>
      </c>
      <c r="N170" t="s">
        <v>1255</v>
      </c>
      <c r="O170" t="s">
        <v>1199</v>
      </c>
      <c r="P170" t="s">
        <v>1276</v>
      </c>
      <c r="Q170" t="s">
        <v>642</v>
      </c>
      <c r="R170">
        <v>1379</v>
      </c>
      <c r="S170">
        <v>1379</v>
      </c>
      <c r="T170">
        <v>1375</v>
      </c>
      <c r="U170" t="s">
        <v>694</v>
      </c>
      <c r="V170" t="s">
        <v>694</v>
      </c>
      <c r="W170">
        <v>21.9</v>
      </c>
      <c r="AA170">
        <v>2.0000000000000001E-4</v>
      </c>
      <c r="AB170">
        <v>4.3E-3</v>
      </c>
      <c r="AC170">
        <v>7.0059999999999997E-2</v>
      </c>
      <c r="AD170">
        <v>5.4000000000000001E-4</v>
      </c>
      <c r="AE170">
        <v>0.92359000000000002</v>
      </c>
      <c r="AF170">
        <v>1.0499999999999999E-3</v>
      </c>
      <c r="AG170">
        <v>1.1E-4</v>
      </c>
      <c r="AH170">
        <v>9.0000000000000006E-5</v>
      </c>
      <c r="AI170">
        <v>3.0000000000000001E-5</v>
      </c>
      <c r="AJ170" t="s">
        <v>926</v>
      </c>
      <c r="AK170" t="s">
        <v>926</v>
      </c>
      <c r="AL170">
        <v>2.0000000000000002E-5</v>
      </c>
      <c r="AM170">
        <v>0</v>
      </c>
      <c r="AN170">
        <v>0</v>
      </c>
      <c r="AO170">
        <v>0</v>
      </c>
      <c r="AP170">
        <v>0</v>
      </c>
      <c r="AQ170" t="s">
        <v>926</v>
      </c>
      <c r="AR170" t="s">
        <v>926</v>
      </c>
      <c r="AS170" t="s">
        <v>926</v>
      </c>
      <c r="AT170" t="s">
        <v>926</v>
      </c>
      <c r="AU170" t="s">
        <v>926</v>
      </c>
      <c r="BK170">
        <v>0</v>
      </c>
      <c r="BL170">
        <v>1.0000000000000001E-5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0.624</v>
      </c>
      <c r="BW170">
        <v>0.76477439999999997</v>
      </c>
      <c r="BX170">
        <v>18.100000000000001</v>
      </c>
      <c r="BY170">
        <v>4790.1000000000004</v>
      </c>
      <c r="BZ170">
        <v>198.5</v>
      </c>
      <c r="CB170">
        <v>95</v>
      </c>
      <c r="CC170">
        <v>3.28</v>
      </c>
      <c r="CD170">
        <v>3.2770000000000001</v>
      </c>
      <c r="CE170" t="s">
        <v>608</v>
      </c>
      <c r="CF170" t="s">
        <v>609</v>
      </c>
      <c r="CG170">
        <v>540</v>
      </c>
      <c r="CH170" t="s">
        <v>656</v>
      </c>
      <c r="CI170" t="s">
        <v>157</v>
      </c>
      <c r="CJ170" t="s">
        <v>657</v>
      </c>
      <c r="CL170">
        <v>1458</v>
      </c>
      <c r="CM170">
        <v>1462</v>
      </c>
      <c r="CN170">
        <v>1458</v>
      </c>
      <c r="CO170">
        <v>1462</v>
      </c>
      <c r="CP170" t="s">
        <v>157</v>
      </c>
      <c r="CQ170" t="s">
        <v>157</v>
      </c>
      <c r="CR170" t="s">
        <v>780</v>
      </c>
      <c r="CS170" t="s">
        <v>780</v>
      </c>
      <c r="CU170">
        <v>558</v>
      </c>
      <c r="CV170">
        <v>553.5</v>
      </c>
      <c r="CW170" t="s">
        <v>1258</v>
      </c>
    </row>
    <row r="171" spans="2:101" hidden="1">
      <c r="B171">
        <v>76719</v>
      </c>
      <c r="C171" t="s">
        <v>1400</v>
      </c>
      <c r="D171" t="s">
        <v>592</v>
      </c>
      <c r="E171" t="s">
        <v>665</v>
      </c>
      <c r="F171" t="s">
        <v>594</v>
      </c>
      <c r="G171" t="s">
        <v>1401</v>
      </c>
      <c r="H171">
        <v>8924</v>
      </c>
      <c r="I171" t="s">
        <v>616</v>
      </c>
      <c r="J171" t="s">
        <v>598</v>
      </c>
      <c r="K171">
        <v>13497</v>
      </c>
      <c r="L171" t="s">
        <v>654</v>
      </c>
      <c r="M171" t="s">
        <v>1143</v>
      </c>
      <c r="N171" t="s">
        <v>1255</v>
      </c>
      <c r="O171" t="s">
        <v>1199</v>
      </c>
      <c r="P171" t="s">
        <v>1276</v>
      </c>
      <c r="Q171" t="s">
        <v>642</v>
      </c>
      <c r="R171">
        <v>1462</v>
      </c>
      <c r="S171">
        <v>1462</v>
      </c>
      <c r="T171">
        <v>1375</v>
      </c>
      <c r="U171">
        <v>17.8</v>
      </c>
      <c r="V171">
        <v>17.8</v>
      </c>
      <c r="W171">
        <v>21.9</v>
      </c>
      <c r="AA171">
        <v>2.0000000000000001E-4</v>
      </c>
      <c r="AB171">
        <v>4.4999999999999997E-3</v>
      </c>
      <c r="AC171">
        <v>6.1460000000000001E-2</v>
      </c>
      <c r="AD171">
        <v>1.2E-4</v>
      </c>
      <c r="AE171">
        <v>0.93267</v>
      </c>
      <c r="AF171">
        <v>7.1000000000000002E-4</v>
      </c>
      <c r="AG171">
        <v>2.9999999999999997E-4</v>
      </c>
      <c r="AH171">
        <v>2.0000000000000002E-5</v>
      </c>
      <c r="AI171">
        <v>2.0000000000000002E-5</v>
      </c>
      <c r="AJ171" t="s">
        <v>926</v>
      </c>
      <c r="AK171" t="s">
        <v>926</v>
      </c>
      <c r="AL171">
        <v>0</v>
      </c>
      <c r="AM171">
        <v>0</v>
      </c>
      <c r="AN171">
        <v>0</v>
      </c>
      <c r="AO171">
        <v>0</v>
      </c>
      <c r="AP171">
        <v>0</v>
      </c>
      <c r="AQ171" t="s">
        <v>926</v>
      </c>
      <c r="AR171" t="s">
        <v>926</v>
      </c>
      <c r="AS171" t="s">
        <v>926</v>
      </c>
      <c r="AT171" t="s">
        <v>926</v>
      </c>
      <c r="AU171" t="s">
        <v>926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0.61599999999999999</v>
      </c>
      <c r="BW171">
        <v>0.75496960000000002</v>
      </c>
      <c r="BX171">
        <v>17.8</v>
      </c>
      <c r="BY171">
        <v>4764.1000000000004</v>
      </c>
      <c r="BZ171">
        <v>197.4</v>
      </c>
      <c r="CB171">
        <v>95</v>
      </c>
      <c r="CC171">
        <v>3.28</v>
      </c>
      <c r="CD171">
        <v>3.2770000000000001</v>
      </c>
      <c r="CE171" t="s">
        <v>608</v>
      </c>
      <c r="CF171" t="s">
        <v>609</v>
      </c>
      <c r="CG171">
        <v>120</v>
      </c>
      <c r="CH171" t="s">
        <v>932</v>
      </c>
      <c r="CI171" t="s">
        <v>157</v>
      </c>
      <c r="CJ171" t="s">
        <v>933</v>
      </c>
      <c r="CL171">
        <v>455</v>
      </c>
      <c r="CM171">
        <v>462</v>
      </c>
      <c r="CN171">
        <v>455</v>
      </c>
      <c r="CO171">
        <v>462</v>
      </c>
      <c r="CP171" t="s">
        <v>157</v>
      </c>
      <c r="CQ171" t="s">
        <v>157</v>
      </c>
      <c r="CR171" t="s">
        <v>780</v>
      </c>
      <c r="CS171" t="s">
        <v>780</v>
      </c>
      <c r="CT171" t="s">
        <v>780</v>
      </c>
      <c r="CU171">
        <v>538.20000000000005</v>
      </c>
      <c r="CV171">
        <v>533.79999999999995</v>
      </c>
      <c r="CW171" t="s">
        <v>1258</v>
      </c>
    </row>
    <row r="172" spans="2:101" hidden="1">
      <c r="B172">
        <v>76910</v>
      </c>
      <c r="C172" t="s">
        <v>1402</v>
      </c>
      <c r="D172" t="s">
        <v>592</v>
      </c>
      <c r="E172" t="s">
        <v>665</v>
      </c>
      <c r="F172" t="s">
        <v>594</v>
      </c>
      <c r="G172" t="s">
        <v>1403</v>
      </c>
      <c r="H172">
        <v>8909</v>
      </c>
      <c r="I172" t="s">
        <v>616</v>
      </c>
      <c r="J172" t="s">
        <v>1404</v>
      </c>
      <c r="K172">
        <v>14575</v>
      </c>
      <c r="L172" t="s">
        <v>638</v>
      </c>
      <c r="M172" t="s">
        <v>1096</v>
      </c>
      <c r="N172" t="s">
        <v>1255</v>
      </c>
      <c r="O172" t="s">
        <v>1073</v>
      </c>
      <c r="P172" t="s">
        <v>1270</v>
      </c>
      <c r="Q172" t="s">
        <v>642</v>
      </c>
      <c r="R172">
        <v>689</v>
      </c>
      <c r="S172">
        <v>689</v>
      </c>
      <c r="T172">
        <v>650</v>
      </c>
      <c r="U172" t="s">
        <v>694</v>
      </c>
      <c r="V172" t="s">
        <v>694</v>
      </c>
      <c r="W172">
        <v>21.3</v>
      </c>
      <c r="AA172">
        <v>5.0000000000000001E-4</v>
      </c>
      <c r="AB172">
        <v>9.8099999999999993E-3</v>
      </c>
      <c r="AC172">
        <v>1.7080000000000001E-2</v>
      </c>
      <c r="AD172" t="s">
        <v>607</v>
      </c>
      <c r="AE172">
        <v>0.95392999999999994</v>
      </c>
      <c r="AF172">
        <v>1.525E-2</v>
      </c>
      <c r="AG172">
        <v>2.3400000000000001E-3</v>
      </c>
      <c r="AH172">
        <v>4.0999999999999999E-4</v>
      </c>
      <c r="AI172">
        <v>1.7000000000000001E-4</v>
      </c>
      <c r="AJ172">
        <v>9.0000000000000006E-5</v>
      </c>
      <c r="AK172">
        <v>4.0000000000000003E-5</v>
      </c>
      <c r="AL172">
        <v>6.0000000000000002E-5</v>
      </c>
      <c r="AM172">
        <v>1.2999999999999999E-4</v>
      </c>
      <c r="AN172">
        <v>9.0000000000000006E-5</v>
      </c>
      <c r="AO172">
        <v>3.0000000000000001E-5</v>
      </c>
      <c r="AP172">
        <v>0</v>
      </c>
      <c r="AQ172" t="s">
        <v>926</v>
      </c>
      <c r="AR172" t="s">
        <v>926</v>
      </c>
      <c r="AS172" t="s">
        <v>926</v>
      </c>
      <c r="AT172" t="s">
        <v>926</v>
      </c>
      <c r="AU172" t="s">
        <v>926</v>
      </c>
      <c r="BK172">
        <v>0</v>
      </c>
      <c r="BL172">
        <v>0</v>
      </c>
      <c r="BM172">
        <v>1.0000000000000001E-5</v>
      </c>
      <c r="BN172">
        <v>0</v>
      </c>
      <c r="BO172">
        <v>0</v>
      </c>
      <c r="BP172">
        <v>0</v>
      </c>
      <c r="BQ172">
        <v>0</v>
      </c>
      <c r="BR172">
        <v>4.0000000000000003E-5</v>
      </c>
      <c r="BS172">
        <v>0</v>
      </c>
      <c r="BT172">
        <v>0</v>
      </c>
      <c r="BU172">
        <v>2.0000000000000002E-5</v>
      </c>
      <c r="BV172">
        <v>0.58599999999999997</v>
      </c>
      <c r="BW172">
        <v>0.7182016</v>
      </c>
      <c r="BX172">
        <v>17</v>
      </c>
      <c r="BY172">
        <v>4634.6000000000004</v>
      </c>
      <c r="BZ172">
        <v>194.3</v>
      </c>
      <c r="CB172">
        <v>107.3</v>
      </c>
      <c r="CC172">
        <v>3.7047906780000002</v>
      </c>
      <c r="CD172">
        <v>3.7016416059999999</v>
      </c>
      <c r="CE172">
        <v>218.23</v>
      </c>
      <c r="CF172" t="s">
        <v>609</v>
      </c>
      <c r="CG172">
        <v>8</v>
      </c>
      <c r="CH172" t="s">
        <v>1405</v>
      </c>
      <c r="CI172" t="s">
        <v>157</v>
      </c>
      <c r="CJ172" t="s">
        <v>1020</v>
      </c>
      <c r="CL172">
        <v>1448</v>
      </c>
      <c r="CM172">
        <v>1950</v>
      </c>
      <c r="CN172">
        <v>1448</v>
      </c>
      <c r="CO172">
        <v>1950</v>
      </c>
      <c r="CP172" t="s">
        <v>157</v>
      </c>
      <c r="CQ172" t="s">
        <v>157</v>
      </c>
      <c r="CR172" t="s">
        <v>780</v>
      </c>
      <c r="CS172" t="s">
        <v>780</v>
      </c>
      <c r="CU172">
        <v>459.8</v>
      </c>
      <c r="CV172">
        <v>455</v>
      </c>
      <c r="CW172" t="s">
        <v>1258</v>
      </c>
    </row>
    <row r="173" spans="2:101" hidden="1">
      <c r="B173">
        <v>76773</v>
      </c>
      <c r="C173" t="s">
        <v>1406</v>
      </c>
      <c r="D173" t="s">
        <v>592</v>
      </c>
      <c r="E173" t="s">
        <v>665</v>
      </c>
      <c r="F173" t="s">
        <v>594</v>
      </c>
      <c r="G173" t="s">
        <v>1407</v>
      </c>
      <c r="H173">
        <v>6149</v>
      </c>
      <c r="I173" t="s">
        <v>616</v>
      </c>
      <c r="J173" t="s">
        <v>1408</v>
      </c>
      <c r="K173">
        <v>10853</v>
      </c>
      <c r="L173" t="s">
        <v>638</v>
      </c>
      <c r="M173" t="s">
        <v>1096</v>
      </c>
      <c r="N173" t="s">
        <v>1255</v>
      </c>
      <c r="O173" t="s">
        <v>1026</v>
      </c>
      <c r="P173" t="s">
        <v>1270</v>
      </c>
      <c r="Q173" t="s">
        <v>642</v>
      </c>
      <c r="R173">
        <v>393</v>
      </c>
      <c r="S173">
        <v>393</v>
      </c>
      <c r="T173">
        <v>325</v>
      </c>
      <c r="U173">
        <v>18.3</v>
      </c>
      <c r="V173">
        <v>18.3</v>
      </c>
      <c r="W173">
        <v>22.5</v>
      </c>
      <c r="AA173">
        <v>1E-3</v>
      </c>
      <c r="AB173">
        <v>1.8499999999999999E-2</v>
      </c>
      <c r="AC173">
        <v>1.908E-2</v>
      </c>
      <c r="AD173">
        <v>1.0000000000000001E-5</v>
      </c>
      <c r="AE173">
        <v>0.95123000000000002</v>
      </c>
      <c r="AF173">
        <v>5.8500000000000002E-3</v>
      </c>
      <c r="AG173">
        <v>7.6999999999999996E-4</v>
      </c>
      <c r="AH173">
        <v>2.9999999999999997E-4</v>
      </c>
      <c r="AI173">
        <v>2.7E-4</v>
      </c>
      <c r="AJ173">
        <v>4.4000000000000002E-4</v>
      </c>
      <c r="AK173">
        <v>3.4000000000000002E-4</v>
      </c>
      <c r="AL173">
        <v>5.1999999999999995E-4</v>
      </c>
      <c r="AM173">
        <v>5.8E-4</v>
      </c>
      <c r="AN173">
        <v>3.3E-4</v>
      </c>
      <c r="AO173">
        <v>8.0000000000000007E-5</v>
      </c>
      <c r="AP173">
        <v>0</v>
      </c>
      <c r="AQ173" t="s">
        <v>926</v>
      </c>
      <c r="AR173" t="s">
        <v>926</v>
      </c>
      <c r="AS173" t="s">
        <v>926</v>
      </c>
      <c r="AT173" t="s">
        <v>926</v>
      </c>
      <c r="AU173" t="s">
        <v>926</v>
      </c>
      <c r="BK173">
        <v>2.0000000000000002E-5</v>
      </c>
      <c r="BL173">
        <v>5.0000000000000002E-5</v>
      </c>
      <c r="BM173">
        <v>0</v>
      </c>
      <c r="BN173">
        <v>0</v>
      </c>
      <c r="BO173">
        <v>0</v>
      </c>
      <c r="BP173">
        <v>2.0000000000000002E-5</v>
      </c>
      <c r="BQ173">
        <v>0</v>
      </c>
      <c r="BR173">
        <v>3.6999999999999999E-4</v>
      </c>
      <c r="BS173">
        <v>8.0000000000000007E-5</v>
      </c>
      <c r="BT173">
        <v>4.0000000000000003E-5</v>
      </c>
      <c r="BU173">
        <v>1.2E-4</v>
      </c>
      <c r="BV173">
        <v>0.59199999999999997</v>
      </c>
      <c r="BW173">
        <v>0.72555519999999996</v>
      </c>
      <c r="BX173">
        <v>17.100000000000001</v>
      </c>
      <c r="BY173">
        <v>4621.7</v>
      </c>
      <c r="BZ173">
        <v>193.3</v>
      </c>
      <c r="CB173">
        <v>103.7</v>
      </c>
      <c r="CC173">
        <v>3.580492016</v>
      </c>
      <c r="CD173">
        <v>3.5774485970000001</v>
      </c>
      <c r="CE173">
        <v>210.4</v>
      </c>
      <c r="CF173" t="s">
        <v>609</v>
      </c>
      <c r="CG173">
        <v>13</v>
      </c>
      <c r="CH173" t="s">
        <v>1409</v>
      </c>
      <c r="CI173" t="s">
        <v>157</v>
      </c>
      <c r="CJ173" t="s">
        <v>1410</v>
      </c>
      <c r="CL173">
        <v>1000</v>
      </c>
      <c r="CM173">
        <v>1517</v>
      </c>
      <c r="CN173">
        <v>1000</v>
      </c>
      <c r="CO173">
        <v>1517</v>
      </c>
      <c r="CP173" t="s">
        <v>157</v>
      </c>
      <c r="CQ173" t="s">
        <v>157</v>
      </c>
      <c r="CR173" t="s">
        <v>780</v>
      </c>
      <c r="CS173" t="s">
        <v>780</v>
      </c>
      <c r="CU173">
        <v>484</v>
      </c>
      <c r="CV173">
        <v>479.6</v>
      </c>
      <c r="CW173" t="s">
        <v>1258</v>
      </c>
    </row>
    <row r="174" spans="2:101" hidden="1">
      <c r="B174">
        <v>76771</v>
      </c>
      <c r="C174" t="s">
        <v>1411</v>
      </c>
      <c r="D174" t="s">
        <v>592</v>
      </c>
      <c r="E174" t="s">
        <v>665</v>
      </c>
      <c r="F174" t="s">
        <v>594</v>
      </c>
      <c r="G174" t="s">
        <v>1412</v>
      </c>
      <c r="H174">
        <v>11955</v>
      </c>
      <c r="I174" t="s">
        <v>616</v>
      </c>
      <c r="J174" t="s">
        <v>1413</v>
      </c>
      <c r="K174">
        <v>11674</v>
      </c>
      <c r="L174" t="s">
        <v>638</v>
      </c>
      <c r="M174" t="s">
        <v>1143</v>
      </c>
      <c r="N174" t="s">
        <v>1255</v>
      </c>
      <c r="O174" t="s">
        <v>1026</v>
      </c>
      <c r="P174" t="s">
        <v>1270</v>
      </c>
      <c r="Q174" t="s">
        <v>642</v>
      </c>
      <c r="R174">
        <v>476</v>
      </c>
      <c r="S174">
        <v>476</v>
      </c>
      <c r="T174">
        <v>450</v>
      </c>
      <c r="U174">
        <v>13.3</v>
      </c>
      <c r="V174">
        <v>13.3</v>
      </c>
      <c r="W174">
        <v>22.5</v>
      </c>
      <c r="AA174">
        <v>2.0000000000000001E-4</v>
      </c>
      <c r="AB174">
        <v>1.6999999999999999E-3</v>
      </c>
      <c r="AC174">
        <v>0.13608000000000001</v>
      </c>
      <c r="AD174">
        <v>2.0000000000000002E-5</v>
      </c>
      <c r="AE174">
        <v>0.85855999999999999</v>
      </c>
      <c r="AF174">
        <v>1.1100000000000001E-3</v>
      </c>
      <c r="AG174">
        <v>1.91E-3</v>
      </c>
      <c r="AH174">
        <v>1.7000000000000001E-4</v>
      </c>
      <c r="AI174">
        <v>1.1E-4</v>
      </c>
      <c r="AJ174">
        <v>4.0000000000000003E-5</v>
      </c>
      <c r="AK174">
        <v>1.0000000000000001E-5</v>
      </c>
      <c r="AL174">
        <v>4.0000000000000003E-5</v>
      </c>
      <c r="AM174">
        <v>2.0000000000000002E-5</v>
      </c>
      <c r="AN174">
        <v>1.0000000000000001E-5</v>
      </c>
      <c r="AO174">
        <v>0</v>
      </c>
      <c r="AP174">
        <v>0</v>
      </c>
      <c r="AQ174" t="s">
        <v>926</v>
      </c>
      <c r="AR174" t="s">
        <v>926</v>
      </c>
      <c r="AS174" t="s">
        <v>926</v>
      </c>
      <c r="AT174" t="s">
        <v>926</v>
      </c>
      <c r="AU174" t="s">
        <v>926</v>
      </c>
      <c r="BK174">
        <v>0</v>
      </c>
      <c r="BL174">
        <v>2.0000000000000002E-5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0.68899999999999995</v>
      </c>
      <c r="BW174">
        <v>0.84443840000000003</v>
      </c>
      <c r="BX174">
        <v>20</v>
      </c>
      <c r="BY174">
        <v>4973.5</v>
      </c>
      <c r="BZ174">
        <v>206.5</v>
      </c>
      <c r="CB174">
        <v>104.9</v>
      </c>
      <c r="CC174">
        <v>3.621924903</v>
      </c>
      <c r="CD174">
        <v>3.6188462669999999</v>
      </c>
      <c r="CE174">
        <v>214.79</v>
      </c>
      <c r="CF174" t="s">
        <v>609</v>
      </c>
      <c r="CG174">
        <v>22</v>
      </c>
      <c r="CH174" t="s">
        <v>1414</v>
      </c>
      <c r="CI174" t="s">
        <v>157</v>
      </c>
      <c r="CJ174" t="s">
        <v>1410</v>
      </c>
      <c r="CL174">
        <v>378.5</v>
      </c>
      <c r="CM174">
        <v>382</v>
      </c>
      <c r="CN174">
        <v>378.5</v>
      </c>
      <c r="CO174">
        <v>382</v>
      </c>
      <c r="CP174" t="s">
        <v>157</v>
      </c>
      <c r="CQ174" t="s">
        <v>157</v>
      </c>
      <c r="CR174" t="s">
        <v>780</v>
      </c>
      <c r="CS174" t="s">
        <v>780</v>
      </c>
      <c r="CU174">
        <v>483.2</v>
      </c>
      <c r="CV174">
        <v>479.5</v>
      </c>
      <c r="CW174" t="s">
        <v>1258</v>
      </c>
    </row>
    <row r="175" spans="2:101" hidden="1">
      <c r="B175">
        <v>76790</v>
      </c>
      <c r="C175" t="s">
        <v>1011</v>
      </c>
      <c r="D175" t="s">
        <v>592</v>
      </c>
      <c r="E175" t="s">
        <v>665</v>
      </c>
      <c r="F175" t="s">
        <v>594</v>
      </c>
      <c r="G175" t="s">
        <v>1415</v>
      </c>
      <c r="H175">
        <v>11630</v>
      </c>
      <c r="I175" t="s">
        <v>616</v>
      </c>
      <c r="J175" t="s">
        <v>1013</v>
      </c>
      <c r="K175">
        <v>12827</v>
      </c>
      <c r="L175" t="s">
        <v>638</v>
      </c>
      <c r="M175" t="s">
        <v>1416</v>
      </c>
      <c r="N175" t="s">
        <v>1255</v>
      </c>
      <c r="O175" t="s">
        <v>1035</v>
      </c>
      <c r="P175" t="s">
        <v>1098</v>
      </c>
      <c r="Q175" t="s">
        <v>642</v>
      </c>
      <c r="R175">
        <v>1172</v>
      </c>
      <c r="S175">
        <v>1172</v>
      </c>
      <c r="T175">
        <v>1150</v>
      </c>
      <c r="U175">
        <v>-1.1000000000000001</v>
      </c>
      <c r="V175">
        <v>-1.1000000000000001</v>
      </c>
      <c r="W175">
        <v>23.5</v>
      </c>
      <c r="AA175" t="s">
        <v>607</v>
      </c>
      <c r="AB175">
        <v>2.5999999999999999E-3</v>
      </c>
      <c r="AC175">
        <v>0.12625</v>
      </c>
      <c r="AD175">
        <v>2.0000000000000002E-5</v>
      </c>
      <c r="AE175">
        <v>0.86507999999999996</v>
      </c>
      <c r="AF175">
        <v>3.2200000000000002E-3</v>
      </c>
      <c r="AG175">
        <v>2.4099999999999998E-3</v>
      </c>
      <c r="AH175">
        <v>2.0000000000000001E-4</v>
      </c>
      <c r="AI175">
        <v>6.9999999999999994E-5</v>
      </c>
      <c r="AJ175">
        <v>2.0000000000000002E-5</v>
      </c>
      <c r="AK175" t="s">
        <v>607</v>
      </c>
      <c r="AL175">
        <v>5.0000000000000002E-5</v>
      </c>
      <c r="AM175">
        <v>2.0000000000000002E-5</v>
      </c>
      <c r="AN175">
        <v>3.0000000000000001E-5</v>
      </c>
      <c r="AO175">
        <v>1.0000000000000001E-5</v>
      </c>
      <c r="AP175">
        <v>0</v>
      </c>
      <c r="AQ175" t="s">
        <v>926</v>
      </c>
      <c r="AR175" t="s">
        <v>926</v>
      </c>
      <c r="AS175" t="s">
        <v>926</v>
      </c>
      <c r="AT175" t="s">
        <v>926</v>
      </c>
      <c r="AU175" t="s">
        <v>926</v>
      </c>
      <c r="BK175">
        <v>0</v>
      </c>
      <c r="BL175">
        <v>2.0000000000000002E-5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0.68200000000000005</v>
      </c>
      <c r="BW175">
        <v>0.83585920000000002</v>
      </c>
      <c r="BX175">
        <v>19.7</v>
      </c>
      <c r="BY175">
        <v>4946.3</v>
      </c>
      <c r="BZ175">
        <v>205.7</v>
      </c>
      <c r="CB175">
        <v>111.9</v>
      </c>
      <c r="CC175">
        <v>3.8636167459999999</v>
      </c>
      <c r="CD175">
        <v>3.8603326720000002</v>
      </c>
      <c r="CE175">
        <v>228.73</v>
      </c>
      <c r="CF175" t="s">
        <v>609</v>
      </c>
      <c r="CG175">
        <v>19</v>
      </c>
      <c r="CH175" t="s">
        <v>1417</v>
      </c>
      <c r="CI175" t="s">
        <v>157</v>
      </c>
      <c r="CJ175" t="s">
        <v>1016</v>
      </c>
      <c r="CL175">
        <v>418.5</v>
      </c>
      <c r="CM175">
        <v>424</v>
      </c>
      <c r="CN175">
        <v>418.5</v>
      </c>
      <c r="CO175">
        <v>424</v>
      </c>
      <c r="CP175" t="s">
        <v>157</v>
      </c>
      <c r="CQ175" t="s">
        <v>157</v>
      </c>
      <c r="CR175" t="s">
        <v>780</v>
      </c>
      <c r="CS175" t="s">
        <v>780</v>
      </c>
      <c r="CU175">
        <v>512.4</v>
      </c>
      <c r="CV175">
        <v>507.5</v>
      </c>
      <c r="CW175" t="s">
        <v>1258</v>
      </c>
    </row>
    <row r="176" spans="2:101" hidden="1">
      <c r="B176">
        <v>76789</v>
      </c>
      <c r="C176" t="s">
        <v>1418</v>
      </c>
      <c r="D176" t="s">
        <v>592</v>
      </c>
      <c r="E176" t="s">
        <v>665</v>
      </c>
      <c r="F176" t="s">
        <v>594</v>
      </c>
      <c r="G176" t="s">
        <v>1419</v>
      </c>
      <c r="H176">
        <v>11718</v>
      </c>
      <c r="I176" t="s">
        <v>616</v>
      </c>
      <c r="J176" t="s">
        <v>1420</v>
      </c>
      <c r="K176">
        <v>14417</v>
      </c>
      <c r="L176" t="s">
        <v>638</v>
      </c>
      <c r="M176" t="s">
        <v>1169</v>
      </c>
      <c r="N176" t="s">
        <v>1255</v>
      </c>
      <c r="O176" t="s">
        <v>1035</v>
      </c>
      <c r="P176" t="s">
        <v>1098</v>
      </c>
      <c r="Q176" t="s">
        <v>642</v>
      </c>
      <c r="R176">
        <v>1179</v>
      </c>
      <c r="S176">
        <v>1179</v>
      </c>
      <c r="T176">
        <v>1125</v>
      </c>
      <c r="U176">
        <v>-10.6</v>
      </c>
      <c r="V176">
        <v>-10.6</v>
      </c>
      <c r="W176">
        <v>23.6</v>
      </c>
      <c r="Y176" t="s">
        <v>1421</v>
      </c>
      <c r="AA176" t="s">
        <v>607</v>
      </c>
      <c r="AB176">
        <v>2.1199999999999999E-3</v>
      </c>
      <c r="AC176">
        <v>0.13439000000000001</v>
      </c>
      <c r="AD176">
        <v>2.0000000000000002E-5</v>
      </c>
      <c r="AE176">
        <v>0.86040000000000005</v>
      </c>
      <c r="AF176">
        <v>1.74E-3</v>
      </c>
      <c r="AG176">
        <v>9.2000000000000003E-4</v>
      </c>
      <c r="AH176">
        <v>1.3999999999999999E-4</v>
      </c>
      <c r="AI176">
        <v>9.0000000000000006E-5</v>
      </c>
      <c r="AJ176">
        <v>3.0000000000000001E-5</v>
      </c>
      <c r="AK176">
        <v>3.0000000000000001E-5</v>
      </c>
      <c r="AL176">
        <v>6.0000000000000002E-5</v>
      </c>
      <c r="AM176">
        <v>2.0000000000000002E-5</v>
      </c>
      <c r="AN176">
        <v>0</v>
      </c>
      <c r="AO176">
        <v>0</v>
      </c>
      <c r="AP176">
        <v>0</v>
      </c>
      <c r="AQ176" t="s">
        <v>926</v>
      </c>
      <c r="AR176" t="s">
        <v>926</v>
      </c>
      <c r="AS176" t="s">
        <v>926</v>
      </c>
      <c r="AT176" t="s">
        <v>926</v>
      </c>
      <c r="AU176" t="s">
        <v>926</v>
      </c>
      <c r="BK176">
        <v>0</v>
      </c>
      <c r="BL176">
        <v>2.0000000000000002E-5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2.0000000000000002E-5</v>
      </c>
      <c r="BS176">
        <v>0</v>
      </c>
      <c r="BT176">
        <v>0</v>
      </c>
      <c r="BU176">
        <v>0</v>
      </c>
      <c r="BV176">
        <v>0.68700000000000006</v>
      </c>
      <c r="BW176">
        <v>0.84198720000000005</v>
      </c>
      <c r="BX176">
        <v>19.899999999999999</v>
      </c>
      <c r="BY176">
        <v>4969.7</v>
      </c>
      <c r="BZ176">
        <v>206.2</v>
      </c>
      <c r="CB176">
        <v>100.2</v>
      </c>
      <c r="CC176">
        <v>3.459646094</v>
      </c>
      <c r="CD176">
        <v>3.4567053950000002</v>
      </c>
      <c r="CE176">
        <v>205.5</v>
      </c>
      <c r="CF176" t="s">
        <v>609</v>
      </c>
      <c r="CG176">
        <v>22</v>
      </c>
      <c r="CH176" t="s">
        <v>1422</v>
      </c>
      <c r="CI176" t="s">
        <v>157</v>
      </c>
      <c r="CJ176" t="s">
        <v>1423</v>
      </c>
      <c r="CL176">
        <v>415.5</v>
      </c>
      <c r="CM176">
        <v>419</v>
      </c>
      <c r="CN176">
        <v>415.5</v>
      </c>
      <c r="CO176">
        <v>419</v>
      </c>
      <c r="CP176" t="s">
        <v>157</v>
      </c>
      <c r="CQ176" t="s">
        <v>157</v>
      </c>
      <c r="CR176" t="s">
        <v>780</v>
      </c>
      <c r="CS176" t="s">
        <v>780</v>
      </c>
      <c r="CU176">
        <v>510.9</v>
      </c>
      <c r="CV176">
        <v>506.5</v>
      </c>
      <c r="CW176" t="s">
        <v>1258</v>
      </c>
    </row>
    <row r="177" spans="2:101" hidden="1">
      <c r="B177">
        <v>76907</v>
      </c>
      <c r="C177" t="s">
        <v>1424</v>
      </c>
      <c r="D177" t="s">
        <v>592</v>
      </c>
      <c r="E177" t="s">
        <v>665</v>
      </c>
      <c r="F177" t="s">
        <v>594</v>
      </c>
      <c r="G177" t="s">
        <v>1425</v>
      </c>
      <c r="H177">
        <v>7201</v>
      </c>
      <c r="I177" t="s">
        <v>616</v>
      </c>
      <c r="J177" t="s">
        <v>1426</v>
      </c>
      <c r="K177">
        <v>13500</v>
      </c>
      <c r="L177" t="s">
        <v>638</v>
      </c>
      <c r="M177" t="s">
        <v>1096</v>
      </c>
      <c r="N177" t="s">
        <v>1255</v>
      </c>
      <c r="O177" t="s">
        <v>1073</v>
      </c>
      <c r="P177" t="s">
        <v>1270</v>
      </c>
      <c r="Q177" t="s">
        <v>642</v>
      </c>
      <c r="R177">
        <v>731</v>
      </c>
      <c r="S177">
        <v>731</v>
      </c>
      <c r="T177">
        <v>650</v>
      </c>
      <c r="U177">
        <v>17.2</v>
      </c>
      <c r="V177">
        <v>17.2</v>
      </c>
      <c r="W177">
        <v>22</v>
      </c>
      <c r="AA177">
        <v>4.0000000000000002E-4</v>
      </c>
      <c r="AB177">
        <v>1.01E-2</v>
      </c>
      <c r="AC177">
        <v>1.847E-2</v>
      </c>
      <c r="AD177">
        <v>1.0000000000000001E-5</v>
      </c>
      <c r="AE177">
        <v>0.95281000000000005</v>
      </c>
      <c r="AF177">
        <v>1.4120000000000001E-2</v>
      </c>
      <c r="AG177">
        <v>1.6999999999999999E-3</v>
      </c>
      <c r="AH177">
        <v>3.6999999999999999E-4</v>
      </c>
      <c r="AI177">
        <v>2.5999999999999998E-4</v>
      </c>
      <c r="AJ177">
        <v>2.3000000000000001E-4</v>
      </c>
      <c r="AK177">
        <v>1.3999999999999999E-4</v>
      </c>
      <c r="AL177">
        <v>2.3000000000000001E-4</v>
      </c>
      <c r="AM177">
        <v>3.4000000000000002E-4</v>
      </c>
      <c r="AN177">
        <v>2.9999999999999997E-4</v>
      </c>
      <c r="AO177">
        <v>1.4999999999999999E-4</v>
      </c>
      <c r="AP177">
        <v>4.0000000000000003E-5</v>
      </c>
      <c r="AQ177" t="s">
        <v>926</v>
      </c>
      <c r="AR177" t="s">
        <v>926</v>
      </c>
      <c r="AS177" t="s">
        <v>926</v>
      </c>
      <c r="AT177" t="s">
        <v>926</v>
      </c>
      <c r="AU177" t="s">
        <v>926</v>
      </c>
      <c r="BK177">
        <v>1.0000000000000001E-5</v>
      </c>
      <c r="BL177">
        <v>3.0000000000000001E-5</v>
      </c>
      <c r="BM177">
        <v>0</v>
      </c>
      <c r="BN177">
        <v>0</v>
      </c>
      <c r="BO177">
        <v>0</v>
      </c>
      <c r="BP177">
        <v>4.0000000000000003E-5</v>
      </c>
      <c r="BQ177">
        <v>0</v>
      </c>
      <c r="BR177">
        <v>1.3999999999999999E-4</v>
      </c>
      <c r="BS177">
        <v>4.0000000000000003E-5</v>
      </c>
      <c r="BT177">
        <v>2.0000000000000002E-5</v>
      </c>
      <c r="BU177">
        <v>5.0000000000000002E-5</v>
      </c>
      <c r="BV177">
        <v>0.59</v>
      </c>
      <c r="BW177">
        <v>0.72310399999999997</v>
      </c>
      <c r="BX177">
        <v>17.100000000000001</v>
      </c>
      <c r="BY177">
        <v>4636.3</v>
      </c>
      <c r="BZ177">
        <v>194.6</v>
      </c>
      <c r="CB177">
        <v>109.3</v>
      </c>
      <c r="CC177">
        <v>3.7738454899999998</v>
      </c>
      <c r="CD177">
        <v>3.7706377209999999</v>
      </c>
      <c r="CE177">
        <v>221.8</v>
      </c>
      <c r="CF177" t="s">
        <v>609</v>
      </c>
      <c r="CG177">
        <v>10</v>
      </c>
      <c r="CH177" t="s">
        <v>1427</v>
      </c>
      <c r="CI177" t="s">
        <v>157</v>
      </c>
      <c r="CJ177" t="s">
        <v>1428</v>
      </c>
      <c r="CL177">
        <v>1403</v>
      </c>
      <c r="CM177">
        <v>2025</v>
      </c>
      <c r="CN177">
        <v>1403</v>
      </c>
      <c r="CO177">
        <v>2025</v>
      </c>
      <c r="CP177" t="s">
        <v>157</v>
      </c>
      <c r="CQ177" t="s">
        <v>157</v>
      </c>
      <c r="CR177" t="s">
        <v>780</v>
      </c>
      <c r="CS177" t="s">
        <v>780</v>
      </c>
      <c r="CU177">
        <v>446.8</v>
      </c>
      <c r="CV177">
        <v>442.2</v>
      </c>
      <c r="CW177" t="s">
        <v>1258</v>
      </c>
    </row>
    <row r="178" spans="2:101" hidden="1">
      <c r="B178">
        <v>76901</v>
      </c>
      <c r="C178" t="s">
        <v>1429</v>
      </c>
      <c r="D178" t="s">
        <v>592</v>
      </c>
      <c r="E178" t="s">
        <v>665</v>
      </c>
      <c r="F178" t="s">
        <v>594</v>
      </c>
      <c r="G178" t="s">
        <v>1430</v>
      </c>
      <c r="H178">
        <v>7542</v>
      </c>
      <c r="I178" t="s">
        <v>616</v>
      </c>
      <c r="J178" t="s">
        <v>1431</v>
      </c>
      <c r="K178">
        <v>13459</v>
      </c>
      <c r="L178" t="s">
        <v>638</v>
      </c>
      <c r="M178" t="s">
        <v>1096</v>
      </c>
      <c r="N178" t="s">
        <v>1255</v>
      </c>
      <c r="O178" t="s">
        <v>1073</v>
      </c>
      <c r="P178" t="s">
        <v>1270</v>
      </c>
      <c r="Q178" t="s">
        <v>642</v>
      </c>
      <c r="R178">
        <v>669</v>
      </c>
      <c r="S178">
        <v>669</v>
      </c>
      <c r="T178">
        <v>700</v>
      </c>
      <c r="U178">
        <v>11.1</v>
      </c>
      <c r="V178">
        <v>11.1</v>
      </c>
      <c r="W178">
        <v>22.3</v>
      </c>
      <c r="AA178">
        <v>5.0000000000000001E-4</v>
      </c>
      <c r="AB178">
        <v>1.23E-2</v>
      </c>
      <c r="AC178">
        <v>1.643E-2</v>
      </c>
      <c r="AD178">
        <v>1.0000000000000001E-5</v>
      </c>
      <c r="AE178">
        <v>0.95223000000000002</v>
      </c>
      <c r="AF178">
        <v>1.4409999999999999E-2</v>
      </c>
      <c r="AG178">
        <v>2.1299999999999999E-3</v>
      </c>
      <c r="AH178">
        <v>4.8999999999999998E-4</v>
      </c>
      <c r="AI178">
        <v>2.9999999999999997E-4</v>
      </c>
      <c r="AJ178">
        <v>1.8000000000000001E-4</v>
      </c>
      <c r="AK178">
        <v>9.0000000000000006E-5</v>
      </c>
      <c r="AL178">
        <v>1.3999999999999999E-4</v>
      </c>
      <c r="AM178">
        <v>2.5000000000000001E-4</v>
      </c>
      <c r="AN178">
        <v>2.3000000000000001E-4</v>
      </c>
      <c r="AO178">
        <v>8.0000000000000007E-5</v>
      </c>
      <c r="AP178">
        <v>0</v>
      </c>
      <c r="AQ178" t="s">
        <v>926</v>
      </c>
      <c r="AR178" t="s">
        <v>926</v>
      </c>
      <c r="AS178" t="s">
        <v>926</v>
      </c>
      <c r="AT178" t="s">
        <v>926</v>
      </c>
      <c r="AU178" t="s">
        <v>926</v>
      </c>
      <c r="BK178">
        <v>1.0000000000000001E-5</v>
      </c>
      <c r="BL178">
        <v>2.0000000000000002E-5</v>
      </c>
      <c r="BM178">
        <v>0</v>
      </c>
      <c r="BN178">
        <v>0</v>
      </c>
      <c r="BO178">
        <v>0</v>
      </c>
      <c r="BP178">
        <v>2.0000000000000002E-5</v>
      </c>
      <c r="BQ178">
        <v>0</v>
      </c>
      <c r="BR178">
        <v>9.0000000000000006E-5</v>
      </c>
      <c r="BS178">
        <v>3.0000000000000001E-5</v>
      </c>
      <c r="BT178">
        <v>2.0000000000000002E-5</v>
      </c>
      <c r="BU178">
        <v>4.0000000000000003E-5</v>
      </c>
      <c r="BV178">
        <v>0.58799999999999997</v>
      </c>
      <c r="BW178">
        <v>0.72065279999999998</v>
      </c>
      <c r="BX178">
        <v>17</v>
      </c>
      <c r="BY178">
        <v>4628.3999999999996</v>
      </c>
      <c r="BZ178">
        <v>194.2</v>
      </c>
      <c r="CB178">
        <v>106.8</v>
      </c>
      <c r="CC178">
        <v>3.6875269749999999</v>
      </c>
      <c r="CD178">
        <v>3.6843925770000001</v>
      </c>
      <c r="CE178">
        <v>216.73</v>
      </c>
      <c r="CF178" t="s">
        <v>609</v>
      </c>
      <c r="CG178">
        <v>10</v>
      </c>
      <c r="CH178" t="s">
        <v>1432</v>
      </c>
      <c r="CI178" t="s">
        <v>157</v>
      </c>
      <c r="CJ178" t="s">
        <v>1433</v>
      </c>
      <c r="CL178">
        <v>1392</v>
      </c>
      <c r="CM178">
        <v>2200</v>
      </c>
      <c r="CN178">
        <v>1392</v>
      </c>
      <c r="CO178">
        <v>2200</v>
      </c>
      <c r="CP178" t="s">
        <v>157</v>
      </c>
      <c r="CQ178" t="s">
        <v>157</v>
      </c>
      <c r="CR178" t="s">
        <v>780</v>
      </c>
      <c r="CS178" t="s">
        <v>780</v>
      </c>
      <c r="CU178">
        <v>449.7</v>
      </c>
      <c r="CV178">
        <v>445.5</v>
      </c>
      <c r="CW178" t="s">
        <v>1258</v>
      </c>
    </row>
    <row r="179" spans="2:101" hidden="1">
      <c r="B179">
        <v>76831</v>
      </c>
      <c r="C179" t="s">
        <v>1434</v>
      </c>
      <c r="D179" t="s">
        <v>592</v>
      </c>
      <c r="E179" t="s">
        <v>665</v>
      </c>
      <c r="F179" t="s">
        <v>594</v>
      </c>
      <c r="G179" t="s">
        <v>1435</v>
      </c>
      <c r="H179">
        <v>7108</v>
      </c>
      <c r="I179" t="s">
        <v>616</v>
      </c>
      <c r="J179" t="s">
        <v>1436</v>
      </c>
      <c r="K179">
        <v>11707</v>
      </c>
      <c r="L179" t="s">
        <v>638</v>
      </c>
      <c r="M179" t="s">
        <v>1096</v>
      </c>
      <c r="N179" t="s">
        <v>1111</v>
      </c>
      <c r="O179" t="s">
        <v>1026</v>
      </c>
      <c r="P179" t="s">
        <v>1437</v>
      </c>
      <c r="Q179" t="s">
        <v>642</v>
      </c>
      <c r="R179">
        <v>421</v>
      </c>
      <c r="S179">
        <v>421</v>
      </c>
      <c r="T179">
        <v>550</v>
      </c>
      <c r="U179" t="s">
        <v>694</v>
      </c>
      <c r="V179" t="s">
        <v>694</v>
      </c>
      <c r="W179">
        <v>21.2</v>
      </c>
      <c r="AA179">
        <v>1E-3</v>
      </c>
      <c r="AB179">
        <v>1.8190000000000001E-2</v>
      </c>
      <c r="AC179">
        <v>1.7940000000000001E-2</v>
      </c>
      <c r="AD179" t="s">
        <v>607</v>
      </c>
      <c r="AE179">
        <v>0.95130000000000003</v>
      </c>
      <c r="AF179">
        <v>7.0099999999999997E-3</v>
      </c>
      <c r="AG179">
        <v>8.4999999999999995E-4</v>
      </c>
      <c r="AH179">
        <v>3.5E-4</v>
      </c>
      <c r="AI179">
        <v>2.7E-4</v>
      </c>
      <c r="AJ179">
        <v>4.2000000000000002E-4</v>
      </c>
      <c r="AK179">
        <v>3.2000000000000003E-4</v>
      </c>
      <c r="AL179">
        <v>4.8999999999999998E-4</v>
      </c>
      <c r="AM179">
        <v>6.4000000000000005E-4</v>
      </c>
      <c r="AN179">
        <v>5.2999999999999998E-4</v>
      </c>
      <c r="AO179">
        <v>4.0000000000000003E-5</v>
      </c>
      <c r="AP179">
        <v>0</v>
      </c>
      <c r="AQ179" t="s">
        <v>926</v>
      </c>
      <c r="AR179" t="s">
        <v>926</v>
      </c>
      <c r="AS179" t="s">
        <v>926</v>
      </c>
      <c r="AT179" t="s">
        <v>926</v>
      </c>
      <c r="AU179" t="s">
        <v>926</v>
      </c>
      <c r="BK179">
        <v>1.0000000000000001E-5</v>
      </c>
      <c r="BL179">
        <v>4.0000000000000003E-5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3.5E-4</v>
      </c>
      <c r="BS179">
        <v>6.9999999999999994E-5</v>
      </c>
      <c r="BT179">
        <v>4.0000000000000003E-5</v>
      </c>
      <c r="BU179">
        <v>1.3999999999999999E-4</v>
      </c>
      <c r="BV179">
        <v>0.59099999999999997</v>
      </c>
      <c r="BW179">
        <v>0.72432960000000002</v>
      </c>
      <c r="BX179">
        <v>17.100000000000001</v>
      </c>
      <c r="BY179">
        <v>4618.8</v>
      </c>
      <c r="BZ179">
        <v>193.4</v>
      </c>
      <c r="CB179">
        <v>104.5</v>
      </c>
      <c r="CC179">
        <v>3.60811394</v>
      </c>
      <c r="CD179">
        <v>3.605047044</v>
      </c>
      <c r="CE179">
        <v>212.71</v>
      </c>
      <c r="CF179" t="s">
        <v>609</v>
      </c>
      <c r="CG179">
        <v>7</v>
      </c>
      <c r="CH179" t="s">
        <v>1438</v>
      </c>
      <c r="CI179" t="s">
        <v>157</v>
      </c>
      <c r="CJ179" t="s">
        <v>1439</v>
      </c>
      <c r="CL179">
        <v>1345</v>
      </c>
      <c r="CM179">
        <v>1735.9</v>
      </c>
      <c r="CN179">
        <v>1345</v>
      </c>
      <c r="CO179">
        <v>1735.9</v>
      </c>
      <c r="CP179" t="s">
        <v>826</v>
      </c>
      <c r="CQ179" t="s">
        <v>826</v>
      </c>
      <c r="CR179" t="s">
        <v>780</v>
      </c>
      <c r="CU179">
        <v>458</v>
      </c>
      <c r="CV179">
        <v>453</v>
      </c>
      <c r="CW179" t="s">
        <v>1029</v>
      </c>
    </row>
    <row r="180" spans="2:101" hidden="1">
      <c r="C180" t="s">
        <v>1440</v>
      </c>
      <c r="D180" t="s">
        <v>592</v>
      </c>
      <c r="E180" t="s">
        <v>665</v>
      </c>
      <c r="F180" t="s">
        <v>594</v>
      </c>
      <c r="G180" t="s">
        <v>1441</v>
      </c>
      <c r="H180">
        <v>7072</v>
      </c>
      <c r="I180" t="s">
        <v>616</v>
      </c>
      <c r="J180" t="s">
        <v>1442</v>
      </c>
      <c r="K180">
        <v>10861</v>
      </c>
      <c r="L180" t="s">
        <v>638</v>
      </c>
      <c r="M180" t="s">
        <v>1096</v>
      </c>
      <c r="N180" t="s">
        <v>1111</v>
      </c>
      <c r="O180" t="s">
        <v>1026</v>
      </c>
      <c r="P180" t="s">
        <v>1437</v>
      </c>
      <c r="Q180" t="s">
        <v>642</v>
      </c>
      <c r="R180">
        <v>310</v>
      </c>
      <c r="S180">
        <v>310</v>
      </c>
      <c r="T180">
        <v>250</v>
      </c>
      <c r="U180">
        <v>13.9</v>
      </c>
      <c r="V180">
        <v>13.9</v>
      </c>
      <c r="W180">
        <v>21.2</v>
      </c>
      <c r="Z180" t="s">
        <v>607</v>
      </c>
      <c r="AA180">
        <v>6.9999999999999999E-4</v>
      </c>
      <c r="AB180">
        <v>1.7270000000000001E-2</v>
      </c>
      <c r="AC180">
        <v>1.7049999999999999E-2</v>
      </c>
      <c r="AD180" t="s">
        <v>926</v>
      </c>
      <c r="AE180">
        <v>0.94835000000000003</v>
      </c>
      <c r="AF180">
        <v>1.0789999999999999E-2</v>
      </c>
      <c r="AG180">
        <v>2.3700000000000001E-3</v>
      </c>
      <c r="AH180">
        <v>5.5000000000000003E-4</v>
      </c>
      <c r="AI180">
        <v>4.4000000000000002E-4</v>
      </c>
      <c r="AJ180">
        <v>2.9999999999999997E-4</v>
      </c>
      <c r="AK180">
        <v>1.7000000000000001E-4</v>
      </c>
      <c r="AL180">
        <v>2.5000000000000001E-4</v>
      </c>
      <c r="AM180">
        <v>4.8999999999999998E-4</v>
      </c>
      <c r="AN180">
        <v>5.2999999999999998E-4</v>
      </c>
      <c r="AO180">
        <v>2.7E-4</v>
      </c>
      <c r="AP180">
        <v>0</v>
      </c>
      <c r="AQ180" t="s">
        <v>926</v>
      </c>
      <c r="AR180" t="s">
        <v>926</v>
      </c>
      <c r="AS180" t="s">
        <v>926</v>
      </c>
      <c r="AT180" t="s">
        <v>926</v>
      </c>
      <c r="AU180" t="s">
        <v>926</v>
      </c>
      <c r="BK180">
        <v>2.0000000000000002E-5</v>
      </c>
      <c r="BL180">
        <v>3.0000000000000001E-5</v>
      </c>
      <c r="BM180">
        <v>0</v>
      </c>
      <c r="BN180">
        <v>0</v>
      </c>
      <c r="BO180">
        <v>0</v>
      </c>
      <c r="BP180">
        <v>9.0000000000000006E-5</v>
      </c>
      <c r="BQ180">
        <v>0</v>
      </c>
      <c r="BR180">
        <v>1.9000000000000001E-4</v>
      </c>
      <c r="BS180">
        <v>5.0000000000000002E-5</v>
      </c>
      <c r="BT180">
        <v>2.0000000000000002E-5</v>
      </c>
      <c r="BU180">
        <v>6.9999999999999994E-5</v>
      </c>
      <c r="BV180">
        <v>0.59299999999999997</v>
      </c>
      <c r="BW180">
        <v>0.7267808</v>
      </c>
      <c r="BX180">
        <v>17.2</v>
      </c>
      <c r="BY180">
        <v>4619.7</v>
      </c>
      <c r="BZ180">
        <v>194</v>
      </c>
      <c r="CB180">
        <v>109.2</v>
      </c>
      <c r="CC180">
        <v>3.770392749</v>
      </c>
      <c r="CD180">
        <v>3.7671879150000001</v>
      </c>
      <c r="CE180">
        <v>221.14</v>
      </c>
      <c r="CF180" t="s">
        <v>609</v>
      </c>
      <c r="CG180">
        <v>0</v>
      </c>
      <c r="CH180" t="s">
        <v>1443</v>
      </c>
      <c r="CI180" t="s">
        <v>157</v>
      </c>
      <c r="CJ180" t="s">
        <v>1444</v>
      </c>
      <c r="CL180">
        <v>1303.4000000000001</v>
      </c>
      <c r="CM180">
        <v>1807</v>
      </c>
      <c r="CN180">
        <v>1303.4000000000001</v>
      </c>
      <c r="CO180">
        <v>1807</v>
      </c>
      <c r="CP180" t="s">
        <v>826</v>
      </c>
      <c r="CQ180" t="s">
        <v>157</v>
      </c>
      <c r="CR180" t="s">
        <v>780</v>
      </c>
      <c r="CU180">
        <v>459.6</v>
      </c>
      <c r="CV180">
        <v>454.6</v>
      </c>
      <c r="CW180" t="s">
        <v>1029</v>
      </c>
    </row>
    <row r="181" spans="2:101" hidden="1">
      <c r="B181">
        <v>76717</v>
      </c>
      <c r="C181" t="s">
        <v>1445</v>
      </c>
      <c r="D181" t="s">
        <v>592</v>
      </c>
      <c r="E181" t="s">
        <v>665</v>
      </c>
      <c r="F181" t="s">
        <v>594</v>
      </c>
      <c r="G181" t="s">
        <v>1446</v>
      </c>
      <c r="H181">
        <v>11239</v>
      </c>
      <c r="I181" t="s">
        <v>616</v>
      </c>
      <c r="J181" t="s">
        <v>1447</v>
      </c>
      <c r="K181">
        <v>14596</v>
      </c>
      <c r="L181" t="s">
        <v>654</v>
      </c>
      <c r="M181" t="s">
        <v>1143</v>
      </c>
      <c r="N181" t="s">
        <v>1111</v>
      </c>
      <c r="O181" t="s">
        <v>1199</v>
      </c>
      <c r="P181" t="s">
        <v>1437</v>
      </c>
      <c r="Q181" t="s">
        <v>642</v>
      </c>
      <c r="R181">
        <v>1365</v>
      </c>
      <c r="S181">
        <v>1365</v>
      </c>
      <c r="T181">
        <v>1300</v>
      </c>
      <c r="U181">
        <v>12.8</v>
      </c>
      <c r="V181">
        <v>12.8</v>
      </c>
      <c r="W181">
        <v>23.1</v>
      </c>
      <c r="AA181">
        <v>2.0000000000000001E-4</v>
      </c>
      <c r="AB181">
        <v>4.1999999999999997E-3</v>
      </c>
      <c r="AC181">
        <v>6.2710000000000002E-2</v>
      </c>
      <c r="AD181">
        <v>6.0000000000000002E-5</v>
      </c>
      <c r="AE181">
        <v>0.93172999999999995</v>
      </c>
      <c r="AF181">
        <v>7.1000000000000002E-4</v>
      </c>
      <c r="AG181">
        <v>2.9999999999999997E-4</v>
      </c>
      <c r="AH181">
        <v>2.0000000000000002E-5</v>
      </c>
      <c r="AI181">
        <v>3.0000000000000001E-5</v>
      </c>
      <c r="AJ181" t="s">
        <v>926</v>
      </c>
      <c r="AK181" t="s">
        <v>926</v>
      </c>
      <c r="AL181">
        <v>3.0000000000000001E-5</v>
      </c>
      <c r="AM181">
        <v>0</v>
      </c>
      <c r="AN181">
        <v>0</v>
      </c>
      <c r="AO181">
        <v>0</v>
      </c>
      <c r="AP181">
        <v>0</v>
      </c>
      <c r="AQ181" t="s">
        <v>926</v>
      </c>
      <c r="AR181" t="s">
        <v>926</v>
      </c>
      <c r="AS181" t="s">
        <v>926</v>
      </c>
      <c r="AT181" t="s">
        <v>926</v>
      </c>
      <c r="AU181" t="s">
        <v>926</v>
      </c>
      <c r="BK181">
        <v>0</v>
      </c>
      <c r="BL181">
        <v>1.0000000000000001E-5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0.61699999999999999</v>
      </c>
      <c r="BW181">
        <v>0.75619519999999996</v>
      </c>
      <c r="BX181">
        <v>17.899999999999999</v>
      </c>
      <c r="BY181">
        <v>4767.6000000000004</v>
      </c>
      <c r="BZ181">
        <v>197.6</v>
      </c>
      <c r="CB181">
        <v>95</v>
      </c>
      <c r="CC181">
        <v>3.28</v>
      </c>
      <c r="CD181">
        <v>3.2770000000000001</v>
      </c>
      <c r="CE181" t="s">
        <v>608</v>
      </c>
      <c r="CF181" t="s">
        <v>609</v>
      </c>
      <c r="CG181">
        <v>56</v>
      </c>
      <c r="CH181" t="s">
        <v>1448</v>
      </c>
      <c r="CI181" t="s">
        <v>157</v>
      </c>
      <c r="CJ181" t="s">
        <v>1449</v>
      </c>
      <c r="CL181">
        <v>447</v>
      </c>
      <c r="CM181">
        <v>451</v>
      </c>
      <c r="CN181">
        <v>447</v>
      </c>
      <c r="CO181">
        <v>451</v>
      </c>
      <c r="CP181" t="s">
        <v>157</v>
      </c>
      <c r="CQ181" t="s">
        <v>157</v>
      </c>
      <c r="CR181" t="s">
        <v>780</v>
      </c>
      <c r="CS181" t="s">
        <v>780</v>
      </c>
      <c r="CU181">
        <v>532</v>
      </c>
      <c r="CV181">
        <v>527.9</v>
      </c>
      <c r="CW181" t="s">
        <v>1029</v>
      </c>
    </row>
    <row r="182" spans="2:101" hidden="1">
      <c r="B182">
        <v>76716</v>
      </c>
      <c r="C182" t="s">
        <v>835</v>
      </c>
      <c r="D182" t="s">
        <v>592</v>
      </c>
      <c r="E182" t="s">
        <v>665</v>
      </c>
      <c r="F182" t="s">
        <v>594</v>
      </c>
      <c r="G182" t="s">
        <v>1450</v>
      </c>
      <c r="H182">
        <v>1266</v>
      </c>
      <c r="I182" t="s">
        <v>616</v>
      </c>
      <c r="J182" t="s">
        <v>837</v>
      </c>
      <c r="K182">
        <v>17419</v>
      </c>
      <c r="L182" t="s">
        <v>654</v>
      </c>
      <c r="M182" t="s">
        <v>1143</v>
      </c>
      <c r="N182" t="s">
        <v>1111</v>
      </c>
      <c r="O182" t="s">
        <v>1199</v>
      </c>
      <c r="P182" t="s">
        <v>1437</v>
      </c>
      <c r="Q182" t="s">
        <v>1063</v>
      </c>
      <c r="R182">
        <v>1379</v>
      </c>
      <c r="S182">
        <v>1379</v>
      </c>
      <c r="T182">
        <v>1325</v>
      </c>
      <c r="U182" t="s">
        <v>694</v>
      </c>
      <c r="V182" t="s">
        <v>694</v>
      </c>
      <c r="W182">
        <v>23.1</v>
      </c>
      <c r="AA182">
        <v>2.0000000000000001E-4</v>
      </c>
      <c r="AB182">
        <v>3.8999999999999998E-3</v>
      </c>
      <c r="AC182">
        <v>6.08E-2</v>
      </c>
      <c r="AD182">
        <v>2.0000000000000002E-5</v>
      </c>
      <c r="AE182">
        <v>0.93413000000000002</v>
      </c>
      <c r="AF182">
        <v>5.1000000000000004E-4</v>
      </c>
      <c r="AG182">
        <v>4.0000000000000002E-4</v>
      </c>
      <c r="AH182">
        <v>2.0000000000000002E-5</v>
      </c>
      <c r="AI182">
        <v>2.0000000000000002E-5</v>
      </c>
      <c r="AJ182" t="s">
        <v>926</v>
      </c>
      <c r="AK182" t="s">
        <v>926</v>
      </c>
      <c r="AL182">
        <v>0</v>
      </c>
      <c r="AM182">
        <v>0</v>
      </c>
      <c r="AN182">
        <v>0</v>
      </c>
      <c r="AO182">
        <v>0</v>
      </c>
      <c r="AP182">
        <v>0</v>
      </c>
      <c r="AQ182" t="s">
        <v>926</v>
      </c>
      <c r="AR182" t="s">
        <v>926</v>
      </c>
      <c r="AS182" t="s">
        <v>926</v>
      </c>
      <c r="AT182" t="s">
        <v>926</v>
      </c>
      <c r="AU182" t="s">
        <v>926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0.61499999999999999</v>
      </c>
      <c r="BW182">
        <v>0.75374399999999997</v>
      </c>
      <c r="BX182">
        <v>17.8</v>
      </c>
      <c r="BY182">
        <v>4762.3999999999996</v>
      </c>
      <c r="BZ182">
        <v>197.4</v>
      </c>
      <c r="CB182">
        <v>95</v>
      </c>
      <c r="CC182">
        <v>3.28</v>
      </c>
      <c r="CD182">
        <v>3.2770000000000001</v>
      </c>
      <c r="CE182" t="s">
        <v>608</v>
      </c>
      <c r="CF182" t="s">
        <v>609</v>
      </c>
      <c r="CG182">
        <v>18</v>
      </c>
      <c r="CH182" t="s">
        <v>838</v>
      </c>
      <c r="CI182" t="s">
        <v>157</v>
      </c>
      <c r="CJ182" t="s">
        <v>839</v>
      </c>
      <c r="CL182">
        <v>461.2</v>
      </c>
      <c r="CM182">
        <v>466.2</v>
      </c>
      <c r="CN182">
        <v>461.2</v>
      </c>
      <c r="CO182">
        <v>466.2</v>
      </c>
      <c r="CP182" t="s">
        <v>157</v>
      </c>
      <c r="CQ182" t="s">
        <v>157</v>
      </c>
      <c r="CR182" t="s">
        <v>780</v>
      </c>
      <c r="CU182" t="s">
        <v>157</v>
      </c>
      <c r="CV182">
        <v>541.70000000000005</v>
      </c>
      <c r="CW182" t="s">
        <v>1029</v>
      </c>
    </row>
    <row r="183" spans="2:101" hidden="1">
      <c r="B183">
        <v>76840</v>
      </c>
      <c r="C183" t="s">
        <v>1451</v>
      </c>
      <c r="D183" t="s">
        <v>592</v>
      </c>
      <c r="E183" t="s">
        <v>665</v>
      </c>
      <c r="F183" t="s">
        <v>594</v>
      </c>
      <c r="G183" t="s">
        <v>1452</v>
      </c>
      <c r="H183">
        <v>11803</v>
      </c>
      <c r="I183" t="s">
        <v>616</v>
      </c>
      <c r="J183" t="s">
        <v>1453</v>
      </c>
      <c r="K183">
        <v>11705</v>
      </c>
      <c r="L183" t="s">
        <v>638</v>
      </c>
      <c r="M183" t="s">
        <v>1096</v>
      </c>
      <c r="N183" t="s">
        <v>1111</v>
      </c>
      <c r="O183" t="s">
        <v>1035</v>
      </c>
      <c r="P183" t="s">
        <v>1437</v>
      </c>
      <c r="Q183" t="s">
        <v>642</v>
      </c>
      <c r="R183">
        <v>641</v>
      </c>
      <c r="S183">
        <v>641</v>
      </c>
      <c r="T183">
        <v>600</v>
      </c>
      <c r="U183">
        <v>-3.3</v>
      </c>
      <c r="V183">
        <v>-3.3</v>
      </c>
      <c r="W183">
        <v>22.6</v>
      </c>
      <c r="Y183" t="s">
        <v>1454</v>
      </c>
      <c r="AA183">
        <v>1.5E-3</v>
      </c>
      <c r="AB183">
        <v>3.1E-2</v>
      </c>
      <c r="AC183">
        <v>2.027E-2</v>
      </c>
      <c r="AD183" t="s">
        <v>607</v>
      </c>
      <c r="AE183">
        <v>0.93381000000000003</v>
      </c>
      <c r="AF183">
        <v>5.9800000000000001E-3</v>
      </c>
      <c r="AG183">
        <v>2.33E-3</v>
      </c>
      <c r="AH183">
        <v>4.2000000000000002E-4</v>
      </c>
      <c r="AI183">
        <v>2.5999999999999998E-4</v>
      </c>
      <c r="AJ183">
        <v>6.2E-4</v>
      </c>
      <c r="AK183">
        <v>4.8000000000000001E-4</v>
      </c>
      <c r="AL183">
        <v>7.1000000000000002E-4</v>
      </c>
      <c r="AM183">
        <v>1.1100000000000001E-3</v>
      </c>
      <c r="AN183">
        <v>5.8E-4</v>
      </c>
      <c r="AO183">
        <v>2.0000000000000002E-5</v>
      </c>
      <c r="AP183">
        <v>0</v>
      </c>
      <c r="AQ183" t="s">
        <v>926</v>
      </c>
      <c r="AR183" t="s">
        <v>926</v>
      </c>
      <c r="AS183" t="s">
        <v>926</v>
      </c>
      <c r="AT183" t="s">
        <v>926</v>
      </c>
      <c r="AU183" t="s">
        <v>926</v>
      </c>
      <c r="BK183">
        <v>0</v>
      </c>
      <c r="BL183">
        <v>5.0000000000000002E-5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5.2999999999999998E-4</v>
      </c>
      <c r="BS183">
        <v>6.0000000000000002E-5</v>
      </c>
      <c r="BT183">
        <v>5.0000000000000002E-5</v>
      </c>
      <c r="BU183">
        <v>2.2000000000000001E-4</v>
      </c>
      <c r="BV183">
        <v>0.60299999999999998</v>
      </c>
      <c r="BW183">
        <v>0.73903680000000005</v>
      </c>
      <c r="BX183">
        <v>17.5</v>
      </c>
      <c r="BY183">
        <v>4604.7</v>
      </c>
      <c r="BZ183">
        <v>193.3</v>
      </c>
      <c r="CB183">
        <v>103.4</v>
      </c>
      <c r="CC183">
        <v>3.5701337940000002</v>
      </c>
      <c r="CD183">
        <v>3.56709918</v>
      </c>
      <c r="CE183">
        <v>210.71</v>
      </c>
      <c r="CF183" t="s">
        <v>609</v>
      </c>
      <c r="CG183">
        <v>5</v>
      </c>
      <c r="CH183" t="s">
        <v>1455</v>
      </c>
      <c r="CI183" t="s">
        <v>157</v>
      </c>
      <c r="CJ183" t="s">
        <v>1456</v>
      </c>
      <c r="CL183">
        <v>1278</v>
      </c>
      <c r="CM183">
        <v>1286.5</v>
      </c>
      <c r="CN183">
        <v>1278</v>
      </c>
      <c r="CO183">
        <v>1286.5</v>
      </c>
      <c r="CP183" t="s">
        <v>157</v>
      </c>
      <c r="CQ183" t="s">
        <v>157</v>
      </c>
      <c r="CR183" t="s">
        <v>780</v>
      </c>
      <c r="CU183">
        <v>452.6</v>
      </c>
      <c r="CV183">
        <v>448.4</v>
      </c>
      <c r="CW183" t="s">
        <v>1029</v>
      </c>
    </row>
    <row r="184" spans="2:101" hidden="1">
      <c r="B184">
        <v>76839</v>
      </c>
      <c r="C184" t="s">
        <v>1457</v>
      </c>
      <c r="D184" t="s">
        <v>592</v>
      </c>
      <c r="E184" t="s">
        <v>665</v>
      </c>
      <c r="F184" t="s">
        <v>594</v>
      </c>
      <c r="G184" t="s">
        <v>1458</v>
      </c>
      <c r="H184">
        <v>12302</v>
      </c>
      <c r="I184" t="s">
        <v>616</v>
      </c>
      <c r="J184" t="s">
        <v>1459</v>
      </c>
      <c r="K184">
        <v>10384</v>
      </c>
      <c r="L184" t="s">
        <v>638</v>
      </c>
      <c r="M184" t="s">
        <v>1096</v>
      </c>
      <c r="N184" t="s">
        <v>1111</v>
      </c>
      <c r="O184" t="s">
        <v>1035</v>
      </c>
      <c r="P184" t="s">
        <v>1437</v>
      </c>
      <c r="Q184" t="s">
        <v>642</v>
      </c>
      <c r="R184">
        <v>483</v>
      </c>
      <c r="S184">
        <v>483</v>
      </c>
      <c r="T184">
        <v>850</v>
      </c>
      <c r="U184" t="s">
        <v>694</v>
      </c>
      <c r="V184" t="s">
        <v>694</v>
      </c>
      <c r="W184">
        <v>23</v>
      </c>
      <c r="Z184" t="s">
        <v>607</v>
      </c>
      <c r="AA184">
        <v>1.1999999999999999E-3</v>
      </c>
      <c r="AB184">
        <v>2.12E-2</v>
      </c>
      <c r="AC184">
        <v>1.8100000000000002E-2</v>
      </c>
      <c r="AD184" t="s">
        <v>926</v>
      </c>
      <c r="AE184">
        <v>0.94964000000000004</v>
      </c>
      <c r="AF184">
        <v>6.0000000000000001E-3</v>
      </c>
      <c r="AG184">
        <v>1.6299999999999999E-3</v>
      </c>
      <c r="AH184">
        <v>3.6000000000000002E-4</v>
      </c>
      <c r="AI184">
        <v>2.7999999999999998E-4</v>
      </c>
      <c r="AJ184">
        <v>4.2000000000000002E-4</v>
      </c>
      <c r="AK184">
        <v>2.9E-4</v>
      </c>
      <c r="AL184">
        <v>2.7E-4</v>
      </c>
      <c r="AM184">
        <v>2.2000000000000001E-4</v>
      </c>
      <c r="AN184">
        <v>1.2E-4</v>
      </c>
      <c r="AO184">
        <v>0</v>
      </c>
      <c r="AP184">
        <v>0</v>
      </c>
      <c r="AQ184" t="s">
        <v>926</v>
      </c>
      <c r="AR184" t="s">
        <v>926</v>
      </c>
      <c r="AS184" t="s">
        <v>926</v>
      </c>
      <c r="AT184" t="s">
        <v>926</v>
      </c>
      <c r="AU184" t="s">
        <v>926</v>
      </c>
      <c r="BK184">
        <v>0</v>
      </c>
      <c r="BL184">
        <v>3.0000000000000001E-5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1.7000000000000001E-4</v>
      </c>
      <c r="BS184">
        <v>2.0000000000000002E-5</v>
      </c>
      <c r="BT184">
        <v>1.0000000000000001E-5</v>
      </c>
      <c r="BU184">
        <v>4.0000000000000003E-5</v>
      </c>
      <c r="BV184">
        <v>0.58899999999999997</v>
      </c>
      <c r="BW184">
        <v>0.72187840000000003</v>
      </c>
      <c r="BX184">
        <v>17.100000000000001</v>
      </c>
      <c r="BY184">
        <v>4616.8</v>
      </c>
      <c r="BZ184">
        <v>192.7</v>
      </c>
      <c r="CB184">
        <v>102.9</v>
      </c>
      <c r="CC184">
        <v>3.552870091</v>
      </c>
      <c r="CD184">
        <v>3.5498501509999998</v>
      </c>
      <c r="CE184">
        <v>209.79</v>
      </c>
      <c r="CF184" t="s">
        <v>609</v>
      </c>
      <c r="CG184">
        <v>0</v>
      </c>
      <c r="CH184" t="s">
        <v>1460</v>
      </c>
      <c r="CI184" t="s">
        <v>157</v>
      </c>
      <c r="CJ184" t="s">
        <v>1461</v>
      </c>
      <c r="CL184">
        <v>1277</v>
      </c>
      <c r="CM184">
        <v>1289</v>
      </c>
      <c r="CN184">
        <v>1277</v>
      </c>
      <c r="CO184">
        <v>1289</v>
      </c>
      <c r="CP184" t="s">
        <v>157</v>
      </c>
      <c r="CQ184" t="s">
        <v>157</v>
      </c>
      <c r="CR184" t="s">
        <v>780</v>
      </c>
      <c r="CU184">
        <v>454.5</v>
      </c>
      <c r="CV184">
        <v>450.4</v>
      </c>
      <c r="CW184" t="s">
        <v>1029</v>
      </c>
    </row>
    <row r="185" spans="2:101" hidden="1">
      <c r="B185">
        <v>76704</v>
      </c>
      <c r="C185" t="s">
        <v>1462</v>
      </c>
      <c r="D185" t="s">
        <v>592</v>
      </c>
      <c r="E185" t="s">
        <v>665</v>
      </c>
      <c r="F185" t="s">
        <v>594</v>
      </c>
      <c r="G185" t="s">
        <v>1463</v>
      </c>
      <c r="H185">
        <v>1435</v>
      </c>
      <c r="I185" t="s">
        <v>616</v>
      </c>
      <c r="J185" t="s">
        <v>1464</v>
      </c>
      <c r="K185">
        <v>13427</v>
      </c>
      <c r="L185" t="s">
        <v>638</v>
      </c>
      <c r="M185" t="s">
        <v>1096</v>
      </c>
      <c r="N185" t="s">
        <v>1111</v>
      </c>
      <c r="O185" t="s">
        <v>1035</v>
      </c>
      <c r="P185" t="s">
        <v>1437</v>
      </c>
      <c r="Q185" t="s">
        <v>642</v>
      </c>
      <c r="R185">
        <v>1255</v>
      </c>
      <c r="S185">
        <v>1255</v>
      </c>
      <c r="T185">
        <v>1250</v>
      </c>
      <c r="U185">
        <v>7.2</v>
      </c>
      <c r="V185">
        <v>7.2</v>
      </c>
      <c r="W185">
        <v>20.7</v>
      </c>
      <c r="AA185">
        <v>8.0000000000000004E-4</v>
      </c>
      <c r="AB185">
        <v>1.328E-2</v>
      </c>
      <c r="AC185">
        <v>1.8089999999999998E-2</v>
      </c>
      <c r="AD185">
        <v>1.0000000000000001E-5</v>
      </c>
      <c r="AE185">
        <v>0.96062000000000003</v>
      </c>
      <c r="AF185">
        <v>4.15E-3</v>
      </c>
      <c r="AG185">
        <v>4.2999999999999999E-4</v>
      </c>
      <c r="AH185">
        <v>1.3999999999999999E-4</v>
      </c>
      <c r="AI185">
        <v>1.7000000000000001E-4</v>
      </c>
      <c r="AJ185">
        <v>2.9999999999999997E-4</v>
      </c>
      <c r="AK185">
        <v>2.5999999999999998E-4</v>
      </c>
      <c r="AL185">
        <v>3.8000000000000002E-4</v>
      </c>
      <c r="AM185">
        <v>5.1000000000000004E-4</v>
      </c>
      <c r="AN185">
        <v>2.7999999999999998E-4</v>
      </c>
      <c r="AO185">
        <v>5.0000000000000002E-5</v>
      </c>
      <c r="AP185">
        <v>0</v>
      </c>
      <c r="AQ185" t="s">
        <v>926</v>
      </c>
      <c r="AR185" t="s">
        <v>926</v>
      </c>
      <c r="AS185" t="s">
        <v>926</v>
      </c>
      <c r="AT185" t="s">
        <v>926</v>
      </c>
      <c r="AU185" t="s">
        <v>926</v>
      </c>
      <c r="BK185">
        <v>1.0000000000000001E-5</v>
      </c>
      <c r="BL185">
        <v>3.0000000000000001E-5</v>
      </c>
      <c r="BM185">
        <v>0</v>
      </c>
      <c r="BN185">
        <v>0</v>
      </c>
      <c r="BO185">
        <v>0</v>
      </c>
      <c r="BP185">
        <v>1.0000000000000001E-5</v>
      </c>
      <c r="BQ185">
        <v>0</v>
      </c>
      <c r="BR185">
        <v>2.9E-4</v>
      </c>
      <c r="BS185">
        <v>6.0000000000000002E-5</v>
      </c>
      <c r="BT185">
        <v>3.0000000000000001E-5</v>
      </c>
      <c r="BU185">
        <v>1E-4</v>
      </c>
      <c r="BV185">
        <v>0.58499999999999996</v>
      </c>
      <c r="BW185">
        <v>0.71697599999999995</v>
      </c>
      <c r="BX185">
        <v>17</v>
      </c>
      <c r="BY185">
        <v>4627</v>
      </c>
      <c r="BZ185">
        <v>193</v>
      </c>
      <c r="CB185">
        <v>103.6</v>
      </c>
      <c r="CC185">
        <v>3.5770392750000002</v>
      </c>
      <c r="CD185">
        <v>3.5739987919999998</v>
      </c>
      <c r="CE185">
        <v>210.54</v>
      </c>
      <c r="CF185" t="s">
        <v>609</v>
      </c>
      <c r="CG185">
        <v>12</v>
      </c>
      <c r="CH185" t="s">
        <v>1465</v>
      </c>
      <c r="CI185" t="s">
        <v>157</v>
      </c>
      <c r="CJ185" t="s">
        <v>1466</v>
      </c>
      <c r="CL185">
        <v>1482</v>
      </c>
      <c r="CM185">
        <v>1975</v>
      </c>
      <c r="CN185">
        <v>1482</v>
      </c>
      <c r="CO185">
        <v>1975</v>
      </c>
      <c r="CP185" t="s">
        <v>157</v>
      </c>
      <c r="CQ185" t="s">
        <v>157</v>
      </c>
      <c r="CR185" t="s">
        <v>780</v>
      </c>
      <c r="CS185" t="s">
        <v>780</v>
      </c>
      <c r="CU185">
        <v>546.29999999999995</v>
      </c>
      <c r="CV185">
        <v>542.6</v>
      </c>
      <c r="CW185" t="s">
        <v>1029</v>
      </c>
    </row>
    <row r="186" spans="2:101" hidden="1">
      <c r="B186">
        <v>76930</v>
      </c>
      <c r="C186" t="s">
        <v>1467</v>
      </c>
      <c r="D186" t="s">
        <v>592</v>
      </c>
      <c r="E186" t="s">
        <v>665</v>
      </c>
      <c r="F186" t="s">
        <v>594</v>
      </c>
      <c r="G186" t="s">
        <v>1468</v>
      </c>
      <c r="H186">
        <v>1225</v>
      </c>
      <c r="I186" t="s">
        <v>616</v>
      </c>
      <c r="J186" t="s">
        <v>1469</v>
      </c>
      <c r="K186">
        <v>13430</v>
      </c>
      <c r="L186" t="s">
        <v>638</v>
      </c>
      <c r="M186" t="s">
        <v>1096</v>
      </c>
      <c r="N186" t="s">
        <v>1111</v>
      </c>
      <c r="O186" t="s">
        <v>1035</v>
      </c>
      <c r="P186" t="s">
        <v>1437</v>
      </c>
      <c r="Q186" t="s">
        <v>642</v>
      </c>
      <c r="R186">
        <v>1269</v>
      </c>
      <c r="S186">
        <v>1269</v>
      </c>
      <c r="T186">
        <v>1275</v>
      </c>
      <c r="U186">
        <v>-1.1000000000000001</v>
      </c>
      <c r="V186">
        <v>-1.1000000000000001</v>
      </c>
      <c r="W186">
        <v>20.7</v>
      </c>
      <c r="AA186">
        <v>8.0000000000000004E-4</v>
      </c>
      <c r="AB186">
        <v>1.32E-2</v>
      </c>
      <c r="AC186">
        <v>1.661E-2</v>
      </c>
      <c r="AD186">
        <v>1.0000000000000001E-5</v>
      </c>
      <c r="AE186">
        <v>0.96260999999999997</v>
      </c>
      <c r="AF186">
        <v>4.0299999999999997E-3</v>
      </c>
      <c r="AG186">
        <v>8.0999999999999996E-4</v>
      </c>
      <c r="AH186">
        <v>1.1E-4</v>
      </c>
      <c r="AI186">
        <v>1.2999999999999999E-4</v>
      </c>
      <c r="AJ186">
        <v>2.5000000000000001E-4</v>
      </c>
      <c r="AK186">
        <v>2.4000000000000001E-4</v>
      </c>
      <c r="AL186">
        <v>3.6000000000000002E-4</v>
      </c>
      <c r="AM186">
        <v>3.1E-4</v>
      </c>
      <c r="AN186">
        <v>1.1E-4</v>
      </c>
      <c r="AO186">
        <v>3.0000000000000001E-5</v>
      </c>
      <c r="AP186">
        <v>2.0000000000000002E-5</v>
      </c>
      <c r="AQ186" t="s">
        <v>607</v>
      </c>
      <c r="AR186" t="s">
        <v>926</v>
      </c>
      <c r="AS186" t="s">
        <v>926</v>
      </c>
      <c r="AT186" t="s">
        <v>926</v>
      </c>
      <c r="AU186" t="s">
        <v>926</v>
      </c>
      <c r="BK186">
        <v>0</v>
      </c>
      <c r="BL186">
        <v>3.0000000000000001E-5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2.5999999999999998E-4</v>
      </c>
      <c r="BS186">
        <v>2.0000000000000002E-5</v>
      </c>
      <c r="BT186">
        <v>2.0000000000000002E-5</v>
      </c>
      <c r="BU186">
        <v>4.0000000000000003E-5</v>
      </c>
      <c r="BV186">
        <v>0.58199999999999996</v>
      </c>
      <c r="BW186">
        <v>0.71329920000000002</v>
      </c>
      <c r="BX186">
        <v>16.899999999999999</v>
      </c>
      <c r="BY186">
        <v>4623.8</v>
      </c>
      <c r="BZ186">
        <v>192.7</v>
      </c>
      <c r="CB186">
        <v>104.8</v>
      </c>
      <c r="CC186">
        <v>3.6184721620000002</v>
      </c>
      <c r="CD186">
        <v>3.615396461</v>
      </c>
      <c r="CE186">
        <v>213.57</v>
      </c>
      <c r="CF186" t="s">
        <v>609</v>
      </c>
      <c r="CG186">
        <v>11</v>
      </c>
      <c r="CH186" t="s">
        <v>1470</v>
      </c>
      <c r="CI186" t="s">
        <v>157</v>
      </c>
      <c r="CJ186" t="s">
        <v>1471</v>
      </c>
      <c r="CL186">
        <v>1472</v>
      </c>
      <c r="CM186">
        <v>1935</v>
      </c>
      <c r="CN186">
        <v>1472</v>
      </c>
      <c r="CO186">
        <v>1935</v>
      </c>
      <c r="CP186" t="s">
        <v>157</v>
      </c>
      <c r="CQ186" t="s">
        <v>157</v>
      </c>
      <c r="CR186" t="s">
        <v>780</v>
      </c>
      <c r="CU186">
        <v>543.5</v>
      </c>
      <c r="CV186">
        <v>539.20000000000005</v>
      </c>
      <c r="CW186" t="s">
        <v>1029</v>
      </c>
    </row>
    <row r="187" spans="2:101" hidden="1">
      <c r="B187">
        <v>76711</v>
      </c>
      <c r="C187" t="s">
        <v>1472</v>
      </c>
      <c r="D187" t="s">
        <v>592</v>
      </c>
      <c r="E187" t="s">
        <v>665</v>
      </c>
      <c r="F187" t="s">
        <v>594</v>
      </c>
      <c r="G187" t="s">
        <v>1473</v>
      </c>
      <c r="H187">
        <v>7884</v>
      </c>
      <c r="I187" t="s">
        <v>616</v>
      </c>
      <c r="J187" t="s">
        <v>1474</v>
      </c>
      <c r="K187">
        <v>3322</v>
      </c>
      <c r="L187" t="s">
        <v>654</v>
      </c>
      <c r="M187" t="s">
        <v>1143</v>
      </c>
      <c r="N187" t="s">
        <v>1111</v>
      </c>
      <c r="O187" t="s">
        <v>1199</v>
      </c>
      <c r="P187" t="s">
        <v>1437</v>
      </c>
      <c r="Q187" t="s">
        <v>642</v>
      </c>
      <c r="R187">
        <v>1338</v>
      </c>
      <c r="S187">
        <v>1338</v>
      </c>
      <c r="T187">
        <v>1250</v>
      </c>
      <c r="U187">
        <v>16.100000000000001</v>
      </c>
      <c r="V187">
        <v>16.100000000000001</v>
      </c>
      <c r="W187">
        <v>20.7</v>
      </c>
      <c r="Z187" t="s">
        <v>926</v>
      </c>
      <c r="AA187">
        <v>1E-4</v>
      </c>
      <c r="AB187">
        <v>3.3E-3</v>
      </c>
      <c r="AC187">
        <v>6.8709999999999993E-2</v>
      </c>
      <c r="AD187" t="s">
        <v>926</v>
      </c>
      <c r="AE187">
        <v>0.92734000000000005</v>
      </c>
      <c r="AF187">
        <v>4.0000000000000002E-4</v>
      </c>
      <c r="AG187">
        <v>1E-4</v>
      </c>
      <c r="AH187">
        <v>3.0000000000000001E-5</v>
      </c>
      <c r="AI187">
        <v>2.0000000000000002E-5</v>
      </c>
      <c r="AJ187" t="s">
        <v>926</v>
      </c>
      <c r="AK187" t="s">
        <v>926</v>
      </c>
      <c r="AL187">
        <v>0</v>
      </c>
      <c r="AM187">
        <v>0</v>
      </c>
      <c r="AN187">
        <v>0</v>
      </c>
      <c r="AO187">
        <v>0</v>
      </c>
      <c r="AP187">
        <v>0</v>
      </c>
      <c r="AQ187" t="s">
        <v>926</v>
      </c>
      <c r="AR187" t="s">
        <v>926</v>
      </c>
      <c r="AS187" t="s">
        <v>926</v>
      </c>
      <c r="AT187" t="s">
        <v>926</v>
      </c>
      <c r="AU187" t="s">
        <v>926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0.622</v>
      </c>
      <c r="BW187">
        <v>0.76232319999999998</v>
      </c>
      <c r="BX187">
        <v>18</v>
      </c>
      <c r="BY187">
        <v>4785.6000000000004</v>
      </c>
      <c r="BZ187">
        <v>198.2</v>
      </c>
      <c r="CB187">
        <v>95</v>
      </c>
      <c r="CC187">
        <v>3.28</v>
      </c>
      <c r="CD187">
        <v>3.2770000000000001</v>
      </c>
      <c r="CE187" t="s">
        <v>608</v>
      </c>
      <c r="CF187" t="s">
        <v>609</v>
      </c>
      <c r="CG187">
        <v>0</v>
      </c>
      <c r="CH187" t="s">
        <v>950</v>
      </c>
      <c r="CI187" t="s">
        <v>157</v>
      </c>
      <c r="CJ187" t="s">
        <v>951</v>
      </c>
      <c r="CL187">
        <v>459.6</v>
      </c>
      <c r="CM187">
        <v>464.5</v>
      </c>
      <c r="CN187">
        <v>459.6</v>
      </c>
      <c r="CO187">
        <v>464.5</v>
      </c>
      <c r="CP187" t="s">
        <v>157</v>
      </c>
      <c r="CQ187" t="s">
        <v>157</v>
      </c>
      <c r="CR187" t="s">
        <v>780</v>
      </c>
      <c r="CS187" t="s">
        <v>780</v>
      </c>
      <c r="CT187" t="s">
        <v>780</v>
      </c>
      <c r="CU187">
        <v>548.29999999999995</v>
      </c>
      <c r="CV187">
        <v>544.6</v>
      </c>
      <c r="CW187" t="s">
        <v>1029</v>
      </c>
    </row>
    <row r="188" spans="2:101" hidden="1">
      <c r="B188">
        <v>76712</v>
      </c>
      <c r="C188" t="s">
        <v>1475</v>
      </c>
      <c r="D188" t="s">
        <v>592</v>
      </c>
      <c r="E188" t="s">
        <v>665</v>
      </c>
      <c r="F188" t="s">
        <v>594</v>
      </c>
      <c r="G188" t="s">
        <v>1476</v>
      </c>
      <c r="H188">
        <v>8737</v>
      </c>
      <c r="I188" t="s">
        <v>616</v>
      </c>
      <c r="J188" t="s">
        <v>1477</v>
      </c>
      <c r="K188">
        <v>14540</v>
      </c>
      <c r="L188" t="s">
        <v>654</v>
      </c>
      <c r="M188" t="s">
        <v>1169</v>
      </c>
      <c r="N188" t="s">
        <v>1111</v>
      </c>
      <c r="O188" t="s">
        <v>1199</v>
      </c>
      <c r="P188" t="s">
        <v>1437</v>
      </c>
      <c r="Q188" t="s">
        <v>642</v>
      </c>
      <c r="R188">
        <v>1372</v>
      </c>
      <c r="S188">
        <v>1372</v>
      </c>
      <c r="T188">
        <v>750</v>
      </c>
      <c r="U188">
        <v>19.399999999999999</v>
      </c>
      <c r="V188">
        <v>19.399999999999999</v>
      </c>
      <c r="W188">
        <v>20.7</v>
      </c>
      <c r="AA188">
        <v>1E-4</v>
      </c>
      <c r="AB188">
        <v>3.8E-3</v>
      </c>
      <c r="AC188">
        <v>7.3569999999999997E-2</v>
      </c>
      <c r="AD188" t="s">
        <v>607</v>
      </c>
      <c r="AE188">
        <v>0.92203000000000002</v>
      </c>
      <c r="AF188">
        <v>4.2000000000000002E-4</v>
      </c>
      <c r="AG188" t="s">
        <v>607</v>
      </c>
      <c r="AH188">
        <v>4.0000000000000003E-5</v>
      </c>
      <c r="AI188">
        <v>3.0000000000000001E-5</v>
      </c>
      <c r="AJ188" t="s">
        <v>926</v>
      </c>
      <c r="AK188" t="s">
        <v>926</v>
      </c>
      <c r="AL188">
        <v>1.0000000000000001E-5</v>
      </c>
      <c r="AM188">
        <v>0</v>
      </c>
      <c r="AN188">
        <v>0</v>
      </c>
      <c r="AO188">
        <v>0</v>
      </c>
      <c r="AP188">
        <v>0</v>
      </c>
      <c r="AQ188" t="s">
        <v>926</v>
      </c>
      <c r="AR188" t="s">
        <v>926</v>
      </c>
      <c r="AS188" t="s">
        <v>926</v>
      </c>
      <c r="AT188" t="s">
        <v>926</v>
      </c>
      <c r="AU188" t="s">
        <v>926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0.627</v>
      </c>
      <c r="BW188">
        <v>0.7684512</v>
      </c>
      <c r="BX188">
        <v>18.2</v>
      </c>
      <c r="BY188">
        <v>4798.5</v>
      </c>
      <c r="BZ188">
        <v>198.8</v>
      </c>
      <c r="CB188">
        <v>95</v>
      </c>
      <c r="CC188">
        <v>3.28</v>
      </c>
      <c r="CD188">
        <v>3.2770000000000001</v>
      </c>
      <c r="CE188" t="s">
        <v>608</v>
      </c>
      <c r="CF188" t="s">
        <v>609</v>
      </c>
      <c r="CG188">
        <v>2</v>
      </c>
      <c r="CH188" t="s">
        <v>1478</v>
      </c>
      <c r="CI188" t="s">
        <v>157</v>
      </c>
      <c r="CJ188" t="s">
        <v>1479</v>
      </c>
      <c r="CL188">
        <v>470</v>
      </c>
      <c r="CM188">
        <v>475</v>
      </c>
      <c r="CN188">
        <v>470</v>
      </c>
      <c r="CO188">
        <v>475</v>
      </c>
      <c r="CP188" t="s">
        <v>157</v>
      </c>
      <c r="CQ188" t="s">
        <v>157</v>
      </c>
      <c r="CR188" t="s">
        <v>780</v>
      </c>
      <c r="CS188" t="s">
        <v>780</v>
      </c>
      <c r="CT188" t="s">
        <v>780</v>
      </c>
      <c r="CU188">
        <v>563</v>
      </c>
      <c r="CV188">
        <v>558.29999999999995</v>
      </c>
      <c r="CW188" t="s">
        <v>1029</v>
      </c>
    </row>
    <row r="189" spans="2:101" hidden="1">
      <c r="B189">
        <v>76780</v>
      </c>
      <c r="C189" t="s">
        <v>1480</v>
      </c>
      <c r="D189" t="s">
        <v>592</v>
      </c>
      <c r="E189" t="s">
        <v>665</v>
      </c>
      <c r="F189" t="s">
        <v>594</v>
      </c>
      <c r="G189" t="s">
        <v>1481</v>
      </c>
      <c r="H189">
        <v>7968</v>
      </c>
      <c r="I189" t="s">
        <v>616</v>
      </c>
      <c r="J189" t="s">
        <v>1482</v>
      </c>
      <c r="K189">
        <v>9603</v>
      </c>
      <c r="L189" t="s">
        <v>638</v>
      </c>
      <c r="M189" t="s">
        <v>1096</v>
      </c>
      <c r="N189" t="s">
        <v>1111</v>
      </c>
      <c r="O189" t="s">
        <v>1026</v>
      </c>
      <c r="P189" t="s">
        <v>1437</v>
      </c>
      <c r="Q189" t="s">
        <v>642</v>
      </c>
      <c r="R189">
        <v>352</v>
      </c>
      <c r="S189">
        <v>352</v>
      </c>
      <c r="T189">
        <v>275</v>
      </c>
      <c r="U189">
        <v>2.2000000000000002</v>
      </c>
      <c r="V189">
        <v>2.2000000000000002</v>
      </c>
      <c r="W189">
        <v>20.8</v>
      </c>
      <c r="AA189">
        <v>8.9999999999999998E-4</v>
      </c>
      <c r="AB189">
        <v>1.5900000000000001E-2</v>
      </c>
      <c r="AC189">
        <v>1.9519999999999999E-2</v>
      </c>
      <c r="AD189" t="s">
        <v>607</v>
      </c>
      <c r="AE189">
        <v>0.95099</v>
      </c>
      <c r="AF189">
        <v>6.3400000000000001E-3</v>
      </c>
      <c r="AG189">
        <v>2.31E-3</v>
      </c>
      <c r="AH189">
        <v>2.7999999999999998E-4</v>
      </c>
      <c r="AI189">
        <v>2.5000000000000001E-4</v>
      </c>
      <c r="AJ189">
        <v>3.8999999999999999E-4</v>
      </c>
      <c r="AK189">
        <v>2.9999999999999997E-4</v>
      </c>
      <c r="AL189">
        <v>5.2999999999999998E-4</v>
      </c>
      <c r="AM189">
        <v>8.0999999999999996E-4</v>
      </c>
      <c r="AN189">
        <v>5.8E-4</v>
      </c>
      <c r="AO189">
        <v>1.4999999999999999E-4</v>
      </c>
      <c r="AP189">
        <v>0</v>
      </c>
      <c r="AQ189" t="s">
        <v>926</v>
      </c>
      <c r="AR189" t="s">
        <v>926</v>
      </c>
      <c r="AS189" t="s">
        <v>926</v>
      </c>
      <c r="AT189" t="s">
        <v>926</v>
      </c>
      <c r="AU189" t="s">
        <v>926</v>
      </c>
      <c r="BK189">
        <v>2.0000000000000002E-5</v>
      </c>
      <c r="BL189">
        <v>4.0000000000000003E-5</v>
      </c>
      <c r="BM189">
        <v>0</v>
      </c>
      <c r="BN189">
        <v>0</v>
      </c>
      <c r="BO189">
        <v>0</v>
      </c>
      <c r="BP189">
        <v>1.0000000000000001E-5</v>
      </c>
      <c r="BQ189">
        <v>0</v>
      </c>
      <c r="BR189">
        <v>4.2000000000000002E-4</v>
      </c>
      <c r="BS189">
        <v>5.0000000000000002E-5</v>
      </c>
      <c r="BT189">
        <v>5.0000000000000002E-5</v>
      </c>
      <c r="BU189">
        <v>1.6000000000000001E-4</v>
      </c>
      <c r="BV189">
        <v>0.59399999999999997</v>
      </c>
      <c r="BW189">
        <v>0.72800640000000005</v>
      </c>
      <c r="BX189">
        <v>17.2</v>
      </c>
      <c r="BY189">
        <v>4624.8999999999996</v>
      </c>
      <c r="BZ189">
        <v>194.1</v>
      </c>
      <c r="CB189">
        <v>105.7</v>
      </c>
      <c r="CC189">
        <v>3.6495468280000001</v>
      </c>
      <c r="CD189">
        <v>3.6464447130000002</v>
      </c>
      <c r="CE189">
        <v>215.07</v>
      </c>
      <c r="CF189" t="s">
        <v>609</v>
      </c>
      <c r="CG189">
        <v>7</v>
      </c>
      <c r="CH189" t="s">
        <v>1483</v>
      </c>
      <c r="CI189" t="s">
        <v>157</v>
      </c>
      <c r="CJ189" t="s">
        <v>1484</v>
      </c>
      <c r="CL189">
        <v>1280.5</v>
      </c>
      <c r="CM189">
        <v>1290.9000000000001</v>
      </c>
      <c r="CN189">
        <v>1280.5</v>
      </c>
      <c r="CO189">
        <v>1290.9000000000001</v>
      </c>
      <c r="CP189" t="s">
        <v>157</v>
      </c>
      <c r="CQ189" t="s">
        <v>157</v>
      </c>
      <c r="CR189" t="s">
        <v>780</v>
      </c>
      <c r="CU189">
        <v>468.5</v>
      </c>
      <c r="CV189">
        <v>465</v>
      </c>
      <c r="CW189" t="s">
        <v>1029</v>
      </c>
    </row>
    <row r="190" spans="2:101" hidden="1">
      <c r="B190">
        <v>76770</v>
      </c>
      <c r="C190" t="s">
        <v>1485</v>
      </c>
      <c r="D190" t="s">
        <v>592</v>
      </c>
      <c r="E190" t="s">
        <v>665</v>
      </c>
      <c r="F190" t="s">
        <v>594</v>
      </c>
      <c r="G190" t="s">
        <v>1486</v>
      </c>
      <c r="H190">
        <v>10113</v>
      </c>
      <c r="I190" t="s">
        <v>616</v>
      </c>
      <c r="J190" t="s">
        <v>1487</v>
      </c>
      <c r="K190">
        <v>11676</v>
      </c>
      <c r="L190" t="s">
        <v>638</v>
      </c>
      <c r="M190" t="s">
        <v>1096</v>
      </c>
      <c r="N190" t="s">
        <v>1111</v>
      </c>
      <c r="O190" t="s">
        <v>1026</v>
      </c>
      <c r="P190" t="s">
        <v>1437</v>
      </c>
      <c r="Q190" t="s">
        <v>1137</v>
      </c>
      <c r="R190">
        <v>345</v>
      </c>
      <c r="S190">
        <v>345</v>
      </c>
      <c r="T190">
        <v>275</v>
      </c>
      <c r="U190" t="s">
        <v>694</v>
      </c>
      <c r="V190" t="s">
        <v>694</v>
      </c>
      <c r="W190">
        <v>20.7</v>
      </c>
      <c r="Z190" t="s">
        <v>607</v>
      </c>
      <c r="AA190">
        <v>1.1000000000000001E-3</v>
      </c>
      <c r="AB190">
        <v>2.0650000000000002E-2</v>
      </c>
      <c r="AC190">
        <v>1.7729999999999999E-2</v>
      </c>
      <c r="AD190" t="s">
        <v>926</v>
      </c>
      <c r="AE190">
        <v>0.95125999999999999</v>
      </c>
      <c r="AF190">
        <v>5.4799999999999996E-3</v>
      </c>
      <c r="AG190">
        <v>6.4999999999999997E-4</v>
      </c>
      <c r="AH190">
        <v>1.9000000000000001E-4</v>
      </c>
      <c r="AI190">
        <v>1.7000000000000001E-4</v>
      </c>
      <c r="AJ190">
        <v>3.8999999999999999E-4</v>
      </c>
      <c r="AK190">
        <v>2.9999999999999997E-4</v>
      </c>
      <c r="AL190">
        <v>4.4999999999999999E-4</v>
      </c>
      <c r="AM190">
        <v>5.5999999999999995E-4</v>
      </c>
      <c r="AN190">
        <v>4.0000000000000002E-4</v>
      </c>
      <c r="AO190">
        <v>9.0000000000000006E-5</v>
      </c>
      <c r="AP190">
        <v>0</v>
      </c>
      <c r="AQ190" t="s">
        <v>926</v>
      </c>
      <c r="AR190" t="s">
        <v>926</v>
      </c>
      <c r="AS190" t="s">
        <v>926</v>
      </c>
      <c r="AT190" t="s">
        <v>926</v>
      </c>
      <c r="AU190" t="s">
        <v>926</v>
      </c>
      <c r="BK190">
        <v>1.0000000000000001E-5</v>
      </c>
      <c r="BL190">
        <v>4.0000000000000003E-5</v>
      </c>
      <c r="BM190">
        <v>0</v>
      </c>
      <c r="BN190">
        <v>0</v>
      </c>
      <c r="BO190">
        <v>0</v>
      </c>
      <c r="BP190">
        <v>1.0000000000000001E-5</v>
      </c>
      <c r="BQ190">
        <v>0</v>
      </c>
      <c r="BR190">
        <v>3.1E-4</v>
      </c>
      <c r="BS190">
        <v>6.9999999999999994E-5</v>
      </c>
      <c r="BT190">
        <v>3.0000000000000001E-5</v>
      </c>
      <c r="BU190">
        <v>1.1E-4</v>
      </c>
      <c r="BV190">
        <v>0.59</v>
      </c>
      <c r="BW190">
        <v>0.72310399999999997</v>
      </c>
      <c r="BX190">
        <v>17.100000000000001</v>
      </c>
      <c r="BY190">
        <v>4615.2</v>
      </c>
      <c r="BZ190">
        <v>192.8</v>
      </c>
      <c r="CB190">
        <v>105</v>
      </c>
      <c r="CC190">
        <v>3.6253776439999998</v>
      </c>
      <c r="CD190">
        <v>3.6222960729999998</v>
      </c>
      <c r="CE190">
        <v>213.6</v>
      </c>
      <c r="CF190" t="s">
        <v>609</v>
      </c>
      <c r="CG190">
        <v>0</v>
      </c>
      <c r="CH190" t="s">
        <v>1488</v>
      </c>
      <c r="CI190" t="s">
        <v>157</v>
      </c>
      <c r="CJ190" t="s">
        <v>1489</v>
      </c>
      <c r="CL190">
        <v>1351</v>
      </c>
      <c r="CM190">
        <v>2040</v>
      </c>
      <c r="CN190">
        <v>1351</v>
      </c>
      <c r="CO190">
        <v>2040</v>
      </c>
      <c r="CP190" t="s">
        <v>157</v>
      </c>
      <c r="CQ190" t="s">
        <v>157</v>
      </c>
      <c r="CR190" t="s">
        <v>780</v>
      </c>
      <c r="CU190">
        <v>484.6</v>
      </c>
      <c r="CV190">
        <v>479.8</v>
      </c>
      <c r="CW190" t="s">
        <v>1029</v>
      </c>
    </row>
    <row r="191" spans="2:101" hidden="1">
      <c r="B191">
        <v>76803</v>
      </c>
      <c r="C191" t="s">
        <v>1075</v>
      </c>
      <c r="D191" t="s">
        <v>592</v>
      </c>
      <c r="E191" t="s">
        <v>665</v>
      </c>
      <c r="F191" t="s">
        <v>594</v>
      </c>
      <c r="G191" t="s">
        <v>1490</v>
      </c>
      <c r="H191">
        <v>12558</v>
      </c>
      <c r="I191" t="s">
        <v>616</v>
      </c>
      <c r="J191" t="s">
        <v>1077</v>
      </c>
      <c r="K191">
        <v>15266</v>
      </c>
      <c r="L191" t="s">
        <v>654</v>
      </c>
      <c r="M191" t="s">
        <v>1169</v>
      </c>
      <c r="N191" t="s">
        <v>1111</v>
      </c>
      <c r="O191" t="s">
        <v>1035</v>
      </c>
      <c r="P191" t="s">
        <v>1437</v>
      </c>
      <c r="Q191" t="s">
        <v>1063</v>
      </c>
      <c r="R191">
        <v>1448</v>
      </c>
      <c r="S191">
        <v>1448</v>
      </c>
      <c r="T191">
        <v>1425</v>
      </c>
      <c r="U191" t="s">
        <v>694</v>
      </c>
      <c r="V191" t="s">
        <v>694</v>
      </c>
      <c r="W191">
        <v>20.7</v>
      </c>
      <c r="Z191" t="s">
        <v>926</v>
      </c>
      <c r="AA191">
        <v>1E-4</v>
      </c>
      <c r="AB191">
        <v>3.2000000000000002E-3</v>
      </c>
      <c r="AC191">
        <v>9.7309999999999994E-2</v>
      </c>
      <c r="AD191" t="s">
        <v>926</v>
      </c>
      <c r="AE191">
        <v>0.89783999999999997</v>
      </c>
      <c r="AF191">
        <v>7.2999999999999996E-4</v>
      </c>
      <c r="AG191">
        <v>6.3000000000000003E-4</v>
      </c>
      <c r="AH191">
        <v>6.0000000000000002E-5</v>
      </c>
      <c r="AI191">
        <v>4.0000000000000003E-5</v>
      </c>
      <c r="AJ191" t="s">
        <v>926</v>
      </c>
      <c r="AK191" t="s">
        <v>926</v>
      </c>
      <c r="AL191">
        <v>6.0000000000000002E-5</v>
      </c>
      <c r="AM191">
        <v>0</v>
      </c>
      <c r="AN191">
        <v>0</v>
      </c>
      <c r="AO191">
        <v>0</v>
      </c>
      <c r="AP191">
        <v>0</v>
      </c>
      <c r="AQ191" t="s">
        <v>926</v>
      </c>
      <c r="AR191" t="s">
        <v>926</v>
      </c>
      <c r="AS191" t="s">
        <v>926</v>
      </c>
      <c r="AT191" t="s">
        <v>926</v>
      </c>
      <c r="AU191" t="s">
        <v>926</v>
      </c>
      <c r="BK191">
        <v>0</v>
      </c>
      <c r="BL191">
        <v>2.0000000000000002E-5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1.0000000000000001E-5</v>
      </c>
      <c r="BV191">
        <v>0.65</v>
      </c>
      <c r="BW191">
        <v>0.79664000000000001</v>
      </c>
      <c r="BX191">
        <v>18.8</v>
      </c>
      <c r="BY191">
        <v>4864.8999999999996</v>
      </c>
      <c r="BZ191">
        <v>201.7</v>
      </c>
      <c r="CB191">
        <v>98.2</v>
      </c>
      <c r="CC191">
        <v>3.3905912819999999</v>
      </c>
      <c r="CD191">
        <v>3.3877092790000001</v>
      </c>
      <c r="CE191">
        <v>194.77</v>
      </c>
      <c r="CF191" t="s">
        <v>609</v>
      </c>
      <c r="CG191">
        <v>0</v>
      </c>
      <c r="CH191" t="s">
        <v>662</v>
      </c>
      <c r="CI191" t="s">
        <v>157</v>
      </c>
      <c r="CJ191" t="s">
        <v>663</v>
      </c>
      <c r="CL191">
        <v>413</v>
      </c>
      <c r="CM191">
        <v>416</v>
      </c>
      <c r="CN191">
        <v>413</v>
      </c>
      <c r="CO191">
        <v>416</v>
      </c>
      <c r="CP191" t="s">
        <v>157</v>
      </c>
      <c r="CQ191" t="s">
        <v>157</v>
      </c>
      <c r="CR191" t="s">
        <v>780</v>
      </c>
      <c r="CU191">
        <v>501</v>
      </c>
      <c r="CV191">
        <v>497.2</v>
      </c>
      <c r="CW191" t="s">
        <v>1029</v>
      </c>
    </row>
    <row r="192" spans="2:101" hidden="1">
      <c r="B192">
        <v>76863</v>
      </c>
      <c r="C192" t="s">
        <v>1491</v>
      </c>
      <c r="D192" t="s">
        <v>592</v>
      </c>
      <c r="E192" t="s">
        <v>665</v>
      </c>
      <c r="F192" t="s">
        <v>594</v>
      </c>
      <c r="G192" t="s">
        <v>1492</v>
      </c>
      <c r="H192">
        <v>6782</v>
      </c>
      <c r="I192" t="s">
        <v>616</v>
      </c>
      <c r="J192" t="s">
        <v>1493</v>
      </c>
      <c r="K192">
        <v>10085</v>
      </c>
      <c r="L192" t="s">
        <v>638</v>
      </c>
      <c r="M192" t="s">
        <v>1096</v>
      </c>
      <c r="N192" t="s">
        <v>1111</v>
      </c>
      <c r="O192" t="s">
        <v>1026</v>
      </c>
      <c r="P192" t="s">
        <v>1437</v>
      </c>
      <c r="Q192" t="s">
        <v>642</v>
      </c>
      <c r="R192">
        <v>393</v>
      </c>
      <c r="S192">
        <v>393</v>
      </c>
      <c r="T192">
        <v>250</v>
      </c>
      <c r="U192">
        <v>14.4</v>
      </c>
      <c r="V192">
        <v>14.4</v>
      </c>
      <c r="W192">
        <v>21.2</v>
      </c>
      <c r="AA192">
        <v>8.0000000000000004E-4</v>
      </c>
      <c r="AB192">
        <v>1.6400000000000001E-2</v>
      </c>
      <c r="AC192">
        <v>1.8550000000000001E-2</v>
      </c>
      <c r="AD192">
        <v>1.0000000000000001E-5</v>
      </c>
      <c r="AE192">
        <v>0.94937000000000005</v>
      </c>
      <c r="AF192">
        <v>7.62E-3</v>
      </c>
      <c r="AG192">
        <v>2.16E-3</v>
      </c>
      <c r="AH192">
        <v>4.0999999999999999E-4</v>
      </c>
      <c r="AI192">
        <v>3.2000000000000003E-4</v>
      </c>
      <c r="AJ192">
        <v>5.5999999999999995E-4</v>
      </c>
      <c r="AK192">
        <v>4.2999999999999999E-4</v>
      </c>
      <c r="AL192">
        <v>6.7000000000000002E-4</v>
      </c>
      <c r="AM192">
        <v>9.6000000000000002E-4</v>
      </c>
      <c r="AN192">
        <v>8.0000000000000004E-4</v>
      </c>
      <c r="AO192">
        <v>3.0000000000000001E-5</v>
      </c>
      <c r="AP192">
        <v>0</v>
      </c>
      <c r="AQ192" t="s">
        <v>926</v>
      </c>
      <c r="AR192" t="s">
        <v>926</v>
      </c>
      <c r="AS192" t="s">
        <v>926</v>
      </c>
      <c r="AT192" t="s">
        <v>926</v>
      </c>
      <c r="AU192" t="s">
        <v>926</v>
      </c>
      <c r="BK192">
        <v>2.0000000000000002E-5</v>
      </c>
      <c r="BL192">
        <v>4.0000000000000003E-5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5.5999999999999995E-4</v>
      </c>
      <c r="BS192">
        <v>6.0000000000000002E-5</v>
      </c>
      <c r="BT192">
        <v>5.0000000000000002E-5</v>
      </c>
      <c r="BU192">
        <v>1.8000000000000001E-4</v>
      </c>
      <c r="BV192">
        <v>0.59699999999999998</v>
      </c>
      <c r="BW192">
        <v>0.73168319999999998</v>
      </c>
      <c r="BX192">
        <v>17.3</v>
      </c>
      <c r="BY192">
        <v>4621.1000000000004</v>
      </c>
      <c r="BZ192">
        <v>194.4</v>
      </c>
      <c r="CB192">
        <v>104.7</v>
      </c>
      <c r="CC192">
        <v>3.615019422</v>
      </c>
      <c r="CD192">
        <v>3.6119466550000001</v>
      </c>
      <c r="CE192">
        <v>213.34</v>
      </c>
      <c r="CF192" t="s">
        <v>609</v>
      </c>
      <c r="CG192">
        <v>10</v>
      </c>
      <c r="CH192" t="s">
        <v>1494</v>
      </c>
      <c r="CI192" t="s">
        <v>157</v>
      </c>
      <c r="CJ192" t="s">
        <v>1495</v>
      </c>
      <c r="CL192">
        <v>1269.5</v>
      </c>
      <c r="CM192">
        <v>1276</v>
      </c>
      <c r="CN192">
        <v>1269.5</v>
      </c>
      <c r="CO192">
        <v>1276</v>
      </c>
      <c r="CP192" t="s">
        <v>157</v>
      </c>
      <c r="CQ192" t="s">
        <v>157</v>
      </c>
      <c r="CR192" t="s">
        <v>780</v>
      </c>
      <c r="CU192">
        <v>460.8</v>
      </c>
      <c r="CV192">
        <v>456.7</v>
      </c>
      <c r="CW192" t="s">
        <v>1029</v>
      </c>
    </row>
    <row r="193" spans="2:101" hidden="1">
      <c r="B193">
        <v>76862</v>
      </c>
      <c r="C193" t="s">
        <v>1496</v>
      </c>
      <c r="D193" t="s">
        <v>592</v>
      </c>
      <c r="E193" t="s">
        <v>665</v>
      </c>
      <c r="F193" t="s">
        <v>594</v>
      </c>
      <c r="G193" t="s">
        <v>1497</v>
      </c>
      <c r="H193">
        <v>8897</v>
      </c>
      <c r="I193" t="s">
        <v>616</v>
      </c>
      <c r="J193" t="s">
        <v>1498</v>
      </c>
      <c r="K193">
        <v>10859</v>
      </c>
      <c r="L193" t="s">
        <v>638</v>
      </c>
      <c r="M193" t="s">
        <v>1096</v>
      </c>
      <c r="N193" t="s">
        <v>1111</v>
      </c>
      <c r="O193" t="s">
        <v>1026</v>
      </c>
      <c r="P193" t="s">
        <v>1437</v>
      </c>
      <c r="Q193" t="s">
        <v>642</v>
      </c>
      <c r="R193">
        <v>414</v>
      </c>
      <c r="S193">
        <v>414</v>
      </c>
      <c r="T193">
        <v>225</v>
      </c>
      <c r="U193">
        <v>14.4</v>
      </c>
      <c r="V193">
        <v>14.4</v>
      </c>
      <c r="W193">
        <v>21.2</v>
      </c>
      <c r="AA193">
        <v>8.0000000000000004E-4</v>
      </c>
      <c r="AB193">
        <v>1.61E-2</v>
      </c>
      <c r="AC193">
        <v>1.856E-2</v>
      </c>
      <c r="AD193">
        <v>1.0000000000000001E-5</v>
      </c>
      <c r="AE193">
        <v>0.94657999999999998</v>
      </c>
      <c r="AF193">
        <v>9.2300000000000004E-3</v>
      </c>
      <c r="AG193">
        <v>4.5100000000000001E-3</v>
      </c>
      <c r="AH193">
        <v>5.1999999999999995E-4</v>
      </c>
      <c r="AI193">
        <v>4.2000000000000002E-4</v>
      </c>
      <c r="AJ193">
        <v>4.6000000000000001E-4</v>
      </c>
      <c r="AK193">
        <v>2.9E-4</v>
      </c>
      <c r="AL193">
        <v>4.8000000000000001E-4</v>
      </c>
      <c r="AM193">
        <v>7.1000000000000002E-4</v>
      </c>
      <c r="AN193">
        <v>4.8999999999999998E-4</v>
      </c>
      <c r="AO193">
        <v>1.6000000000000001E-4</v>
      </c>
      <c r="AP193">
        <v>4.0000000000000003E-5</v>
      </c>
      <c r="AQ193" t="s">
        <v>926</v>
      </c>
      <c r="AR193" t="s">
        <v>926</v>
      </c>
      <c r="AS193" t="s">
        <v>926</v>
      </c>
      <c r="AT193" t="s">
        <v>926</v>
      </c>
      <c r="AU193" t="s">
        <v>926</v>
      </c>
      <c r="BK193">
        <v>2.0000000000000002E-5</v>
      </c>
      <c r="BL193">
        <v>4.0000000000000003E-5</v>
      </c>
      <c r="BM193">
        <v>0</v>
      </c>
      <c r="BN193">
        <v>1.0000000000000001E-5</v>
      </c>
      <c r="BO193">
        <v>0</v>
      </c>
      <c r="BP193">
        <v>4.0000000000000003E-5</v>
      </c>
      <c r="BQ193">
        <v>0</v>
      </c>
      <c r="BR193">
        <v>3.4000000000000002E-4</v>
      </c>
      <c r="BS193">
        <v>4.0000000000000003E-5</v>
      </c>
      <c r="BT193">
        <v>3.0000000000000001E-5</v>
      </c>
      <c r="BU193">
        <v>1.2E-4</v>
      </c>
      <c r="BV193">
        <v>0.59699999999999998</v>
      </c>
      <c r="BW193">
        <v>0.73168319999999998</v>
      </c>
      <c r="BX193">
        <v>17.3</v>
      </c>
      <c r="BY193">
        <v>4622.6000000000004</v>
      </c>
      <c r="BZ193">
        <v>194.7</v>
      </c>
      <c r="CB193">
        <v>107.2</v>
      </c>
      <c r="CC193">
        <v>3.7013379369999999</v>
      </c>
      <c r="CD193">
        <v>3.6981918</v>
      </c>
      <c r="CE193">
        <v>217.59</v>
      </c>
      <c r="CF193" t="s">
        <v>609</v>
      </c>
      <c r="CG193">
        <v>10</v>
      </c>
      <c r="CH193" t="s">
        <v>1499</v>
      </c>
      <c r="CI193" t="s">
        <v>157</v>
      </c>
      <c r="CJ193" t="s">
        <v>1500</v>
      </c>
      <c r="CL193" t="s">
        <v>157</v>
      </c>
      <c r="CM193" t="s">
        <v>157</v>
      </c>
      <c r="CN193" t="s">
        <v>157</v>
      </c>
      <c r="CO193" t="s">
        <v>157</v>
      </c>
      <c r="CP193" t="s">
        <v>157</v>
      </c>
      <c r="CQ193" t="s">
        <v>157</v>
      </c>
      <c r="CR193" t="s">
        <v>780</v>
      </c>
      <c r="CS193" t="s">
        <v>780</v>
      </c>
      <c r="CU193">
        <v>462</v>
      </c>
      <c r="CV193">
        <v>457</v>
      </c>
      <c r="CW193" t="s">
        <v>1029</v>
      </c>
    </row>
    <row r="194" spans="2:101" hidden="1">
      <c r="C194" t="s">
        <v>1501</v>
      </c>
      <c r="D194" t="s">
        <v>592</v>
      </c>
      <c r="E194" t="s">
        <v>665</v>
      </c>
      <c r="F194" t="s">
        <v>594</v>
      </c>
      <c r="G194" t="s">
        <v>1502</v>
      </c>
      <c r="H194">
        <v>6345</v>
      </c>
      <c r="I194" t="s">
        <v>616</v>
      </c>
      <c r="J194" t="s">
        <v>1503</v>
      </c>
      <c r="K194">
        <v>14594</v>
      </c>
      <c r="L194" t="s">
        <v>638</v>
      </c>
      <c r="M194" t="s">
        <v>1169</v>
      </c>
      <c r="N194" t="s">
        <v>1111</v>
      </c>
      <c r="O194" t="s">
        <v>1035</v>
      </c>
      <c r="P194" t="s">
        <v>1437</v>
      </c>
      <c r="Q194" t="s">
        <v>642</v>
      </c>
      <c r="R194">
        <v>758</v>
      </c>
      <c r="S194">
        <v>758</v>
      </c>
      <c r="T194">
        <v>750</v>
      </c>
      <c r="U194" t="s">
        <v>694</v>
      </c>
      <c r="V194" t="s">
        <v>694</v>
      </c>
      <c r="W194">
        <v>20.7</v>
      </c>
      <c r="Z194" t="s">
        <v>926</v>
      </c>
      <c r="AA194" t="s">
        <v>607</v>
      </c>
      <c r="AB194">
        <v>2E-3</v>
      </c>
      <c r="AC194">
        <v>0.11391</v>
      </c>
      <c r="AD194" t="s">
        <v>926</v>
      </c>
      <c r="AE194">
        <v>0.88227</v>
      </c>
      <c r="AF194">
        <v>5.9999999999999995E-4</v>
      </c>
      <c r="AG194">
        <v>1.1100000000000001E-3</v>
      </c>
      <c r="AH194">
        <v>6.9999999999999994E-5</v>
      </c>
      <c r="AI194">
        <v>2.0000000000000002E-5</v>
      </c>
      <c r="AJ194" t="s">
        <v>607</v>
      </c>
      <c r="AK194" t="s">
        <v>926</v>
      </c>
      <c r="AL194">
        <v>2.0000000000000002E-5</v>
      </c>
      <c r="AM194">
        <v>0</v>
      </c>
      <c r="AN194">
        <v>0</v>
      </c>
      <c r="AO194">
        <v>0</v>
      </c>
      <c r="AP194">
        <v>0</v>
      </c>
      <c r="AQ194" t="s">
        <v>926</v>
      </c>
      <c r="AR194" t="s">
        <v>926</v>
      </c>
      <c r="AS194" t="s">
        <v>926</v>
      </c>
      <c r="AT194" t="s">
        <v>926</v>
      </c>
      <c r="AU194" t="s">
        <v>926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0.66600000000000004</v>
      </c>
      <c r="BW194">
        <v>0.81624960000000002</v>
      </c>
      <c r="BX194">
        <v>19.3</v>
      </c>
      <c r="BY194">
        <v>4912.8</v>
      </c>
      <c r="BZ194">
        <v>203.7</v>
      </c>
      <c r="CB194">
        <v>95</v>
      </c>
      <c r="CC194">
        <v>3.28</v>
      </c>
      <c r="CD194">
        <v>3.2770000000000001</v>
      </c>
      <c r="CE194" t="s">
        <v>608</v>
      </c>
      <c r="CF194" t="s">
        <v>609</v>
      </c>
      <c r="CG194">
        <v>0</v>
      </c>
      <c r="CH194" t="s">
        <v>1504</v>
      </c>
      <c r="CI194" t="s">
        <v>157</v>
      </c>
      <c r="CJ194" t="s">
        <v>1505</v>
      </c>
      <c r="CL194">
        <v>355</v>
      </c>
      <c r="CM194">
        <v>358</v>
      </c>
      <c r="CN194">
        <v>355</v>
      </c>
      <c r="CO194">
        <v>358</v>
      </c>
      <c r="CP194" t="s">
        <v>157</v>
      </c>
      <c r="CQ194" t="s">
        <v>157</v>
      </c>
      <c r="CR194" t="s">
        <v>780</v>
      </c>
      <c r="CU194">
        <v>451</v>
      </c>
      <c r="CV194">
        <v>446.6</v>
      </c>
      <c r="CW194" t="s">
        <v>1029</v>
      </c>
    </row>
    <row r="195" spans="2:101" hidden="1">
      <c r="B195">
        <v>76818</v>
      </c>
      <c r="C195" t="s">
        <v>1506</v>
      </c>
      <c r="D195" t="s">
        <v>592</v>
      </c>
      <c r="E195" t="s">
        <v>665</v>
      </c>
      <c r="F195" t="s">
        <v>594</v>
      </c>
      <c r="G195" t="s">
        <v>1507</v>
      </c>
      <c r="H195">
        <v>6811</v>
      </c>
      <c r="I195" t="s">
        <v>616</v>
      </c>
      <c r="J195" t="s">
        <v>1508</v>
      </c>
      <c r="K195">
        <v>13588</v>
      </c>
      <c r="L195" t="s">
        <v>638</v>
      </c>
      <c r="M195" t="s">
        <v>1096</v>
      </c>
      <c r="N195" t="s">
        <v>1111</v>
      </c>
      <c r="O195" t="s">
        <v>1035</v>
      </c>
      <c r="P195" t="s">
        <v>1437</v>
      </c>
      <c r="Q195" t="s">
        <v>642</v>
      </c>
      <c r="R195">
        <v>724</v>
      </c>
      <c r="S195">
        <v>724</v>
      </c>
      <c r="T195">
        <v>750</v>
      </c>
      <c r="U195" t="s">
        <v>694</v>
      </c>
      <c r="V195" t="s">
        <v>694</v>
      </c>
      <c r="W195">
        <v>20.7</v>
      </c>
      <c r="AA195">
        <v>1.4E-3</v>
      </c>
      <c r="AB195">
        <v>2.7900000000000001E-2</v>
      </c>
      <c r="AC195">
        <v>1.737E-2</v>
      </c>
      <c r="AD195" t="s">
        <v>607</v>
      </c>
      <c r="AE195">
        <v>0.94267000000000001</v>
      </c>
      <c r="AF195">
        <v>6.13E-3</v>
      </c>
      <c r="AG195">
        <v>1.4300000000000001E-3</v>
      </c>
      <c r="AH195">
        <v>3.2000000000000003E-4</v>
      </c>
      <c r="AI195">
        <v>2.3000000000000001E-4</v>
      </c>
      <c r="AJ195">
        <v>4.0000000000000002E-4</v>
      </c>
      <c r="AK195">
        <v>3.2000000000000003E-4</v>
      </c>
      <c r="AL195">
        <v>4.6999999999999999E-4</v>
      </c>
      <c r="AM195">
        <v>5.5999999999999995E-4</v>
      </c>
      <c r="AN195">
        <v>2.1000000000000001E-4</v>
      </c>
      <c r="AO195">
        <v>3.0000000000000001E-5</v>
      </c>
      <c r="AP195">
        <v>0</v>
      </c>
      <c r="AQ195" t="s">
        <v>926</v>
      </c>
      <c r="AR195" t="s">
        <v>926</v>
      </c>
      <c r="AS195" t="s">
        <v>926</v>
      </c>
      <c r="AT195" t="s">
        <v>926</v>
      </c>
      <c r="AU195" t="s">
        <v>926</v>
      </c>
      <c r="BK195">
        <v>1.0000000000000001E-5</v>
      </c>
      <c r="BL195">
        <v>4.0000000000000003E-5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3.5E-4</v>
      </c>
      <c r="BS195">
        <v>4.0000000000000003E-5</v>
      </c>
      <c r="BT195">
        <v>4.0000000000000003E-5</v>
      </c>
      <c r="BU195">
        <v>8.0000000000000007E-5</v>
      </c>
      <c r="BV195">
        <v>0.59299999999999997</v>
      </c>
      <c r="BW195">
        <v>0.7267808</v>
      </c>
      <c r="BX195">
        <v>17.2</v>
      </c>
      <c r="BY195">
        <v>4604.3999999999996</v>
      </c>
      <c r="BZ195">
        <v>192.4</v>
      </c>
      <c r="CB195">
        <v>102.4</v>
      </c>
      <c r="CC195">
        <v>3.5356063880000002</v>
      </c>
      <c r="CD195">
        <v>3.532601122</v>
      </c>
      <c r="CE195">
        <v>208.51</v>
      </c>
      <c r="CF195" t="s">
        <v>609</v>
      </c>
      <c r="CG195">
        <v>4</v>
      </c>
      <c r="CH195" t="s">
        <v>1509</v>
      </c>
      <c r="CI195" t="s">
        <v>157</v>
      </c>
      <c r="CJ195" t="s">
        <v>1510</v>
      </c>
      <c r="CL195">
        <v>1451</v>
      </c>
      <c r="CM195">
        <v>1995</v>
      </c>
      <c r="CN195">
        <v>1451</v>
      </c>
      <c r="CO195">
        <v>1995</v>
      </c>
      <c r="CP195" t="s">
        <v>157</v>
      </c>
      <c r="CQ195" t="s">
        <v>157</v>
      </c>
      <c r="CR195" t="s">
        <v>780</v>
      </c>
      <c r="CS195" t="s">
        <v>780</v>
      </c>
      <c r="CT195" t="s">
        <v>780</v>
      </c>
      <c r="CU195">
        <v>449.9</v>
      </c>
      <c r="CV195">
        <v>445.7</v>
      </c>
      <c r="CW195" t="s">
        <v>1029</v>
      </c>
    </row>
    <row r="196" spans="2:101" hidden="1">
      <c r="B196">
        <v>76688</v>
      </c>
      <c r="C196" t="s">
        <v>952</v>
      </c>
      <c r="D196" t="s">
        <v>592</v>
      </c>
      <c r="E196" t="s">
        <v>665</v>
      </c>
      <c r="F196" t="s">
        <v>594</v>
      </c>
      <c r="G196" t="s">
        <v>1511</v>
      </c>
      <c r="H196">
        <v>106</v>
      </c>
      <c r="I196" t="s">
        <v>616</v>
      </c>
      <c r="J196" t="s">
        <v>954</v>
      </c>
      <c r="K196">
        <v>13462</v>
      </c>
      <c r="L196" t="s">
        <v>654</v>
      </c>
      <c r="M196" t="s">
        <v>1143</v>
      </c>
      <c r="N196" t="s">
        <v>1111</v>
      </c>
      <c r="O196" t="s">
        <v>1199</v>
      </c>
      <c r="P196" t="s">
        <v>1437</v>
      </c>
      <c r="Q196" t="s">
        <v>642</v>
      </c>
      <c r="R196">
        <v>1586</v>
      </c>
      <c r="S196">
        <v>1586</v>
      </c>
      <c r="T196">
        <v>1675</v>
      </c>
      <c r="U196">
        <v>12.4</v>
      </c>
      <c r="V196">
        <v>12.4</v>
      </c>
      <c r="W196">
        <v>20.7</v>
      </c>
      <c r="Z196" t="s">
        <v>926</v>
      </c>
      <c r="AA196">
        <v>1E-4</v>
      </c>
      <c r="AB196">
        <v>3.5000000000000001E-3</v>
      </c>
      <c r="AC196">
        <v>7.5380000000000003E-2</v>
      </c>
      <c r="AD196" t="s">
        <v>926</v>
      </c>
      <c r="AE196">
        <v>0.92035</v>
      </c>
      <c r="AF196">
        <v>4.0999999999999999E-4</v>
      </c>
      <c r="AG196">
        <v>2.0000000000000001E-4</v>
      </c>
      <c r="AH196">
        <v>2.0000000000000002E-5</v>
      </c>
      <c r="AI196">
        <v>2.0000000000000002E-5</v>
      </c>
      <c r="AJ196" t="s">
        <v>926</v>
      </c>
      <c r="AK196" t="s">
        <v>926</v>
      </c>
      <c r="AL196">
        <v>1.0000000000000001E-5</v>
      </c>
      <c r="AM196">
        <v>0</v>
      </c>
      <c r="AN196">
        <v>0</v>
      </c>
      <c r="AO196">
        <v>0</v>
      </c>
      <c r="AP196">
        <v>0</v>
      </c>
      <c r="AQ196" t="s">
        <v>926</v>
      </c>
      <c r="AR196" t="s">
        <v>926</v>
      </c>
      <c r="AS196" t="s">
        <v>926</v>
      </c>
      <c r="AT196" t="s">
        <v>926</v>
      </c>
      <c r="AU196" t="s">
        <v>926</v>
      </c>
      <c r="BK196">
        <v>0</v>
      </c>
      <c r="BL196">
        <v>1.0000000000000001E-5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0.629</v>
      </c>
      <c r="BW196">
        <v>0.77090239999999999</v>
      </c>
      <c r="BX196">
        <v>18.2</v>
      </c>
      <c r="BY196">
        <v>4803.8</v>
      </c>
      <c r="BZ196">
        <v>199</v>
      </c>
      <c r="CB196">
        <v>95</v>
      </c>
      <c r="CC196">
        <v>3.28</v>
      </c>
      <c r="CD196">
        <v>3.2770000000000001</v>
      </c>
      <c r="CE196" t="s">
        <v>608</v>
      </c>
      <c r="CF196" t="s">
        <v>609</v>
      </c>
      <c r="CG196">
        <v>0</v>
      </c>
      <c r="CH196" t="s">
        <v>955</v>
      </c>
      <c r="CI196" t="s">
        <v>157</v>
      </c>
      <c r="CJ196" t="s">
        <v>956</v>
      </c>
      <c r="CL196">
        <v>501</v>
      </c>
      <c r="CM196">
        <v>507.5</v>
      </c>
      <c r="CN196">
        <v>501</v>
      </c>
      <c r="CO196">
        <v>507.5</v>
      </c>
      <c r="CP196" t="s">
        <v>157</v>
      </c>
      <c r="CQ196" t="s">
        <v>157</v>
      </c>
      <c r="CR196" t="s">
        <v>780</v>
      </c>
      <c r="CS196" t="s">
        <v>780</v>
      </c>
      <c r="CT196" t="s">
        <v>780</v>
      </c>
      <c r="CU196">
        <v>592.20000000000005</v>
      </c>
      <c r="CV196">
        <v>587.29999999999995</v>
      </c>
      <c r="CW196" t="s">
        <v>1029</v>
      </c>
    </row>
    <row r="197" spans="2:101" hidden="1">
      <c r="C197" t="s">
        <v>1512</v>
      </c>
      <c r="D197" t="s">
        <v>592</v>
      </c>
      <c r="E197" t="s">
        <v>665</v>
      </c>
      <c r="F197" t="s">
        <v>594</v>
      </c>
      <c r="G197" t="s">
        <v>1513</v>
      </c>
      <c r="H197">
        <v>11227</v>
      </c>
      <c r="I197" t="s">
        <v>616</v>
      </c>
      <c r="J197" t="s">
        <v>1514</v>
      </c>
      <c r="K197">
        <v>14509</v>
      </c>
      <c r="L197" t="s">
        <v>654</v>
      </c>
      <c r="M197" t="s">
        <v>1143</v>
      </c>
      <c r="N197" t="s">
        <v>1111</v>
      </c>
      <c r="O197" t="s">
        <v>1199</v>
      </c>
      <c r="P197" t="s">
        <v>1437</v>
      </c>
      <c r="Q197" t="s">
        <v>642</v>
      </c>
      <c r="R197">
        <v>1648</v>
      </c>
      <c r="S197">
        <v>1648</v>
      </c>
      <c r="T197">
        <v>1575</v>
      </c>
      <c r="U197">
        <v>9.4</v>
      </c>
      <c r="V197">
        <v>9.4</v>
      </c>
      <c r="W197">
        <v>20.7</v>
      </c>
      <c r="Z197" t="s">
        <v>607</v>
      </c>
      <c r="AA197">
        <v>1E-4</v>
      </c>
      <c r="AB197">
        <v>3.2499999999999999E-3</v>
      </c>
      <c r="AC197">
        <v>8.344E-2</v>
      </c>
      <c r="AD197" t="s">
        <v>926</v>
      </c>
      <c r="AE197">
        <v>0.91247</v>
      </c>
      <c r="AF197">
        <v>5.2999999999999998E-4</v>
      </c>
      <c r="AG197">
        <v>1.1E-4</v>
      </c>
      <c r="AH197">
        <v>4.0000000000000003E-5</v>
      </c>
      <c r="AI197">
        <v>3.0000000000000001E-5</v>
      </c>
      <c r="AJ197" t="s">
        <v>926</v>
      </c>
      <c r="AK197" t="s">
        <v>926</v>
      </c>
      <c r="AL197">
        <v>2.0000000000000002E-5</v>
      </c>
      <c r="AM197">
        <v>0</v>
      </c>
      <c r="AN197">
        <v>0</v>
      </c>
      <c r="AO197">
        <v>0</v>
      </c>
      <c r="AP197">
        <v>0</v>
      </c>
      <c r="AQ197" t="s">
        <v>926</v>
      </c>
      <c r="AR197" t="s">
        <v>926</v>
      </c>
      <c r="AS197" t="s">
        <v>926</v>
      </c>
      <c r="AT197" t="s">
        <v>926</v>
      </c>
      <c r="AU197" t="s">
        <v>926</v>
      </c>
      <c r="BK197">
        <v>0</v>
      </c>
      <c r="BL197">
        <v>1.0000000000000001E-5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0.63600000000000001</v>
      </c>
      <c r="BW197">
        <v>0.7794816</v>
      </c>
      <c r="BX197">
        <v>18.399999999999999</v>
      </c>
      <c r="BY197">
        <v>4826.5</v>
      </c>
      <c r="BZ197">
        <v>199.9</v>
      </c>
      <c r="CB197">
        <v>95</v>
      </c>
      <c r="CC197">
        <v>3.28</v>
      </c>
      <c r="CD197">
        <v>3.2770000000000001</v>
      </c>
      <c r="CE197" t="s">
        <v>608</v>
      </c>
      <c r="CF197" t="s">
        <v>609</v>
      </c>
      <c r="CG197">
        <v>0</v>
      </c>
      <c r="CH197" t="s">
        <v>971</v>
      </c>
      <c r="CI197" t="s">
        <v>157</v>
      </c>
      <c r="CJ197" t="s">
        <v>972</v>
      </c>
      <c r="CL197">
        <v>510.5</v>
      </c>
      <c r="CM197">
        <v>512</v>
      </c>
      <c r="CN197">
        <v>510.5</v>
      </c>
      <c r="CO197">
        <v>512</v>
      </c>
      <c r="CP197" t="s">
        <v>157</v>
      </c>
      <c r="CQ197" t="s">
        <v>157</v>
      </c>
      <c r="CR197" t="s">
        <v>780</v>
      </c>
      <c r="CS197" t="s">
        <v>780</v>
      </c>
      <c r="CU197">
        <v>586.1</v>
      </c>
      <c r="CV197">
        <v>582.20000000000005</v>
      </c>
      <c r="CW197" t="s">
        <v>1029</v>
      </c>
    </row>
    <row r="198" spans="2:101" hidden="1">
      <c r="C198" t="s">
        <v>1515</v>
      </c>
      <c r="D198" t="s">
        <v>592</v>
      </c>
      <c r="E198" t="s">
        <v>665</v>
      </c>
      <c r="F198" t="s">
        <v>594</v>
      </c>
      <c r="G198" t="s">
        <v>1516</v>
      </c>
      <c r="H198">
        <v>9013</v>
      </c>
      <c r="I198" t="s">
        <v>616</v>
      </c>
      <c r="J198" t="s">
        <v>1517</v>
      </c>
      <c r="K198">
        <v>15232</v>
      </c>
      <c r="L198" t="s">
        <v>654</v>
      </c>
      <c r="M198" t="s">
        <v>1169</v>
      </c>
      <c r="N198" t="s">
        <v>1111</v>
      </c>
      <c r="O198" t="s">
        <v>1035</v>
      </c>
      <c r="P198" t="s">
        <v>1437</v>
      </c>
      <c r="Q198" t="s">
        <v>642</v>
      </c>
      <c r="R198">
        <v>1276</v>
      </c>
      <c r="S198">
        <v>1276</v>
      </c>
      <c r="T198">
        <v>1175</v>
      </c>
      <c r="U198" t="s">
        <v>694</v>
      </c>
      <c r="V198" t="s">
        <v>694</v>
      </c>
      <c r="W198">
        <v>20.7</v>
      </c>
      <c r="AA198">
        <v>1E-4</v>
      </c>
      <c r="AB198">
        <v>2.3500000000000001E-3</v>
      </c>
      <c r="AC198">
        <v>0.13589000000000001</v>
      </c>
      <c r="AD198">
        <v>8.0000000000000007E-5</v>
      </c>
      <c r="AE198">
        <v>0.85782000000000003</v>
      </c>
      <c r="AF198">
        <v>1.6100000000000001E-3</v>
      </c>
      <c r="AG198">
        <v>1.92E-3</v>
      </c>
      <c r="AH198">
        <v>1.4999999999999999E-4</v>
      </c>
      <c r="AI198">
        <v>8.0000000000000007E-5</v>
      </c>
      <c r="AJ198" t="s">
        <v>607</v>
      </c>
      <c r="AK198" t="s">
        <v>607</v>
      </c>
      <c r="AL198">
        <v>0</v>
      </c>
      <c r="AM198">
        <v>0</v>
      </c>
      <c r="AN198">
        <v>0</v>
      </c>
      <c r="AO198">
        <v>0</v>
      </c>
      <c r="AP198">
        <v>0</v>
      </c>
      <c r="AQ198" t="s">
        <v>926</v>
      </c>
      <c r="AR198" t="s">
        <v>926</v>
      </c>
      <c r="AS198" t="s">
        <v>926</v>
      </c>
      <c r="AT198" t="s">
        <v>926</v>
      </c>
      <c r="AU198" t="s">
        <v>926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0.68899999999999995</v>
      </c>
      <c r="BW198">
        <v>0.84443840000000003</v>
      </c>
      <c r="BX198">
        <v>20</v>
      </c>
      <c r="BY198">
        <v>4973.2</v>
      </c>
      <c r="BZ198">
        <v>206.4</v>
      </c>
      <c r="CB198">
        <v>95</v>
      </c>
      <c r="CC198">
        <v>3.28</v>
      </c>
      <c r="CD198">
        <v>3.2770000000000001</v>
      </c>
      <c r="CE198" t="s">
        <v>608</v>
      </c>
      <c r="CF198" t="s">
        <v>609</v>
      </c>
      <c r="CG198">
        <v>79</v>
      </c>
      <c r="CH198" t="s">
        <v>1518</v>
      </c>
      <c r="CI198" t="s">
        <v>157</v>
      </c>
      <c r="CJ198" t="s">
        <v>1519</v>
      </c>
      <c r="CL198">
        <v>413</v>
      </c>
      <c r="CM198">
        <v>415</v>
      </c>
      <c r="CN198">
        <v>413</v>
      </c>
      <c r="CO198">
        <v>415</v>
      </c>
      <c r="CP198" t="s">
        <v>157</v>
      </c>
      <c r="CQ198" t="s">
        <v>157</v>
      </c>
      <c r="CR198" t="s">
        <v>780</v>
      </c>
      <c r="CU198">
        <v>513.79999999999995</v>
      </c>
      <c r="CV198">
        <v>509.2</v>
      </c>
      <c r="CW198" t="s">
        <v>1029</v>
      </c>
    </row>
    <row r="199" spans="2:101" hidden="1">
      <c r="C199" t="s">
        <v>1520</v>
      </c>
      <c r="D199" t="s">
        <v>592</v>
      </c>
      <c r="E199" t="s">
        <v>665</v>
      </c>
      <c r="F199" t="s">
        <v>594</v>
      </c>
      <c r="G199" t="s">
        <v>1521</v>
      </c>
      <c r="H199">
        <v>7557</v>
      </c>
      <c r="I199" t="s">
        <v>616</v>
      </c>
      <c r="J199" t="s">
        <v>1522</v>
      </c>
      <c r="K199">
        <v>3350</v>
      </c>
      <c r="L199" t="s">
        <v>654</v>
      </c>
      <c r="M199" t="s">
        <v>1169</v>
      </c>
      <c r="N199" t="s">
        <v>1111</v>
      </c>
      <c r="O199" t="s">
        <v>1199</v>
      </c>
      <c r="P199" t="s">
        <v>1437</v>
      </c>
      <c r="Q199" t="s">
        <v>642</v>
      </c>
      <c r="R199">
        <v>1282</v>
      </c>
      <c r="S199">
        <v>1282</v>
      </c>
      <c r="T199">
        <v>1150</v>
      </c>
      <c r="U199">
        <v>2.2000000000000002</v>
      </c>
      <c r="V199">
        <v>2.2000000000000002</v>
      </c>
      <c r="W199">
        <v>20.7</v>
      </c>
      <c r="Z199" t="s">
        <v>607</v>
      </c>
      <c r="AA199">
        <v>2.0000000000000001E-4</v>
      </c>
      <c r="AB199">
        <v>4.1000000000000003E-3</v>
      </c>
      <c r="AC199">
        <v>7.0069999999999993E-2</v>
      </c>
      <c r="AD199" t="s">
        <v>926</v>
      </c>
      <c r="AE199">
        <v>0.92476999999999998</v>
      </c>
      <c r="AF199">
        <v>6.7000000000000002E-4</v>
      </c>
      <c r="AG199">
        <v>1.1E-4</v>
      </c>
      <c r="AH199">
        <v>3.0000000000000001E-5</v>
      </c>
      <c r="AI199">
        <v>3.0000000000000001E-5</v>
      </c>
      <c r="AJ199" t="s">
        <v>926</v>
      </c>
      <c r="AK199" t="s">
        <v>926</v>
      </c>
      <c r="AL199">
        <v>2.0000000000000002E-5</v>
      </c>
      <c r="AM199">
        <v>0</v>
      </c>
      <c r="AN199">
        <v>0</v>
      </c>
      <c r="AO199">
        <v>0</v>
      </c>
      <c r="AP199">
        <v>0</v>
      </c>
      <c r="AQ199" t="s">
        <v>926</v>
      </c>
      <c r="AR199" t="s">
        <v>926</v>
      </c>
      <c r="AS199" t="s">
        <v>926</v>
      </c>
      <c r="AT199" t="s">
        <v>926</v>
      </c>
      <c r="AU199" t="s">
        <v>926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0.624</v>
      </c>
      <c r="BW199">
        <v>0.76477439999999997</v>
      </c>
      <c r="BX199">
        <v>18.100000000000001</v>
      </c>
      <c r="BY199">
        <v>4788</v>
      </c>
      <c r="BZ199">
        <v>198.4</v>
      </c>
      <c r="CB199">
        <v>95</v>
      </c>
      <c r="CC199">
        <v>3.28</v>
      </c>
      <c r="CD199">
        <v>3.2770000000000001</v>
      </c>
      <c r="CE199" t="s">
        <v>608</v>
      </c>
      <c r="CF199" t="s">
        <v>609</v>
      </c>
      <c r="CG199">
        <v>0</v>
      </c>
      <c r="CH199" t="s">
        <v>1523</v>
      </c>
      <c r="CI199" t="s">
        <v>157</v>
      </c>
      <c r="CJ199" t="s">
        <v>1524</v>
      </c>
      <c r="CL199">
        <v>474.9</v>
      </c>
      <c r="CM199">
        <v>481.6</v>
      </c>
      <c r="CN199">
        <v>474.9</v>
      </c>
      <c r="CO199">
        <v>481.6</v>
      </c>
      <c r="CP199" t="s">
        <v>157</v>
      </c>
      <c r="CQ199" t="s">
        <v>157</v>
      </c>
      <c r="CR199" t="s">
        <v>780</v>
      </c>
      <c r="CS199" t="s">
        <v>780</v>
      </c>
      <c r="CU199">
        <v>554.70000000000005</v>
      </c>
      <c r="CV199">
        <v>551.1</v>
      </c>
      <c r="CW199" t="s">
        <v>1029</v>
      </c>
    </row>
    <row r="200" spans="2:101" hidden="1">
      <c r="B200">
        <v>76817</v>
      </c>
      <c r="C200" t="s">
        <v>1525</v>
      </c>
      <c r="D200" t="s">
        <v>592</v>
      </c>
      <c r="E200" t="s">
        <v>665</v>
      </c>
      <c r="F200" t="s">
        <v>594</v>
      </c>
      <c r="G200" t="s">
        <v>1526</v>
      </c>
      <c r="H200">
        <v>12343</v>
      </c>
      <c r="I200" t="s">
        <v>616</v>
      </c>
      <c r="J200" t="s">
        <v>1527</v>
      </c>
      <c r="K200">
        <v>13519</v>
      </c>
      <c r="L200" t="s">
        <v>638</v>
      </c>
      <c r="M200" t="s">
        <v>1096</v>
      </c>
      <c r="N200" t="s">
        <v>1111</v>
      </c>
      <c r="O200" t="s">
        <v>1035</v>
      </c>
      <c r="P200" t="s">
        <v>1437</v>
      </c>
      <c r="Q200" t="s">
        <v>642</v>
      </c>
      <c r="R200">
        <v>786</v>
      </c>
      <c r="S200">
        <v>786</v>
      </c>
      <c r="T200">
        <v>725</v>
      </c>
      <c r="U200">
        <v>3.3</v>
      </c>
      <c r="V200">
        <v>3.3</v>
      </c>
      <c r="W200">
        <v>20.7</v>
      </c>
      <c r="AA200">
        <v>5.9999999999999995E-4</v>
      </c>
      <c r="AB200">
        <v>1.23E-2</v>
      </c>
      <c r="AC200">
        <v>1.7840000000000002E-2</v>
      </c>
      <c r="AD200" t="s">
        <v>607</v>
      </c>
      <c r="AE200">
        <v>0.95254000000000005</v>
      </c>
      <c r="AF200">
        <v>1.0699999999999999E-2</v>
      </c>
      <c r="AG200">
        <v>3.2599999999999999E-3</v>
      </c>
      <c r="AH200">
        <v>2.9E-4</v>
      </c>
      <c r="AI200">
        <v>2.3000000000000001E-4</v>
      </c>
      <c r="AJ200">
        <v>3.4000000000000002E-4</v>
      </c>
      <c r="AK200">
        <v>2.7E-4</v>
      </c>
      <c r="AL200">
        <v>4.2000000000000002E-4</v>
      </c>
      <c r="AM200">
        <v>4.8000000000000001E-4</v>
      </c>
      <c r="AN200">
        <v>2.0000000000000001E-4</v>
      </c>
      <c r="AO200">
        <v>5.0000000000000002E-5</v>
      </c>
      <c r="AP200">
        <v>0</v>
      </c>
      <c r="AQ200" t="s">
        <v>926</v>
      </c>
      <c r="AR200" t="s">
        <v>926</v>
      </c>
      <c r="AS200" t="s">
        <v>926</v>
      </c>
      <c r="AT200" t="s">
        <v>926</v>
      </c>
      <c r="AU200" t="s">
        <v>926</v>
      </c>
      <c r="BK200">
        <v>0</v>
      </c>
      <c r="BL200">
        <v>3.0000000000000001E-5</v>
      </c>
      <c r="BM200">
        <v>0</v>
      </c>
      <c r="BN200">
        <v>0</v>
      </c>
      <c r="BO200">
        <v>0</v>
      </c>
      <c r="BP200">
        <v>1.0000000000000001E-5</v>
      </c>
      <c r="BQ200">
        <v>0</v>
      </c>
      <c r="BR200">
        <v>2.9E-4</v>
      </c>
      <c r="BS200">
        <v>4.0000000000000003E-5</v>
      </c>
      <c r="BT200">
        <v>3.0000000000000001E-5</v>
      </c>
      <c r="BU200">
        <v>8.0000000000000007E-5</v>
      </c>
      <c r="BV200">
        <v>0.59099999999999997</v>
      </c>
      <c r="BW200">
        <v>0.72432960000000002</v>
      </c>
      <c r="BX200">
        <v>17.100000000000001</v>
      </c>
      <c r="BY200">
        <v>4629.1000000000004</v>
      </c>
      <c r="BZ200">
        <v>194.4</v>
      </c>
      <c r="CB200">
        <v>103.6</v>
      </c>
      <c r="CC200">
        <v>3.5770392750000002</v>
      </c>
      <c r="CD200">
        <v>3.5739987919999998</v>
      </c>
      <c r="CE200">
        <v>210.79</v>
      </c>
      <c r="CF200" t="s">
        <v>609</v>
      </c>
      <c r="CG200">
        <v>5</v>
      </c>
      <c r="CH200" t="s">
        <v>1528</v>
      </c>
      <c r="CI200" t="s">
        <v>157</v>
      </c>
      <c r="CJ200" t="s">
        <v>1529</v>
      </c>
      <c r="CL200">
        <v>1403</v>
      </c>
      <c r="CM200">
        <v>2006</v>
      </c>
      <c r="CN200">
        <v>1403</v>
      </c>
      <c r="CO200">
        <v>2006</v>
      </c>
      <c r="CP200" t="s">
        <v>157</v>
      </c>
      <c r="CQ200" t="s">
        <v>157</v>
      </c>
      <c r="CR200" t="s">
        <v>780</v>
      </c>
      <c r="CU200">
        <v>454.2</v>
      </c>
      <c r="CV200">
        <v>449.6</v>
      </c>
      <c r="CW200" t="s">
        <v>1029</v>
      </c>
    </row>
    <row r="201" spans="2:101" hidden="1">
      <c r="B201">
        <v>76925</v>
      </c>
      <c r="C201" t="s">
        <v>1530</v>
      </c>
      <c r="D201" t="s">
        <v>592</v>
      </c>
      <c r="E201" t="s">
        <v>665</v>
      </c>
      <c r="F201" t="s">
        <v>594</v>
      </c>
      <c r="G201" t="s">
        <v>1531</v>
      </c>
      <c r="H201">
        <v>11577</v>
      </c>
      <c r="I201" t="s">
        <v>616</v>
      </c>
      <c r="J201" t="s">
        <v>1532</v>
      </c>
      <c r="K201">
        <v>13801</v>
      </c>
      <c r="L201" t="s">
        <v>648</v>
      </c>
      <c r="M201" t="s">
        <v>1152</v>
      </c>
      <c r="N201" t="s">
        <v>1111</v>
      </c>
      <c r="O201" t="s">
        <v>1035</v>
      </c>
      <c r="P201" t="s">
        <v>1437</v>
      </c>
      <c r="Q201" t="s">
        <v>642</v>
      </c>
      <c r="R201">
        <v>896</v>
      </c>
      <c r="S201">
        <v>896</v>
      </c>
      <c r="T201">
        <v>875</v>
      </c>
      <c r="U201" t="s">
        <v>694</v>
      </c>
      <c r="V201" t="s">
        <v>694</v>
      </c>
      <c r="W201">
        <v>20.7</v>
      </c>
      <c r="AA201" t="s">
        <v>607</v>
      </c>
      <c r="AB201">
        <v>2.1199999999999999E-3</v>
      </c>
      <c r="AC201">
        <v>0.11253000000000001</v>
      </c>
      <c r="AD201" t="s">
        <v>607</v>
      </c>
      <c r="AE201">
        <v>0.88314000000000004</v>
      </c>
      <c r="AF201">
        <v>6.0999999999999997E-4</v>
      </c>
      <c r="AG201">
        <v>1.32E-3</v>
      </c>
      <c r="AH201">
        <v>2.2000000000000001E-4</v>
      </c>
      <c r="AI201">
        <v>2.0000000000000002E-5</v>
      </c>
      <c r="AJ201">
        <v>1.0000000000000001E-5</v>
      </c>
      <c r="AK201" t="s">
        <v>607</v>
      </c>
      <c r="AL201">
        <v>2.0000000000000002E-5</v>
      </c>
      <c r="AM201">
        <v>0</v>
      </c>
      <c r="AN201">
        <v>0</v>
      </c>
      <c r="AO201">
        <v>0</v>
      </c>
      <c r="AP201">
        <v>0</v>
      </c>
      <c r="AQ201" t="s">
        <v>926</v>
      </c>
      <c r="AR201" t="s">
        <v>926</v>
      </c>
      <c r="AS201" t="s">
        <v>926</v>
      </c>
      <c r="AT201" t="s">
        <v>926</v>
      </c>
      <c r="AU201" t="s">
        <v>926</v>
      </c>
      <c r="BK201">
        <v>0</v>
      </c>
      <c r="BL201">
        <v>1.0000000000000001E-5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0.66500000000000004</v>
      </c>
      <c r="BW201">
        <v>0.81502399999999997</v>
      </c>
      <c r="BX201">
        <v>19.3</v>
      </c>
      <c r="BY201">
        <v>4908.6000000000004</v>
      </c>
      <c r="BZ201">
        <v>203.6</v>
      </c>
      <c r="CB201">
        <v>95</v>
      </c>
      <c r="CC201">
        <v>3.28</v>
      </c>
      <c r="CD201">
        <v>3.2770000000000001</v>
      </c>
      <c r="CE201" t="s">
        <v>608</v>
      </c>
      <c r="CF201" t="s">
        <v>609</v>
      </c>
      <c r="CG201">
        <v>3</v>
      </c>
      <c r="CH201" t="s">
        <v>1533</v>
      </c>
      <c r="CI201" t="s">
        <v>157</v>
      </c>
      <c r="CJ201" t="s">
        <v>1534</v>
      </c>
      <c r="CL201">
        <v>362.5</v>
      </c>
      <c r="CM201">
        <v>366</v>
      </c>
      <c r="CN201">
        <v>362.5</v>
      </c>
      <c r="CO201">
        <v>366</v>
      </c>
      <c r="CP201" t="s">
        <v>157</v>
      </c>
      <c r="CQ201" t="s">
        <v>157</v>
      </c>
      <c r="CR201" t="s">
        <v>780</v>
      </c>
      <c r="CU201">
        <v>449.3</v>
      </c>
      <c r="CV201">
        <v>444.9</v>
      </c>
      <c r="CW201" t="s">
        <v>1029</v>
      </c>
    </row>
    <row r="202" spans="2:101" hidden="1">
      <c r="B202">
        <v>76927</v>
      </c>
      <c r="C202" t="s">
        <v>1535</v>
      </c>
      <c r="D202" t="s">
        <v>592</v>
      </c>
      <c r="E202" t="s">
        <v>665</v>
      </c>
      <c r="F202" t="s">
        <v>594</v>
      </c>
      <c r="G202" t="s">
        <v>1536</v>
      </c>
      <c r="H202">
        <v>9119</v>
      </c>
      <c r="I202" t="s">
        <v>616</v>
      </c>
      <c r="J202" t="s">
        <v>1537</v>
      </c>
      <c r="K202">
        <v>15235</v>
      </c>
      <c r="L202" t="s">
        <v>638</v>
      </c>
      <c r="M202" t="s">
        <v>1169</v>
      </c>
      <c r="N202" t="s">
        <v>1111</v>
      </c>
      <c r="O202" t="s">
        <v>1035</v>
      </c>
      <c r="P202" t="s">
        <v>1437</v>
      </c>
      <c r="Q202" t="s">
        <v>642</v>
      </c>
      <c r="R202">
        <v>1034</v>
      </c>
      <c r="S202">
        <v>1034</v>
      </c>
      <c r="T202">
        <v>875</v>
      </c>
      <c r="U202" t="s">
        <v>694</v>
      </c>
      <c r="V202" t="s">
        <v>694</v>
      </c>
      <c r="W202">
        <v>20.9</v>
      </c>
      <c r="Z202" t="s">
        <v>926</v>
      </c>
      <c r="AA202" t="s">
        <v>607</v>
      </c>
      <c r="AB202">
        <v>2.1199999999999999E-3</v>
      </c>
      <c r="AC202">
        <v>0.11506</v>
      </c>
      <c r="AD202" t="s">
        <v>926</v>
      </c>
      <c r="AE202">
        <v>0.88163999999999998</v>
      </c>
      <c r="AF202">
        <v>5.1999999999999995E-4</v>
      </c>
      <c r="AG202">
        <v>5.1999999999999995E-4</v>
      </c>
      <c r="AH202">
        <v>1.1E-4</v>
      </c>
      <c r="AI202">
        <v>3.0000000000000001E-5</v>
      </c>
      <c r="AJ202" t="s">
        <v>926</v>
      </c>
      <c r="AK202" t="s">
        <v>926</v>
      </c>
      <c r="AL202">
        <v>0</v>
      </c>
      <c r="AM202">
        <v>0</v>
      </c>
      <c r="AN202">
        <v>0</v>
      </c>
      <c r="AO202">
        <v>0</v>
      </c>
      <c r="AP202">
        <v>0</v>
      </c>
      <c r="AQ202" t="s">
        <v>926</v>
      </c>
      <c r="AR202" t="s">
        <v>926</v>
      </c>
      <c r="AS202" t="s">
        <v>926</v>
      </c>
      <c r="AT202" t="s">
        <v>926</v>
      </c>
      <c r="AU202" t="s">
        <v>926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0.66700000000000004</v>
      </c>
      <c r="BW202">
        <v>0.81747519999999996</v>
      </c>
      <c r="BX202">
        <v>19.3</v>
      </c>
      <c r="BY202">
        <v>4916</v>
      </c>
      <c r="BZ202">
        <v>203.7</v>
      </c>
      <c r="CB202">
        <v>95</v>
      </c>
      <c r="CC202">
        <v>3.28</v>
      </c>
      <c r="CD202">
        <v>3.2770000000000001</v>
      </c>
      <c r="CE202" t="s">
        <v>608</v>
      </c>
      <c r="CF202" t="s">
        <v>609</v>
      </c>
      <c r="CG202">
        <v>0</v>
      </c>
      <c r="CH202" t="s">
        <v>713</v>
      </c>
      <c r="CI202" t="s">
        <v>157</v>
      </c>
      <c r="CJ202" t="s">
        <v>714</v>
      </c>
      <c r="CL202">
        <v>354</v>
      </c>
      <c r="CM202">
        <v>359</v>
      </c>
      <c r="CN202">
        <v>354</v>
      </c>
      <c r="CO202">
        <v>359</v>
      </c>
      <c r="CP202" t="s">
        <v>157</v>
      </c>
      <c r="CQ202" t="s">
        <v>157</v>
      </c>
      <c r="CR202" t="s">
        <v>780</v>
      </c>
      <c r="CU202">
        <v>449</v>
      </c>
      <c r="CV202">
        <v>444.8</v>
      </c>
      <c r="CW202" t="s">
        <v>1029</v>
      </c>
    </row>
    <row r="203" spans="2:101" hidden="1">
      <c r="B203">
        <v>76922</v>
      </c>
      <c r="C203" t="s">
        <v>1538</v>
      </c>
      <c r="D203" t="s">
        <v>592</v>
      </c>
      <c r="E203" t="s">
        <v>665</v>
      </c>
      <c r="F203" t="s">
        <v>594</v>
      </c>
      <c r="G203" t="s">
        <v>1539</v>
      </c>
      <c r="H203">
        <v>9128</v>
      </c>
      <c r="I203" t="s">
        <v>616</v>
      </c>
      <c r="J203" t="s">
        <v>1540</v>
      </c>
      <c r="K203">
        <v>15234</v>
      </c>
      <c r="L203" t="s">
        <v>638</v>
      </c>
      <c r="M203" t="s">
        <v>1169</v>
      </c>
      <c r="N203" t="s">
        <v>1111</v>
      </c>
      <c r="O203" t="s">
        <v>1035</v>
      </c>
      <c r="P203" t="s">
        <v>1437</v>
      </c>
      <c r="Q203" t="s">
        <v>642</v>
      </c>
      <c r="R203">
        <v>689</v>
      </c>
      <c r="S203">
        <v>689</v>
      </c>
      <c r="T203">
        <v>700</v>
      </c>
      <c r="U203" t="s">
        <v>694</v>
      </c>
      <c r="V203" t="s">
        <v>694</v>
      </c>
      <c r="W203">
        <v>20.9</v>
      </c>
      <c r="Z203" t="s">
        <v>926</v>
      </c>
      <c r="AA203" t="s">
        <v>607</v>
      </c>
      <c r="AB203">
        <v>2.2000000000000001E-3</v>
      </c>
      <c r="AC203">
        <v>0.12478</v>
      </c>
      <c r="AD203" t="s">
        <v>926</v>
      </c>
      <c r="AE203">
        <v>0.87095</v>
      </c>
      <c r="AF203">
        <v>5.9999999999999995E-4</v>
      </c>
      <c r="AG203">
        <v>1.2999999999999999E-3</v>
      </c>
      <c r="AH203">
        <v>1E-4</v>
      </c>
      <c r="AI203">
        <v>3.0000000000000001E-5</v>
      </c>
      <c r="AJ203" t="s">
        <v>607</v>
      </c>
      <c r="AK203" t="s">
        <v>926</v>
      </c>
      <c r="AL203">
        <v>2.0000000000000002E-5</v>
      </c>
      <c r="AM203">
        <v>0</v>
      </c>
      <c r="AN203">
        <v>1.0000000000000001E-5</v>
      </c>
      <c r="AO203">
        <v>0</v>
      </c>
      <c r="AP203">
        <v>0</v>
      </c>
      <c r="AQ203" t="s">
        <v>926</v>
      </c>
      <c r="AR203" t="s">
        <v>926</v>
      </c>
      <c r="AS203" t="s">
        <v>926</v>
      </c>
      <c r="AT203" t="s">
        <v>926</v>
      </c>
      <c r="AU203" t="s">
        <v>926</v>
      </c>
      <c r="BK203">
        <v>0</v>
      </c>
      <c r="BL203">
        <v>1.0000000000000001E-5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0.67700000000000005</v>
      </c>
      <c r="BW203">
        <v>0.8297312</v>
      </c>
      <c r="BX203">
        <v>19.600000000000001</v>
      </c>
      <c r="BY203">
        <v>4942.6000000000004</v>
      </c>
      <c r="BZ203">
        <v>205</v>
      </c>
      <c r="CB203">
        <v>114.2</v>
      </c>
      <c r="CC203">
        <v>3.9430297799999998</v>
      </c>
      <c r="CD203">
        <v>3.9396782049999999</v>
      </c>
      <c r="CE203">
        <v>233.37</v>
      </c>
      <c r="CF203" t="s">
        <v>609</v>
      </c>
      <c r="CG203">
        <v>0</v>
      </c>
      <c r="CH203" t="s">
        <v>729</v>
      </c>
      <c r="CI203" t="s">
        <v>157</v>
      </c>
      <c r="CJ203" t="s">
        <v>730</v>
      </c>
      <c r="CL203">
        <v>357</v>
      </c>
      <c r="CM203">
        <v>363</v>
      </c>
      <c r="CN203">
        <v>357</v>
      </c>
      <c r="CO203">
        <v>363</v>
      </c>
      <c r="CP203" t="s">
        <v>157</v>
      </c>
      <c r="CQ203" t="s">
        <v>157</v>
      </c>
      <c r="CR203" t="s">
        <v>780</v>
      </c>
      <c r="CU203">
        <v>450.5</v>
      </c>
      <c r="CV203">
        <v>446.3</v>
      </c>
      <c r="CW203" t="s">
        <v>1029</v>
      </c>
    </row>
    <row r="204" spans="2:101" hidden="1">
      <c r="B204">
        <v>76806</v>
      </c>
      <c r="C204" t="s">
        <v>1541</v>
      </c>
      <c r="D204" t="s">
        <v>592</v>
      </c>
      <c r="E204" t="s">
        <v>665</v>
      </c>
      <c r="F204" t="s">
        <v>594</v>
      </c>
      <c r="G204" t="s">
        <v>1542</v>
      </c>
      <c r="H204">
        <v>9461</v>
      </c>
      <c r="I204" t="s">
        <v>616</v>
      </c>
      <c r="J204" t="s">
        <v>1543</v>
      </c>
      <c r="K204">
        <v>12873</v>
      </c>
      <c r="L204" t="s">
        <v>654</v>
      </c>
      <c r="M204" t="s">
        <v>1143</v>
      </c>
      <c r="N204" t="s">
        <v>1111</v>
      </c>
      <c r="O204" t="s">
        <v>1035</v>
      </c>
      <c r="P204" t="s">
        <v>1437</v>
      </c>
      <c r="Q204" t="s">
        <v>642</v>
      </c>
      <c r="R204">
        <v>1820</v>
      </c>
      <c r="S204">
        <v>1820</v>
      </c>
      <c r="T204">
        <v>1800</v>
      </c>
      <c r="U204">
        <v>8.3000000000000007</v>
      </c>
      <c r="V204">
        <v>8.3000000000000007</v>
      </c>
      <c r="W204">
        <v>22.7</v>
      </c>
      <c r="Z204" t="s">
        <v>926</v>
      </c>
      <c r="AA204">
        <v>2.0000000000000001E-4</v>
      </c>
      <c r="AB204">
        <v>3.5000000000000001E-3</v>
      </c>
      <c r="AC204">
        <v>7.7479999999999993E-2</v>
      </c>
      <c r="AD204" t="s">
        <v>926</v>
      </c>
      <c r="AE204">
        <v>0.91734000000000004</v>
      </c>
      <c r="AF204">
        <v>5.1000000000000004E-4</v>
      </c>
      <c r="AG204">
        <v>9.1E-4</v>
      </c>
      <c r="AH204">
        <v>3.0000000000000001E-5</v>
      </c>
      <c r="AI204">
        <v>2.0000000000000002E-5</v>
      </c>
      <c r="AJ204" t="s">
        <v>926</v>
      </c>
      <c r="AK204" t="s">
        <v>926</v>
      </c>
      <c r="AL204">
        <v>1.0000000000000001E-5</v>
      </c>
      <c r="AM204">
        <v>0</v>
      </c>
      <c r="AN204">
        <v>0</v>
      </c>
      <c r="AO204">
        <v>0</v>
      </c>
      <c r="AP204">
        <v>0</v>
      </c>
      <c r="AQ204" t="s">
        <v>926</v>
      </c>
      <c r="AR204" t="s">
        <v>926</v>
      </c>
      <c r="AS204" t="s">
        <v>926</v>
      </c>
      <c r="AT204" t="s">
        <v>926</v>
      </c>
      <c r="AU204" t="s">
        <v>926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0.63100000000000001</v>
      </c>
      <c r="BW204">
        <v>0.77335359999999997</v>
      </c>
      <c r="BX204">
        <v>18.3</v>
      </c>
      <c r="BY204">
        <v>4809</v>
      </c>
      <c r="BZ204">
        <v>199.4</v>
      </c>
      <c r="CB204">
        <v>95</v>
      </c>
      <c r="CC204">
        <v>3.28</v>
      </c>
      <c r="CD204">
        <v>3.2770000000000001</v>
      </c>
      <c r="CE204" t="s">
        <v>608</v>
      </c>
      <c r="CF204" t="s">
        <v>609</v>
      </c>
      <c r="CG204">
        <v>0</v>
      </c>
      <c r="CH204" t="s">
        <v>976</v>
      </c>
      <c r="CI204" t="s">
        <v>157</v>
      </c>
      <c r="CJ204" t="s">
        <v>977</v>
      </c>
      <c r="CL204">
        <v>422.5</v>
      </c>
      <c r="CM204">
        <v>425</v>
      </c>
      <c r="CN204">
        <v>422.5</v>
      </c>
      <c r="CO204">
        <v>425</v>
      </c>
      <c r="CP204" t="s">
        <v>157</v>
      </c>
      <c r="CQ204" t="s">
        <v>157</v>
      </c>
      <c r="CR204" t="s">
        <v>780</v>
      </c>
      <c r="CU204">
        <v>508.8</v>
      </c>
      <c r="CV204">
        <v>504.5</v>
      </c>
      <c r="CW204" t="s">
        <v>1029</v>
      </c>
    </row>
    <row r="205" spans="2:101" hidden="1">
      <c r="B205">
        <v>76814</v>
      </c>
      <c r="C205" t="s">
        <v>1544</v>
      </c>
      <c r="D205" t="s">
        <v>592</v>
      </c>
      <c r="E205" t="s">
        <v>665</v>
      </c>
      <c r="F205" t="s">
        <v>594</v>
      </c>
      <c r="G205" t="s">
        <v>1545</v>
      </c>
      <c r="H205">
        <v>7749</v>
      </c>
      <c r="I205" t="s">
        <v>616</v>
      </c>
      <c r="J205" t="s">
        <v>1546</v>
      </c>
      <c r="K205">
        <v>12133</v>
      </c>
      <c r="L205" t="s">
        <v>638</v>
      </c>
      <c r="M205" t="s">
        <v>1096</v>
      </c>
      <c r="N205" t="s">
        <v>1111</v>
      </c>
      <c r="O205" t="s">
        <v>1035</v>
      </c>
      <c r="P205" t="s">
        <v>1437</v>
      </c>
      <c r="Q205" t="s">
        <v>642</v>
      </c>
      <c r="R205">
        <v>676</v>
      </c>
      <c r="S205">
        <v>676</v>
      </c>
      <c r="T205">
        <v>625</v>
      </c>
      <c r="U205">
        <v>7.2</v>
      </c>
      <c r="V205">
        <v>7.2</v>
      </c>
      <c r="W205">
        <v>22.8</v>
      </c>
      <c r="AA205">
        <v>1.6000000000000001E-3</v>
      </c>
      <c r="AB205">
        <v>3.3160000000000002E-2</v>
      </c>
      <c r="AC205">
        <v>1.6789999999999999E-2</v>
      </c>
      <c r="AD205" t="s">
        <v>607</v>
      </c>
      <c r="AE205">
        <v>0.93767999999999996</v>
      </c>
      <c r="AF205">
        <v>6.3099999999999996E-3</v>
      </c>
      <c r="AG205">
        <v>1.42E-3</v>
      </c>
      <c r="AH205">
        <v>3.4000000000000002E-4</v>
      </c>
      <c r="AI205">
        <v>2.7999999999999998E-4</v>
      </c>
      <c r="AJ205">
        <v>5.2999999999999998E-4</v>
      </c>
      <c r="AK205">
        <v>3.6999999999999999E-4</v>
      </c>
      <c r="AL205">
        <v>3.8999999999999999E-4</v>
      </c>
      <c r="AM205">
        <v>4.6999999999999999E-4</v>
      </c>
      <c r="AN205">
        <v>1.7000000000000001E-4</v>
      </c>
      <c r="AO205">
        <v>2.0000000000000002E-5</v>
      </c>
      <c r="AP205">
        <v>0</v>
      </c>
      <c r="AQ205" t="s">
        <v>926</v>
      </c>
      <c r="AR205" t="s">
        <v>926</v>
      </c>
      <c r="AS205" t="s">
        <v>926</v>
      </c>
      <c r="AT205" t="s">
        <v>926</v>
      </c>
      <c r="AU205" t="s">
        <v>926</v>
      </c>
      <c r="BK205">
        <v>0</v>
      </c>
      <c r="BL205">
        <v>3.0000000000000001E-5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2.7999999999999998E-4</v>
      </c>
      <c r="BS205">
        <v>4.0000000000000003E-5</v>
      </c>
      <c r="BT205">
        <v>3.0000000000000001E-5</v>
      </c>
      <c r="BU205">
        <v>9.0000000000000006E-5</v>
      </c>
      <c r="BV205">
        <v>0.59399999999999997</v>
      </c>
      <c r="BW205">
        <v>0.72800640000000005</v>
      </c>
      <c r="BX205">
        <v>17.2</v>
      </c>
      <c r="BY205">
        <v>4595.8999999999996</v>
      </c>
      <c r="BZ205">
        <v>192</v>
      </c>
      <c r="CB205">
        <v>102.2</v>
      </c>
      <c r="CC205">
        <v>3.5287009060000001</v>
      </c>
      <c r="CD205">
        <v>3.5257015109999998</v>
      </c>
      <c r="CE205">
        <v>208.17</v>
      </c>
      <c r="CF205" t="s">
        <v>609</v>
      </c>
      <c r="CG205">
        <v>4</v>
      </c>
      <c r="CH205" t="s">
        <v>1547</v>
      </c>
      <c r="CI205" t="s">
        <v>157</v>
      </c>
      <c r="CJ205" t="s">
        <v>1548</v>
      </c>
      <c r="CL205">
        <v>1400</v>
      </c>
      <c r="CM205">
        <v>1903</v>
      </c>
      <c r="CN205">
        <v>1400</v>
      </c>
      <c r="CO205">
        <v>1903</v>
      </c>
      <c r="CP205" t="s">
        <v>157</v>
      </c>
      <c r="CQ205" t="s">
        <v>157</v>
      </c>
      <c r="CR205" t="s">
        <v>780</v>
      </c>
      <c r="CU205">
        <v>451.4</v>
      </c>
      <c r="CV205">
        <v>446.8</v>
      </c>
      <c r="CW205" t="s">
        <v>1029</v>
      </c>
    </row>
    <row r="206" spans="2:101" hidden="1">
      <c r="B206">
        <v>76676</v>
      </c>
      <c r="C206" t="s">
        <v>1032</v>
      </c>
      <c r="D206" t="s">
        <v>592</v>
      </c>
      <c r="E206" t="s">
        <v>665</v>
      </c>
      <c r="F206" t="s">
        <v>594</v>
      </c>
      <c r="G206" t="s">
        <v>1549</v>
      </c>
      <c r="H206">
        <v>1127</v>
      </c>
      <c r="I206" t="s">
        <v>616</v>
      </c>
      <c r="J206" t="s">
        <v>1034</v>
      </c>
      <c r="K206">
        <v>17056</v>
      </c>
      <c r="L206" t="s">
        <v>599</v>
      </c>
      <c r="M206" t="s">
        <v>1143</v>
      </c>
      <c r="N206" t="s">
        <v>1111</v>
      </c>
      <c r="O206" t="s">
        <v>1199</v>
      </c>
      <c r="P206" t="s">
        <v>1437</v>
      </c>
      <c r="Q206" t="s">
        <v>642</v>
      </c>
      <c r="R206">
        <v>2068</v>
      </c>
      <c r="S206">
        <v>2068</v>
      </c>
      <c r="T206">
        <v>1925</v>
      </c>
      <c r="U206" t="s">
        <v>694</v>
      </c>
      <c r="V206" t="s">
        <v>694</v>
      </c>
      <c r="W206">
        <v>20.8</v>
      </c>
      <c r="Z206" t="s">
        <v>926</v>
      </c>
      <c r="AA206">
        <v>1E-4</v>
      </c>
      <c r="AB206">
        <v>2.8999999999999998E-3</v>
      </c>
      <c r="AC206">
        <v>8.0329999999999999E-2</v>
      </c>
      <c r="AD206" t="s">
        <v>926</v>
      </c>
      <c r="AE206">
        <v>0.91593999999999998</v>
      </c>
      <c r="AF206">
        <v>4.0000000000000002E-4</v>
      </c>
      <c r="AG206">
        <v>2.0000000000000001E-4</v>
      </c>
      <c r="AH206">
        <v>4.0000000000000003E-5</v>
      </c>
      <c r="AI206">
        <v>3.0000000000000001E-5</v>
      </c>
      <c r="AJ206" t="s">
        <v>926</v>
      </c>
      <c r="AK206" t="s">
        <v>926</v>
      </c>
      <c r="AL206">
        <v>4.0000000000000003E-5</v>
      </c>
      <c r="AM206">
        <v>0</v>
      </c>
      <c r="AN206">
        <v>0</v>
      </c>
      <c r="AO206">
        <v>0</v>
      </c>
      <c r="AP206">
        <v>0</v>
      </c>
      <c r="AQ206" t="s">
        <v>926</v>
      </c>
      <c r="AR206" t="s">
        <v>926</v>
      </c>
      <c r="AS206" t="s">
        <v>926</v>
      </c>
      <c r="AT206" t="s">
        <v>926</v>
      </c>
      <c r="AU206" t="s">
        <v>926</v>
      </c>
      <c r="BK206">
        <v>0</v>
      </c>
      <c r="BL206">
        <v>2.0000000000000002E-5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0.63300000000000001</v>
      </c>
      <c r="BW206">
        <v>0.77580479999999996</v>
      </c>
      <c r="BX206">
        <v>18.3</v>
      </c>
      <c r="BY206">
        <v>4818.2</v>
      </c>
      <c r="BZ206">
        <v>199.6</v>
      </c>
      <c r="CB206">
        <v>95</v>
      </c>
      <c r="CC206">
        <v>3.28</v>
      </c>
      <c r="CD206">
        <v>3.2770000000000001</v>
      </c>
      <c r="CE206" t="s">
        <v>608</v>
      </c>
      <c r="CF206" t="s">
        <v>609</v>
      </c>
      <c r="CG206">
        <v>0</v>
      </c>
      <c r="CH206" t="s">
        <v>1036</v>
      </c>
      <c r="CI206" t="s">
        <v>157</v>
      </c>
      <c r="CJ206" t="s">
        <v>1037</v>
      </c>
      <c r="CL206">
        <v>1825.8</v>
      </c>
      <c r="CM206">
        <v>1835.6</v>
      </c>
      <c r="CN206">
        <v>1825.8</v>
      </c>
      <c r="CO206">
        <v>1835.6</v>
      </c>
      <c r="CP206" t="s">
        <v>826</v>
      </c>
      <c r="CQ206" t="s">
        <v>826</v>
      </c>
      <c r="CR206" t="s">
        <v>780</v>
      </c>
      <c r="CU206" t="s">
        <v>834</v>
      </c>
      <c r="CV206">
        <v>660.7</v>
      </c>
      <c r="CW206" t="s">
        <v>1029</v>
      </c>
    </row>
    <row r="207" spans="2:101" hidden="1">
      <c r="B207">
        <v>76672</v>
      </c>
      <c r="C207" t="s">
        <v>1059</v>
      </c>
      <c r="D207" t="s">
        <v>592</v>
      </c>
      <c r="E207" t="s">
        <v>665</v>
      </c>
      <c r="F207" t="s">
        <v>594</v>
      </c>
      <c r="G207" t="s">
        <v>1550</v>
      </c>
      <c r="H207">
        <v>11367</v>
      </c>
      <c r="I207" t="s">
        <v>616</v>
      </c>
      <c r="J207" t="s">
        <v>1062</v>
      </c>
      <c r="K207">
        <v>15238</v>
      </c>
      <c r="L207" t="s">
        <v>599</v>
      </c>
      <c r="M207" t="s">
        <v>157</v>
      </c>
      <c r="N207" t="s">
        <v>1111</v>
      </c>
      <c r="O207" t="s">
        <v>1199</v>
      </c>
      <c r="P207" t="s">
        <v>1437</v>
      </c>
      <c r="Q207" t="s">
        <v>1063</v>
      </c>
      <c r="R207">
        <v>1793</v>
      </c>
      <c r="S207">
        <v>1793</v>
      </c>
      <c r="T207">
        <v>2000</v>
      </c>
      <c r="U207" t="s">
        <v>694</v>
      </c>
      <c r="V207" t="s">
        <v>694</v>
      </c>
      <c r="W207">
        <v>20.7</v>
      </c>
      <c r="Z207" t="s">
        <v>926</v>
      </c>
      <c r="AA207">
        <v>1E-4</v>
      </c>
      <c r="AB207">
        <v>2.8E-3</v>
      </c>
      <c r="AC207">
        <v>8.158E-2</v>
      </c>
      <c r="AD207" t="s">
        <v>926</v>
      </c>
      <c r="AE207">
        <v>0.91439999999999999</v>
      </c>
      <c r="AF207">
        <v>5.0000000000000001E-4</v>
      </c>
      <c r="AG207">
        <v>5.0000000000000001E-4</v>
      </c>
      <c r="AH207">
        <v>4.0000000000000003E-5</v>
      </c>
      <c r="AI207">
        <v>2.0000000000000002E-5</v>
      </c>
      <c r="AJ207" t="s">
        <v>926</v>
      </c>
      <c r="AK207" t="s">
        <v>926</v>
      </c>
      <c r="AL207">
        <v>4.0000000000000003E-5</v>
      </c>
      <c r="AM207">
        <v>0</v>
      </c>
      <c r="AN207">
        <v>0</v>
      </c>
      <c r="AO207">
        <v>0</v>
      </c>
      <c r="AP207">
        <v>0</v>
      </c>
      <c r="AQ207" t="s">
        <v>926</v>
      </c>
      <c r="AR207" t="s">
        <v>926</v>
      </c>
      <c r="AS207" t="s">
        <v>926</v>
      </c>
      <c r="AT207" t="s">
        <v>926</v>
      </c>
      <c r="AU207" t="s">
        <v>926</v>
      </c>
      <c r="BK207">
        <v>0</v>
      </c>
      <c r="BL207">
        <v>2.0000000000000002E-5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0.63500000000000001</v>
      </c>
      <c r="BW207">
        <v>0.77825599999999995</v>
      </c>
      <c r="BX207">
        <v>18.399999999999999</v>
      </c>
      <c r="BY207">
        <v>4821.7</v>
      </c>
      <c r="BZ207">
        <v>199.8</v>
      </c>
      <c r="CB207">
        <v>95</v>
      </c>
      <c r="CC207">
        <v>3.28</v>
      </c>
      <c r="CD207">
        <v>3.2770000000000001</v>
      </c>
      <c r="CE207" t="s">
        <v>608</v>
      </c>
      <c r="CF207" t="s">
        <v>609</v>
      </c>
      <c r="CG207">
        <v>0</v>
      </c>
      <c r="CH207" t="s">
        <v>1064</v>
      </c>
      <c r="CI207" t="s">
        <v>157</v>
      </c>
      <c r="CJ207" t="s">
        <v>1065</v>
      </c>
      <c r="CL207">
        <v>508.5</v>
      </c>
      <c r="CM207">
        <v>511</v>
      </c>
      <c r="CN207">
        <v>508.5</v>
      </c>
      <c r="CO207">
        <v>511</v>
      </c>
      <c r="CP207" t="s">
        <v>157</v>
      </c>
      <c r="CQ207" t="s">
        <v>157</v>
      </c>
      <c r="CR207" t="s">
        <v>780</v>
      </c>
      <c r="CU207">
        <v>612.9</v>
      </c>
      <c r="CV207">
        <v>607.79999999999995</v>
      </c>
      <c r="CW207" t="s">
        <v>1029</v>
      </c>
    </row>
    <row r="208" spans="2:101" hidden="1">
      <c r="B208">
        <v>76854</v>
      </c>
      <c r="C208" t="s">
        <v>1551</v>
      </c>
      <c r="D208" t="s">
        <v>592</v>
      </c>
      <c r="E208" t="s">
        <v>665</v>
      </c>
      <c r="F208" t="s">
        <v>594</v>
      </c>
      <c r="G208" t="s">
        <v>1552</v>
      </c>
      <c r="H208">
        <v>7064</v>
      </c>
      <c r="I208" t="s">
        <v>616</v>
      </c>
      <c r="J208" t="s">
        <v>1553</v>
      </c>
      <c r="K208">
        <v>12297</v>
      </c>
      <c r="L208" t="s">
        <v>638</v>
      </c>
      <c r="M208" t="s">
        <v>1096</v>
      </c>
      <c r="N208" t="s">
        <v>1111</v>
      </c>
      <c r="O208" t="s">
        <v>1035</v>
      </c>
      <c r="P208" t="s">
        <v>1437</v>
      </c>
      <c r="Q208" t="s">
        <v>642</v>
      </c>
      <c r="R208">
        <v>724</v>
      </c>
      <c r="S208">
        <v>724</v>
      </c>
      <c r="T208">
        <v>675</v>
      </c>
      <c r="U208">
        <v>-1.1000000000000001</v>
      </c>
      <c r="V208">
        <v>-1.1000000000000001</v>
      </c>
      <c r="W208">
        <v>20.7</v>
      </c>
      <c r="Z208" t="s">
        <v>607</v>
      </c>
      <c r="AA208">
        <v>5.9999999999999995E-4</v>
      </c>
      <c r="AB208">
        <v>1.3820000000000001E-2</v>
      </c>
      <c r="AC208">
        <v>1.8780000000000002E-2</v>
      </c>
      <c r="AD208" t="s">
        <v>926</v>
      </c>
      <c r="AE208">
        <v>0.94896000000000003</v>
      </c>
      <c r="AF208">
        <v>1.323E-2</v>
      </c>
      <c r="AG208">
        <v>1.7099999999999999E-3</v>
      </c>
      <c r="AH208">
        <v>5.0000000000000001E-4</v>
      </c>
      <c r="AI208">
        <v>2.9999999999999997E-4</v>
      </c>
      <c r="AJ208">
        <v>2.4000000000000001E-4</v>
      </c>
      <c r="AK208">
        <v>1.3999999999999999E-4</v>
      </c>
      <c r="AL208">
        <v>2.3000000000000001E-4</v>
      </c>
      <c r="AM208">
        <v>4.4000000000000002E-4</v>
      </c>
      <c r="AN208">
        <v>4.8000000000000001E-4</v>
      </c>
      <c r="AO208">
        <v>1.4999999999999999E-4</v>
      </c>
      <c r="AP208">
        <v>0</v>
      </c>
      <c r="AQ208" t="s">
        <v>926</v>
      </c>
      <c r="AR208" t="s">
        <v>926</v>
      </c>
      <c r="AS208" t="s">
        <v>926</v>
      </c>
      <c r="AT208" t="s">
        <v>926</v>
      </c>
      <c r="AU208" t="s">
        <v>926</v>
      </c>
      <c r="BK208">
        <v>2.0000000000000002E-5</v>
      </c>
      <c r="BL208">
        <v>3.0000000000000001E-5</v>
      </c>
      <c r="BM208">
        <v>0</v>
      </c>
      <c r="BN208">
        <v>0</v>
      </c>
      <c r="BO208">
        <v>0</v>
      </c>
      <c r="BP208">
        <v>4.0000000000000003E-5</v>
      </c>
      <c r="BQ208">
        <v>0</v>
      </c>
      <c r="BR208">
        <v>1.6000000000000001E-4</v>
      </c>
      <c r="BS208">
        <v>5.0000000000000002E-5</v>
      </c>
      <c r="BT208">
        <v>3.0000000000000001E-5</v>
      </c>
      <c r="BU208">
        <v>9.0000000000000006E-5</v>
      </c>
      <c r="BV208">
        <v>0.59299999999999997</v>
      </c>
      <c r="BW208">
        <v>0.7267808</v>
      </c>
      <c r="BX208">
        <v>17.2</v>
      </c>
      <c r="BY208">
        <v>4630.8</v>
      </c>
      <c r="BZ208">
        <v>194.5</v>
      </c>
      <c r="CB208">
        <v>107.3</v>
      </c>
      <c r="CC208">
        <v>3.7047906780000002</v>
      </c>
      <c r="CD208">
        <v>3.7016416059999999</v>
      </c>
      <c r="CE208">
        <v>217.77</v>
      </c>
      <c r="CF208" t="s">
        <v>609</v>
      </c>
      <c r="CG208">
        <v>0</v>
      </c>
      <c r="CH208" t="s">
        <v>1554</v>
      </c>
      <c r="CI208" t="s">
        <v>157</v>
      </c>
      <c r="CJ208" t="s">
        <v>1555</v>
      </c>
      <c r="CL208">
        <v>1389</v>
      </c>
      <c r="CM208">
        <v>1860</v>
      </c>
      <c r="CN208">
        <v>1389</v>
      </c>
      <c r="CO208">
        <v>1860</v>
      </c>
      <c r="CP208" t="s">
        <v>157</v>
      </c>
      <c r="CQ208" t="s">
        <v>157</v>
      </c>
      <c r="CR208" t="s">
        <v>780</v>
      </c>
      <c r="CU208">
        <v>454.8</v>
      </c>
      <c r="CV208">
        <v>449.2</v>
      </c>
      <c r="CW208" t="s">
        <v>1029</v>
      </c>
    </row>
    <row r="209" spans="2:101" hidden="1">
      <c r="B209">
        <v>76856</v>
      </c>
      <c r="C209" t="s">
        <v>1556</v>
      </c>
      <c r="D209" t="s">
        <v>592</v>
      </c>
      <c r="E209" t="s">
        <v>665</v>
      </c>
      <c r="F209" t="s">
        <v>594</v>
      </c>
      <c r="G209" t="s">
        <v>1557</v>
      </c>
      <c r="H209">
        <v>6965</v>
      </c>
      <c r="I209" t="s">
        <v>616</v>
      </c>
      <c r="J209" t="s">
        <v>1558</v>
      </c>
      <c r="K209">
        <v>12294</v>
      </c>
      <c r="L209" t="s">
        <v>638</v>
      </c>
      <c r="M209" t="s">
        <v>1096</v>
      </c>
      <c r="N209" t="s">
        <v>1111</v>
      </c>
      <c r="O209" t="s">
        <v>1035</v>
      </c>
      <c r="P209" t="s">
        <v>1437</v>
      </c>
      <c r="Q209" t="s">
        <v>642</v>
      </c>
      <c r="R209">
        <v>634</v>
      </c>
      <c r="S209">
        <v>634</v>
      </c>
      <c r="T209">
        <v>700</v>
      </c>
      <c r="U209">
        <v>16.7</v>
      </c>
      <c r="V209">
        <v>16.7</v>
      </c>
      <c r="W209">
        <v>22.6</v>
      </c>
      <c r="AA209">
        <v>6.9999999999999999E-4</v>
      </c>
      <c r="AB209">
        <v>1.38E-2</v>
      </c>
      <c r="AC209">
        <v>1.83E-2</v>
      </c>
      <c r="AD209" t="s">
        <v>607</v>
      </c>
      <c r="AE209">
        <v>0.95184000000000002</v>
      </c>
      <c r="AF209">
        <v>1.068E-2</v>
      </c>
      <c r="AG209">
        <v>1.83E-3</v>
      </c>
      <c r="AH209">
        <v>3.5E-4</v>
      </c>
      <c r="AI209">
        <v>2.7E-4</v>
      </c>
      <c r="AJ209">
        <v>3.6000000000000002E-4</v>
      </c>
      <c r="AK209">
        <v>2.5999999999999998E-4</v>
      </c>
      <c r="AL209">
        <v>3.8999999999999999E-4</v>
      </c>
      <c r="AM209">
        <v>4.8000000000000001E-4</v>
      </c>
      <c r="AN209">
        <v>2.3000000000000001E-4</v>
      </c>
      <c r="AO209">
        <v>5.0000000000000002E-5</v>
      </c>
      <c r="AP209">
        <v>0</v>
      </c>
      <c r="AQ209" t="s">
        <v>926</v>
      </c>
      <c r="AR209" t="s">
        <v>926</v>
      </c>
      <c r="AS209" t="s">
        <v>926</v>
      </c>
      <c r="AT209" t="s">
        <v>926</v>
      </c>
      <c r="AU209" t="s">
        <v>926</v>
      </c>
      <c r="BK209">
        <v>0</v>
      </c>
      <c r="BL209">
        <v>3.0000000000000001E-5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2.7999999999999998E-4</v>
      </c>
      <c r="BS209">
        <v>4.0000000000000003E-5</v>
      </c>
      <c r="BT209">
        <v>3.0000000000000001E-5</v>
      </c>
      <c r="BU209">
        <v>8.0000000000000007E-5</v>
      </c>
      <c r="BV209">
        <v>0.59</v>
      </c>
      <c r="BW209">
        <v>0.72310399999999997</v>
      </c>
      <c r="BX209">
        <v>17.100000000000001</v>
      </c>
      <c r="BY209">
        <v>4628.5</v>
      </c>
      <c r="BZ209">
        <v>194.1</v>
      </c>
      <c r="CB209">
        <v>103.9</v>
      </c>
      <c r="CC209">
        <v>3.587397497</v>
      </c>
      <c r="CD209">
        <v>3.5843482089999998</v>
      </c>
      <c r="CE209">
        <v>211.7</v>
      </c>
      <c r="CF209" t="s">
        <v>609</v>
      </c>
      <c r="CG209">
        <v>4</v>
      </c>
      <c r="CH209" t="s">
        <v>1559</v>
      </c>
      <c r="CI209" t="s">
        <v>157</v>
      </c>
      <c r="CJ209" t="s">
        <v>1560</v>
      </c>
      <c r="CL209">
        <v>1376</v>
      </c>
      <c r="CM209">
        <v>1834</v>
      </c>
      <c r="CN209">
        <v>1376</v>
      </c>
      <c r="CO209">
        <v>1834</v>
      </c>
      <c r="CP209" t="s">
        <v>157</v>
      </c>
      <c r="CQ209" t="s">
        <v>157</v>
      </c>
      <c r="CR209" t="s">
        <v>780</v>
      </c>
      <c r="CS209" t="s">
        <v>780</v>
      </c>
      <c r="CU209">
        <v>459.2</v>
      </c>
      <c r="CV209">
        <v>454.1</v>
      </c>
      <c r="CW209" t="s">
        <v>1029</v>
      </c>
    </row>
    <row r="210" spans="2:101" hidden="1">
      <c r="B210">
        <v>76875</v>
      </c>
      <c r="C210" t="s">
        <v>1561</v>
      </c>
      <c r="D210" t="s">
        <v>592</v>
      </c>
      <c r="E210" t="s">
        <v>665</v>
      </c>
      <c r="F210" t="s">
        <v>594</v>
      </c>
      <c r="G210" t="s">
        <v>1562</v>
      </c>
      <c r="H210">
        <v>13204</v>
      </c>
      <c r="I210" t="s">
        <v>616</v>
      </c>
      <c r="J210" t="s">
        <v>1563</v>
      </c>
      <c r="K210">
        <v>9233</v>
      </c>
      <c r="L210" t="s">
        <v>1325</v>
      </c>
      <c r="M210" t="s">
        <v>1096</v>
      </c>
      <c r="N210" t="s">
        <v>1111</v>
      </c>
      <c r="O210" t="s">
        <v>1026</v>
      </c>
      <c r="P210" t="s">
        <v>1437</v>
      </c>
      <c r="Q210" t="s">
        <v>642</v>
      </c>
      <c r="R210">
        <v>414</v>
      </c>
      <c r="S210">
        <v>414</v>
      </c>
      <c r="T210">
        <v>400</v>
      </c>
      <c r="U210" t="s">
        <v>694</v>
      </c>
      <c r="V210" t="s">
        <v>694</v>
      </c>
      <c r="W210">
        <v>21.3</v>
      </c>
      <c r="Z210" t="s">
        <v>607</v>
      </c>
      <c r="AA210">
        <v>8.0000000000000004E-4</v>
      </c>
      <c r="AB210">
        <v>1.8200000000000001E-2</v>
      </c>
      <c r="AC210">
        <v>1.5610000000000001E-2</v>
      </c>
      <c r="AD210" t="s">
        <v>926</v>
      </c>
      <c r="AE210">
        <v>0.95077</v>
      </c>
      <c r="AF210">
        <v>1.0370000000000001E-2</v>
      </c>
      <c r="AG210">
        <v>1.92E-3</v>
      </c>
      <c r="AH210">
        <v>3.8000000000000002E-4</v>
      </c>
      <c r="AI210">
        <v>4.4999999999999999E-4</v>
      </c>
      <c r="AJ210">
        <v>2.9E-4</v>
      </c>
      <c r="AK210">
        <v>1.3999999999999999E-4</v>
      </c>
      <c r="AL210">
        <v>1.9000000000000001E-4</v>
      </c>
      <c r="AM210">
        <v>3.1E-4</v>
      </c>
      <c r="AN210">
        <v>2.4000000000000001E-4</v>
      </c>
      <c r="AO210">
        <v>6.9999999999999994E-5</v>
      </c>
      <c r="AP210">
        <v>0</v>
      </c>
      <c r="AQ210" t="s">
        <v>926</v>
      </c>
      <c r="AR210" t="s">
        <v>926</v>
      </c>
      <c r="AS210" t="s">
        <v>926</v>
      </c>
      <c r="AT210" t="s">
        <v>926</v>
      </c>
      <c r="AU210" t="s">
        <v>926</v>
      </c>
      <c r="BK210">
        <v>0</v>
      </c>
      <c r="BL210">
        <v>3.0000000000000001E-5</v>
      </c>
      <c r="BM210">
        <v>0</v>
      </c>
      <c r="BN210">
        <v>0</v>
      </c>
      <c r="BO210">
        <v>0</v>
      </c>
      <c r="BP210">
        <v>2.0000000000000002E-5</v>
      </c>
      <c r="BQ210">
        <v>0</v>
      </c>
      <c r="BR210">
        <v>1.2999999999999999E-4</v>
      </c>
      <c r="BS210">
        <v>3.0000000000000001E-5</v>
      </c>
      <c r="BT210">
        <v>1.0000000000000001E-5</v>
      </c>
      <c r="BU210">
        <v>4.0000000000000003E-5</v>
      </c>
      <c r="BV210">
        <v>0.58799999999999997</v>
      </c>
      <c r="BW210">
        <v>0.72065279999999998</v>
      </c>
      <c r="BX210">
        <v>17</v>
      </c>
      <c r="BY210">
        <v>4616.1000000000004</v>
      </c>
      <c r="BZ210">
        <v>193.3</v>
      </c>
      <c r="CB210">
        <v>106.8</v>
      </c>
      <c r="CC210">
        <v>3.6875269749999999</v>
      </c>
      <c r="CD210">
        <v>3.6843925770000001</v>
      </c>
      <c r="CE210">
        <v>217.16</v>
      </c>
      <c r="CF210" t="s">
        <v>609</v>
      </c>
      <c r="CG210">
        <v>0</v>
      </c>
      <c r="CH210" t="s">
        <v>1564</v>
      </c>
      <c r="CI210" t="s">
        <v>157</v>
      </c>
      <c r="CJ210" t="s">
        <v>1565</v>
      </c>
      <c r="CL210">
        <v>1248.5</v>
      </c>
      <c r="CM210">
        <v>1253.5</v>
      </c>
      <c r="CN210">
        <v>1248.5</v>
      </c>
      <c r="CO210">
        <v>1253.5</v>
      </c>
      <c r="CP210" t="s">
        <v>157</v>
      </c>
      <c r="CQ210" t="s">
        <v>157</v>
      </c>
      <c r="CR210" t="s">
        <v>780</v>
      </c>
      <c r="CU210">
        <v>456.4</v>
      </c>
      <c r="CV210">
        <v>451.6</v>
      </c>
      <c r="CW210" t="s">
        <v>1029</v>
      </c>
    </row>
    <row r="211" spans="2:101" hidden="1">
      <c r="B211">
        <v>76728</v>
      </c>
      <c r="C211" t="s">
        <v>1084</v>
      </c>
      <c r="D211" t="s">
        <v>592</v>
      </c>
      <c r="E211" t="s">
        <v>614</v>
      </c>
      <c r="F211" t="s">
        <v>594</v>
      </c>
      <c r="G211" t="s">
        <v>1566</v>
      </c>
      <c r="H211">
        <v>10231</v>
      </c>
      <c r="I211" t="s">
        <v>616</v>
      </c>
      <c r="J211" t="s">
        <v>1087</v>
      </c>
      <c r="K211">
        <v>17476</v>
      </c>
      <c r="L211" t="s">
        <v>1088</v>
      </c>
      <c r="M211" t="s">
        <v>959</v>
      </c>
      <c r="N211" t="s">
        <v>1567</v>
      </c>
      <c r="O211" t="s">
        <v>1270</v>
      </c>
      <c r="P211" t="s">
        <v>1568</v>
      </c>
      <c r="Q211" t="s">
        <v>1063</v>
      </c>
      <c r="R211">
        <v>862</v>
      </c>
      <c r="S211">
        <v>862</v>
      </c>
      <c r="T211">
        <v>4675</v>
      </c>
      <c r="U211">
        <v>-3.7</v>
      </c>
      <c r="V211">
        <v>-3.7</v>
      </c>
      <c r="W211">
        <v>25</v>
      </c>
      <c r="Z211" t="s">
        <v>607</v>
      </c>
      <c r="AA211">
        <v>5.0000000000000001E-4</v>
      </c>
      <c r="AB211">
        <v>1.04E-2</v>
      </c>
      <c r="AC211">
        <v>9.2999999999999992E-3</v>
      </c>
      <c r="AD211" t="s">
        <v>606</v>
      </c>
      <c r="AE211">
        <v>0.96719999999999995</v>
      </c>
      <c r="AF211">
        <v>9.2999999999999992E-3</v>
      </c>
      <c r="AG211">
        <v>1.1999999999999999E-3</v>
      </c>
      <c r="AH211">
        <v>5.0000000000000001E-4</v>
      </c>
      <c r="AI211">
        <v>4.0000000000000002E-4</v>
      </c>
      <c r="AJ211">
        <v>2.9999999999999997E-4</v>
      </c>
      <c r="AK211">
        <v>1E-4</v>
      </c>
      <c r="AL211">
        <v>2.4000000000000001E-4</v>
      </c>
      <c r="AM211">
        <v>1.7000000000000001E-4</v>
      </c>
      <c r="AN211">
        <v>1.7000000000000001E-4</v>
      </c>
      <c r="AO211">
        <v>0</v>
      </c>
      <c r="AP211">
        <v>0</v>
      </c>
      <c r="AQ211" t="s">
        <v>606</v>
      </c>
      <c r="AR211" t="s">
        <v>606</v>
      </c>
      <c r="AS211" t="s">
        <v>606</v>
      </c>
      <c r="AT211" t="s">
        <v>606</v>
      </c>
      <c r="AU211" t="s">
        <v>606</v>
      </c>
      <c r="BK211">
        <v>0</v>
      </c>
      <c r="BL211">
        <v>6.0000000000000002E-5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1E-4</v>
      </c>
      <c r="BS211">
        <v>3.0000000000000001E-5</v>
      </c>
      <c r="BT211">
        <v>0</v>
      </c>
      <c r="BU211">
        <v>3.0000000000000001E-5</v>
      </c>
      <c r="BV211">
        <v>0.57699999999999996</v>
      </c>
      <c r="BW211">
        <v>0.7071712</v>
      </c>
      <c r="BX211">
        <v>16.7</v>
      </c>
      <c r="BY211">
        <v>4609.5</v>
      </c>
      <c r="BZ211">
        <v>192.7</v>
      </c>
      <c r="CB211">
        <v>105.8</v>
      </c>
      <c r="CC211">
        <v>3.6529995679999998</v>
      </c>
      <c r="CD211">
        <v>3.6498945190000001</v>
      </c>
      <c r="CE211">
        <v>215.35</v>
      </c>
      <c r="CF211" t="s">
        <v>609</v>
      </c>
      <c r="CG211">
        <v>0</v>
      </c>
      <c r="CH211" t="s">
        <v>1090</v>
      </c>
      <c r="CI211" t="s">
        <v>157</v>
      </c>
      <c r="CJ211" t="s">
        <v>1091</v>
      </c>
      <c r="CL211">
        <v>1300</v>
      </c>
      <c r="CM211">
        <v>1762</v>
      </c>
      <c r="CN211">
        <v>1300</v>
      </c>
      <c r="CO211">
        <v>1762</v>
      </c>
      <c r="CP211" t="s">
        <v>157</v>
      </c>
      <c r="CQ211" t="s">
        <v>157</v>
      </c>
      <c r="CR211" t="s">
        <v>780</v>
      </c>
      <c r="CS211" t="s">
        <v>780</v>
      </c>
      <c r="CT211" t="s">
        <v>780</v>
      </c>
      <c r="CU211">
        <v>458.2</v>
      </c>
      <c r="CV211">
        <v>453.7</v>
      </c>
      <c r="CW211" t="s">
        <v>1569</v>
      </c>
    </row>
    <row r="212" spans="2:101" hidden="1">
      <c r="B212">
        <v>79043</v>
      </c>
      <c r="C212" t="s">
        <v>731</v>
      </c>
      <c r="D212" t="s">
        <v>592</v>
      </c>
      <c r="E212" t="s">
        <v>665</v>
      </c>
      <c r="F212" t="s">
        <v>594</v>
      </c>
      <c r="G212" t="s">
        <v>1570</v>
      </c>
      <c r="H212">
        <v>5133</v>
      </c>
      <c r="I212" t="s">
        <v>616</v>
      </c>
      <c r="J212" t="s">
        <v>598</v>
      </c>
      <c r="K212" t="s">
        <v>773</v>
      </c>
      <c r="L212" t="s">
        <v>617</v>
      </c>
      <c r="N212" t="s">
        <v>1571</v>
      </c>
      <c r="O212" t="s">
        <v>1572</v>
      </c>
      <c r="P212" t="s">
        <v>1573</v>
      </c>
      <c r="Q212" t="s">
        <v>701</v>
      </c>
      <c r="R212">
        <v>303</v>
      </c>
      <c r="S212">
        <v>303</v>
      </c>
      <c r="T212">
        <v>300</v>
      </c>
      <c r="U212">
        <v>18</v>
      </c>
      <c r="V212">
        <v>18</v>
      </c>
      <c r="W212">
        <v>21</v>
      </c>
      <c r="Z212" t="s">
        <v>607</v>
      </c>
      <c r="AA212">
        <v>5.0000000000000001E-4</v>
      </c>
      <c r="AB212">
        <v>7.4000000000000003E-3</v>
      </c>
      <c r="AC212">
        <v>1.3100000000000001E-2</v>
      </c>
      <c r="AD212" t="s">
        <v>606</v>
      </c>
      <c r="AE212">
        <v>0.9738</v>
      </c>
      <c r="AF212">
        <v>3.8E-3</v>
      </c>
      <c r="AG212">
        <v>5.9999999999999995E-4</v>
      </c>
      <c r="AH212">
        <v>2.0000000000000001E-4</v>
      </c>
      <c r="AI212">
        <v>2.0000000000000001E-4</v>
      </c>
      <c r="AJ212">
        <v>1E-4</v>
      </c>
      <c r="AK212" t="s">
        <v>607</v>
      </c>
      <c r="AL212">
        <v>1E-4</v>
      </c>
      <c r="AM212">
        <v>8.0000000000000007E-5</v>
      </c>
      <c r="AN212">
        <v>0</v>
      </c>
      <c r="AO212">
        <v>0</v>
      </c>
      <c r="AP212">
        <v>0</v>
      </c>
      <c r="AQ212" t="s">
        <v>606</v>
      </c>
      <c r="AR212" t="s">
        <v>606</v>
      </c>
      <c r="AS212" t="s">
        <v>606</v>
      </c>
      <c r="AT212" t="s">
        <v>606</v>
      </c>
      <c r="AU212" t="s">
        <v>606</v>
      </c>
      <c r="BK212">
        <v>0</v>
      </c>
      <c r="BL212">
        <v>2.0000000000000002E-5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8.0000000000000007E-5</v>
      </c>
      <c r="BS212">
        <v>2.0000000000000002E-5</v>
      </c>
      <c r="BT212">
        <v>0</v>
      </c>
      <c r="BU212">
        <v>0</v>
      </c>
      <c r="BV212">
        <v>0.57399999999999995</v>
      </c>
      <c r="BW212">
        <v>0.70349439999999996</v>
      </c>
      <c r="BX212">
        <v>16.600000000000001</v>
      </c>
      <c r="BY212">
        <v>4623.8999999999996</v>
      </c>
      <c r="BZ212">
        <v>192.3</v>
      </c>
      <c r="CB212">
        <v>101.2</v>
      </c>
      <c r="CC212">
        <v>3.4941735</v>
      </c>
      <c r="CD212">
        <v>3.4912034529999998</v>
      </c>
      <c r="CE212">
        <v>206.16</v>
      </c>
      <c r="CF212" t="s">
        <v>609</v>
      </c>
      <c r="CG212">
        <v>0</v>
      </c>
      <c r="CH212" t="s">
        <v>703</v>
      </c>
      <c r="CJ212" t="s">
        <v>624</v>
      </c>
      <c r="CL212" t="s">
        <v>779</v>
      </c>
      <c r="CM212" t="s">
        <v>779</v>
      </c>
      <c r="CN212" t="s">
        <v>779</v>
      </c>
      <c r="CO212" t="s">
        <v>779</v>
      </c>
      <c r="CP212" t="s">
        <v>779</v>
      </c>
      <c r="CQ212" t="s">
        <v>779</v>
      </c>
      <c r="CR212" t="s">
        <v>780</v>
      </c>
      <c r="CS212" t="s">
        <v>780</v>
      </c>
      <c r="CU212" t="s">
        <v>780</v>
      </c>
      <c r="CV212" t="s">
        <v>780</v>
      </c>
      <c r="CW212" t="s">
        <v>848</v>
      </c>
    </row>
    <row r="213" spans="2:101" hidden="1">
      <c r="C213" t="s">
        <v>1574</v>
      </c>
      <c r="D213" t="s">
        <v>592</v>
      </c>
      <c r="E213" t="s">
        <v>665</v>
      </c>
      <c r="F213" t="s">
        <v>594</v>
      </c>
      <c r="G213" t="s">
        <v>1575</v>
      </c>
      <c r="H213">
        <v>12971</v>
      </c>
      <c r="I213" t="s">
        <v>616</v>
      </c>
      <c r="J213" t="s">
        <v>598</v>
      </c>
      <c r="K213" t="s">
        <v>773</v>
      </c>
      <c r="L213" t="s">
        <v>617</v>
      </c>
      <c r="N213" t="s">
        <v>1571</v>
      </c>
      <c r="O213" t="s">
        <v>1572</v>
      </c>
      <c r="P213" t="s">
        <v>1573</v>
      </c>
      <c r="Q213" t="s">
        <v>1576</v>
      </c>
      <c r="R213">
        <v>1103</v>
      </c>
      <c r="S213">
        <v>1103</v>
      </c>
      <c r="T213">
        <v>1000</v>
      </c>
      <c r="U213">
        <v>7</v>
      </c>
      <c r="V213">
        <v>7</v>
      </c>
      <c r="W213">
        <v>21</v>
      </c>
      <c r="AA213">
        <v>2.0000000000000001E-4</v>
      </c>
      <c r="AB213">
        <v>4.3E-3</v>
      </c>
      <c r="AC213">
        <v>6.9599999999999995E-2</v>
      </c>
      <c r="AD213" t="s">
        <v>607</v>
      </c>
      <c r="AE213">
        <v>0.92520000000000002</v>
      </c>
      <c r="AF213">
        <v>5.9999999999999995E-4</v>
      </c>
      <c r="AG213">
        <v>1E-4</v>
      </c>
      <c r="AH213" t="s">
        <v>607</v>
      </c>
      <c r="AI213" t="s">
        <v>607</v>
      </c>
      <c r="AJ213" t="s">
        <v>606</v>
      </c>
      <c r="AK213" t="s">
        <v>606</v>
      </c>
      <c r="AL213">
        <v>0</v>
      </c>
      <c r="AM213">
        <v>0</v>
      </c>
      <c r="AN213">
        <v>0</v>
      </c>
      <c r="AO213">
        <v>0</v>
      </c>
      <c r="AP213">
        <v>0</v>
      </c>
      <c r="AQ213" t="s">
        <v>606</v>
      </c>
      <c r="AR213" t="s">
        <v>606</v>
      </c>
      <c r="AS213" t="s">
        <v>606</v>
      </c>
      <c r="AT213" t="s">
        <v>606</v>
      </c>
      <c r="AU213" t="s">
        <v>606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0.623</v>
      </c>
      <c r="BW213">
        <v>0.76354880000000003</v>
      </c>
      <c r="BX213">
        <v>18.100000000000001</v>
      </c>
      <c r="BY213">
        <v>4786.5</v>
      </c>
      <c r="BZ213">
        <v>198.3</v>
      </c>
      <c r="CB213">
        <v>128.30000000000001</v>
      </c>
      <c r="CC213">
        <v>4.4298662059999998</v>
      </c>
      <c r="CD213">
        <v>4.4261008200000003</v>
      </c>
      <c r="CE213">
        <v>261.24</v>
      </c>
      <c r="CF213" t="s">
        <v>609</v>
      </c>
      <c r="CG213">
        <v>70</v>
      </c>
      <c r="CH213" t="s">
        <v>1577</v>
      </c>
      <c r="CJ213" t="s">
        <v>1578</v>
      </c>
      <c r="CL213" t="s">
        <v>779</v>
      </c>
      <c r="CM213" t="s">
        <v>779</v>
      </c>
      <c r="CN213" t="s">
        <v>779</v>
      </c>
      <c r="CO213" t="s">
        <v>779</v>
      </c>
      <c r="CP213" t="s">
        <v>779</v>
      </c>
      <c r="CQ213" t="s">
        <v>779</v>
      </c>
      <c r="CR213" t="s">
        <v>780</v>
      </c>
      <c r="CS213" t="s">
        <v>780</v>
      </c>
      <c r="CU213" t="s">
        <v>780</v>
      </c>
      <c r="CV213" t="s">
        <v>780</v>
      </c>
      <c r="CW213" t="s">
        <v>848</v>
      </c>
    </row>
    <row r="214" spans="2:101" hidden="1">
      <c r="B214">
        <v>79040</v>
      </c>
      <c r="C214" t="s">
        <v>731</v>
      </c>
      <c r="D214" t="s">
        <v>592</v>
      </c>
      <c r="E214" t="s">
        <v>665</v>
      </c>
      <c r="F214" t="s">
        <v>594</v>
      </c>
      <c r="G214" t="s">
        <v>1579</v>
      </c>
      <c r="H214">
        <v>12520</v>
      </c>
      <c r="I214" t="s">
        <v>616</v>
      </c>
      <c r="J214" t="s">
        <v>598</v>
      </c>
      <c r="K214" t="s">
        <v>773</v>
      </c>
      <c r="L214" t="s">
        <v>617</v>
      </c>
      <c r="N214" t="s">
        <v>1571</v>
      </c>
      <c r="O214" t="s">
        <v>1572</v>
      </c>
      <c r="P214" t="s">
        <v>1580</v>
      </c>
      <c r="Q214" t="s">
        <v>627</v>
      </c>
      <c r="R214">
        <v>8532</v>
      </c>
      <c r="S214">
        <v>8532</v>
      </c>
      <c r="T214">
        <v>7225</v>
      </c>
      <c r="U214">
        <v>32.6</v>
      </c>
      <c r="V214">
        <v>32.6</v>
      </c>
      <c r="W214">
        <v>21</v>
      </c>
      <c r="Y214" t="s">
        <v>1581</v>
      </c>
      <c r="Z214" t="s">
        <v>607</v>
      </c>
      <c r="AA214">
        <v>2.9999999999999997E-4</v>
      </c>
      <c r="AB214">
        <v>7.0000000000000001E-3</v>
      </c>
      <c r="AC214">
        <v>1.8499999999999999E-2</v>
      </c>
      <c r="AD214" t="s">
        <v>606</v>
      </c>
      <c r="AE214">
        <v>0.96919999999999995</v>
      </c>
      <c r="AF214">
        <v>3.7000000000000002E-3</v>
      </c>
      <c r="AG214">
        <v>4.0000000000000002E-4</v>
      </c>
      <c r="AH214">
        <v>2.0000000000000001E-4</v>
      </c>
      <c r="AI214">
        <v>1E-4</v>
      </c>
      <c r="AJ214">
        <v>1E-4</v>
      </c>
      <c r="AK214" t="s">
        <v>607</v>
      </c>
      <c r="AL214">
        <v>1.1E-4</v>
      </c>
      <c r="AM214">
        <v>1.8000000000000001E-4</v>
      </c>
      <c r="AN214">
        <v>6.9999999999999994E-5</v>
      </c>
      <c r="AO214">
        <v>0</v>
      </c>
      <c r="AP214">
        <v>0</v>
      </c>
      <c r="AQ214" t="s">
        <v>606</v>
      </c>
      <c r="AR214" t="s">
        <v>606</v>
      </c>
      <c r="AS214" t="s">
        <v>606</v>
      </c>
      <c r="AT214" t="s">
        <v>606</v>
      </c>
      <c r="AU214" t="s">
        <v>606</v>
      </c>
      <c r="BK214">
        <v>0</v>
      </c>
      <c r="BL214">
        <v>2.0000000000000002E-5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6.9999999999999994E-5</v>
      </c>
      <c r="BS214">
        <v>2.0000000000000002E-5</v>
      </c>
      <c r="BT214">
        <v>0</v>
      </c>
      <c r="BU214">
        <v>3.0000000000000001E-5</v>
      </c>
      <c r="BV214">
        <v>0.57899999999999996</v>
      </c>
      <c r="BW214">
        <v>0.70962239999999999</v>
      </c>
      <c r="BX214">
        <v>16.8</v>
      </c>
      <c r="BY214">
        <v>4640.1000000000004</v>
      </c>
      <c r="BZ214">
        <v>193</v>
      </c>
      <c r="CB214">
        <v>105.4</v>
      </c>
      <c r="CC214">
        <v>3.6391886059999998</v>
      </c>
      <c r="CD214">
        <v>3.6360952960000001</v>
      </c>
      <c r="CE214">
        <v>214.85</v>
      </c>
      <c r="CF214" t="s">
        <v>609</v>
      </c>
      <c r="CG214">
        <v>0</v>
      </c>
      <c r="CH214" t="s">
        <v>628</v>
      </c>
      <c r="CJ214" t="s">
        <v>624</v>
      </c>
      <c r="CL214" t="s">
        <v>779</v>
      </c>
      <c r="CM214" t="s">
        <v>779</v>
      </c>
      <c r="CN214" t="s">
        <v>779</v>
      </c>
      <c r="CO214" t="s">
        <v>779</v>
      </c>
      <c r="CP214" t="s">
        <v>779</v>
      </c>
      <c r="CQ214" t="s">
        <v>779</v>
      </c>
      <c r="CR214" t="s">
        <v>780</v>
      </c>
      <c r="CS214" t="s">
        <v>780</v>
      </c>
      <c r="CU214" t="s">
        <v>780</v>
      </c>
      <c r="CV214" t="s">
        <v>780</v>
      </c>
      <c r="CW214" t="s">
        <v>848</v>
      </c>
    </row>
    <row r="215" spans="2:101" hidden="1">
      <c r="B215">
        <v>79042</v>
      </c>
      <c r="C215" t="s">
        <v>731</v>
      </c>
      <c r="D215" t="s">
        <v>592</v>
      </c>
      <c r="E215" t="s">
        <v>665</v>
      </c>
      <c r="F215" t="s">
        <v>594</v>
      </c>
      <c r="G215" t="s">
        <v>1582</v>
      </c>
      <c r="H215">
        <v>11156</v>
      </c>
      <c r="I215" t="s">
        <v>616</v>
      </c>
      <c r="J215" t="s">
        <v>598</v>
      </c>
      <c r="K215" t="s">
        <v>773</v>
      </c>
      <c r="L215" t="s">
        <v>617</v>
      </c>
      <c r="N215" t="s">
        <v>1571</v>
      </c>
      <c r="O215" t="s">
        <v>1572</v>
      </c>
      <c r="P215" t="s">
        <v>1573</v>
      </c>
      <c r="Q215" t="s">
        <v>705</v>
      </c>
      <c r="R215">
        <v>303</v>
      </c>
      <c r="S215">
        <v>303</v>
      </c>
      <c r="T215">
        <v>325</v>
      </c>
      <c r="U215">
        <v>20</v>
      </c>
      <c r="V215">
        <v>20</v>
      </c>
      <c r="W215">
        <v>21</v>
      </c>
      <c r="Y215" t="s">
        <v>1583</v>
      </c>
      <c r="Z215" t="s">
        <v>607</v>
      </c>
      <c r="AA215">
        <v>2.9999999999999997E-4</v>
      </c>
      <c r="AB215">
        <v>6.7000000000000002E-3</v>
      </c>
      <c r="AC215">
        <v>9.4999999999999998E-3</v>
      </c>
      <c r="AD215" t="s">
        <v>606</v>
      </c>
      <c r="AE215">
        <v>0.97809999999999997</v>
      </c>
      <c r="AF215">
        <v>3.8E-3</v>
      </c>
      <c r="AG215">
        <v>5.9999999999999995E-4</v>
      </c>
      <c r="AH215">
        <v>2.9999999999999997E-4</v>
      </c>
      <c r="AI215">
        <v>2.0000000000000001E-4</v>
      </c>
      <c r="AJ215">
        <v>2.0000000000000001E-4</v>
      </c>
      <c r="AK215">
        <v>1E-4</v>
      </c>
      <c r="AL215">
        <v>1E-4</v>
      </c>
      <c r="AM215">
        <v>0</v>
      </c>
      <c r="AN215">
        <v>0</v>
      </c>
      <c r="AO215">
        <v>0</v>
      </c>
      <c r="AP215">
        <v>0</v>
      </c>
      <c r="AQ215" t="s">
        <v>606</v>
      </c>
      <c r="AR215" t="s">
        <v>606</v>
      </c>
      <c r="AS215" t="s">
        <v>606</v>
      </c>
      <c r="AT215" t="s">
        <v>606</v>
      </c>
      <c r="AU215" t="s">
        <v>606</v>
      </c>
      <c r="BK215">
        <v>0</v>
      </c>
      <c r="BL215">
        <v>2.0000000000000002E-5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8.0000000000000007E-5</v>
      </c>
      <c r="BS215">
        <v>0</v>
      </c>
      <c r="BT215">
        <v>0</v>
      </c>
      <c r="BU215">
        <v>0</v>
      </c>
      <c r="BV215">
        <v>0.56999999999999995</v>
      </c>
      <c r="BW215">
        <v>0.69859199999999999</v>
      </c>
      <c r="BX215">
        <v>16.5</v>
      </c>
      <c r="BY215">
        <v>4615.6000000000004</v>
      </c>
      <c r="BZ215">
        <v>192</v>
      </c>
      <c r="CB215">
        <v>95.2</v>
      </c>
      <c r="CC215">
        <v>3.2870090630000002</v>
      </c>
      <c r="CD215">
        <v>3.284215106</v>
      </c>
      <c r="CE215">
        <v>192.33</v>
      </c>
      <c r="CF215" t="s">
        <v>609</v>
      </c>
      <c r="CG215">
        <v>0</v>
      </c>
      <c r="CH215" t="s">
        <v>706</v>
      </c>
      <c r="CJ215" t="s">
        <v>624</v>
      </c>
      <c r="CL215" t="s">
        <v>779</v>
      </c>
      <c r="CM215" t="s">
        <v>779</v>
      </c>
      <c r="CN215" t="s">
        <v>779</v>
      </c>
      <c r="CO215" t="s">
        <v>779</v>
      </c>
      <c r="CP215" t="s">
        <v>779</v>
      </c>
      <c r="CQ215" t="s">
        <v>779</v>
      </c>
      <c r="CR215" t="s">
        <v>780</v>
      </c>
      <c r="CS215" t="s">
        <v>780</v>
      </c>
      <c r="CU215" t="s">
        <v>780</v>
      </c>
      <c r="CV215" t="s">
        <v>780</v>
      </c>
      <c r="CW215" t="s">
        <v>848</v>
      </c>
    </row>
    <row r="216" spans="2:101" hidden="1">
      <c r="B216">
        <v>79038</v>
      </c>
      <c r="C216" t="s">
        <v>731</v>
      </c>
      <c r="D216" t="s">
        <v>592</v>
      </c>
      <c r="E216" t="s">
        <v>665</v>
      </c>
      <c r="F216" t="s">
        <v>594</v>
      </c>
      <c r="G216" t="s">
        <v>1584</v>
      </c>
      <c r="H216">
        <v>9098</v>
      </c>
      <c r="I216" t="s">
        <v>616</v>
      </c>
      <c r="J216" t="s">
        <v>598</v>
      </c>
      <c r="K216" t="s">
        <v>773</v>
      </c>
      <c r="L216" t="s">
        <v>617</v>
      </c>
      <c r="N216" t="s">
        <v>1571</v>
      </c>
      <c r="O216" t="s">
        <v>1572</v>
      </c>
      <c r="P216" t="s">
        <v>1573</v>
      </c>
      <c r="Q216" t="s">
        <v>786</v>
      </c>
      <c r="R216">
        <v>517</v>
      </c>
      <c r="S216">
        <v>517</v>
      </c>
      <c r="T216">
        <v>550</v>
      </c>
      <c r="U216">
        <v>6</v>
      </c>
      <c r="V216">
        <v>6</v>
      </c>
      <c r="W216">
        <v>21</v>
      </c>
      <c r="AA216">
        <v>2.0000000000000001E-4</v>
      </c>
      <c r="AB216">
        <v>3.8999999999999998E-3</v>
      </c>
      <c r="AC216">
        <v>7.0499999999999993E-2</v>
      </c>
      <c r="AD216" t="s">
        <v>607</v>
      </c>
      <c r="AE216">
        <v>0.92310000000000003</v>
      </c>
      <c r="AF216">
        <v>6.9999999999999999E-4</v>
      </c>
      <c r="AG216">
        <v>1.6000000000000001E-3</v>
      </c>
      <c r="AH216" t="s">
        <v>607</v>
      </c>
      <c r="AI216" t="s">
        <v>607</v>
      </c>
      <c r="AJ216" t="s">
        <v>607</v>
      </c>
      <c r="AK216" t="s">
        <v>607</v>
      </c>
      <c r="AL216">
        <v>0</v>
      </c>
      <c r="AM216">
        <v>0</v>
      </c>
      <c r="AN216">
        <v>0</v>
      </c>
      <c r="AO216">
        <v>0</v>
      </c>
      <c r="AP216">
        <v>0</v>
      </c>
      <c r="AQ216" t="s">
        <v>606</v>
      </c>
      <c r="AR216" t="s">
        <v>606</v>
      </c>
      <c r="AS216" t="s">
        <v>606</v>
      </c>
      <c r="AT216" t="s">
        <v>606</v>
      </c>
      <c r="AU216" t="s">
        <v>606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0.626</v>
      </c>
      <c r="BW216">
        <v>0.76722559999999995</v>
      </c>
      <c r="BX216">
        <v>18.100000000000001</v>
      </c>
      <c r="BY216">
        <v>4788.8</v>
      </c>
      <c r="BZ216">
        <v>198.8</v>
      </c>
      <c r="CB216">
        <v>110.7</v>
      </c>
      <c r="CC216">
        <v>3.8221838579999998</v>
      </c>
      <c r="CD216">
        <v>3.8189350019999999</v>
      </c>
      <c r="CE216">
        <v>226.36</v>
      </c>
      <c r="CF216" t="s">
        <v>609</v>
      </c>
      <c r="CG216">
        <v>52</v>
      </c>
      <c r="CH216" t="s">
        <v>787</v>
      </c>
      <c r="CJ216" t="s">
        <v>624</v>
      </c>
      <c r="CL216" t="s">
        <v>779</v>
      </c>
      <c r="CM216" t="s">
        <v>779</v>
      </c>
      <c r="CN216" t="s">
        <v>779</v>
      </c>
      <c r="CO216" t="s">
        <v>779</v>
      </c>
      <c r="CP216" t="s">
        <v>779</v>
      </c>
      <c r="CQ216" t="s">
        <v>779</v>
      </c>
      <c r="CR216" t="s">
        <v>780</v>
      </c>
      <c r="CS216" t="s">
        <v>780</v>
      </c>
      <c r="CU216" t="s">
        <v>780</v>
      </c>
      <c r="CV216" t="s">
        <v>780</v>
      </c>
      <c r="CW216" t="s">
        <v>848</v>
      </c>
    </row>
    <row r="217" spans="2:101" hidden="1">
      <c r="B217">
        <v>79041</v>
      </c>
      <c r="C217" t="s">
        <v>731</v>
      </c>
      <c r="D217" t="s">
        <v>592</v>
      </c>
      <c r="E217" t="s">
        <v>665</v>
      </c>
      <c r="F217" t="s">
        <v>594</v>
      </c>
      <c r="G217" t="s">
        <v>1585</v>
      </c>
      <c r="H217">
        <v>8233</v>
      </c>
      <c r="I217" t="s">
        <v>616</v>
      </c>
      <c r="J217" t="s">
        <v>598</v>
      </c>
      <c r="K217" t="s">
        <v>773</v>
      </c>
      <c r="L217" t="s">
        <v>617</v>
      </c>
      <c r="N217" t="s">
        <v>1571</v>
      </c>
      <c r="O217" t="s">
        <v>1572</v>
      </c>
      <c r="P217" t="s">
        <v>1573</v>
      </c>
      <c r="Q217" t="s">
        <v>630</v>
      </c>
      <c r="R217">
        <v>8575</v>
      </c>
      <c r="S217">
        <v>8575</v>
      </c>
      <c r="T217">
        <v>7625</v>
      </c>
      <c r="U217">
        <v>27.8</v>
      </c>
      <c r="V217">
        <v>27.8</v>
      </c>
      <c r="W217">
        <v>21</v>
      </c>
      <c r="Z217">
        <v>2.0000000000000001E-4</v>
      </c>
      <c r="AA217">
        <v>5.9999999999999995E-4</v>
      </c>
      <c r="AB217">
        <v>7.0000000000000001E-3</v>
      </c>
      <c r="AC217">
        <v>1.4500000000000001E-2</v>
      </c>
      <c r="AD217" t="s">
        <v>606</v>
      </c>
      <c r="AE217">
        <v>0.97219999999999995</v>
      </c>
      <c r="AF217">
        <v>3.3999999999999998E-3</v>
      </c>
      <c r="AG217">
        <v>1.1999999999999999E-3</v>
      </c>
      <c r="AH217">
        <v>2.0000000000000001E-4</v>
      </c>
      <c r="AI217">
        <v>2.0000000000000001E-4</v>
      </c>
      <c r="AJ217">
        <v>1E-4</v>
      </c>
      <c r="AK217" t="s">
        <v>607</v>
      </c>
      <c r="AL217">
        <v>1E-4</v>
      </c>
      <c r="AM217">
        <v>1.9000000000000001E-4</v>
      </c>
      <c r="AN217">
        <v>0</v>
      </c>
      <c r="AO217">
        <v>0</v>
      </c>
      <c r="AP217">
        <v>0</v>
      </c>
      <c r="AQ217" t="s">
        <v>606</v>
      </c>
      <c r="AR217" t="s">
        <v>606</v>
      </c>
      <c r="AS217" t="s">
        <v>606</v>
      </c>
      <c r="AT217" t="s">
        <v>606</v>
      </c>
      <c r="AU217" t="s">
        <v>606</v>
      </c>
      <c r="BK217">
        <v>0</v>
      </c>
      <c r="BL217">
        <v>2.0000000000000002E-5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8.0000000000000007E-5</v>
      </c>
      <c r="BS217">
        <v>1.0000000000000001E-5</v>
      </c>
      <c r="BT217">
        <v>0</v>
      </c>
      <c r="BU217">
        <v>0</v>
      </c>
      <c r="BV217">
        <v>0.57599999999999996</v>
      </c>
      <c r="BW217">
        <v>0.70594559999999995</v>
      </c>
      <c r="BX217">
        <v>16.7</v>
      </c>
      <c r="BY217">
        <v>4626.7</v>
      </c>
      <c r="BZ217">
        <v>192.6</v>
      </c>
      <c r="CB217">
        <v>103.2</v>
      </c>
      <c r="CC217">
        <v>3.5632283120000001</v>
      </c>
      <c r="CD217">
        <v>3.5601995679999998</v>
      </c>
      <c r="CE217">
        <v>210.45</v>
      </c>
      <c r="CF217" t="s">
        <v>609</v>
      </c>
      <c r="CG217">
        <v>0</v>
      </c>
      <c r="CH217" t="s">
        <v>631</v>
      </c>
      <c r="CJ217" t="s">
        <v>624</v>
      </c>
      <c r="CL217" t="s">
        <v>779</v>
      </c>
      <c r="CM217" t="s">
        <v>779</v>
      </c>
      <c r="CN217" t="s">
        <v>779</v>
      </c>
      <c r="CO217" t="s">
        <v>779</v>
      </c>
      <c r="CP217" t="s">
        <v>779</v>
      </c>
      <c r="CQ217" t="s">
        <v>779</v>
      </c>
      <c r="CR217" t="s">
        <v>780</v>
      </c>
      <c r="CS217" t="s">
        <v>780</v>
      </c>
      <c r="CU217" t="s">
        <v>780</v>
      </c>
      <c r="CV217" t="s">
        <v>780</v>
      </c>
      <c r="CW217" t="s">
        <v>848</v>
      </c>
    </row>
    <row r="218" spans="2:101" hidden="1">
      <c r="B218">
        <v>79039</v>
      </c>
      <c r="C218" t="s">
        <v>731</v>
      </c>
      <c r="D218" t="s">
        <v>592</v>
      </c>
      <c r="E218" t="s">
        <v>665</v>
      </c>
      <c r="F218" t="s">
        <v>594</v>
      </c>
      <c r="G218" t="s">
        <v>1586</v>
      </c>
      <c r="H218">
        <v>6670</v>
      </c>
      <c r="I218" t="s">
        <v>616</v>
      </c>
      <c r="J218" t="s">
        <v>598</v>
      </c>
      <c r="K218" t="s">
        <v>773</v>
      </c>
      <c r="L218" t="s">
        <v>617</v>
      </c>
      <c r="N218" t="s">
        <v>1571</v>
      </c>
      <c r="O218" t="s">
        <v>1572</v>
      </c>
      <c r="P218" t="s">
        <v>1573</v>
      </c>
      <c r="Q218" t="s">
        <v>777</v>
      </c>
      <c r="R218">
        <v>276</v>
      </c>
      <c r="S218">
        <v>276</v>
      </c>
      <c r="T218">
        <v>300</v>
      </c>
      <c r="U218">
        <v>7</v>
      </c>
      <c r="V218">
        <v>7</v>
      </c>
      <c r="W218">
        <v>21</v>
      </c>
      <c r="AA218">
        <v>6.9999999999999999E-4</v>
      </c>
      <c r="AB218">
        <v>1.37E-2</v>
      </c>
      <c r="AC218">
        <v>2.6100000000000002E-2</v>
      </c>
      <c r="AD218" t="s">
        <v>607</v>
      </c>
      <c r="AE218">
        <v>0.94210000000000005</v>
      </c>
      <c r="AF218">
        <v>9.4999999999999998E-3</v>
      </c>
      <c r="AG218">
        <v>5.4000000000000003E-3</v>
      </c>
      <c r="AH218">
        <v>5.0000000000000001E-4</v>
      </c>
      <c r="AI218">
        <v>4.0000000000000002E-4</v>
      </c>
      <c r="AJ218">
        <v>2.9999999999999997E-4</v>
      </c>
      <c r="AK218">
        <v>2.0000000000000001E-4</v>
      </c>
      <c r="AL218">
        <v>2.9E-4</v>
      </c>
      <c r="AM218">
        <v>3.5E-4</v>
      </c>
      <c r="AN218">
        <v>1.4999999999999999E-4</v>
      </c>
      <c r="AO218">
        <v>0</v>
      </c>
      <c r="AP218">
        <v>0</v>
      </c>
      <c r="AQ218" t="s">
        <v>606</v>
      </c>
      <c r="AR218" t="s">
        <v>606</v>
      </c>
      <c r="AS218" t="s">
        <v>606</v>
      </c>
      <c r="AT218" t="s">
        <v>606</v>
      </c>
      <c r="AU218" t="s">
        <v>606</v>
      </c>
      <c r="BK218">
        <v>1.0000000000000001E-5</v>
      </c>
      <c r="BL218">
        <v>3.0000000000000001E-5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1.8000000000000001E-4</v>
      </c>
      <c r="BS218">
        <v>2.0000000000000002E-5</v>
      </c>
      <c r="BT218">
        <v>2.0000000000000002E-5</v>
      </c>
      <c r="BU218">
        <v>5.0000000000000002E-5</v>
      </c>
      <c r="BV218">
        <v>0.59899999999999998</v>
      </c>
      <c r="BW218">
        <v>0.73413439999999996</v>
      </c>
      <c r="BX218">
        <v>17.399999999999999</v>
      </c>
      <c r="BY218">
        <v>4649.6000000000004</v>
      </c>
      <c r="BZ218">
        <v>195.3</v>
      </c>
      <c r="CB218">
        <v>102.4</v>
      </c>
      <c r="CC218">
        <v>3.5356063880000002</v>
      </c>
      <c r="CD218">
        <v>3.532601122</v>
      </c>
      <c r="CE218">
        <v>208.24</v>
      </c>
      <c r="CF218" t="s">
        <v>609</v>
      </c>
      <c r="CG218">
        <v>10</v>
      </c>
      <c r="CH218" t="s">
        <v>778</v>
      </c>
      <c r="CJ218" t="s">
        <v>624</v>
      </c>
      <c r="CL218" t="s">
        <v>779</v>
      </c>
      <c r="CM218" t="s">
        <v>779</v>
      </c>
      <c r="CN218" t="s">
        <v>779</v>
      </c>
      <c r="CO218" t="s">
        <v>779</v>
      </c>
      <c r="CP218" t="s">
        <v>779</v>
      </c>
      <c r="CQ218" t="s">
        <v>779</v>
      </c>
      <c r="CR218" t="s">
        <v>780</v>
      </c>
      <c r="CS218" t="s">
        <v>780</v>
      </c>
      <c r="CT218" t="s">
        <v>780</v>
      </c>
      <c r="CU218" t="s">
        <v>780</v>
      </c>
      <c r="CV218" t="s">
        <v>780</v>
      </c>
      <c r="CW218" t="s">
        <v>848</v>
      </c>
    </row>
    <row r="219" spans="2:101" hidden="1">
      <c r="B219">
        <v>79037</v>
      </c>
      <c r="C219" t="s">
        <v>731</v>
      </c>
      <c r="D219" t="s">
        <v>592</v>
      </c>
      <c r="E219" t="s">
        <v>665</v>
      </c>
      <c r="F219" t="s">
        <v>594</v>
      </c>
      <c r="G219" t="s">
        <v>1587</v>
      </c>
      <c r="H219">
        <v>7157</v>
      </c>
      <c r="I219" t="s">
        <v>616</v>
      </c>
      <c r="J219" t="s">
        <v>598</v>
      </c>
      <c r="K219" t="s">
        <v>773</v>
      </c>
      <c r="L219" t="s">
        <v>617</v>
      </c>
      <c r="N219" t="s">
        <v>1571</v>
      </c>
      <c r="O219" t="s">
        <v>1572</v>
      </c>
      <c r="P219" t="s">
        <v>1573</v>
      </c>
      <c r="Q219" t="s">
        <v>783</v>
      </c>
      <c r="R219">
        <v>517</v>
      </c>
      <c r="S219">
        <v>517</v>
      </c>
      <c r="T219">
        <v>550</v>
      </c>
      <c r="U219">
        <v>5</v>
      </c>
      <c r="V219">
        <v>5</v>
      </c>
      <c r="W219">
        <v>21</v>
      </c>
      <c r="AA219">
        <v>2.0000000000000001E-4</v>
      </c>
      <c r="AB219">
        <v>4.0000000000000001E-3</v>
      </c>
      <c r="AC219">
        <v>7.0699999999999999E-2</v>
      </c>
      <c r="AD219" t="s">
        <v>607</v>
      </c>
      <c r="AE219">
        <v>0.92200000000000004</v>
      </c>
      <c r="AF219">
        <v>6.9999999999999999E-4</v>
      </c>
      <c r="AG219">
        <v>2.3999999999999998E-3</v>
      </c>
      <c r="AH219" t="s">
        <v>607</v>
      </c>
      <c r="AI219" t="s">
        <v>607</v>
      </c>
      <c r="AJ219" t="s">
        <v>607</v>
      </c>
      <c r="AK219" t="s">
        <v>607</v>
      </c>
      <c r="AL219">
        <v>0</v>
      </c>
      <c r="AM219">
        <v>0</v>
      </c>
      <c r="AN219">
        <v>0</v>
      </c>
      <c r="AO219">
        <v>0</v>
      </c>
      <c r="AP219">
        <v>0</v>
      </c>
      <c r="AQ219" t="s">
        <v>606</v>
      </c>
      <c r="AR219" t="s">
        <v>606</v>
      </c>
      <c r="AS219" t="s">
        <v>606</v>
      </c>
      <c r="AT219" t="s">
        <v>606</v>
      </c>
      <c r="AU219" t="s">
        <v>606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0.627</v>
      </c>
      <c r="BW219">
        <v>0.7684512</v>
      </c>
      <c r="BX219">
        <v>18.2</v>
      </c>
      <c r="BY219">
        <v>4788.8</v>
      </c>
      <c r="BZ219">
        <v>198.9</v>
      </c>
      <c r="CB219">
        <v>103.5</v>
      </c>
      <c r="CC219">
        <v>3.5735865339999999</v>
      </c>
      <c r="CD219">
        <v>3.5705489859999999</v>
      </c>
      <c r="CE219">
        <v>211.08</v>
      </c>
      <c r="CF219" t="s">
        <v>609</v>
      </c>
      <c r="CG219">
        <v>40</v>
      </c>
      <c r="CH219" t="s">
        <v>784</v>
      </c>
      <c r="CJ219" t="s">
        <v>624</v>
      </c>
      <c r="CL219" t="s">
        <v>779</v>
      </c>
      <c r="CM219" t="s">
        <v>779</v>
      </c>
      <c r="CN219" t="s">
        <v>779</v>
      </c>
      <c r="CO219" t="s">
        <v>779</v>
      </c>
      <c r="CP219" t="s">
        <v>779</v>
      </c>
      <c r="CQ219" t="s">
        <v>779</v>
      </c>
      <c r="CR219" t="s">
        <v>780</v>
      </c>
      <c r="CS219" t="s">
        <v>780</v>
      </c>
      <c r="CU219" t="s">
        <v>780</v>
      </c>
      <c r="CV219" t="s">
        <v>780</v>
      </c>
      <c r="CW219" t="s">
        <v>848</v>
      </c>
    </row>
    <row r="220" spans="2:101" hidden="1">
      <c r="B220">
        <v>76664</v>
      </c>
      <c r="C220" t="s">
        <v>1588</v>
      </c>
      <c r="D220" t="s">
        <v>592</v>
      </c>
      <c r="E220" t="s">
        <v>1589</v>
      </c>
      <c r="F220" t="s">
        <v>594</v>
      </c>
      <c r="G220" t="s">
        <v>1590</v>
      </c>
      <c r="H220">
        <v>5949</v>
      </c>
      <c r="I220" t="s">
        <v>616</v>
      </c>
      <c r="J220" t="s">
        <v>1591</v>
      </c>
      <c r="K220" t="s">
        <v>773</v>
      </c>
      <c r="L220" t="s">
        <v>654</v>
      </c>
      <c r="M220" t="s">
        <v>852</v>
      </c>
      <c r="N220" t="s">
        <v>1592</v>
      </c>
      <c r="O220" t="s">
        <v>1593</v>
      </c>
      <c r="P220" t="s">
        <v>1594</v>
      </c>
      <c r="Q220" t="s">
        <v>642</v>
      </c>
      <c r="R220">
        <v>145</v>
      </c>
      <c r="S220">
        <v>145</v>
      </c>
      <c r="T220">
        <v>200</v>
      </c>
      <c r="U220">
        <v>3</v>
      </c>
      <c r="V220">
        <v>3</v>
      </c>
      <c r="W220">
        <v>21.7</v>
      </c>
      <c r="Z220" t="s">
        <v>607</v>
      </c>
      <c r="AA220">
        <v>1E-4</v>
      </c>
      <c r="AB220">
        <v>4.8999999999999998E-3</v>
      </c>
      <c r="AC220">
        <v>8.2100000000000006E-2</v>
      </c>
      <c r="AD220" t="s">
        <v>606</v>
      </c>
      <c r="AE220">
        <v>0.91239999999999999</v>
      </c>
      <c r="AF220">
        <v>5.0000000000000001E-4</v>
      </c>
      <c r="AG220" t="s">
        <v>607</v>
      </c>
      <c r="AH220" t="s">
        <v>607</v>
      </c>
      <c r="AI220" t="s">
        <v>607</v>
      </c>
      <c r="AJ220" t="s">
        <v>607</v>
      </c>
      <c r="AK220" t="s">
        <v>607</v>
      </c>
      <c r="AL220">
        <v>0</v>
      </c>
      <c r="AM220">
        <v>0</v>
      </c>
      <c r="AN220">
        <v>0</v>
      </c>
      <c r="AO220">
        <v>0</v>
      </c>
      <c r="AP220">
        <v>0</v>
      </c>
      <c r="AQ220" t="s">
        <v>606</v>
      </c>
      <c r="AR220" t="s">
        <v>606</v>
      </c>
      <c r="AS220" t="s">
        <v>606</v>
      </c>
      <c r="AT220" t="s">
        <v>606</v>
      </c>
      <c r="AU220" t="s">
        <v>606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0.63500000000000001</v>
      </c>
      <c r="BW220">
        <v>0.77825599999999995</v>
      </c>
      <c r="BX220">
        <v>18.399999999999999</v>
      </c>
      <c r="BY220">
        <v>4820.8</v>
      </c>
      <c r="BZ220">
        <v>199.6</v>
      </c>
      <c r="CB220">
        <v>95</v>
      </c>
      <c r="CC220">
        <v>3.28</v>
      </c>
      <c r="CD220">
        <v>3.2770000000000001</v>
      </c>
      <c r="CE220" t="s">
        <v>608</v>
      </c>
      <c r="CF220" t="s">
        <v>609</v>
      </c>
      <c r="CG220">
        <v>0</v>
      </c>
      <c r="CH220" t="s">
        <v>1595</v>
      </c>
      <c r="CJ220" t="s">
        <v>1596</v>
      </c>
      <c r="CL220">
        <v>524.5</v>
      </c>
      <c r="CM220">
        <v>530.5</v>
      </c>
      <c r="CN220">
        <v>524.5</v>
      </c>
      <c r="CO220">
        <v>530.5</v>
      </c>
      <c r="CP220" t="s">
        <v>779</v>
      </c>
      <c r="CQ220" t="s">
        <v>779</v>
      </c>
      <c r="CR220" t="s">
        <v>780</v>
      </c>
      <c r="CS220">
        <v>0</v>
      </c>
      <c r="CT220">
        <v>54.5</v>
      </c>
      <c r="CU220">
        <v>622.5</v>
      </c>
      <c r="CV220">
        <v>618.79999999999995</v>
      </c>
      <c r="CW220" t="s">
        <v>848</v>
      </c>
    </row>
    <row r="221" spans="2:101" hidden="1">
      <c r="B221">
        <v>76713</v>
      </c>
      <c r="C221" t="s">
        <v>1597</v>
      </c>
      <c r="D221" t="s">
        <v>592</v>
      </c>
      <c r="E221" t="s">
        <v>1589</v>
      </c>
      <c r="F221" t="s">
        <v>594</v>
      </c>
      <c r="G221" t="s">
        <v>1598</v>
      </c>
      <c r="H221">
        <v>9844</v>
      </c>
      <c r="I221" t="s">
        <v>616</v>
      </c>
      <c r="J221" t="s">
        <v>1599</v>
      </c>
      <c r="K221" t="s">
        <v>773</v>
      </c>
      <c r="L221" t="s">
        <v>654</v>
      </c>
      <c r="M221" t="s">
        <v>831</v>
      </c>
      <c r="N221" t="s">
        <v>1592</v>
      </c>
      <c r="O221" t="s">
        <v>1600</v>
      </c>
      <c r="P221" t="s">
        <v>1594</v>
      </c>
      <c r="Q221" t="s">
        <v>642</v>
      </c>
      <c r="R221">
        <v>69</v>
      </c>
      <c r="S221">
        <v>69</v>
      </c>
      <c r="T221">
        <v>75</v>
      </c>
      <c r="U221">
        <v>-7</v>
      </c>
      <c r="V221">
        <v>-7</v>
      </c>
      <c r="W221">
        <v>21.6</v>
      </c>
      <c r="Z221" t="s">
        <v>607</v>
      </c>
      <c r="AA221">
        <v>2.0000000000000001E-4</v>
      </c>
      <c r="AB221">
        <v>4.4999999999999997E-3</v>
      </c>
      <c r="AC221">
        <v>6.9699999999999998E-2</v>
      </c>
      <c r="AD221" t="s">
        <v>606</v>
      </c>
      <c r="AE221">
        <v>0.92479999999999996</v>
      </c>
      <c r="AF221">
        <v>8.0000000000000004E-4</v>
      </c>
      <c r="AG221" t="s">
        <v>607</v>
      </c>
      <c r="AH221" t="s">
        <v>607</v>
      </c>
      <c r="AI221" t="s">
        <v>607</v>
      </c>
      <c r="AJ221" t="s">
        <v>607</v>
      </c>
      <c r="AK221" t="s">
        <v>607</v>
      </c>
      <c r="AL221">
        <v>0</v>
      </c>
      <c r="AM221">
        <v>0</v>
      </c>
      <c r="AN221">
        <v>0</v>
      </c>
      <c r="AO221">
        <v>0</v>
      </c>
      <c r="AP221">
        <v>0</v>
      </c>
      <c r="AQ221" t="s">
        <v>606</v>
      </c>
      <c r="AR221" t="s">
        <v>606</v>
      </c>
      <c r="AS221" t="s">
        <v>606</v>
      </c>
      <c r="AT221" t="s">
        <v>606</v>
      </c>
      <c r="AU221" t="s">
        <v>606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0.623</v>
      </c>
      <c r="BW221">
        <v>0.76354880000000003</v>
      </c>
      <c r="BX221">
        <v>18.100000000000001</v>
      </c>
      <c r="BY221">
        <v>4786.8</v>
      </c>
      <c r="BZ221">
        <v>198.3</v>
      </c>
      <c r="CB221">
        <v>95</v>
      </c>
      <c r="CC221">
        <v>3.28</v>
      </c>
      <c r="CD221">
        <v>3.2770000000000001</v>
      </c>
      <c r="CE221" t="s">
        <v>608</v>
      </c>
      <c r="CF221" t="s">
        <v>609</v>
      </c>
      <c r="CG221">
        <v>0</v>
      </c>
      <c r="CH221" t="s">
        <v>1601</v>
      </c>
      <c r="CJ221" t="s">
        <v>1602</v>
      </c>
      <c r="CL221">
        <v>465</v>
      </c>
      <c r="CM221">
        <v>471</v>
      </c>
      <c r="CN221">
        <v>465</v>
      </c>
      <c r="CO221">
        <v>471</v>
      </c>
      <c r="CP221" t="s">
        <v>779</v>
      </c>
      <c r="CQ221" t="s">
        <v>779</v>
      </c>
      <c r="CR221" t="s">
        <v>780</v>
      </c>
      <c r="CS221">
        <v>0</v>
      </c>
      <c r="CT221">
        <v>22.934999999999999</v>
      </c>
      <c r="CU221">
        <v>545.22</v>
      </c>
      <c r="CV221">
        <v>541.62</v>
      </c>
      <c r="CW221" t="s">
        <v>848</v>
      </c>
    </row>
    <row r="222" spans="2:101" hidden="1">
      <c r="C222" t="s">
        <v>1603</v>
      </c>
      <c r="D222" t="s">
        <v>592</v>
      </c>
      <c r="E222" t="s">
        <v>1589</v>
      </c>
      <c r="F222" t="s">
        <v>594</v>
      </c>
      <c r="G222" t="s">
        <v>1604</v>
      </c>
      <c r="H222">
        <v>8340</v>
      </c>
      <c r="I222" t="s">
        <v>616</v>
      </c>
      <c r="J222" t="s">
        <v>1605</v>
      </c>
      <c r="K222" t="s">
        <v>773</v>
      </c>
      <c r="L222" t="s">
        <v>638</v>
      </c>
      <c r="M222" t="s">
        <v>852</v>
      </c>
      <c r="N222" t="s">
        <v>1592</v>
      </c>
      <c r="O222" t="s">
        <v>1606</v>
      </c>
      <c r="P222" t="s">
        <v>1594</v>
      </c>
      <c r="Q222" t="s">
        <v>642</v>
      </c>
      <c r="R222">
        <v>83</v>
      </c>
      <c r="S222">
        <v>83</v>
      </c>
      <c r="T222">
        <v>75</v>
      </c>
      <c r="U222">
        <v>-14</v>
      </c>
      <c r="V222">
        <v>-14</v>
      </c>
      <c r="W222">
        <v>21.6</v>
      </c>
      <c r="Z222" t="s">
        <v>606</v>
      </c>
      <c r="AA222">
        <v>1E-4</v>
      </c>
      <c r="AB222">
        <v>3.3999999999999998E-3</v>
      </c>
      <c r="AC222">
        <v>6.3899999999999998E-2</v>
      </c>
      <c r="AD222" t="s">
        <v>606</v>
      </c>
      <c r="AE222">
        <v>0.93230000000000002</v>
      </c>
      <c r="AF222">
        <v>2.9999999999999997E-4</v>
      </c>
      <c r="AG222" t="s">
        <v>607</v>
      </c>
      <c r="AH222" t="s">
        <v>607</v>
      </c>
      <c r="AI222" t="s">
        <v>607</v>
      </c>
      <c r="AJ222" t="s">
        <v>607</v>
      </c>
      <c r="AK222" t="s">
        <v>607</v>
      </c>
      <c r="AL222">
        <v>0</v>
      </c>
      <c r="AM222">
        <v>0</v>
      </c>
      <c r="AN222">
        <v>0</v>
      </c>
      <c r="AO222">
        <v>0</v>
      </c>
      <c r="AP222">
        <v>0</v>
      </c>
      <c r="AQ222" t="s">
        <v>606</v>
      </c>
      <c r="AR222" t="s">
        <v>606</v>
      </c>
      <c r="AS222" t="s">
        <v>606</v>
      </c>
      <c r="AT222" t="s">
        <v>606</v>
      </c>
      <c r="AU222" t="s">
        <v>606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0.61699999999999999</v>
      </c>
      <c r="BW222">
        <v>0.75619519999999996</v>
      </c>
      <c r="BX222">
        <v>17.899999999999999</v>
      </c>
      <c r="BY222">
        <v>4772.1000000000004</v>
      </c>
      <c r="BZ222">
        <v>197.6</v>
      </c>
      <c r="CB222">
        <v>95</v>
      </c>
      <c r="CC222">
        <v>3.28</v>
      </c>
      <c r="CD222">
        <v>3.2770000000000001</v>
      </c>
      <c r="CE222" t="s">
        <v>608</v>
      </c>
      <c r="CF222" t="s">
        <v>609</v>
      </c>
      <c r="CG222">
        <v>0</v>
      </c>
      <c r="CH222" t="s">
        <v>1607</v>
      </c>
      <c r="CJ222" t="s">
        <v>1608</v>
      </c>
      <c r="CL222">
        <v>366.3</v>
      </c>
      <c r="CM222">
        <v>368.7</v>
      </c>
      <c r="CN222">
        <v>363.5</v>
      </c>
      <c r="CO222">
        <v>365.2</v>
      </c>
      <c r="CP222" t="s">
        <v>779</v>
      </c>
      <c r="CQ222" t="s">
        <v>779</v>
      </c>
      <c r="CR222" t="s">
        <v>780</v>
      </c>
      <c r="CS222">
        <v>0</v>
      </c>
      <c r="CT222">
        <v>15.78</v>
      </c>
      <c r="CU222">
        <v>447.7</v>
      </c>
      <c r="CV222">
        <v>444.1</v>
      </c>
      <c r="CW222" t="s">
        <v>848</v>
      </c>
    </row>
    <row r="223" spans="2:101" hidden="1">
      <c r="B223">
        <v>76657</v>
      </c>
      <c r="C223" t="s">
        <v>1609</v>
      </c>
      <c r="D223" t="s">
        <v>592</v>
      </c>
      <c r="E223" t="s">
        <v>1085</v>
      </c>
      <c r="F223" t="s">
        <v>594</v>
      </c>
      <c r="G223" t="s">
        <v>1610</v>
      </c>
      <c r="H223">
        <v>9046</v>
      </c>
      <c r="I223" t="s">
        <v>616</v>
      </c>
      <c r="J223" t="s">
        <v>1611</v>
      </c>
      <c r="K223" t="s">
        <v>773</v>
      </c>
      <c r="L223" t="s">
        <v>654</v>
      </c>
      <c r="M223" t="s">
        <v>831</v>
      </c>
      <c r="N223" t="s">
        <v>1592</v>
      </c>
      <c r="O223" t="s">
        <v>1612</v>
      </c>
      <c r="P223" t="s">
        <v>1594</v>
      </c>
      <c r="Q223" t="s">
        <v>642</v>
      </c>
      <c r="R223">
        <v>76</v>
      </c>
      <c r="S223">
        <v>76</v>
      </c>
      <c r="T223">
        <v>75</v>
      </c>
      <c r="U223">
        <v>-3</v>
      </c>
      <c r="V223">
        <v>-3</v>
      </c>
      <c r="W223">
        <v>21.9</v>
      </c>
      <c r="Z223" t="s">
        <v>606</v>
      </c>
      <c r="AA223">
        <v>1E-4</v>
      </c>
      <c r="AB223">
        <v>3.8999999999999998E-3</v>
      </c>
      <c r="AC223">
        <v>8.0799999999999997E-2</v>
      </c>
      <c r="AD223" t="s">
        <v>606</v>
      </c>
      <c r="AE223">
        <v>0.91459999999999997</v>
      </c>
      <c r="AF223">
        <v>5.9999999999999995E-4</v>
      </c>
      <c r="AG223" t="s">
        <v>607</v>
      </c>
      <c r="AH223" t="s">
        <v>607</v>
      </c>
      <c r="AI223" t="s">
        <v>607</v>
      </c>
      <c r="AJ223" t="s">
        <v>607</v>
      </c>
      <c r="AK223" t="s">
        <v>607</v>
      </c>
      <c r="AL223">
        <v>0</v>
      </c>
      <c r="AM223">
        <v>0</v>
      </c>
      <c r="AN223">
        <v>0</v>
      </c>
      <c r="AO223">
        <v>0</v>
      </c>
      <c r="AP223">
        <v>0</v>
      </c>
      <c r="AQ223" t="s">
        <v>606</v>
      </c>
      <c r="AR223" t="s">
        <v>606</v>
      </c>
      <c r="AS223" t="s">
        <v>606</v>
      </c>
      <c r="AT223" t="s">
        <v>606</v>
      </c>
      <c r="AU223" t="s">
        <v>606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0.63400000000000001</v>
      </c>
      <c r="BW223">
        <v>0.77703040000000001</v>
      </c>
      <c r="BX223">
        <v>18.399999999999999</v>
      </c>
      <c r="BY223">
        <v>4818.3999999999996</v>
      </c>
      <c r="BZ223">
        <v>199.6</v>
      </c>
      <c r="CB223">
        <v>95</v>
      </c>
      <c r="CC223">
        <v>3.28</v>
      </c>
      <c r="CD223">
        <v>3.2770000000000001</v>
      </c>
      <c r="CE223" t="s">
        <v>608</v>
      </c>
      <c r="CF223" t="s">
        <v>609</v>
      </c>
      <c r="CG223">
        <v>0</v>
      </c>
      <c r="CH223" t="s">
        <v>1613</v>
      </c>
      <c r="CJ223" t="s">
        <v>1614</v>
      </c>
      <c r="CL223">
        <v>492.6</v>
      </c>
      <c r="CM223">
        <v>494.6</v>
      </c>
      <c r="CN223">
        <v>492.6</v>
      </c>
      <c r="CO223">
        <v>494.6</v>
      </c>
      <c r="CP223" t="s">
        <v>779</v>
      </c>
      <c r="CQ223" t="s">
        <v>779</v>
      </c>
      <c r="CR223">
        <v>0</v>
      </c>
      <c r="CS223">
        <v>0</v>
      </c>
      <c r="CT223">
        <v>45.64</v>
      </c>
      <c r="CU223">
        <v>582.70000000000005</v>
      </c>
      <c r="CV223">
        <v>579</v>
      </c>
      <c r="CW223" t="s">
        <v>1615</v>
      </c>
    </row>
    <row r="224" spans="2:101" hidden="1">
      <c r="B224">
        <v>76870</v>
      </c>
      <c r="C224" t="s">
        <v>1616</v>
      </c>
      <c r="D224" t="s">
        <v>592</v>
      </c>
      <c r="E224" t="s">
        <v>1085</v>
      </c>
      <c r="F224" t="s">
        <v>594</v>
      </c>
      <c r="G224" t="s">
        <v>1617</v>
      </c>
      <c r="H224">
        <v>64</v>
      </c>
      <c r="I224" t="s">
        <v>616</v>
      </c>
      <c r="J224" t="s">
        <v>1618</v>
      </c>
      <c r="K224" t="s">
        <v>773</v>
      </c>
      <c r="L224" t="s">
        <v>638</v>
      </c>
      <c r="M224" t="s">
        <v>852</v>
      </c>
      <c r="N224" t="s">
        <v>1592</v>
      </c>
      <c r="O224" t="s">
        <v>1619</v>
      </c>
      <c r="P224" t="s">
        <v>1594</v>
      </c>
      <c r="Q224" t="s">
        <v>642</v>
      </c>
      <c r="R224">
        <v>7</v>
      </c>
      <c r="S224">
        <v>7</v>
      </c>
      <c r="T224">
        <v>50</v>
      </c>
      <c r="U224">
        <v>-15</v>
      </c>
      <c r="V224">
        <v>-15</v>
      </c>
      <c r="W224">
        <v>22</v>
      </c>
      <c r="Z224" t="s">
        <v>606</v>
      </c>
      <c r="AA224">
        <v>2.0000000000000001E-4</v>
      </c>
      <c r="AB224">
        <v>4.3E-3</v>
      </c>
      <c r="AC224">
        <v>7.9000000000000001E-2</v>
      </c>
      <c r="AD224" t="s">
        <v>606</v>
      </c>
      <c r="AE224">
        <v>0.91579999999999995</v>
      </c>
      <c r="AF224">
        <v>5.9999999999999995E-4</v>
      </c>
      <c r="AG224" t="s">
        <v>607</v>
      </c>
      <c r="AH224" t="s">
        <v>607</v>
      </c>
      <c r="AI224">
        <v>1E-4</v>
      </c>
      <c r="AJ224" t="s">
        <v>607</v>
      </c>
      <c r="AK224" t="s">
        <v>607</v>
      </c>
      <c r="AL224">
        <v>0</v>
      </c>
      <c r="AM224">
        <v>0</v>
      </c>
      <c r="AN224">
        <v>0</v>
      </c>
      <c r="AO224">
        <v>0</v>
      </c>
      <c r="AP224">
        <v>0</v>
      </c>
      <c r="AQ224" t="s">
        <v>606</v>
      </c>
      <c r="AR224" t="s">
        <v>606</v>
      </c>
      <c r="AS224" t="s">
        <v>606</v>
      </c>
      <c r="AT224" t="s">
        <v>606</v>
      </c>
      <c r="AU224" t="s">
        <v>606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0.63300000000000001</v>
      </c>
      <c r="BW224">
        <v>0.77580479999999996</v>
      </c>
      <c r="BX224">
        <v>18.3</v>
      </c>
      <c r="BY224">
        <v>4812.5</v>
      </c>
      <c r="BZ224">
        <v>199.4</v>
      </c>
      <c r="CB224">
        <v>94.9</v>
      </c>
      <c r="CC224">
        <v>3.276650842</v>
      </c>
      <c r="CD224">
        <v>3.2738656879999999</v>
      </c>
      <c r="CE224">
        <v>192.99</v>
      </c>
      <c r="CF224" t="s">
        <v>609</v>
      </c>
      <c r="CG224">
        <v>0</v>
      </c>
      <c r="CH224" t="s">
        <v>1620</v>
      </c>
      <c r="CJ224" t="s">
        <v>1621</v>
      </c>
      <c r="CL224">
        <v>367.8</v>
      </c>
      <c r="CM224">
        <v>368.8</v>
      </c>
      <c r="CN224">
        <v>367.8</v>
      </c>
      <c r="CO224">
        <v>368.8</v>
      </c>
      <c r="CP224" t="s">
        <v>779</v>
      </c>
      <c r="CQ224" t="s">
        <v>779</v>
      </c>
      <c r="CR224">
        <v>0</v>
      </c>
      <c r="CS224">
        <v>0</v>
      </c>
      <c r="CT224">
        <v>9.4600000000000009</v>
      </c>
      <c r="CU224">
        <v>451.4</v>
      </c>
      <c r="CV224">
        <v>448.1</v>
      </c>
      <c r="CW224" t="s">
        <v>1615</v>
      </c>
    </row>
    <row r="225" spans="2:106" hidden="1">
      <c r="B225">
        <v>76857</v>
      </c>
      <c r="C225" t="s">
        <v>1622</v>
      </c>
      <c r="D225" t="s">
        <v>592</v>
      </c>
      <c r="E225" t="s">
        <v>1085</v>
      </c>
      <c r="F225" t="s">
        <v>594</v>
      </c>
      <c r="G225" t="s">
        <v>1623</v>
      </c>
      <c r="H225">
        <v>8915</v>
      </c>
      <c r="I225" t="s">
        <v>616</v>
      </c>
      <c r="J225" t="s">
        <v>1624</v>
      </c>
      <c r="K225" t="s">
        <v>773</v>
      </c>
      <c r="L225" t="s">
        <v>638</v>
      </c>
      <c r="M225" t="s">
        <v>852</v>
      </c>
      <c r="N225" t="s">
        <v>1592</v>
      </c>
      <c r="O225" t="s">
        <v>1625</v>
      </c>
      <c r="P225" t="s">
        <v>1594</v>
      </c>
      <c r="Q225" t="s">
        <v>642</v>
      </c>
      <c r="R225">
        <v>14</v>
      </c>
      <c r="S225">
        <v>14</v>
      </c>
      <c r="T225">
        <v>25</v>
      </c>
      <c r="U225">
        <v>-6</v>
      </c>
      <c r="V225">
        <v>-6</v>
      </c>
      <c r="W225">
        <v>22</v>
      </c>
      <c r="Z225" t="s">
        <v>606</v>
      </c>
      <c r="AA225">
        <v>1E-4</v>
      </c>
      <c r="AB225">
        <v>3.5999999999999999E-3</v>
      </c>
      <c r="AC225">
        <v>7.9399999999999998E-2</v>
      </c>
      <c r="AD225" t="s">
        <v>606</v>
      </c>
      <c r="AE225">
        <v>0.91639999999999999</v>
      </c>
      <c r="AF225">
        <v>5.0000000000000001E-4</v>
      </c>
      <c r="AG225" t="s">
        <v>607</v>
      </c>
      <c r="AH225" t="s">
        <v>607</v>
      </c>
      <c r="AI225" t="s">
        <v>607</v>
      </c>
      <c r="AJ225" t="s">
        <v>607</v>
      </c>
      <c r="AK225" t="s">
        <v>607</v>
      </c>
      <c r="AL225">
        <v>0</v>
      </c>
      <c r="AM225">
        <v>0</v>
      </c>
      <c r="AN225">
        <v>0</v>
      </c>
      <c r="AO225">
        <v>0</v>
      </c>
      <c r="AP225">
        <v>0</v>
      </c>
      <c r="AQ225" t="s">
        <v>606</v>
      </c>
      <c r="AR225" t="s">
        <v>606</v>
      </c>
      <c r="AS225" t="s">
        <v>606</v>
      </c>
      <c r="AT225" t="s">
        <v>606</v>
      </c>
      <c r="AU225" t="s">
        <v>606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0.63300000000000001</v>
      </c>
      <c r="BW225">
        <v>0.77580479999999996</v>
      </c>
      <c r="BX225">
        <v>18.3</v>
      </c>
      <c r="BY225">
        <v>4814.6000000000004</v>
      </c>
      <c r="BZ225">
        <v>199.5</v>
      </c>
      <c r="CB225">
        <v>98.5</v>
      </c>
      <c r="CC225">
        <v>3.4009495040000002</v>
      </c>
      <c r="CD225">
        <v>3.3980586970000002</v>
      </c>
      <c r="CE225">
        <v>197.08</v>
      </c>
      <c r="CF225" t="s">
        <v>609</v>
      </c>
      <c r="CG225">
        <v>0</v>
      </c>
      <c r="CH225" t="s">
        <v>1626</v>
      </c>
      <c r="CJ225" t="s">
        <v>1627</v>
      </c>
      <c r="CL225">
        <v>374.5</v>
      </c>
      <c r="CM225">
        <v>375.5</v>
      </c>
      <c r="CN225">
        <v>374.5</v>
      </c>
      <c r="CO225">
        <v>375.5</v>
      </c>
      <c r="CP225" t="s">
        <v>779</v>
      </c>
      <c r="CQ225" t="s">
        <v>779</v>
      </c>
      <c r="CR225">
        <v>3.4</v>
      </c>
      <c r="CS225">
        <v>0</v>
      </c>
      <c r="CT225">
        <v>14.34</v>
      </c>
      <c r="CU225">
        <v>456.95</v>
      </c>
      <c r="CV225">
        <v>453.7</v>
      </c>
      <c r="CW225" t="s">
        <v>1615</v>
      </c>
    </row>
    <row r="226" spans="2:106" hidden="1">
      <c r="C226" t="s">
        <v>909</v>
      </c>
      <c r="D226" t="s">
        <v>592</v>
      </c>
      <c r="E226" t="s">
        <v>665</v>
      </c>
      <c r="F226" t="s">
        <v>594</v>
      </c>
      <c r="G226" t="s">
        <v>1628</v>
      </c>
      <c r="H226">
        <v>11407</v>
      </c>
      <c r="I226" t="s">
        <v>616</v>
      </c>
      <c r="J226" t="s">
        <v>911</v>
      </c>
      <c r="K226">
        <v>3160</v>
      </c>
      <c r="L226" t="s">
        <v>890</v>
      </c>
      <c r="M226" t="s">
        <v>852</v>
      </c>
      <c r="N226" t="s">
        <v>1629</v>
      </c>
      <c r="O226" t="s">
        <v>1630</v>
      </c>
      <c r="P226" t="s">
        <v>1631</v>
      </c>
      <c r="Q226" t="s">
        <v>642</v>
      </c>
      <c r="R226">
        <v>345</v>
      </c>
      <c r="S226">
        <v>345</v>
      </c>
      <c r="T226">
        <v>300</v>
      </c>
      <c r="U226">
        <v>32.200000000000003</v>
      </c>
      <c r="V226">
        <v>32.200000000000003</v>
      </c>
      <c r="W226">
        <v>20.3</v>
      </c>
      <c r="Y226" t="s">
        <v>1632</v>
      </c>
      <c r="Z226" t="s">
        <v>607</v>
      </c>
      <c r="AA226">
        <v>2.9999999999999997E-4</v>
      </c>
      <c r="AB226">
        <v>7.1000000000000004E-3</v>
      </c>
      <c r="AC226">
        <v>9.4000000000000004E-3</v>
      </c>
      <c r="AD226" t="s">
        <v>606</v>
      </c>
      <c r="AE226">
        <v>0.84109999999999996</v>
      </c>
      <c r="AF226">
        <v>7.1400000000000005E-2</v>
      </c>
      <c r="AG226">
        <v>4.2999999999999997E-2</v>
      </c>
      <c r="AH226">
        <v>4.8999999999999998E-3</v>
      </c>
      <c r="AI226">
        <v>1.21E-2</v>
      </c>
      <c r="AJ226">
        <v>2.5999999999999999E-3</v>
      </c>
      <c r="AK226">
        <v>3.0000000000000001E-3</v>
      </c>
      <c r="AL226">
        <v>1.23E-3</v>
      </c>
      <c r="AM226">
        <v>7.6000000000000004E-4</v>
      </c>
      <c r="AN226">
        <v>4.4999999999999999E-4</v>
      </c>
      <c r="AO226">
        <v>2.2000000000000001E-4</v>
      </c>
      <c r="AP226">
        <v>0</v>
      </c>
      <c r="AQ226" t="s">
        <v>607</v>
      </c>
      <c r="AR226" t="s">
        <v>606</v>
      </c>
      <c r="AS226" t="s">
        <v>606</v>
      </c>
      <c r="AT226" t="s">
        <v>606</v>
      </c>
      <c r="AU226" t="s">
        <v>606</v>
      </c>
      <c r="BK226">
        <v>9.0000000000000006E-5</v>
      </c>
      <c r="BL226">
        <v>3.0000000000000001E-5</v>
      </c>
      <c r="BM226">
        <v>1.2999999999999999E-4</v>
      </c>
      <c r="BN226">
        <v>1.0000000000000001E-5</v>
      </c>
      <c r="BO226">
        <v>2.0000000000000002E-5</v>
      </c>
      <c r="BP226">
        <v>5.0000000000000002E-5</v>
      </c>
      <c r="BQ226">
        <v>0</v>
      </c>
      <c r="BR226">
        <v>9.3999999999999997E-4</v>
      </c>
      <c r="BS226">
        <v>3.4000000000000002E-4</v>
      </c>
      <c r="BT226">
        <v>4.0999999999999999E-4</v>
      </c>
      <c r="BU226">
        <v>4.2000000000000002E-4</v>
      </c>
      <c r="BV226">
        <v>0.69099999999999995</v>
      </c>
      <c r="BW226">
        <v>0.84688960000000002</v>
      </c>
      <c r="BX226">
        <v>20</v>
      </c>
      <c r="BY226">
        <v>4590.8</v>
      </c>
      <c r="BZ226">
        <v>214.3</v>
      </c>
      <c r="CB226">
        <v>99.2</v>
      </c>
      <c r="CC226">
        <v>3.425118688</v>
      </c>
      <c r="CD226">
        <v>3.4222073370000001</v>
      </c>
      <c r="CE226">
        <v>198.93</v>
      </c>
      <c r="CF226" t="s">
        <v>609</v>
      </c>
      <c r="CG226">
        <v>0</v>
      </c>
      <c r="CH226" t="s">
        <v>913</v>
      </c>
      <c r="CJ226" t="s">
        <v>914</v>
      </c>
      <c r="CL226">
        <v>1082</v>
      </c>
      <c r="CM226">
        <v>1085</v>
      </c>
      <c r="CN226">
        <v>1082</v>
      </c>
      <c r="CO226">
        <v>1085</v>
      </c>
      <c r="CP226" t="s">
        <v>779</v>
      </c>
      <c r="CQ226" t="s">
        <v>779</v>
      </c>
      <c r="CR226" t="s">
        <v>780</v>
      </c>
      <c r="CS226" t="s">
        <v>780</v>
      </c>
      <c r="CT226" t="s">
        <v>780</v>
      </c>
      <c r="CU226">
        <v>701</v>
      </c>
      <c r="CV226">
        <v>697.3</v>
      </c>
      <c r="CW226" t="s">
        <v>1633</v>
      </c>
      <c r="DB226" t="s">
        <v>1634</v>
      </c>
    </row>
    <row r="227" spans="2:106" hidden="1">
      <c r="B227">
        <v>76533</v>
      </c>
      <c r="C227" t="s">
        <v>887</v>
      </c>
      <c r="D227" t="s">
        <v>592</v>
      </c>
      <c r="E227" t="s">
        <v>665</v>
      </c>
      <c r="F227" t="s">
        <v>594</v>
      </c>
      <c r="G227" t="s">
        <v>1635</v>
      </c>
      <c r="H227">
        <v>12050</v>
      </c>
      <c r="I227" t="s">
        <v>616</v>
      </c>
      <c r="J227" t="s">
        <v>889</v>
      </c>
      <c r="K227">
        <v>1370</v>
      </c>
      <c r="L227" t="s">
        <v>890</v>
      </c>
      <c r="M227" t="s">
        <v>852</v>
      </c>
      <c r="N227" t="s">
        <v>1629</v>
      </c>
      <c r="O227" t="s">
        <v>1630</v>
      </c>
      <c r="P227" t="s">
        <v>1636</v>
      </c>
      <c r="Q227" t="s">
        <v>642</v>
      </c>
      <c r="R227">
        <v>345</v>
      </c>
      <c r="S227">
        <v>345</v>
      </c>
      <c r="T227">
        <v>350</v>
      </c>
      <c r="U227">
        <v>22.2</v>
      </c>
      <c r="V227">
        <v>22.2</v>
      </c>
      <c r="W227">
        <v>20.100000000000001</v>
      </c>
      <c r="Z227">
        <v>2.0000000000000001E-4</v>
      </c>
      <c r="AA227">
        <v>4.0000000000000002E-4</v>
      </c>
      <c r="AB227">
        <v>5.0000000000000001E-3</v>
      </c>
      <c r="AC227">
        <v>8.8999999999999999E-3</v>
      </c>
      <c r="AD227" t="s">
        <v>606</v>
      </c>
      <c r="AE227">
        <v>0.8619</v>
      </c>
      <c r="AF227">
        <v>6.6799999999999998E-2</v>
      </c>
      <c r="AG227">
        <v>3.5400000000000001E-2</v>
      </c>
      <c r="AH227">
        <v>8.0000000000000002E-3</v>
      </c>
      <c r="AI227">
        <v>8.0999999999999996E-3</v>
      </c>
      <c r="AJ227">
        <v>1.5E-3</v>
      </c>
      <c r="AK227">
        <v>1.6000000000000001E-3</v>
      </c>
      <c r="AL227">
        <v>5.0000000000000001E-4</v>
      </c>
      <c r="AM227">
        <v>2.7999999999999998E-4</v>
      </c>
      <c r="AN227">
        <v>2.4000000000000001E-4</v>
      </c>
      <c r="AO227">
        <v>6.0000000000000002E-5</v>
      </c>
      <c r="AP227">
        <v>0</v>
      </c>
      <c r="AQ227" t="s">
        <v>607</v>
      </c>
      <c r="AR227" t="s">
        <v>606</v>
      </c>
      <c r="AS227" t="s">
        <v>606</v>
      </c>
      <c r="AT227" t="s">
        <v>606</v>
      </c>
      <c r="AU227" t="s">
        <v>606</v>
      </c>
      <c r="BK227">
        <v>6.9999999999999994E-5</v>
      </c>
      <c r="BL227">
        <v>0</v>
      </c>
      <c r="BM227">
        <v>6.9999999999999994E-5</v>
      </c>
      <c r="BN227">
        <v>0</v>
      </c>
      <c r="BO227">
        <v>0</v>
      </c>
      <c r="BP227">
        <v>4.0000000000000003E-5</v>
      </c>
      <c r="BQ227">
        <v>0</v>
      </c>
      <c r="BR227">
        <v>4.0000000000000002E-4</v>
      </c>
      <c r="BS227">
        <v>1.4999999999999999E-4</v>
      </c>
      <c r="BT227">
        <v>2.0000000000000001E-4</v>
      </c>
      <c r="BU227">
        <v>1.9000000000000001E-4</v>
      </c>
      <c r="BV227">
        <v>0.66700000000000004</v>
      </c>
      <c r="BW227">
        <v>0.81747519999999996</v>
      </c>
      <c r="BX227">
        <v>19.3</v>
      </c>
      <c r="BY227">
        <v>4600.1000000000004</v>
      </c>
      <c r="BZ227">
        <v>210.6</v>
      </c>
      <c r="CB227">
        <v>101.4</v>
      </c>
      <c r="CC227">
        <v>3.501078981</v>
      </c>
      <c r="CD227">
        <v>3.4981030639999999</v>
      </c>
      <c r="CE227">
        <v>203.12</v>
      </c>
      <c r="CF227" t="s">
        <v>609</v>
      </c>
      <c r="CG227">
        <v>0</v>
      </c>
      <c r="CH227" t="s">
        <v>894</v>
      </c>
      <c r="CJ227" t="s">
        <v>895</v>
      </c>
      <c r="CL227">
        <v>1068.3</v>
      </c>
      <c r="CM227">
        <v>1069.8</v>
      </c>
      <c r="CN227">
        <v>1062</v>
      </c>
      <c r="CO227">
        <v>1069.8</v>
      </c>
      <c r="CP227" t="s">
        <v>779</v>
      </c>
      <c r="CQ227" t="s">
        <v>779</v>
      </c>
      <c r="CR227" t="s">
        <v>780</v>
      </c>
      <c r="CS227" t="s">
        <v>780</v>
      </c>
      <c r="CT227" t="s">
        <v>780</v>
      </c>
      <c r="CU227">
        <v>697.4</v>
      </c>
      <c r="CV227">
        <v>693.6</v>
      </c>
      <c r="CW227" t="s">
        <v>1633</v>
      </c>
      <c r="DB227" t="s">
        <v>1634</v>
      </c>
    </row>
    <row r="228" spans="2:106" hidden="1">
      <c r="B228">
        <v>73292</v>
      </c>
      <c r="C228" t="s">
        <v>915</v>
      </c>
      <c r="D228" t="s">
        <v>592</v>
      </c>
      <c r="E228" t="s">
        <v>665</v>
      </c>
      <c r="F228" t="s">
        <v>594</v>
      </c>
      <c r="G228" t="s">
        <v>1637</v>
      </c>
      <c r="H228">
        <v>8752</v>
      </c>
      <c r="I228" t="s">
        <v>616</v>
      </c>
      <c r="J228" t="s">
        <v>917</v>
      </c>
      <c r="K228">
        <v>7435</v>
      </c>
      <c r="L228" t="s">
        <v>874</v>
      </c>
      <c r="M228" t="s">
        <v>1638</v>
      </c>
      <c r="N228" t="s">
        <v>865</v>
      </c>
      <c r="O228" t="s">
        <v>866</v>
      </c>
      <c r="P228" t="s">
        <v>906</v>
      </c>
      <c r="Q228" t="s">
        <v>642</v>
      </c>
      <c r="R228">
        <v>475</v>
      </c>
      <c r="S228">
        <v>475</v>
      </c>
      <c r="T228">
        <v>350</v>
      </c>
      <c r="U228">
        <v>29</v>
      </c>
      <c r="V228">
        <v>29</v>
      </c>
      <c r="W228">
        <v>23.3</v>
      </c>
      <c r="Z228" t="s">
        <v>607</v>
      </c>
      <c r="AA228">
        <v>2.9999999999999997E-4</v>
      </c>
      <c r="AB228">
        <v>4.7999999999999996E-3</v>
      </c>
      <c r="AC228">
        <v>1.4200000000000001E-2</v>
      </c>
      <c r="AD228" t="s">
        <v>607</v>
      </c>
      <c r="AE228">
        <v>0.86870000000000003</v>
      </c>
      <c r="AF228">
        <v>6.8599999999999994E-2</v>
      </c>
      <c r="AG228">
        <v>2.6499999999999999E-2</v>
      </c>
      <c r="AH228">
        <v>3.8E-3</v>
      </c>
      <c r="AI228">
        <v>7.0000000000000001E-3</v>
      </c>
      <c r="AJ228">
        <v>1.6999999999999999E-3</v>
      </c>
      <c r="AK228">
        <v>1.8E-3</v>
      </c>
      <c r="AL228">
        <v>6.6E-4</v>
      </c>
      <c r="AM228">
        <v>3.6999999999999999E-4</v>
      </c>
      <c r="AN228">
        <v>2.4000000000000001E-4</v>
      </c>
      <c r="AO228">
        <v>0</v>
      </c>
      <c r="AP228">
        <v>0</v>
      </c>
      <c r="AQ228" t="s">
        <v>607</v>
      </c>
      <c r="AR228" t="s">
        <v>606</v>
      </c>
      <c r="AS228" t="s">
        <v>606</v>
      </c>
      <c r="AT228" t="s">
        <v>606</v>
      </c>
      <c r="AU228" t="s">
        <v>606</v>
      </c>
      <c r="BK228">
        <v>1.1E-4</v>
      </c>
      <c r="BL228">
        <v>2.0000000000000002E-5</v>
      </c>
      <c r="BM228">
        <v>1E-4</v>
      </c>
      <c r="BN228">
        <v>0</v>
      </c>
      <c r="BO228">
        <v>0</v>
      </c>
      <c r="BP228">
        <v>0</v>
      </c>
      <c r="BQ228">
        <v>0</v>
      </c>
      <c r="BR228">
        <v>5.1999999999999995E-4</v>
      </c>
      <c r="BS228">
        <v>1.7000000000000001E-4</v>
      </c>
      <c r="BT228">
        <v>2.5000000000000001E-4</v>
      </c>
      <c r="BU228">
        <v>1.6000000000000001E-4</v>
      </c>
      <c r="BV228">
        <v>0.65800000000000003</v>
      </c>
      <c r="BW228">
        <v>0.80644479999999996</v>
      </c>
      <c r="BX228">
        <v>19.100000000000001</v>
      </c>
      <c r="BY228">
        <v>4623.6000000000004</v>
      </c>
      <c r="BZ228">
        <v>208.9</v>
      </c>
      <c r="CB228">
        <v>96.8</v>
      </c>
      <c r="CC228">
        <v>3.3422529129999998</v>
      </c>
      <c r="CD228">
        <v>3.3394119980000001</v>
      </c>
      <c r="CE228">
        <v>192.77</v>
      </c>
      <c r="CF228" t="s">
        <v>609</v>
      </c>
      <c r="CG228">
        <v>9</v>
      </c>
      <c r="CH228" t="s">
        <v>918</v>
      </c>
      <c r="CJ228" t="s">
        <v>919</v>
      </c>
      <c r="CL228">
        <v>1117</v>
      </c>
      <c r="CM228">
        <v>1119.5</v>
      </c>
      <c r="CN228">
        <v>1102</v>
      </c>
      <c r="CO228">
        <v>1110</v>
      </c>
      <c r="CP228">
        <v>1102</v>
      </c>
      <c r="CQ228">
        <v>1110</v>
      </c>
      <c r="CR228" t="s">
        <v>780</v>
      </c>
      <c r="CS228" t="s">
        <v>780</v>
      </c>
      <c r="CT228" t="s">
        <v>780</v>
      </c>
      <c r="CU228">
        <v>734</v>
      </c>
      <c r="CV228">
        <v>729.9</v>
      </c>
      <c r="CW228" t="s">
        <v>870</v>
      </c>
    </row>
    <row r="229" spans="2:106" hidden="1">
      <c r="B229">
        <v>84012</v>
      </c>
      <c r="C229" t="s">
        <v>1639</v>
      </c>
      <c r="D229" t="s">
        <v>592</v>
      </c>
      <c r="E229" t="s">
        <v>665</v>
      </c>
      <c r="F229" t="s">
        <v>594</v>
      </c>
      <c r="G229" t="s">
        <v>1640</v>
      </c>
      <c r="H229">
        <v>14068</v>
      </c>
      <c r="I229" t="s">
        <v>616</v>
      </c>
      <c r="J229" t="s">
        <v>917</v>
      </c>
      <c r="L229" t="s">
        <v>874</v>
      </c>
      <c r="N229" t="s">
        <v>1641</v>
      </c>
      <c r="O229" t="s">
        <v>1642</v>
      </c>
      <c r="P229" t="s">
        <v>1643</v>
      </c>
      <c r="Q229" t="s">
        <v>1644</v>
      </c>
      <c r="R229">
        <v>1150</v>
      </c>
      <c r="S229">
        <v>1150</v>
      </c>
      <c r="T229">
        <v>950</v>
      </c>
      <c r="U229">
        <v>-1</v>
      </c>
      <c r="V229">
        <v>-1</v>
      </c>
      <c r="W229">
        <v>24.9</v>
      </c>
      <c r="Z229">
        <v>1E-4</v>
      </c>
      <c r="AA229">
        <v>4.0000000000000002E-4</v>
      </c>
      <c r="AB229">
        <v>7.9000000000000008E-3</v>
      </c>
      <c r="AC229">
        <v>8.0000000000000002E-3</v>
      </c>
      <c r="AD229" t="s">
        <v>606</v>
      </c>
      <c r="AE229">
        <v>0.86209999999999998</v>
      </c>
      <c r="AF229">
        <v>6.3299999999999995E-2</v>
      </c>
      <c r="AG229">
        <v>3.4599999999999999E-2</v>
      </c>
      <c r="AH229">
        <v>4.5999999999999999E-3</v>
      </c>
      <c r="AI229">
        <v>9.7000000000000003E-3</v>
      </c>
      <c r="AJ229">
        <v>2.3999999999999998E-3</v>
      </c>
      <c r="AK229">
        <v>2.7000000000000001E-3</v>
      </c>
      <c r="AL229">
        <v>1.2199999999999999E-3</v>
      </c>
      <c r="AM229">
        <v>6.9999999999999999E-4</v>
      </c>
      <c r="AN229">
        <v>2.5000000000000001E-4</v>
      </c>
      <c r="AO229">
        <v>0</v>
      </c>
      <c r="AP229">
        <v>0</v>
      </c>
      <c r="AQ229" t="s">
        <v>607</v>
      </c>
      <c r="AR229" t="s">
        <v>607</v>
      </c>
      <c r="AS229" t="s">
        <v>606</v>
      </c>
      <c r="AT229" t="s">
        <v>606</v>
      </c>
      <c r="AU229" t="s">
        <v>606</v>
      </c>
      <c r="BK229">
        <v>1.2999999999999999E-4</v>
      </c>
      <c r="BL229">
        <v>2.0000000000000002E-5</v>
      </c>
      <c r="BM229">
        <v>6.0000000000000002E-5</v>
      </c>
      <c r="BN229">
        <v>0</v>
      </c>
      <c r="BO229">
        <v>0</v>
      </c>
      <c r="BP229">
        <v>0</v>
      </c>
      <c r="BQ229">
        <v>0</v>
      </c>
      <c r="BR229">
        <v>8.5999999999999998E-4</v>
      </c>
      <c r="BS229">
        <v>3.2000000000000003E-4</v>
      </c>
      <c r="BT229">
        <v>3.5E-4</v>
      </c>
      <c r="BU229">
        <v>2.9E-4</v>
      </c>
      <c r="BV229">
        <v>0.67</v>
      </c>
      <c r="BW229">
        <v>0.82115199999999999</v>
      </c>
      <c r="BX229">
        <v>19.399999999999999</v>
      </c>
      <c r="BY229">
        <v>4590.6000000000004</v>
      </c>
      <c r="BZ229">
        <v>210.5</v>
      </c>
      <c r="CB229">
        <v>96</v>
      </c>
      <c r="CC229">
        <v>3.3146309879999998</v>
      </c>
      <c r="CD229">
        <v>3.3118135519999998</v>
      </c>
      <c r="CE229">
        <v>192.55</v>
      </c>
      <c r="CF229" t="s">
        <v>609</v>
      </c>
      <c r="CG229">
        <v>0</v>
      </c>
      <c r="CH229" t="s">
        <v>1645</v>
      </c>
      <c r="CJ229" t="s">
        <v>919</v>
      </c>
      <c r="CW229" t="s">
        <v>870</v>
      </c>
    </row>
    <row r="230" spans="2:106" hidden="1">
      <c r="B230">
        <v>73303</v>
      </c>
      <c r="C230" t="s">
        <v>903</v>
      </c>
      <c r="D230" t="s">
        <v>592</v>
      </c>
      <c r="E230" t="s">
        <v>665</v>
      </c>
      <c r="F230" t="s">
        <v>594</v>
      </c>
      <c r="G230" t="s">
        <v>1646</v>
      </c>
      <c r="H230">
        <v>6083</v>
      </c>
      <c r="I230" t="s">
        <v>616</v>
      </c>
      <c r="J230" t="s">
        <v>905</v>
      </c>
      <c r="L230" t="s">
        <v>874</v>
      </c>
      <c r="N230" t="s">
        <v>1647</v>
      </c>
      <c r="O230" t="s">
        <v>1648</v>
      </c>
      <c r="P230" t="s">
        <v>1649</v>
      </c>
      <c r="Q230" t="s">
        <v>642</v>
      </c>
      <c r="R230">
        <v>310</v>
      </c>
      <c r="S230">
        <v>310</v>
      </c>
      <c r="T230">
        <v>300</v>
      </c>
      <c r="U230">
        <v>6</v>
      </c>
      <c r="V230">
        <v>6</v>
      </c>
      <c r="W230">
        <v>21</v>
      </c>
      <c r="Z230" t="s">
        <v>607</v>
      </c>
      <c r="AA230" t="s">
        <v>607</v>
      </c>
      <c r="AB230" t="s">
        <v>606</v>
      </c>
      <c r="AC230">
        <v>8.0000000000000004E-4</v>
      </c>
      <c r="AD230" t="s">
        <v>607</v>
      </c>
      <c r="AE230">
        <v>0.69599999999999995</v>
      </c>
      <c r="AF230">
        <v>0.1552</v>
      </c>
      <c r="AG230">
        <v>7.6600000000000001E-2</v>
      </c>
      <c r="AH230">
        <v>1.6899999999999998E-2</v>
      </c>
      <c r="AI230">
        <v>2.8199999999999999E-2</v>
      </c>
      <c r="AJ230">
        <v>7.4999999999999997E-3</v>
      </c>
      <c r="AK230">
        <v>8.3999999999999995E-3</v>
      </c>
      <c r="AL230">
        <v>3.4299999999999999E-3</v>
      </c>
      <c r="AM230">
        <v>1.0300000000000001E-3</v>
      </c>
      <c r="AN230">
        <v>1.4999999999999999E-4</v>
      </c>
      <c r="AO230">
        <v>0</v>
      </c>
      <c r="AP230">
        <v>1E-3</v>
      </c>
      <c r="AQ230" t="s">
        <v>606</v>
      </c>
      <c r="AR230" t="s">
        <v>606</v>
      </c>
      <c r="AS230" t="s">
        <v>606</v>
      </c>
      <c r="AT230" t="s">
        <v>606</v>
      </c>
      <c r="AU230" t="s">
        <v>606</v>
      </c>
      <c r="BK230">
        <v>1.0300000000000001E-3</v>
      </c>
      <c r="BL230">
        <v>9.0000000000000006E-5</v>
      </c>
      <c r="BM230">
        <v>3.0000000000000001E-5</v>
      </c>
      <c r="BN230">
        <v>0</v>
      </c>
      <c r="BO230">
        <v>0</v>
      </c>
      <c r="BP230">
        <v>0</v>
      </c>
      <c r="BQ230">
        <v>0</v>
      </c>
      <c r="BR230">
        <v>2.3800000000000002E-3</v>
      </c>
      <c r="BS230">
        <v>6.9999999999999999E-4</v>
      </c>
      <c r="BT230">
        <v>4.4000000000000002E-4</v>
      </c>
      <c r="BU230">
        <v>1.2E-4</v>
      </c>
      <c r="BV230">
        <v>0.82799999999999996</v>
      </c>
      <c r="BW230">
        <v>1.0147968000000001</v>
      </c>
      <c r="BX230">
        <v>24</v>
      </c>
      <c r="BY230">
        <v>4543.3999999999996</v>
      </c>
      <c r="BZ230">
        <v>240.4</v>
      </c>
      <c r="CB230">
        <v>101.3</v>
      </c>
      <c r="CC230">
        <v>3.4976262409999999</v>
      </c>
      <c r="CD230">
        <v>3.4946532590000001</v>
      </c>
      <c r="CE230">
        <v>201.38</v>
      </c>
      <c r="CF230" t="s">
        <v>609</v>
      </c>
      <c r="CG230">
        <v>5</v>
      </c>
      <c r="CH230" t="s">
        <v>907</v>
      </c>
      <c r="CJ230" t="s">
        <v>908</v>
      </c>
      <c r="CW230" t="s">
        <v>1650</v>
      </c>
    </row>
    <row r="231" spans="2:106" hidden="1">
      <c r="B231">
        <v>73290</v>
      </c>
      <c r="C231" t="s">
        <v>1651</v>
      </c>
      <c r="D231" t="s">
        <v>592</v>
      </c>
      <c r="E231" t="s">
        <v>665</v>
      </c>
      <c r="F231" t="s">
        <v>594</v>
      </c>
      <c r="G231" t="s">
        <v>1652</v>
      </c>
      <c r="H231">
        <v>9194</v>
      </c>
      <c r="I231" t="s">
        <v>616</v>
      </c>
      <c r="J231" t="s">
        <v>1653</v>
      </c>
      <c r="K231">
        <v>7507</v>
      </c>
      <c r="L231" t="s">
        <v>874</v>
      </c>
      <c r="M231" t="s">
        <v>1638</v>
      </c>
      <c r="N231" t="s">
        <v>1647</v>
      </c>
      <c r="O231" t="s">
        <v>1648</v>
      </c>
      <c r="P231" t="s">
        <v>1649</v>
      </c>
      <c r="Q231" t="s">
        <v>1063</v>
      </c>
      <c r="R231">
        <v>300</v>
      </c>
      <c r="S231">
        <v>300</v>
      </c>
      <c r="T231">
        <v>300</v>
      </c>
      <c r="U231">
        <v>5</v>
      </c>
      <c r="V231">
        <v>5</v>
      </c>
      <c r="W231">
        <v>21</v>
      </c>
      <c r="Y231" t="s">
        <v>1654</v>
      </c>
      <c r="Z231">
        <v>2.0000000000000001E-4</v>
      </c>
      <c r="AA231">
        <v>2.9999999999999997E-4</v>
      </c>
      <c r="AB231">
        <v>3.5000000000000001E-3</v>
      </c>
      <c r="AC231">
        <v>1.21E-2</v>
      </c>
      <c r="AD231" t="s">
        <v>607</v>
      </c>
      <c r="AE231">
        <v>0.83320000000000005</v>
      </c>
      <c r="AF231">
        <v>7.2999999999999995E-2</v>
      </c>
      <c r="AG231">
        <v>4.4200000000000003E-2</v>
      </c>
      <c r="AH231">
        <v>5.1999999999999998E-3</v>
      </c>
      <c r="AI231">
        <v>1.2699999999999999E-2</v>
      </c>
      <c r="AJ231">
        <v>2.8999999999999998E-3</v>
      </c>
      <c r="AK231">
        <v>3.3E-3</v>
      </c>
      <c r="AL231">
        <v>1.4300000000000001E-3</v>
      </c>
      <c r="AM231">
        <v>5.0000000000000001E-3</v>
      </c>
      <c r="AN231">
        <v>2.1000000000000001E-4</v>
      </c>
      <c r="AO231">
        <v>0</v>
      </c>
      <c r="AP231">
        <v>4.0000000000000002E-4</v>
      </c>
      <c r="AQ231" t="s">
        <v>607</v>
      </c>
      <c r="AR231" t="s">
        <v>606</v>
      </c>
      <c r="AS231" t="s">
        <v>606</v>
      </c>
      <c r="AT231" t="s">
        <v>606</v>
      </c>
      <c r="AU231" t="s">
        <v>606</v>
      </c>
      <c r="BK231">
        <v>1.2999999999999999E-4</v>
      </c>
      <c r="BL231">
        <v>3.0000000000000001E-5</v>
      </c>
      <c r="BM231">
        <v>1.2E-4</v>
      </c>
      <c r="BN231">
        <v>0</v>
      </c>
      <c r="BO231">
        <v>0</v>
      </c>
      <c r="BP231">
        <v>0</v>
      </c>
      <c r="BQ231">
        <v>0</v>
      </c>
      <c r="BR231">
        <v>9.3999999999999997E-4</v>
      </c>
      <c r="BS231">
        <v>3.6000000000000002E-4</v>
      </c>
      <c r="BT231">
        <v>4.0999999999999999E-4</v>
      </c>
      <c r="BU231">
        <v>3.6999999999999999E-4</v>
      </c>
      <c r="BV231">
        <v>0.70899999999999996</v>
      </c>
      <c r="BW231">
        <v>0.86895040000000001</v>
      </c>
      <c r="BX231">
        <v>20.5</v>
      </c>
      <c r="BY231">
        <v>4592.6000000000004</v>
      </c>
      <c r="BZ231">
        <v>217</v>
      </c>
      <c r="CB231">
        <v>100.7</v>
      </c>
      <c r="CC231">
        <v>3.4769097969999998</v>
      </c>
      <c r="CD231">
        <v>3.473954424</v>
      </c>
      <c r="CE231">
        <v>204.84</v>
      </c>
      <c r="CF231" t="s">
        <v>609</v>
      </c>
      <c r="CG231">
        <v>2</v>
      </c>
      <c r="CH231" t="s">
        <v>1655</v>
      </c>
      <c r="CJ231" t="s">
        <v>1656</v>
      </c>
      <c r="CL231">
        <v>1122</v>
      </c>
      <c r="CM231">
        <v>1124</v>
      </c>
      <c r="CN231">
        <v>1114</v>
      </c>
      <c r="CO231">
        <v>1119.5</v>
      </c>
      <c r="CP231">
        <v>1082.5</v>
      </c>
      <c r="CQ231">
        <v>1088.5</v>
      </c>
      <c r="CU231">
        <v>742.4</v>
      </c>
      <c r="CV231">
        <v>738.2</v>
      </c>
      <c r="CW231" t="s">
        <v>1650</v>
      </c>
    </row>
    <row r="232" spans="2:106" hidden="1">
      <c r="C232" t="s">
        <v>1657</v>
      </c>
      <c r="D232" t="s">
        <v>592</v>
      </c>
      <c r="E232" t="s">
        <v>665</v>
      </c>
      <c r="F232" t="s">
        <v>594</v>
      </c>
      <c r="G232" t="s">
        <v>1658</v>
      </c>
      <c r="H232">
        <v>15217</v>
      </c>
      <c r="I232" t="s">
        <v>616</v>
      </c>
      <c r="J232" t="s">
        <v>917</v>
      </c>
      <c r="K232" t="s">
        <v>773</v>
      </c>
      <c r="L232" t="s">
        <v>874</v>
      </c>
      <c r="N232" t="s">
        <v>1659</v>
      </c>
      <c r="O232" t="s">
        <v>1660</v>
      </c>
      <c r="P232" t="s">
        <v>1661</v>
      </c>
      <c r="Q232" t="s">
        <v>1662</v>
      </c>
      <c r="R232">
        <v>4344</v>
      </c>
      <c r="S232">
        <v>4344</v>
      </c>
      <c r="T232">
        <v>3675</v>
      </c>
      <c r="U232">
        <v>18</v>
      </c>
      <c r="V232">
        <v>18</v>
      </c>
      <c r="W232">
        <v>24.7</v>
      </c>
      <c r="Z232">
        <v>2.9999999999999997E-4</v>
      </c>
      <c r="AA232">
        <v>6.9999999999999999E-4</v>
      </c>
      <c r="AB232">
        <v>8.0999999999999996E-3</v>
      </c>
      <c r="AC232">
        <v>8.0999999999999996E-3</v>
      </c>
      <c r="AD232" t="s">
        <v>606</v>
      </c>
      <c r="AE232">
        <v>0.87370000000000003</v>
      </c>
      <c r="AF232">
        <v>5.9900000000000002E-2</v>
      </c>
      <c r="AG232">
        <v>2.9899999999999999E-2</v>
      </c>
      <c r="AH232">
        <v>3.8E-3</v>
      </c>
      <c r="AI232">
        <v>8.2000000000000007E-3</v>
      </c>
      <c r="AJ232">
        <v>1.9E-3</v>
      </c>
      <c r="AK232">
        <v>1.9E-3</v>
      </c>
      <c r="AL232">
        <v>6.8999999999999997E-4</v>
      </c>
      <c r="AM232">
        <v>4.2000000000000002E-4</v>
      </c>
      <c r="AN232">
        <v>3.8999999999999999E-4</v>
      </c>
      <c r="AO232">
        <v>3.6999999999999999E-4</v>
      </c>
      <c r="AP232">
        <v>2.0000000000000001E-4</v>
      </c>
      <c r="AQ232" t="s">
        <v>607</v>
      </c>
      <c r="AR232" t="s">
        <v>607</v>
      </c>
      <c r="AS232" t="s">
        <v>606</v>
      </c>
      <c r="AT232" t="s">
        <v>606</v>
      </c>
      <c r="AU232" t="s">
        <v>606</v>
      </c>
      <c r="BK232">
        <v>6.9999999999999994E-5</v>
      </c>
      <c r="BL232">
        <v>2.0000000000000002E-5</v>
      </c>
      <c r="BM232">
        <v>9.0000000000000006E-5</v>
      </c>
      <c r="BN232">
        <v>2.0000000000000002E-5</v>
      </c>
      <c r="BO232">
        <v>2.0000000000000002E-5</v>
      </c>
      <c r="BP232">
        <v>9.0000000000000006E-5</v>
      </c>
      <c r="BQ232">
        <v>0</v>
      </c>
      <c r="BR232">
        <v>4.8999999999999998E-4</v>
      </c>
      <c r="BS232">
        <v>1.9000000000000001E-4</v>
      </c>
      <c r="BT232">
        <v>2.2000000000000001E-4</v>
      </c>
      <c r="BU232">
        <v>2.2000000000000001E-4</v>
      </c>
      <c r="BV232">
        <v>0.65800000000000003</v>
      </c>
      <c r="BW232">
        <v>0.80644479999999996</v>
      </c>
      <c r="BX232">
        <v>19</v>
      </c>
      <c r="BY232">
        <v>4593.7</v>
      </c>
      <c r="BZ232">
        <v>208.1</v>
      </c>
      <c r="CB232">
        <v>107.7</v>
      </c>
      <c r="CC232">
        <v>3.7186016400000002</v>
      </c>
      <c r="CD232">
        <v>3.7154408289999998</v>
      </c>
      <c r="CE232">
        <v>216.06</v>
      </c>
      <c r="CF232" t="s">
        <v>609</v>
      </c>
      <c r="CG232">
        <v>0</v>
      </c>
      <c r="CJ232" t="s">
        <v>919</v>
      </c>
      <c r="CL232" t="s">
        <v>779</v>
      </c>
      <c r="CM232" t="s">
        <v>779</v>
      </c>
      <c r="CN232" t="s">
        <v>779</v>
      </c>
      <c r="CO232" t="s">
        <v>779</v>
      </c>
      <c r="CP232" t="s">
        <v>779</v>
      </c>
      <c r="CQ232" t="s">
        <v>779</v>
      </c>
      <c r="CR232" t="s">
        <v>780</v>
      </c>
      <c r="CS232" t="s">
        <v>780</v>
      </c>
      <c r="CT232" t="s">
        <v>780</v>
      </c>
      <c r="CU232" t="s">
        <v>780</v>
      </c>
      <c r="CV232" t="s">
        <v>780</v>
      </c>
      <c r="CW232" t="s">
        <v>1663</v>
      </c>
    </row>
    <row r="233" spans="2:106" hidden="1">
      <c r="B233">
        <v>73305</v>
      </c>
      <c r="C233" t="s">
        <v>861</v>
      </c>
      <c r="D233" t="s">
        <v>592</v>
      </c>
      <c r="E233" t="s">
        <v>665</v>
      </c>
      <c r="F233" t="s">
        <v>594</v>
      </c>
      <c r="G233" t="s">
        <v>1664</v>
      </c>
      <c r="H233">
        <v>12537</v>
      </c>
      <c r="I233" t="s">
        <v>616</v>
      </c>
      <c r="J233" t="s">
        <v>863</v>
      </c>
      <c r="K233" t="s">
        <v>773</v>
      </c>
      <c r="L233" t="s">
        <v>864</v>
      </c>
      <c r="N233" t="s">
        <v>1665</v>
      </c>
      <c r="O233" t="s">
        <v>1666</v>
      </c>
      <c r="P233" t="s">
        <v>1667</v>
      </c>
      <c r="Q233" t="s">
        <v>642</v>
      </c>
      <c r="R233">
        <v>2206</v>
      </c>
      <c r="S233">
        <v>2206</v>
      </c>
      <c r="T233">
        <v>2200</v>
      </c>
      <c r="U233">
        <v>20</v>
      </c>
      <c r="V233">
        <v>20</v>
      </c>
      <c r="W233">
        <v>20</v>
      </c>
      <c r="Z233">
        <v>2.0000000000000001E-4</v>
      </c>
      <c r="AA233">
        <v>6.9999999999999999E-4</v>
      </c>
      <c r="AB233">
        <v>1.38E-2</v>
      </c>
      <c r="AC233">
        <v>6.0000000000000001E-3</v>
      </c>
      <c r="AD233" t="s">
        <v>606</v>
      </c>
      <c r="AE233">
        <v>0.92220000000000002</v>
      </c>
      <c r="AF233">
        <v>3.3700000000000001E-2</v>
      </c>
      <c r="AG233">
        <v>1.6400000000000001E-2</v>
      </c>
      <c r="AH233">
        <v>2.0999999999999999E-3</v>
      </c>
      <c r="AI233">
        <v>3.0000000000000001E-3</v>
      </c>
      <c r="AJ233">
        <v>8.0000000000000004E-4</v>
      </c>
      <c r="AK233">
        <v>5.0000000000000001E-4</v>
      </c>
      <c r="AL233">
        <v>2.9999999999999997E-4</v>
      </c>
      <c r="AM233">
        <v>4.0000000000000003E-5</v>
      </c>
      <c r="AN233">
        <v>0</v>
      </c>
      <c r="AO233">
        <v>0</v>
      </c>
      <c r="AP233">
        <v>0</v>
      </c>
      <c r="AQ233" t="s">
        <v>607</v>
      </c>
      <c r="AR233" t="s">
        <v>606</v>
      </c>
      <c r="AS233" t="s">
        <v>606</v>
      </c>
      <c r="AT233" t="s">
        <v>606</v>
      </c>
      <c r="AU233" t="s">
        <v>606</v>
      </c>
      <c r="BK233">
        <v>2.0000000000000002E-5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1E-4</v>
      </c>
      <c r="BS233">
        <v>8.0000000000000007E-5</v>
      </c>
      <c r="BT233">
        <v>6.0000000000000002E-5</v>
      </c>
      <c r="BU233">
        <v>0</v>
      </c>
      <c r="BV233">
        <v>0.60899999999999999</v>
      </c>
      <c r="BW233">
        <v>0.74639040000000001</v>
      </c>
      <c r="BX233">
        <v>17.600000000000001</v>
      </c>
      <c r="BY233">
        <v>4591.8</v>
      </c>
      <c r="BZ233">
        <v>198.8</v>
      </c>
      <c r="CB233">
        <v>98.4</v>
      </c>
      <c r="CC233">
        <v>3.3974967629999999</v>
      </c>
      <c r="CD233">
        <v>3.3946088909999999</v>
      </c>
      <c r="CE233">
        <v>196.52</v>
      </c>
      <c r="CF233" t="s">
        <v>609</v>
      </c>
      <c r="CG233">
        <v>0</v>
      </c>
      <c r="CH233" t="s">
        <v>868</v>
      </c>
      <c r="CJ233" t="s">
        <v>869</v>
      </c>
      <c r="CL233" t="s">
        <v>779</v>
      </c>
      <c r="CM233" t="s">
        <v>779</v>
      </c>
      <c r="CN233" t="s">
        <v>779</v>
      </c>
      <c r="CO233" t="s">
        <v>779</v>
      </c>
      <c r="CP233" t="s">
        <v>779</v>
      </c>
      <c r="CQ233" t="s">
        <v>779</v>
      </c>
      <c r="CR233" t="s">
        <v>780</v>
      </c>
      <c r="CS233" t="s">
        <v>780</v>
      </c>
      <c r="CT233" t="s">
        <v>780</v>
      </c>
      <c r="CU233" t="s">
        <v>780</v>
      </c>
      <c r="CV233" t="s">
        <v>780</v>
      </c>
      <c r="CW233" t="s">
        <v>1668</v>
      </c>
    </row>
    <row r="234" spans="2:106" hidden="1">
      <c r="C234" t="s">
        <v>871</v>
      </c>
      <c r="D234" t="s">
        <v>592</v>
      </c>
      <c r="E234" t="s">
        <v>665</v>
      </c>
      <c r="F234" t="s">
        <v>594</v>
      </c>
      <c r="G234" t="s">
        <v>1669</v>
      </c>
      <c r="H234">
        <v>12392</v>
      </c>
      <c r="I234" t="s">
        <v>616</v>
      </c>
      <c r="J234" t="s">
        <v>873</v>
      </c>
      <c r="K234">
        <v>8255</v>
      </c>
      <c r="L234" t="s">
        <v>874</v>
      </c>
      <c r="M234" t="s">
        <v>852</v>
      </c>
      <c r="N234" t="s">
        <v>1670</v>
      </c>
      <c r="O234" t="s">
        <v>1671</v>
      </c>
      <c r="P234" t="s">
        <v>1672</v>
      </c>
      <c r="Q234" t="s">
        <v>642</v>
      </c>
      <c r="R234">
        <v>276</v>
      </c>
      <c r="S234">
        <v>276</v>
      </c>
      <c r="T234">
        <v>350</v>
      </c>
      <c r="U234">
        <v>5</v>
      </c>
      <c r="V234">
        <v>5</v>
      </c>
      <c r="W234">
        <v>20</v>
      </c>
      <c r="Z234">
        <v>2.0000000000000001E-4</v>
      </c>
      <c r="AA234">
        <v>4.0000000000000002E-4</v>
      </c>
      <c r="AB234">
        <v>6.8999999999999999E-3</v>
      </c>
      <c r="AC234">
        <v>1.2999999999999999E-2</v>
      </c>
      <c r="AD234" t="s">
        <v>606</v>
      </c>
      <c r="AE234">
        <v>0.82379999999999998</v>
      </c>
      <c r="AF234">
        <v>7.7200000000000005E-2</v>
      </c>
      <c r="AG234">
        <v>5.0099999999999999E-2</v>
      </c>
      <c r="AH234">
        <v>5.0000000000000001E-3</v>
      </c>
      <c r="AI234">
        <v>1.29E-2</v>
      </c>
      <c r="AJ234">
        <v>2.7000000000000001E-3</v>
      </c>
      <c r="AK234">
        <v>3.2000000000000002E-3</v>
      </c>
      <c r="AL234">
        <v>1.23E-3</v>
      </c>
      <c r="AM234">
        <v>6.9999999999999999E-4</v>
      </c>
      <c r="AN234">
        <v>3.6000000000000002E-4</v>
      </c>
      <c r="AO234">
        <v>6.0000000000000002E-5</v>
      </c>
      <c r="AP234">
        <v>0</v>
      </c>
      <c r="AQ234" t="s">
        <v>606</v>
      </c>
      <c r="AR234" t="s">
        <v>606</v>
      </c>
      <c r="AS234" t="s">
        <v>606</v>
      </c>
      <c r="AT234" t="s">
        <v>606</v>
      </c>
      <c r="AU234" t="s">
        <v>606</v>
      </c>
      <c r="BK234">
        <v>1.2E-4</v>
      </c>
      <c r="BL234">
        <v>2.0000000000000002E-5</v>
      </c>
      <c r="BM234">
        <v>1.1E-4</v>
      </c>
      <c r="BN234">
        <v>0</v>
      </c>
      <c r="BO234">
        <v>0</v>
      </c>
      <c r="BP234">
        <v>4.0000000000000003E-5</v>
      </c>
      <c r="BQ234">
        <v>0</v>
      </c>
      <c r="BR234">
        <v>8.4999999999999995E-4</v>
      </c>
      <c r="BS234">
        <v>3.5E-4</v>
      </c>
      <c r="BT234">
        <v>4.2999999999999999E-4</v>
      </c>
      <c r="BU234">
        <v>3.3E-4</v>
      </c>
      <c r="BV234">
        <v>0.70399999999999996</v>
      </c>
      <c r="BW234">
        <v>0.86282239999999999</v>
      </c>
      <c r="BX234">
        <v>20.399999999999999</v>
      </c>
      <c r="BY234">
        <v>4599</v>
      </c>
      <c r="BZ234">
        <v>216.7</v>
      </c>
      <c r="CB234">
        <v>96.8</v>
      </c>
      <c r="CC234">
        <v>3.3422529129999998</v>
      </c>
      <c r="CD234">
        <v>3.3394119980000001</v>
      </c>
      <c r="CE234">
        <v>193.85</v>
      </c>
      <c r="CF234" t="s">
        <v>609</v>
      </c>
      <c r="CG234">
        <v>0</v>
      </c>
      <c r="CH234" t="s">
        <v>875</v>
      </c>
      <c r="CJ234" t="s">
        <v>876</v>
      </c>
      <c r="CL234">
        <v>1130</v>
      </c>
      <c r="CM234">
        <v>1138</v>
      </c>
      <c r="CN234">
        <v>1078.5</v>
      </c>
      <c r="CO234">
        <v>1085.5</v>
      </c>
      <c r="CP234">
        <v>1078.5</v>
      </c>
      <c r="CQ234">
        <v>1085.5</v>
      </c>
      <c r="CU234">
        <v>726.4</v>
      </c>
      <c r="CV234">
        <v>722.2</v>
      </c>
      <c r="CW234" t="s">
        <v>1673</v>
      </c>
    </row>
    <row r="235" spans="2:106" hidden="1">
      <c r="B235">
        <v>73290</v>
      </c>
      <c r="C235" t="s">
        <v>1651</v>
      </c>
      <c r="D235" t="s">
        <v>592</v>
      </c>
      <c r="E235" t="s">
        <v>665</v>
      </c>
      <c r="F235" t="s">
        <v>594</v>
      </c>
      <c r="G235" t="s">
        <v>1674</v>
      </c>
      <c r="H235">
        <v>13720</v>
      </c>
      <c r="I235" t="s">
        <v>616</v>
      </c>
      <c r="J235" t="s">
        <v>1653</v>
      </c>
      <c r="K235">
        <v>7507</v>
      </c>
      <c r="L235" t="s">
        <v>874</v>
      </c>
      <c r="M235" t="s">
        <v>1638</v>
      </c>
      <c r="N235" t="s">
        <v>1670</v>
      </c>
      <c r="O235" t="s">
        <v>1671</v>
      </c>
      <c r="P235" t="s">
        <v>1672</v>
      </c>
      <c r="Q235" t="s">
        <v>1063</v>
      </c>
      <c r="R235">
        <v>276</v>
      </c>
      <c r="S235">
        <v>276</v>
      </c>
      <c r="T235">
        <v>400</v>
      </c>
      <c r="U235">
        <v>4</v>
      </c>
      <c r="V235">
        <v>4</v>
      </c>
      <c r="W235">
        <v>20</v>
      </c>
      <c r="Z235" t="s">
        <v>607</v>
      </c>
      <c r="AA235">
        <v>2.9999999999999997E-4</v>
      </c>
      <c r="AB235">
        <v>6.1999999999999998E-3</v>
      </c>
      <c r="AC235">
        <v>1.2E-2</v>
      </c>
      <c r="AD235" t="s">
        <v>606</v>
      </c>
      <c r="AE235">
        <v>0.84</v>
      </c>
      <c r="AF235">
        <v>7.2300000000000003E-2</v>
      </c>
      <c r="AG235">
        <v>4.1599999999999998E-2</v>
      </c>
      <c r="AH235">
        <v>5.0000000000000001E-3</v>
      </c>
      <c r="AI235">
        <v>1.21E-2</v>
      </c>
      <c r="AJ235">
        <v>2.7000000000000001E-3</v>
      </c>
      <c r="AK235">
        <v>3.0000000000000001E-3</v>
      </c>
      <c r="AL235">
        <v>1.2099999999999999E-3</v>
      </c>
      <c r="AM235">
        <v>7.2999999999999996E-4</v>
      </c>
      <c r="AN235">
        <v>4.0000000000000002E-4</v>
      </c>
      <c r="AO235">
        <v>1.3999999999999999E-4</v>
      </c>
      <c r="AP235">
        <v>0</v>
      </c>
      <c r="AQ235" t="s">
        <v>607</v>
      </c>
      <c r="AR235" t="s">
        <v>607</v>
      </c>
      <c r="AS235" t="s">
        <v>606</v>
      </c>
      <c r="AT235" t="s">
        <v>606</v>
      </c>
      <c r="AU235" t="s">
        <v>606</v>
      </c>
      <c r="BK235">
        <v>1.2E-4</v>
      </c>
      <c r="BL235">
        <v>2.0000000000000002E-5</v>
      </c>
      <c r="BM235">
        <v>1.2999999999999999E-4</v>
      </c>
      <c r="BN235">
        <v>1.0000000000000001E-5</v>
      </c>
      <c r="BO235">
        <v>1.0000000000000001E-5</v>
      </c>
      <c r="BP235">
        <v>4.0000000000000003E-5</v>
      </c>
      <c r="BQ235">
        <v>0</v>
      </c>
      <c r="BR235">
        <v>8.7000000000000001E-4</v>
      </c>
      <c r="BS235">
        <v>3.3E-4</v>
      </c>
      <c r="BT235">
        <v>4.2000000000000002E-4</v>
      </c>
      <c r="BU235">
        <v>3.6999999999999999E-4</v>
      </c>
      <c r="BV235">
        <v>0.69199999999999995</v>
      </c>
      <c r="BW235">
        <v>0.84811519999999996</v>
      </c>
      <c r="BX235">
        <v>20</v>
      </c>
      <c r="BY235">
        <v>4600.3</v>
      </c>
      <c r="BZ235">
        <v>214.4</v>
      </c>
      <c r="CB235">
        <v>98</v>
      </c>
      <c r="CC235">
        <v>3.3836858009999999</v>
      </c>
      <c r="CD235">
        <v>3.3808096679999999</v>
      </c>
      <c r="CE235">
        <v>195.97</v>
      </c>
      <c r="CF235" t="s">
        <v>609</v>
      </c>
      <c r="CG235">
        <v>0</v>
      </c>
      <c r="CH235" t="s">
        <v>1655</v>
      </c>
      <c r="CJ235" t="s">
        <v>1656</v>
      </c>
      <c r="CL235">
        <v>1122</v>
      </c>
      <c r="CM235">
        <v>1124</v>
      </c>
      <c r="CN235">
        <v>1114</v>
      </c>
      <c r="CO235">
        <v>1119.5</v>
      </c>
      <c r="CP235">
        <v>1082.5</v>
      </c>
      <c r="CQ235">
        <v>1088.5</v>
      </c>
      <c r="CU235">
        <v>742.4</v>
      </c>
      <c r="CV235">
        <v>738.2</v>
      </c>
      <c r="CW235" t="s">
        <v>1673</v>
      </c>
    </row>
    <row r="236" spans="2:106" hidden="1">
      <c r="C236" t="s">
        <v>1675</v>
      </c>
      <c r="D236" t="s">
        <v>592</v>
      </c>
      <c r="E236" t="s">
        <v>1085</v>
      </c>
      <c r="F236" t="s">
        <v>594</v>
      </c>
      <c r="G236" t="s">
        <v>1676</v>
      </c>
      <c r="H236">
        <v>9214</v>
      </c>
      <c r="I236" t="s">
        <v>616</v>
      </c>
      <c r="J236" t="s">
        <v>1677</v>
      </c>
      <c r="L236" t="s">
        <v>1678</v>
      </c>
      <c r="M236" t="s">
        <v>1679</v>
      </c>
      <c r="N236" t="s">
        <v>1631</v>
      </c>
      <c r="O236" t="s">
        <v>1680</v>
      </c>
      <c r="P236" t="s">
        <v>1681</v>
      </c>
      <c r="Q236" t="s">
        <v>642</v>
      </c>
      <c r="R236">
        <v>7</v>
      </c>
      <c r="S236">
        <v>7</v>
      </c>
      <c r="T236">
        <v>10</v>
      </c>
      <c r="U236">
        <v>1</v>
      </c>
      <c r="V236">
        <v>1</v>
      </c>
      <c r="W236">
        <v>21.3</v>
      </c>
      <c r="Z236">
        <v>1E-4</v>
      </c>
      <c r="AA236">
        <v>8.0000000000000004E-4</v>
      </c>
      <c r="AB236">
        <v>8.8000000000000005E-3</v>
      </c>
      <c r="AC236">
        <v>5.7000000000000002E-3</v>
      </c>
      <c r="AD236" t="s">
        <v>606</v>
      </c>
      <c r="AE236">
        <v>0.89349999999999996</v>
      </c>
      <c r="AF236">
        <v>4.6199999999999998E-2</v>
      </c>
      <c r="AG236">
        <v>2.3599999999999999E-2</v>
      </c>
      <c r="AH236">
        <v>2.8999999999999998E-3</v>
      </c>
      <c r="AI236">
        <v>6.4000000000000003E-3</v>
      </c>
      <c r="AJ236">
        <v>1.2999999999999999E-3</v>
      </c>
      <c r="AK236">
        <v>1.1999999999999999E-3</v>
      </c>
      <c r="AL236">
        <v>4.8000000000000001E-4</v>
      </c>
      <c r="AM236">
        <v>5.9999999999999995E-4</v>
      </c>
      <c r="AN236">
        <v>3.1700000000000001E-3</v>
      </c>
      <c r="AO236">
        <v>2.0200000000000001E-3</v>
      </c>
      <c r="AP236">
        <v>6.6E-4</v>
      </c>
      <c r="AQ236" t="s">
        <v>607</v>
      </c>
      <c r="AR236" t="s">
        <v>606</v>
      </c>
      <c r="AS236" t="s">
        <v>606</v>
      </c>
      <c r="AT236" t="s">
        <v>606</v>
      </c>
      <c r="AU236" t="s">
        <v>606</v>
      </c>
      <c r="BK236">
        <v>5.0000000000000002E-5</v>
      </c>
      <c r="BL236">
        <v>0</v>
      </c>
      <c r="BM236">
        <v>3.1E-4</v>
      </c>
      <c r="BN236">
        <v>2.9999999999999997E-4</v>
      </c>
      <c r="BO236">
        <v>1.8000000000000001E-4</v>
      </c>
      <c r="BP236">
        <v>8.0000000000000004E-4</v>
      </c>
      <c r="BQ236">
        <v>4.0000000000000003E-5</v>
      </c>
      <c r="BR236">
        <v>2.2000000000000001E-4</v>
      </c>
      <c r="BS236">
        <v>2.5999999999999998E-4</v>
      </c>
      <c r="BT236">
        <v>1.9000000000000001E-4</v>
      </c>
      <c r="BU236">
        <v>2.2000000000000001E-4</v>
      </c>
      <c r="BV236">
        <v>0.65800000000000003</v>
      </c>
      <c r="BW236">
        <v>0.80644479999999996</v>
      </c>
      <c r="BX236">
        <v>19.100000000000001</v>
      </c>
      <c r="BY236">
        <v>4576.5</v>
      </c>
      <c r="BZ236">
        <v>206.5</v>
      </c>
      <c r="CB236">
        <v>114.7</v>
      </c>
      <c r="CC236">
        <v>3.9602934830000001</v>
      </c>
      <c r="CD236">
        <v>3.956927233</v>
      </c>
      <c r="CE236">
        <v>229.71</v>
      </c>
      <c r="CF236" t="s">
        <v>609</v>
      </c>
      <c r="CG236">
        <v>0</v>
      </c>
      <c r="CH236" t="s">
        <v>1682</v>
      </c>
      <c r="CJ236" t="s">
        <v>1683</v>
      </c>
      <c r="CL236">
        <v>737.5</v>
      </c>
      <c r="CM236">
        <v>739.5</v>
      </c>
      <c r="CN236">
        <v>737.5</v>
      </c>
      <c r="CO236">
        <v>739.5</v>
      </c>
      <c r="CR236" t="s">
        <v>780</v>
      </c>
      <c r="CS236" t="s">
        <v>780</v>
      </c>
      <c r="CT236">
        <v>1.79</v>
      </c>
      <c r="CU236">
        <v>700.3</v>
      </c>
      <c r="CV236">
        <v>696.7</v>
      </c>
      <c r="CW236" t="s">
        <v>848</v>
      </c>
    </row>
    <row r="237" spans="2:106" hidden="1">
      <c r="B237">
        <v>76649</v>
      </c>
      <c r="C237" t="s">
        <v>1684</v>
      </c>
      <c r="D237" t="s">
        <v>592</v>
      </c>
      <c r="E237" t="s">
        <v>1085</v>
      </c>
      <c r="F237" t="s">
        <v>594</v>
      </c>
      <c r="G237" t="s">
        <v>1685</v>
      </c>
      <c r="H237">
        <v>7635</v>
      </c>
      <c r="I237" t="s">
        <v>616</v>
      </c>
      <c r="J237" t="s">
        <v>1686</v>
      </c>
      <c r="K237" t="s">
        <v>773</v>
      </c>
      <c r="L237" t="s">
        <v>654</v>
      </c>
      <c r="M237" t="s">
        <v>831</v>
      </c>
      <c r="N237" t="s">
        <v>1631</v>
      </c>
      <c r="O237" t="s">
        <v>1687</v>
      </c>
      <c r="P237" t="s">
        <v>1688</v>
      </c>
      <c r="Q237" t="s">
        <v>642</v>
      </c>
      <c r="R237">
        <v>28</v>
      </c>
      <c r="S237">
        <v>28</v>
      </c>
      <c r="T237">
        <v>50</v>
      </c>
      <c r="U237">
        <v>1</v>
      </c>
      <c r="V237">
        <v>1</v>
      </c>
      <c r="W237">
        <v>21.2</v>
      </c>
      <c r="Z237" t="s">
        <v>607</v>
      </c>
      <c r="AA237">
        <v>2.9999999999999997E-4</v>
      </c>
      <c r="AB237">
        <v>7.0000000000000001E-3</v>
      </c>
      <c r="AC237">
        <v>5.6399999999999999E-2</v>
      </c>
      <c r="AD237" t="s">
        <v>606</v>
      </c>
      <c r="AE237">
        <v>0.93020000000000003</v>
      </c>
      <c r="AF237">
        <v>5.0000000000000001E-4</v>
      </c>
      <c r="AG237">
        <v>2.3999999999999998E-3</v>
      </c>
      <c r="AH237">
        <v>2.8999999999999998E-3</v>
      </c>
      <c r="AI237">
        <v>2.9999999999999997E-4</v>
      </c>
      <c r="AJ237" t="s">
        <v>607</v>
      </c>
      <c r="AK237" t="s">
        <v>607</v>
      </c>
      <c r="AL237">
        <v>0</v>
      </c>
      <c r="AM237">
        <v>0</v>
      </c>
      <c r="AN237">
        <v>0</v>
      </c>
      <c r="AO237">
        <v>0</v>
      </c>
      <c r="AP237">
        <v>0</v>
      </c>
      <c r="AQ237" t="s">
        <v>607</v>
      </c>
      <c r="AR237" t="s">
        <v>606</v>
      </c>
      <c r="AS237" t="s">
        <v>606</v>
      </c>
      <c r="AT237" t="s">
        <v>606</v>
      </c>
      <c r="AU237" t="s">
        <v>606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0.61899999999999999</v>
      </c>
      <c r="BW237">
        <v>0.75864640000000005</v>
      </c>
      <c r="BX237">
        <v>17.899999999999999</v>
      </c>
      <c r="BY237">
        <v>4741.8</v>
      </c>
      <c r="BZ237">
        <v>197.8</v>
      </c>
      <c r="CB237">
        <v>120.7</v>
      </c>
      <c r="CC237">
        <v>4.1674579200000004</v>
      </c>
      <c r="CD237">
        <v>4.1639155800000003</v>
      </c>
      <c r="CE237">
        <v>242.37</v>
      </c>
      <c r="CF237" t="s">
        <v>609</v>
      </c>
      <c r="CG237">
        <v>0</v>
      </c>
      <c r="CH237" t="s">
        <v>1689</v>
      </c>
      <c r="CJ237" t="s">
        <v>1690</v>
      </c>
      <c r="CL237">
        <v>518.9</v>
      </c>
      <c r="CM237">
        <v>523.9</v>
      </c>
      <c r="CN237">
        <v>515.5</v>
      </c>
      <c r="CO237">
        <v>518.5</v>
      </c>
      <c r="CP237" t="s">
        <v>779</v>
      </c>
      <c r="CQ237" t="s">
        <v>779</v>
      </c>
      <c r="CR237" t="s">
        <v>780</v>
      </c>
      <c r="CS237" t="s">
        <v>780</v>
      </c>
      <c r="CT237">
        <v>25.96</v>
      </c>
      <c r="CU237">
        <v>600.29999999999995</v>
      </c>
      <c r="CV237">
        <v>596.70000000000005</v>
      </c>
      <c r="CW237" t="s">
        <v>848</v>
      </c>
    </row>
    <row r="238" spans="2:106" hidden="1">
      <c r="B238">
        <v>76677</v>
      </c>
      <c r="C238" t="s">
        <v>1691</v>
      </c>
      <c r="D238" t="s">
        <v>592</v>
      </c>
      <c r="E238" t="s">
        <v>1589</v>
      </c>
      <c r="F238" t="s">
        <v>594</v>
      </c>
      <c r="G238" t="s">
        <v>1692</v>
      </c>
      <c r="H238">
        <v>9217</v>
      </c>
      <c r="I238" t="s">
        <v>616</v>
      </c>
      <c r="J238" t="s">
        <v>1693</v>
      </c>
      <c r="L238" t="s">
        <v>638</v>
      </c>
      <c r="M238" t="s">
        <v>831</v>
      </c>
      <c r="N238" t="s">
        <v>1631</v>
      </c>
      <c r="O238" t="s">
        <v>1694</v>
      </c>
      <c r="P238" t="s">
        <v>1681</v>
      </c>
      <c r="Q238" t="s">
        <v>642</v>
      </c>
      <c r="R238">
        <v>179</v>
      </c>
      <c r="S238">
        <v>179</v>
      </c>
      <c r="T238">
        <v>200</v>
      </c>
      <c r="U238">
        <v>-3</v>
      </c>
      <c r="V238">
        <v>-3</v>
      </c>
      <c r="W238">
        <v>21.5</v>
      </c>
      <c r="Z238" t="s">
        <v>607</v>
      </c>
      <c r="AA238">
        <v>2.0000000000000001E-4</v>
      </c>
      <c r="AB238">
        <v>1.35E-2</v>
      </c>
      <c r="AC238">
        <v>7.9699999999999993E-2</v>
      </c>
      <c r="AD238" t="s">
        <v>606</v>
      </c>
      <c r="AE238">
        <v>0.90580000000000005</v>
      </c>
      <c r="AF238">
        <v>5.9999999999999995E-4</v>
      </c>
      <c r="AG238" t="s">
        <v>607</v>
      </c>
      <c r="AH238">
        <v>2.0000000000000001E-4</v>
      </c>
      <c r="AI238" t="s">
        <v>607</v>
      </c>
      <c r="AJ238" t="s">
        <v>607</v>
      </c>
      <c r="AK238" t="s">
        <v>607</v>
      </c>
      <c r="AL238">
        <v>0</v>
      </c>
      <c r="AM238">
        <v>0</v>
      </c>
      <c r="AN238">
        <v>0</v>
      </c>
      <c r="AO238">
        <v>0</v>
      </c>
      <c r="AP238">
        <v>0</v>
      </c>
      <c r="AQ238" t="s">
        <v>606</v>
      </c>
      <c r="AR238" t="s">
        <v>606</v>
      </c>
      <c r="AS238" t="s">
        <v>606</v>
      </c>
      <c r="AT238" t="s">
        <v>606</v>
      </c>
      <c r="AU238" t="s">
        <v>606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0.63700000000000001</v>
      </c>
      <c r="BW238">
        <v>0.78070720000000005</v>
      </c>
      <c r="BX238">
        <v>18.399999999999999</v>
      </c>
      <c r="BY238">
        <v>4803.2</v>
      </c>
      <c r="BZ238">
        <v>198.9</v>
      </c>
      <c r="CB238">
        <v>95</v>
      </c>
      <c r="CC238">
        <v>3.28</v>
      </c>
      <c r="CD238">
        <v>3.2770000000000001</v>
      </c>
      <c r="CE238" t="s">
        <v>608</v>
      </c>
      <c r="CF238" t="s">
        <v>609</v>
      </c>
      <c r="CG238">
        <v>0</v>
      </c>
      <c r="CH238" t="s">
        <v>1695</v>
      </c>
      <c r="CI238" t="s">
        <v>157</v>
      </c>
      <c r="CJ238" t="s">
        <v>1696</v>
      </c>
      <c r="CL238">
        <v>508.5</v>
      </c>
      <c r="CM238">
        <v>511.5</v>
      </c>
      <c r="CN238">
        <v>508.5</v>
      </c>
      <c r="CO238">
        <v>511.5</v>
      </c>
      <c r="CR238" t="s">
        <v>780</v>
      </c>
      <c r="CS238">
        <v>0</v>
      </c>
      <c r="CT238">
        <v>64.572000000000003</v>
      </c>
      <c r="CU238">
        <v>614.79999999999995</v>
      </c>
      <c r="CV238">
        <v>611.20000000000005</v>
      </c>
      <c r="CW238" t="s">
        <v>848</v>
      </c>
    </row>
    <row r="239" spans="2:106" hidden="1">
      <c r="B239">
        <v>76648</v>
      </c>
      <c r="C239" t="s">
        <v>1697</v>
      </c>
      <c r="D239" t="s">
        <v>592</v>
      </c>
      <c r="E239" t="s">
        <v>1589</v>
      </c>
      <c r="F239" t="s">
        <v>594</v>
      </c>
      <c r="G239" t="s">
        <v>1698</v>
      </c>
      <c r="H239">
        <v>11655</v>
      </c>
      <c r="I239" t="s">
        <v>616</v>
      </c>
      <c r="J239" t="s">
        <v>1699</v>
      </c>
      <c r="K239" t="s">
        <v>773</v>
      </c>
      <c r="L239" t="s">
        <v>654</v>
      </c>
      <c r="M239" t="s">
        <v>831</v>
      </c>
      <c r="N239" t="s">
        <v>1631</v>
      </c>
      <c r="O239" t="s">
        <v>1700</v>
      </c>
      <c r="P239" t="s">
        <v>1681</v>
      </c>
      <c r="Q239" t="s">
        <v>642</v>
      </c>
      <c r="R239">
        <v>110</v>
      </c>
      <c r="S239">
        <v>110</v>
      </c>
      <c r="T239">
        <v>100</v>
      </c>
      <c r="U239">
        <v>8</v>
      </c>
      <c r="V239">
        <v>8</v>
      </c>
      <c r="W239">
        <v>20.5</v>
      </c>
      <c r="Z239" t="s">
        <v>607</v>
      </c>
      <c r="AA239">
        <v>2.9999999999999997E-4</v>
      </c>
      <c r="AB239">
        <v>4.4999999999999997E-3</v>
      </c>
      <c r="AC239">
        <v>6.0499999999999998E-2</v>
      </c>
      <c r="AD239" t="s">
        <v>606</v>
      </c>
      <c r="AE239">
        <v>0.92979999999999996</v>
      </c>
      <c r="AF239">
        <v>5.9999999999999995E-4</v>
      </c>
      <c r="AG239">
        <v>3.2000000000000002E-3</v>
      </c>
      <c r="AH239">
        <v>1.1000000000000001E-3</v>
      </c>
      <c r="AI239" t="s">
        <v>607</v>
      </c>
      <c r="AJ239" t="s">
        <v>607</v>
      </c>
      <c r="AK239" t="s">
        <v>607</v>
      </c>
      <c r="AL239">
        <v>0</v>
      </c>
      <c r="AM239">
        <v>0</v>
      </c>
      <c r="AN239">
        <v>0</v>
      </c>
      <c r="AO239">
        <v>0</v>
      </c>
      <c r="AP239">
        <v>0</v>
      </c>
      <c r="AQ239" t="s">
        <v>607</v>
      </c>
      <c r="AR239" t="s">
        <v>606</v>
      </c>
      <c r="AS239" t="s">
        <v>606</v>
      </c>
      <c r="AT239" t="s">
        <v>606</v>
      </c>
      <c r="AU239" t="s">
        <v>606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0.62</v>
      </c>
      <c r="BW239">
        <v>0.75987199999999999</v>
      </c>
      <c r="BX239">
        <v>17.899999999999999</v>
      </c>
      <c r="BY239">
        <v>4758</v>
      </c>
      <c r="BZ239">
        <v>198.1</v>
      </c>
      <c r="CB239">
        <v>112.5</v>
      </c>
      <c r="CC239">
        <v>3.8843331889999999</v>
      </c>
      <c r="CD239">
        <v>3.8810315059999998</v>
      </c>
      <c r="CE239">
        <v>229.85</v>
      </c>
      <c r="CF239" t="s">
        <v>609</v>
      </c>
      <c r="CG239">
        <v>0</v>
      </c>
      <c r="CH239" t="s">
        <v>1701</v>
      </c>
      <c r="CJ239" t="s">
        <v>1702</v>
      </c>
      <c r="CL239">
        <v>508</v>
      </c>
      <c r="CM239">
        <v>510</v>
      </c>
      <c r="CN239">
        <v>501</v>
      </c>
      <c r="CO239">
        <v>507</v>
      </c>
      <c r="CP239" t="s">
        <v>779</v>
      </c>
      <c r="CQ239" t="s">
        <v>779</v>
      </c>
      <c r="CR239">
        <v>12</v>
      </c>
      <c r="CS239">
        <v>0</v>
      </c>
      <c r="CT239">
        <v>30.666</v>
      </c>
      <c r="CU239">
        <v>584.79999999999995</v>
      </c>
      <c r="CV239">
        <v>581.20000000000005</v>
      </c>
      <c r="CW239" t="s">
        <v>848</v>
      </c>
    </row>
    <row r="240" spans="2:106" hidden="1">
      <c r="C240" t="s">
        <v>1124</v>
      </c>
      <c r="D240" t="s">
        <v>592</v>
      </c>
      <c r="E240" t="s">
        <v>665</v>
      </c>
      <c r="F240" t="s">
        <v>594</v>
      </c>
      <c r="G240" t="s">
        <v>1703</v>
      </c>
      <c r="H240">
        <v>10792</v>
      </c>
      <c r="I240" t="s">
        <v>616</v>
      </c>
      <c r="J240" t="s">
        <v>1126</v>
      </c>
      <c r="K240">
        <v>14541</v>
      </c>
      <c r="L240" t="s">
        <v>654</v>
      </c>
      <c r="M240" t="s">
        <v>1096</v>
      </c>
      <c r="N240" t="s">
        <v>1636</v>
      </c>
      <c r="O240" t="s">
        <v>1704</v>
      </c>
      <c r="P240" t="s">
        <v>1705</v>
      </c>
      <c r="Q240" t="s">
        <v>642</v>
      </c>
      <c r="R240">
        <v>965</v>
      </c>
      <c r="S240">
        <v>965</v>
      </c>
      <c r="T240">
        <v>1000</v>
      </c>
      <c r="U240">
        <v>2</v>
      </c>
      <c r="V240">
        <v>2</v>
      </c>
      <c r="W240">
        <v>21.2</v>
      </c>
      <c r="Z240" t="s">
        <v>607</v>
      </c>
      <c r="AA240">
        <v>1.1999999999999999E-3</v>
      </c>
      <c r="AB240">
        <v>2.3900000000000001E-2</v>
      </c>
      <c r="AC240">
        <v>1.7999999999999999E-2</v>
      </c>
      <c r="AD240" t="s">
        <v>607</v>
      </c>
      <c r="AE240">
        <v>0.94920000000000004</v>
      </c>
      <c r="AF240">
        <v>3.5999999999999999E-3</v>
      </c>
      <c r="AG240" t="s">
        <v>607</v>
      </c>
      <c r="AH240">
        <v>2.9999999999999997E-4</v>
      </c>
      <c r="AI240">
        <v>2.9999999999999997E-4</v>
      </c>
      <c r="AJ240">
        <v>5.0000000000000001E-4</v>
      </c>
      <c r="AK240">
        <v>4.0000000000000002E-4</v>
      </c>
      <c r="AL240">
        <v>6.8000000000000005E-4</v>
      </c>
      <c r="AM240">
        <v>6.9999999999999999E-4</v>
      </c>
      <c r="AN240">
        <v>4.0999999999999999E-4</v>
      </c>
      <c r="AO240">
        <v>0</v>
      </c>
      <c r="AP240">
        <v>0</v>
      </c>
      <c r="AQ240" t="s">
        <v>606</v>
      </c>
      <c r="AR240" t="s">
        <v>606</v>
      </c>
      <c r="AS240" t="s">
        <v>606</v>
      </c>
      <c r="AT240" t="s">
        <v>606</v>
      </c>
      <c r="AU240" t="s">
        <v>606</v>
      </c>
      <c r="BK240">
        <v>1.0000000000000001E-5</v>
      </c>
      <c r="BL240">
        <v>5.0000000000000002E-5</v>
      </c>
      <c r="BM240">
        <v>5.0000000000000002E-5</v>
      </c>
      <c r="BN240">
        <v>0</v>
      </c>
      <c r="BO240">
        <v>0</v>
      </c>
      <c r="BP240">
        <v>0</v>
      </c>
      <c r="BQ240">
        <v>0</v>
      </c>
      <c r="BR240">
        <v>4.6999999999999999E-4</v>
      </c>
      <c r="BS240">
        <v>5.0000000000000002E-5</v>
      </c>
      <c r="BT240">
        <v>4.0000000000000003E-5</v>
      </c>
      <c r="BU240">
        <v>1.3999999999999999E-4</v>
      </c>
      <c r="BV240">
        <v>0.59199999999999997</v>
      </c>
      <c r="BW240">
        <v>0.72555519999999996</v>
      </c>
      <c r="BX240">
        <v>17.2</v>
      </c>
      <c r="BY240">
        <v>4609.8</v>
      </c>
      <c r="BZ240">
        <v>192.6</v>
      </c>
      <c r="CB240">
        <v>102.8</v>
      </c>
      <c r="CC240">
        <v>3.5494173500000001</v>
      </c>
      <c r="CD240">
        <v>3.5464003449999999</v>
      </c>
      <c r="CE240">
        <v>208.58</v>
      </c>
      <c r="CF240" t="s">
        <v>609</v>
      </c>
      <c r="CG240">
        <v>10</v>
      </c>
      <c r="CH240" t="s">
        <v>1127</v>
      </c>
      <c r="CI240" t="s">
        <v>157</v>
      </c>
      <c r="CJ240" t="s">
        <v>1128</v>
      </c>
      <c r="CL240">
        <v>1461</v>
      </c>
      <c r="CM240">
        <v>2122</v>
      </c>
      <c r="CN240">
        <v>1461</v>
      </c>
      <c r="CO240">
        <v>2122</v>
      </c>
      <c r="CP240" t="s">
        <v>157</v>
      </c>
      <c r="CQ240" t="s">
        <v>157</v>
      </c>
      <c r="CR240" t="s">
        <v>780</v>
      </c>
      <c r="CS240" t="s">
        <v>780</v>
      </c>
      <c r="CT240" t="s">
        <v>780</v>
      </c>
      <c r="CU240">
        <v>517.1</v>
      </c>
      <c r="CV240">
        <v>511</v>
      </c>
      <c r="CW240" t="s">
        <v>1706</v>
      </c>
    </row>
    <row r="241" spans="2:101" hidden="1">
      <c r="C241" t="s">
        <v>1119</v>
      </c>
      <c r="D241" t="s">
        <v>592</v>
      </c>
      <c r="E241" t="s">
        <v>665</v>
      </c>
      <c r="F241" t="s">
        <v>594</v>
      </c>
      <c r="G241" t="s">
        <v>1707</v>
      </c>
      <c r="H241">
        <v>976</v>
      </c>
      <c r="I241" t="s">
        <v>616</v>
      </c>
      <c r="J241" t="s">
        <v>1121</v>
      </c>
      <c r="K241">
        <v>14039</v>
      </c>
      <c r="L241" t="s">
        <v>638</v>
      </c>
      <c r="M241" t="s">
        <v>1096</v>
      </c>
      <c r="N241" t="s">
        <v>1636</v>
      </c>
      <c r="O241" t="s">
        <v>1704</v>
      </c>
      <c r="P241" t="s">
        <v>1705</v>
      </c>
      <c r="Q241" t="s">
        <v>642</v>
      </c>
      <c r="R241">
        <v>958</v>
      </c>
      <c r="S241">
        <v>958</v>
      </c>
      <c r="T241">
        <v>950</v>
      </c>
      <c r="U241">
        <v>12.8</v>
      </c>
      <c r="V241">
        <v>12.8</v>
      </c>
      <c r="W241">
        <v>21.2</v>
      </c>
      <c r="Y241" t="s">
        <v>1354</v>
      </c>
      <c r="Z241">
        <v>1E-4</v>
      </c>
      <c r="AA241">
        <v>6.9999999999999999E-4</v>
      </c>
      <c r="AB241">
        <v>1.41E-2</v>
      </c>
      <c r="AC241">
        <v>1.9400000000000001E-2</v>
      </c>
      <c r="AD241" t="s">
        <v>607</v>
      </c>
      <c r="AE241">
        <v>0.95660000000000001</v>
      </c>
      <c r="AF241">
        <v>4.0000000000000001E-3</v>
      </c>
      <c r="AG241">
        <v>3.3E-3</v>
      </c>
      <c r="AH241">
        <v>1E-4</v>
      </c>
      <c r="AI241">
        <v>1E-4</v>
      </c>
      <c r="AJ241">
        <v>2.0000000000000001E-4</v>
      </c>
      <c r="AK241">
        <v>1E-4</v>
      </c>
      <c r="AL241">
        <v>2.3000000000000001E-4</v>
      </c>
      <c r="AM241">
        <v>3.6000000000000002E-4</v>
      </c>
      <c r="AN241">
        <v>3.2000000000000003E-4</v>
      </c>
      <c r="AO241">
        <v>8.0000000000000007E-5</v>
      </c>
      <c r="AP241">
        <v>0</v>
      </c>
      <c r="AQ241" t="s">
        <v>606</v>
      </c>
      <c r="AR241" t="s">
        <v>606</v>
      </c>
      <c r="AS241" t="s">
        <v>606</v>
      </c>
      <c r="AT241" t="s">
        <v>606</v>
      </c>
      <c r="AU241" t="s">
        <v>606</v>
      </c>
      <c r="BK241">
        <v>0</v>
      </c>
      <c r="BL241">
        <v>2.0000000000000002E-5</v>
      </c>
      <c r="BM241">
        <v>0</v>
      </c>
      <c r="BN241">
        <v>0</v>
      </c>
      <c r="BO241">
        <v>0</v>
      </c>
      <c r="BP241">
        <v>2.0000000000000002E-5</v>
      </c>
      <c r="BQ241">
        <v>0</v>
      </c>
      <c r="BR241">
        <v>1.4999999999999999E-4</v>
      </c>
      <c r="BS241">
        <v>2.0000000000000002E-5</v>
      </c>
      <c r="BT241">
        <v>2.0000000000000002E-5</v>
      </c>
      <c r="BU241">
        <v>8.0000000000000007E-5</v>
      </c>
      <c r="BV241">
        <v>0.58799999999999997</v>
      </c>
      <c r="BW241">
        <v>0.72065279999999998</v>
      </c>
      <c r="BX241">
        <v>17</v>
      </c>
      <c r="BY241">
        <v>4629.5</v>
      </c>
      <c r="BZ241">
        <v>193.4</v>
      </c>
      <c r="CB241">
        <v>108.6</v>
      </c>
      <c r="CC241">
        <v>3.749676306</v>
      </c>
      <c r="CD241">
        <v>3.746489081</v>
      </c>
      <c r="CE241">
        <v>220.87</v>
      </c>
      <c r="CF241" t="s">
        <v>609</v>
      </c>
      <c r="CG241">
        <v>13</v>
      </c>
      <c r="CH241" t="s">
        <v>1122</v>
      </c>
      <c r="CI241" t="s">
        <v>157</v>
      </c>
      <c r="CJ241" t="s">
        <v>1123</v>
      </c>
      <c r="CL241">
        <v>1379.5</v>
      </c>
      <c r="CM241">
        <v>1387</v>
      </c>
      <c r="CN241">
        <v>1379.5</v>
      </c>
      <c r="CO241">
        <v>1387</v>
      </c>
      <c r="CP241" t="s">
        <v>826</v>
      </c>
      <c r="CQ241" t="s">
        <v>826</v>
      </c>
      <c r="CR241" t="s">
        <v>780</v>
      </c>
      <c r="CS241" t="s">
        <v>780</v>
      </c>
      <c r="CT241" t="s">
        <v>780</v>
      </c>
      <c r="CU241">
        <v>536.20000000000005</v>
      </c>
      <c r="CV241">
        <v>531.70000000000005</v>
      </c>
      <c r="CW241" t="s">
        <v>1706</v>
      </c>
    </row>
    <row r="242" spans="2:101" hidden="1">
      <c r="C242" t="s">
        <v>1515</v>
      </c>
      <c r="D242" t="s">
        <v>592</v>
      </c>
      <c r="E242" t="s">
        <v>665</v>
      </c>
      <c r="F242" t="s">
        <v>594</v>
      </c>
      <c r="G242" t="s">
        <v>1708</v>
      </c>
      <c r="H242">
        <v>8802</v>
      </c>
      <c r="I242" t="s">
        <v>616</v>
      </c>
      <c r="J242" t="s">
        <v>1517</v>
      </c>
      <c r="K242">
        <v>15232</v>
      </c>
      <c r="L242" t="s">
        <v>654</v>
      </c>
      <c r="M242" t="s">
        <v>1169</v>
      </c>
      <c r="N242" t="s">
        <v>1636</v>
      </c>
      <c r="O242" t="s">
        <v>1704</v>
      </c>
      <c r="P242" t="s">
        <v>1705</v>
      </c>
      <c r="Q242" t="s">
        <v>642</v>
      </c>
      <c r="R242">
        <v>931</v>
      </c>
      <c r="S242">
        <v>931</v>
      </c>
      <c r="T242">
        <v>850</v>
      </c>
      <c r="U242">
        <v>14</v>
      </c>
      <c r="V242">
        <v>14</v>
      </c>
      <c r="W242">
        <v>21.1</v>
      </c>
      <c r="Z242">
        <v>6.1000000000000004E-3</v>
      </c>
      <c r="AA242" t="s">
        <v>607</v>
      </c>
      <c r="AB242">
        <v>2.5999999999999999E-3</v>
      </c>
      <c r="AC242">
        <v>0.1426</v>
      </c>
      <c r="AD242">
        <v>2.0000000000000001E-4</v>
      </c>
      <c r="AE242">
        <v>0.84470000000000001</v>
      </c>
      <c r="AF242">
        <v>1.5E-3</v>
      </c>
      <c r="AG242">
        <v>2E-3</v>
      </c>
      <c r="AH242">
        <v>2.0000000000000001E-4</v>
      </c>
      <c r="AI242" t="s">
        <v>607</v>
      </c>
      <c r="AJ242" t="s">
        <v>607</v>
      </c>
      <c r="AK242" t="s">
        <v>607</v>
      </c>
      <c r="AL242">
        <v>0</v>
      </c>
      <c r="AM242">
        <v>0</v>
      </c>
      <c r="AN242">
        <v>6.0000000000000002E-5</v>
      </c>
      <c r="AO242">
        <v>0</v>
      </c>
      <c r="AP242">
        <v>0</v>
      </c>
      <c r="AQ242" t="s">
        <v>606</v>
      </c>
      <c r="AR242" t="s">
        <v>606</v>
      </c>
      <c r="AS242" t="s">
        <v>606</v>
      </c>
      <c r="AT242" t="s">
        <v>606</v>
      </c>
      <c r="AU242" t="s">
        <v>606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4.0000000000000003E-5</v>
      </c>
      <c r="BV242">
        <v>0.69399999999999995</v>
      </c>
      <c r="BW242">
        <v>0.85056639999999994</v>
      </c>
      <c r="BX242">
        <v>20.100000000000001</v>
      </c>
      <c r="BY242">
        <v>4971.3999999999996</v>
      </c>
      <c r="BZ242">
        <v>206.4</v>
      </c>
      <c r="CB242">
        <v>108.9</v>
      </c>
      <c r="CC242">
        <v>3.7600345270000002</v>
      </c>
      <c r="CD242">
        <v>3.756838498</v>
      </c>
      <c r="CE242">
        <v>221.89</v>
      </c>
      <c r="CF242" t="s">
        <v>609</v>
      </c>
      <c r="CG242">
        <v>200</v>
      </c>
      <c r="CH242" t="s">
        <v>1518</v>
      </c>
      <c r="CI242" t="s">
        <v>157</v>
      </c>
      <c r="CJ242" t="s">
        <v>1519</v>
      </c>
      <c r="CL242">
        <v>413</v>
      </c>
      <c r="CM242">
        <v>415</v>
      </c>
      <c r="CN242">
        <v>413</v>
      </c>
      <c r="CO242">
        <v>415</v>
      </c>
      <c r="CP242" t="s">
        <v>157</v>
      </c>
      <c r="CQ242" t="s">
        <v>157</v>
      </c>
      <c r="CR242" t="s">
        <v>780</v>
      </c>
      <c r="CS242" t="s">
        <v>780</v>
      </c>
      <c r="CT242" t="s">
        <v>780</v>
      </c>
      <c r="CU242">
        <v>513.79999999999995</v>
      </c>
      <c r="CV242">
        <v>509.2</v>
      </c>
      <c r="CW242" t="s">
        <v>1706</v>
      </c>
    </row>
    <row r="243" spans="2:101" hidden="1">
      <c r="B243">
        <v>76793</v>
      </c>
      <c r="C243" t="s">
        <v>1079</v>
      </c>
      <c r="D243" t="s">
        <v>592</v>
      </c>
      <c r="E243" t="s">
        <v>665</v>
      </c>
      <c r="F243" t="s">
        <v>594</v>
      </c>
      <c r="G243" t="s">
        <v>1709</v>
      </c>
      <c r="H243">
        <v>10155</v>
      </c>
      <c r="I243" t="s">
        <v>616</v>
      </c>
      <c r="J243" t="s">
        <v>1081</v>
      </c>
      <c r="K243">
        <v>15245</v>
      </c>
      <c r="L243" t="s">
        <v>638</v>
      </c>
      <c r="M243" t="s">
        <v>157</v>
      </c>
      <c r="N243" t="s">
        <v>1636</v>
      </c>
      <c r="O243" t="s">
        <v>1704</v>
      </c>
      <c r="P243" t="s">
        <v>1705</v>
      </c>
      <c r="Q243" t="s">
        <v>1063</v>
      </c>
      <c r="R243">
        <v>303</v>
      </c>
      <c r="S243">
        <v>303</v>
      </c>
      <c r="T243">
        <v>300</v>
      </c>
      <c r="U243">
        <v>4</v>
      </c>
      <c r="V243">
        <v>4</v>
      </c>
      <c r="W243">
        <v>21.1</v>
      </c>
      <c r="Z243" t="s">
        <v>607</v>
      </c>
      <c r="AA243">
        <v>1E-3</v>
      </c>
      <c r="AB243">
        <v>1.67E-2</v>
      </c>
      <c r="AC243">
        <v>1.67E-2</v>
      </c>
      <c r="AD243" t="s">
        <v>607</v>
      </c>
      <c r="AE243">
        <v>0.95840000000000003</v>
      </c>
      <c r="AF243">
        <v>4.0000000000000001E-3</v>
      </c>
      <c r="AG243">
        <v>2.0000000000000001E-4</v>
      </c>
      <c r="AH243">
        <v>2.0000000000000001E-4</v>
      </c>
      <c r="AI243">
        <v>2.0000000000000001E-4</v>
      </c>
      <c r="AJ243">
        <v>2.9999999999999997E-4</v>
      </c>
      <c r="AK243">
        <v>2.0000000000000001E-4</v>
      </c>
      <c r="AL243">
        <v>3.6000000000000002E-4</v>
      </c>
      <c r="AM243">
        <v>6.2E-4</v>
      </c>
      <c r="AN243">
        <v>4.6999999999999999E-4</v>
      </c>
      <c r="AO243">
        <v>6.9999999999999994E-5</v>
      </c>
      <c r="AP243">
        <v>0</v>
      </c>
      <c r="AQ243" t="s">
        <v>606</v>
      </c>
      <c r="AR243" t="s">
        <v>606</v>
      </c>
      <c r="AS243" t="s">
        <v>606</v>
      </c>
      <c r="AT243" t="s">
        <v>606</v>
      </c>
      <c r="AU243" t="s">
        <v>606</v>
      </c>
      <c r="BK243">
        <v>1.0000000000000001E-5</v>
      </c>
      <c r="BL243">
        <v>3.0000000000000001E-5</v>
      </c>
      <c r="BM243">
        <v>0</v>
      </c>
      <c r="BN243">
        <v>0</v>
      </c>
      <c r="BO243">
        <v>0</v>
      </c>
      <c r="BP243">
        <v>3.0000000000000001E-5</v>
      </c>
      <c r="BQ243">
        <v>0</v>
      </c>
      <c r="BR243">
        <v>3.1E-4</v>
      </c>
      <c r="BS243">
        <v>4.0000000000000003E-5</v>
      </c>
      <c r="BT243">
        <v>3.0000000000000001E-5</v>
      </c>
      <c r="BU243">
        <v>1.2999999999999999E-4</v>
      </c>
      <c r="BV243">
        <v>0.58599999999999997</v>
      </c>
      <c r="BW243">
        <v>0.7182016</v>
      </c>
      <c r="BX243">
        <v>17</v>
      </c>
      <c r="BY243">
        <v>4617.6000000000004</v>
      </c>
      <c r="BZ243">
        <v>192.7</v>
      </c>
      <c r="CB243">
        <v>106</v>
      </c>
      <c r="CC243">
        <v>3.6599050499999999</v>
      </c>
      <c r="CD243">
        <v>3.6567941300000002</v>
      </c>
      <c r="CE243">
        <v>215.28</v>
      </c>
      <c r="CF243" t="s">
        <v>609</v>
      </c>
      <c r="CG243">
        <v>20</v>
      </c>
      <c r="CH243" t="s">
        <v>1082</v>
      </c>
      <c r="CI243" t="s">
        <v>157</v>
      </c>
      <c r="CJ243" t="s">
        <v>1083</v>
      </c>
      <c r="CL243">
        <v>1384.3</v>
      </c>
      <c r="CM243">
        <v>1674</v>
      </c>
      <c r="CN243">
        <v>1384.3</v>
      </c>
      <c r="CO243">
        <v>1674</v>
      </c>
      <c r="CP243" t="s">
        <v>157</v>
      </c>
      <c r="CQ243" t="s">
        <v>157</v>
      </c>
      <c r="CR243" t="s">
        <v>780</v>
      </c>
      <c r="CS243" t="s">
        <v>780</v>
      </c>
      <c r="CT243" t="s">
        <v>780</v>
      </c>
      <c r="CU243">
        <v>486.2</v>
      </c>
      <c r="CV243">
        <v>480.9</v>
      </c>
      <c r="CW243" t="s">
        <v>1706</v>
      </c>
    </row>
    <row r="244" spans="2:101" hidden="1">
      <c r="B244">
        <v>76697</v>
      </c>
      <c r="C244" t="s">
        <v>1103</v>
      </c>
      <c r="D244" t="s">
        <v>592</v>
      </c>
      <c r="E244" t="s">
        <v>665</v>
      </c>
      <c r="F244" t="s">
        <v>594</v>
      </c>
      <c r="G244" t="s">
        <v>1710</v>
      </c>
      <c r="H244">
        <v>8389</v>
      </c>
      <c r="I244" t="s">
        <v>616</v>
      </c>
      <c r="J244" t="s">
        <v>1105</v>
      </c>
      <c r="K244">
        <v>13398</v>
      </c>
      <c r="L244" t="s">
        <v>638</v>
      </c>
      <c r="M244" t="s">
        <v>1096</v>
      </c>
      <c r="N244" t="s">
        <v>1636</v>
      </c>
      <c r="O244" t="s">
        <v>1704</v>
      </c>
      <c r="P244" t="s">
        <v>1705</v>
      </c>
      <c r="Q244" t="s">
        <v>1099</v>
      </c>
      <c r="R244">
        <v>876</v>
      </c>
      <c r="S244">
        <v>876</v>
      </c>
      <c r="T244">
        <v>875</v>
      </c>
      <c r="U244">
        <v>2.8</v>
      </c>
      <c r="V244">
        <v>2.8</v>
      </c>
      <c r="W244">
        <v>21.1</v>
      </c>
      <c r="Y244" t="s">
        <v>1354</v>
      </c>
      <c r="Z244">
        <v>1E-4</v>
      </c>
      <c r="AA244">
        <v>8.0000000000000004E-4</v>
      </c>
      <c r="AB244">
        <v>1.32E-2</v>
      </c>
      <c r="AC244">
        <v>1.7399999999999999E-2</v>
      </c>
      <c r="AD244" t="s">
        <v>607</v>
      </c>
      <c r="AE244">
        <v>0.95979999999999999</v>
      </c>
      <c r="AF244">
        <v>4.4999999999999997E-3</v>
      </c>
      <c r="AG244">
        <v>1.1000000000000001E-3</v>
      </c>
      <c r="AH244">
        <v>5.0000000000000001E-4</v>
      </c>
      <c r="AI244">
        <v>2.0000000000000001E-4</v>
      </c>
      <c r="AJ244">
        <v>2.9999999999999997E-4</v>
      </c>
      <c r="AK244">
        <v>2.0000000000000001E-4</v>
      </c>
      <c r="AL244">
        <v>4.0000000000000002E-4</v>
      </c>
      <c r="AM244">
        <v>7.2999999999999996E-4</v>
      </c>
      <c r="AN244">
        <v>2.1000000000000001E-4</v>
      </c>
      <c r="AO244">
        <v>0</v>
      </c>
      <c r="AP244">
        <v>0</v>
      </c>
      <c r="AQ244" t="s">
        <v>606</v>
      </c>
      <c r="AR244" t="s">
        <v>606</v>
      </c>
      <c r="AS244" t="s">
        <v>606</v>
      </c>
      <c r="AT244" t="s">
        <v>606</v>
      </c>
      <c r="AU244" t="s">
        <v>606</v>
      </c>
      <c r="BK244">
        <v>0</v>
      </c>
      <c r="BL244">
        <v>3.0000000000000001E-5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3.6999999999999999E-4</v>
      </c>
      <c r="BS244">
        <v>4.0000000000000003E-5</v>
      </c>
      <c r="BT244">
        <v>3.0000000000000001E-5</v>
      </c>
      <c r="BU244">
        <v>9.0000000000000006E-5</v>
      </c>
      <c r="BV244">
        <v>0.58599999999999997</v>
      </c>
      <c r="BW244">
        <v>0.7182016</v>
      </c>
      <c r="BX244">
        <v>17</v>
      </c>
      <c r="BY244">
        <v>4624.2</v>
      </c>
      <c r="BZ244">
        <v>193.2</v>
      </c>
      <c r="CB244">
        <v>102.4</v>
      </c>
      <c r="CC244">
        <v>3.5356063880000002</v>
      </c>
      <c r="CD244">
        <v>3.532601122</v>
      </c>
      <c r="CE244">
        <v>208.73</v>
      </c>
      <c r="CF244" t="s">
        <v>609</v>
      </c>
      <c r="CG244">
        <v>2</v>
      </c>
      <c r="CH244" t="s">
        <v>1106</v>
      </c>
      <c r="CI244" t="s">
        <v>157</v>
      </c>
      <c r="CJ244" t="s">
        <v>1107</v>
      </c>
      <c r="CL244">
        <v>1491</v>
      </c>
      <c r="CM244">
        <v>2044</v>
      </c>
      <c r="CN244">
        <v>1491</v>
      </c>
      <c r="CO244">
        <v>2044</v>
      </c>
      <c r="CP244" t="s">
        <v>157</v>
      </c>
      <c r="CQ244" t="s">
        <v>157</v>
      </c>
      <c r="CR244" t="s">
        <v>780</v>
      </c>
      <c r="CS244" t="s">
        <v>780</v>
      </c>
      <c r="CT244" t="s">
        <v>780</v>
      </c>
      <c r="CU244">
        <v>568.79999999999995</v>
      </c>
      <c r="CV244">
        <v>564.6</v>
      </c>
      <c r="CW244" t="s">
        <v>1706</v>
      </c>
    </row>
    <row r="245" spans="2:101" hidden="1">
      <c r="B245">
        <v>76656</v>
      </c>
      <c r="C245" t="s">
        <v>1329</v>
      </c>
      <c r="D245" t="s">
        <v>592</v>
      </c>
      <c r="E245" t="s">
        <v>665</v>
      </c>
      <c r="F245" t="s">
        <v>594</v>
      </c>
      <c r="G245" t="s">
        <v>1711</v>
      </c>
      <c r="H245">
        <v>7958</v>
      </c>
      <c r="I245" t="s">
        <v>616</v>
      </c>
      <c r="J245" t="s">
        <v>1331</v>
      </c>
      <c r="K245">
        <v>14529</v>
      </c>
      <c r="L245" t="s">
        <v>654</v>
      </c>
      <c r="M245" t="s">
        <v>1143</v>
      </c>
      <c r="N245" t="s">
        <v>1636</v>
      </c>
      <c r="O245" t="s">
        <v>1704</v>
      </c>
      <c r="P245" t="s">
        <v>1705</v>
      </c>
      <c r="Q245" t="s">
        <v>642</v>
      </c>
      <c r="R245">
        <v>1310</v>
      </c>
      <c r="S245">
        <v>1310</v>
      </c>
      <c r="T245">
        <v>1300</v>
      </c>
      <c r="U245">
        <v>5</v>
      </c>
      <c r="V245">
        <v>5</v>
      </c>
      <c r="W245">
        <v>21.1</v>
      </c>
      <c r="Z245" t="s">
        <v>607</v>
      </c>
      <c r="AA245">
        <v>2.0000000000000001E-4</v>
      </c>
      <c r="AB245">
        <v>3.2000000000000002E-3</v>
      </c>
      <c r="AC245">
        <v>8.8099999999999998E-2</v>
      </c>
      <c r="AD245" t="s">
        <v>607</v>
      </c>
      <c r="AE245">
        <v>0.90700000000000003</v>
      </c>
      <c r="AF245">
        <v>5.9999999999999995E-4</v>
      </c>
      <c r="AG245" t="s">
        <v>607</v>
      </c>
      <c r="AH245" t="s">
        <v>607</v>
      </c>
      <c r="AI245" t="s">
        <v>607</v>
      </c>
      <c r="AJ245" t="s">
        <v>607</v>
      </c>
      <c r="AK245" t="s">
        <v>607</v>
      </c>
      <c r="AL245">
        <v>0</v>
      </c>
      <c r="AM245">
        <v>2.5999999999999998E-4</v>
      </c>
      <c r="AN245">
        <v>2.4000000000000001E-4</v>
      </c>
      <c r="AO245">
        <v>0</v>
      </c>
      <c r="AP245">
        <v>0</v>
      </c>
      <c r="AQ245" t="s">
        <v>606</v>
      </c>
      <c r="AR245" t="s">
        <v>606</v>
      </c>
      <c r="AS245" t="s">
        <v>606</v>
      </c>
      <c r="AT245" t="s">
        <v>606</v>
      </c>
      <c r="AU245" t="s">
        <v>606</v>
      </c>
      <c r="BK245">
        <v>0</v>
      </c>
      <c r="BL245">
        <v>0</v>
      </c>
      <c r="BM245">
        <v>4.0000000000000003E-5</v>
      </c>
      <c r="BN245">
        <v>0</v>
      </c>
      <c r="BO245">
        <v>0</v>
      </c>
      <c r="BP245">
        <v>0</v>
      </c>
      <c r="BQ245">
        <v>0</v>
      </c>
      <c r="BR245">
        <v>1E-4</v>
      </c>
      <c r="BS245">
        <v>9.0000000000000006E-5</v>
      </c>
      <c r="BT245">
        <v>5.0000000000000002E-5</v>
      </c>
      <c r="BU245">
        <v>1.2E-4</v>
      </c>
      <c r="BV245">
        <v>0.64400000000000002</v>
      </c>
      <c r="BW245">
        <v>0.78928640000000005</v>
      </c>
      <c r="BX245">
        <v>18.600000000000001</v>
      </c>
      <c r="BY245">
        <v>4837.5</v>
      </c>
      <c r="BZ245">
        <v>200.8</v>
      </c>
      <c r="CB245">
        <v>102.4</v>
      </c>
      <c r="CC245">
        <v>3.5356063880000002</v>
      </c>
      <c r="CD245">
        <v>3.532601122</v>
      </c>
      <c r="CE245">
        <v>206.45</v>
      </c>
      <c r="CF245" t="s">
        <v>609</v>
      </c>
      <c r="CG245">
        <v>2</v>
      </c>
      <c r="CH245" t="s">
        <v>945</v>
      </c>
      <c r="CI245" t="s">
        <v>157</v>
      </c>
      <c r="CJ245" t="s">
        <v>946</v>
      </c>
      <c r="CL245">
        <v>490</v>
      </c>
      <c r="CM245">
        <v>492</v>
      </c>
      <c r="CN245">
        <v>490</v>
      </c>
      <c r="CO245">
        <v>492</v>
      </c>
      <c r="CP245" t="s">
        <v>157</v>
      </c>
      <c r="CQ245" t="s">
        <v>157</v>
      </c>
      <c r="CR245" t="s">
        <v>780</v>
      </c>
      <c r="CS245" t="s">
        <v>780</v>
      </c>
      <c r="CT245" t="s">
        <v>780</v>
      </c>
      <c r="CU245">
        <v>577.70000000000005</v>
      </c>
      <c r="CV245">
        <v>573.29999999999995</v>
      </c>
      <c r="CW245" t="s">
        <v>1706</v>
      </c>
    </row>
    <row r="246" spans="2:101" hidden="1">
      <c r="C246" t="s">
        <v>1217</v>
      </c>
      <c r="D246" t="s">
        <v>592</v>
      </c>
      <c r="E246" t="s">
        <v>665</v>
      </c>
      <c r="F246" t="s">
        <v>594</v>
      </c>
      <c r="G246" t="s">
        <v>1712</v>
      </c>
      <c r="H246">
        <v>8686</v>
      </c>
      <c r="I246" t="s">
        <v>616</v>
      </c>
      <c r="J246" t="s">
        <v>1219</v>
      </c>
      <c r="K246">
        <v>13498</v>
      </c>
      <c r="L246" t="s">
        <v>654</v>
      </c>
      <c r="M246" t="s">
        <v>1143</v>
      </c>
      <c r="N246" t="s">
        <v>1636</v>
      </c>
      <c r="O246" t="s">
        <v>1704</v>
      </c>
      <c r="P246" t="s">
        <v>1705</v>
      </c>
      <c r="Q246" t="s">
        <v>642</v>
      </c>
      <c r="R246">
        <v>1020</v>
      </c>
      <c r="S246">
        <v>1020</v>
      </c>
      <c r="T246">
        <v>800</v>
      </c>
      <c r="U246">
        <v>9.4</v>
      </c>
      <c r="V246">
        <v>9.4</v>
      </c>
      <c r="W246">
        <v>20.8</v>
      </c>
      <c r="Y246" t="s">
        <v>1713</v>
      </c>
      <c r="Z246" t="s">
        <v>607</v>
      </c>
      <c r="AA246">
        <v>2.0000000000000001E-4</v>
      </c>
      <c r="AB246">
        <v>6.1999999999999998E-3</v>
      </c>
      <c r="AC246">
        <v>7.2300000000000003E-2</v>
      </c>
      <c r="AD246" t="s">
        <v>607</v>
      </c>
      <c r="AE246">
        <v>0.91979999999999995</v>
      </c>
      <c r="AF246">
        <v>6.9999999999999999E-4</v>
      </c>
      <c r="AG246">
        <v>4.0000000000000002E-4</v>
      </c>
      <c r="AH246">
        <v>4.0000000000000002E-4</v>
      </c>
      <c r="AI246" t="s">
        <v>607</v>
      </c>
      <c r="AJ246" t="s">
        <v>607</v>
      </c>
      <c r="AK246" t="s">
        <v>607</v>
      </c>
      <c r="AL246">
        <v>0</v>
      </c>
      <c r="AM246">
        <v>0</v>
      </c>
      <c r="AN246">
        <v>0</v>
      </c>
      <c r="AO246">
        <v>0</v>
      </c>
      <c r="AP246">
        <v>0</v>
      </c>
      <c r="AQ246" t="s">
        <v>606</v>
      </c>
      <c r="AR246" t="s">
        <v>606</v>
      </c>
      <c r="AS246" t="s">
        <v>606</v>
      </c>
      <c r="AT246" t="s">
        <v>606</v>
      </c>
      <c r="AU246" t="s">
        <v>606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0.628</v>
      </c>
      <c r="BW246">
        <v>0.76967680000000005</v>
      </c>
      <c r="BX246">
        <v>18.2</v>
      </c>
      <c r="BY246">
        <v>4791</v>
      </c>
      <c r="BZ246">
        <v>198.6</v>
      </c>
      <c r="CB246">
        <v>95</v>
      </c>
      <c r="CC246">
        <v>3.28</v>
      </c>
      <c r="CD246">
        <v>3.2770000000000001</v>
      </c>
      <c r="CE246" t="s">
        <v>608</v>
      </c>
      <c r="CF246" t="s">
        <v>609</v>
      </c>
      <c r="CG246">
        <v>12</v>
      </c>
      <c r="CH246" t="s">
        <v>997</v>
      </c>
      <c r="CI246" t="s">
        <v>157</v>
      </c>
      <c r="CJ246" t="s">
        <v>998</v>
      </c>
      <c r="CL246">
        <v>487.5</v>
      </c>
      <c r="CM246">
        <v>490.5</v>
      </c>
      <c r="CN246">
        <v>487.5</v>
      </c>
      <c r="CO246">
        <v>490.5</v>
      </c>
      <c r="CP246" t="s">
        <v>157</v>
      </c>
      <c r="CQ246" t="s">
        <v>157</v>
      </c>
      <c r="CR246" t="s">
        <v>780</v>
      </c>
      <c r="CS246" t="s">
        <v>780</v>
      </c>
      <c r="CT246" t="s">
        <v>780</v>
      </c>
      <c r="CU246">
        <v>561.70000000000005</v>
      </c>
      <c r="CV246">
        <v>557.9</v>
      </c>
      <c r="CW246" t="s">
        <v>1706</v>
      </c>
    </row>
    <row r="247" spans="2:101" hidden="1">
      <c r="B247">
        <v>76714</v>
      </c>
      <c r="C247" t="s">
        <v>1339</v>
      </c>
      <c r="D247" t="s">
        <v>592</v>
      </c>
      <c r="E247" t="s">
        <v>665</v>
      </c>
      <c r="F247" t="s">
        <v>594</v>
      </c>
      <c r="G247" t="s">
        <v>1714</v>
      </c>
      <c r="H247">
        <v>8371</v>
      </c>
      <c r="I247" t="s">
        <v>616</v>
      </c>
      <c r="J247" t="s">
        <v>1341</v>
      </c>
      <c r="K247">
        <v>12906</v>
      </c>
      <c r="L247" t="s">
        <v>654</v>
      </c>
      <c r="M247" t="s">
        <v>1143</v>
      </c>
      <c r="N247" t="s">
        <v>1636</v>
      </c>
      <c r="O247" t="s">
        <v>1704</v>
      </c>
      <c r="P247" t="s">
        <v>1715</v>
      </c>
      <c r="Q247" t="s">
        <v>642</v>
      </c>
      <c r="R247">
        <v>1089</v>
      </c>
      <c r="S247">
        <v>1089</v>
      </c>
      <c r="T247">
        <v>925</v>
      </c>
      <c r="U247">
        <v>15.6</v>
      </c>
      <c r="V247">
        <v>15.6</v>
      </c>
      <c r="W247">
        <v>20.8</v>
      </c>
      <c r="Y247" t="s">
        <v>1354</v>
      </c>
      <c r="Z247" t="s">
        <v>607</v>
      </c>
      <c r="AA247">
        <v>2.0000000000000001E-4</v>
      </c>
      <c r="AB247">
        <v>3.8E-3</v>
      </c>
      <c r="AC247">
        <v>6.9199999999999998E-2</v>
      </c>
      <c r="AD247" t="s">
        <v>607</v>
      </c>
      <c r="AE247">
        <v>0.92620000000000002</v>
      </c>
      <c r="AF247">
        <v>5.9999999999999995E-4</v>
      </c>
      <c r="AG247" t="s">
        <v>607</v>
      </c>
      <c r="AH247" t="s">
        <v>607</v>
      </c>
      <c r="AI247" t="s">
        <v>607</v>
      </c>
      <c r="AJ247" t="s">
        <v>606</v>
      </c>
      <c r="AK247" t="s">
        <v>606</v>
      </c>
      <c r="AL247">
        <v>0</v>
      </c>
      <c r="AM247">
        <v>0</v>
      </c>
      <c r="AN247">
        <v>0</v>
      </c>
      <c r="AO247">
        <v>0</v>
      </c>
      <c r="AP247">
        <v>0</v>
      </c>
      <c r="AQ247" t="s">
        <v>606</v>
      </c>
      <c r="AR247" t="s">
        <v>606</v>
      </c>
      <c r="AS247" t="s">
        <v>606</v>
      </c>
      <c r="AT247" t="s">
        <v>606</v>
      </c>
      <c r="AU247" t="s">
        <v>606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0.622</v>
      </c>
      <c r="BW247">
        <v>0.76232319999999998</v>
      </c>
      <c r="BX247">
        <v>18</v>
      </c>
      <c r="BY247">
        <v>4786.1000000000004</v>
      </c>
      <c r="BZ247">
        <v>198.3</v>
      </c>
      <c r="CB247">
        <v>95</v>
      </c>
      <c r="CC247">
        <v>3.28</v>
      </c>
      <c r="CD247">
        <v>3.2770000000000001</v>
      </c>
      <c r="CE247" t="s">
        <v>608</v>
      </c>
      <c r="CF247" t="s">
        <v>609</v>
      </c>
      <c r="CG247">
        <v>20</v>
      </c>
      <c r="CH247" t="s">
        <v>1342</v>
      </c>
      <c r="CI247" t="s">
        <v>157</v>
      </c>
      <c r="CJ247" t="s">
        <v>1343</v>
      </c>
      <c r="CL247">
        <v>451</v>
      </c>
      <c r="CM247">
        <v>461</v>
      </c>
      <c r="CN247">
        <v>451</v>
      </c>
      <c r="CO247">
        <v>461</v>
      </c>
      <c r="CP247" t="s">
        <v>157</v>
      </c>
      <c r="CQ247" t="s">
        <v>157</v>
      </c>
      <c r="CR247" t="s">
        <v>780</v>
      </c>
      <c r="CS247" t="s">
        <v>780</v>
      </c>
      <c r="CT247" t="s">
        <v>780</v>
      </c>
      <c r="CU247">
        <v>536</v>
      </c>
      <c r="CV247">
        <v>532.4</v>
      </c>
      <c r="CW247" t="s">
        <v>1706</v>
      </c>
    </row>
    <row r="248" spans="2:101" hidden="1">
      <c r="B248">
        <v>76863</v>
      </c>
      <c r="C248" t="s">
        <v>1491</v>
      </c>
      <c r="D248" t="s">
        <v>592</v>
      </c>
      <c r="E248" t="s">
        <v>665</v>
      </c>
      <c r="F248" t="s">
        <v>594</v>
      </c>
      <c r="G248" t="s">
        <v>1716</v>
      </c>
      <c r="H248">
        <v>12547</v>
      </c>
      <c r="I248" t="s">
        <v>616</v>
      </c>
      <c r="J248" t="s">
        <v>1493</v>
      </c>
      <c r="K248">
        <v>10085</v>
      </c>
      <c r="L248" t="s">
        <v>638</v>
      </c>
      <c r="M248" t="s">
        <v>1096</v>
      </c>
      <c r="N248" t="s">
        <v>1636</v>
      </c>
      <c r="O248" t="s">
        <v>1717</v>
      </c>
      <c r="P248" t="s">
        <v>1705</v>
      </c>
      <c r="Q248" t="s">
        <v>642</v>
      </c>
      <c r="R248">
        <v>352</v>
      </c>
      <c r="S248">
        <v>352</v>
      </c>
      <c r="T248">
        <v>300</v>
      </c>
      <c r="U248">
        <v>6.7</v>
      </c>
      <c r="V248">
        <v>6.7</v>
      </c>
      <c r="W248">
        <v>20.7</v>
      </c>
      <c r="Z248" t="s">
        <v>607</v>
      </c>
      <c r="AA248">
        <v>8.9999999999999998E-4</v>
      </c>
      <c r="AB248">
        <v>1.3100000000000001E-2</v>
      </c>
      <c r="AC248">
        <v>1.8499999999999999E-2</v>
      </c>
      <c r="AD248" t="s">
        <v>607</v>
      </c>
      <c r="AE248">
        <v>0.95189999999999997</v>
      </c>
      <c r="AF248">
        <v>7.7000000000000002E-3</v>
      </c>
      <c r="AG248">
        <v>2.8E-3</v>
      </c>
      <c r="AH248">
        <v>5.0000000000000001E-4</v>
      </c>
      <c r="AI248">
        <v>2.9999999999999997E-4</v>
      </c>
      <c r="AJ248">
        <v>5.0000000000000001E-4</v>
      </c>
      <c r="AK248">
        <v>5.0000000000000001E-4</v>
      </c>
      <c r="AL248">
        <v>5.9000000000000003E-4</v>
      </c>
      <c r="AM248">
        <v>9.2000000000000003E-4</v>
      </c>
      <c r="AN248">
        <v>8.5999999999999998E-4</v>
      </c>
      <c r="AO248">
        <v>0</v>
      </c>
      <c r="AP248">
        <v>0</v>
      </c>
      <c r="AQ248" t="s">
        <v>606</v>
      </c>
      <c r="AR248" t="s">
        <v>606</v>
      </c>
      <c r="AS248" t="s">
        <v>606</v>
      </c>
      <c r="AT248" t="s">
        <v>606</v>
      </c>
      <c r="AU248" t="s">
        <v>606</v>
      </c>
      <c r="BK248">
        <v>2.0000000000000002E-5</v>
      </c>
      <c r="BL248">
        <v>5.0000000000000002E-5</v>
      </c>
      <c r="BM248">
        <v>2.0000000000000002E-5</v>
      </c>
      <c r="BN248">
        <v>0</v>
      </c>
      <c r="BO248">
        <v>0</v>
      </c>
      <c r="BP248">
        <v>0</v>
      </c>
      <c r="BQ248">
        <v>0</v>
      </c>
      <c r="BR248">
        <v>4.6000000000000001E-4</v>
      </c>
      <c r="BS248">
        <v>8.0000000000000007E-5</v>
      </c>
      <c r="BT248">
        <v>8.0000000000000007E-5</v>
      </c>
      <c r="BU248">
        <v>2.2000000000000001E-4</v>
      </c>
      <c r="BV248">
        <v>0.59599999999999997</v>
      </c>
      <c r="BW248">
        <v>0.73045760000000004</v>
      </c>
      <c r="BX248">
        <v>17.2</v>
      </c>
      <c r="BY248">
        <v>4624.3</v>
      </c>
      <c r="BZ248">
        <v>194.7</v>
      </c>
      <c r="CB248">
        <v>104.5</v>
      </c>
      <c r="CC248">
        <v>3.60811394</v>
      </c>
      <c r="CD248">
        <v>3.605047044</v>
      </c>
      <c r="CE248">
        <v>212.4</v>
      </c>
      <c r="CF248" t="s">
        <v>609</v>
      </c>
      <c r="CG248">
        <v>12</v>
      </c>
      <c r="CH248" t="s">
        <v>1494</v>
      </c>
      <c r="CI248" t="s">
        <v>157</v>
      </c>
      <c r="CJ248" t="s">
        <v>1495</v>
      </c>
      <c r="CL248">
        <v>1269.5</v>
      </c>
      <c r="CM248">
        <v>1276</v>
      </c>
      <c r="CN248">
        <v>1269.5</v>
      </c>
      <c r="CO248">
        <v>1276</v>
      </c>
      <c r="CP248" t="s">
        <v>826</v>
      </c>
      <c r="CQ248" t="s">
        <v>157</v>
      </c>
      <c r="CR248" t="s">
        <v>780</v>
      </c>
      <c r="CS248" t="s">
        <v>780</v>
      </c>
      <c r="CT248" t="s">
        <v>780</v>
      </c>
      <c r="CU248">
        <v>460.8</v>
      </c>
      <c r="CV248">
        <v>456.7</v>
      </c>
      <c r="CW248" t="s">
        <v>1706</v>
      </c>
    </row>
    <row r="249" spans="2:101" hidden="1">
      <c r="C249" t="s">
        <v>1440</v>
      </c>
      <c r="D249" t="s">
        <v>592</v>
      </c>
      <c r="E249" t="s">
        <v>665</v>
      </c>
      <c r="F249" t="s">
        <v>594</v>
      </c>
      <c r="G249" t="s">
        <v>1718</v>
      </c>
      <c r="H249">
        <v>12408</v>
      </c>
      <c r="I249" t="s">
        <v>616</v>
      </c>
      <c r="J249" t="s">
        <v>1442</v>
      </c>
      <c r="K249">
        <v>10861</v>
      </c>
      <c r="L249" t="s">
        <v>638</v>
      </c>
      <c r="M249" t="s">
        <v>1096</v>
      </c>
      <c r="N249" t="s">
        <v>1636</v>
      </c>
      <c r="O249" t="s">
        <v>1717</v>
      </c>
      <c r="P249" t="s">
        <v>1705</v>
      </c>
      <c r="Q249" t="s">
        <v>642</v>
      </c>
      <c r="R249">
        <v>352</v>
      </c>
      <c r="S249">
        <v>352</v>
      </c>
      <c r="T249">
        <v>350</v>
      </c>
      <c r="U249">
        <v>-3.3</v>
      </c>
      <c r="V249">
        <v>-3.3</v>
      </c>
      <c r="W249">
        <v>20.9</v>
      </c>
      <c r="Z249">
        <v>2.0000000000000001E-4</v>
      </c>
      <c r="AA249">
        <v>5.9999999999999995E-4</v>
      </c>
      <c r="AB249">
        <v>1.2699999999999999E-2</v>
      </c>
      <c r="AC249">
        <v>2.92E-2</v>
      </c>
      <c r="AD249" t="s">
        <v>606</v>
      </c>
      <c r="AE249">
        <v>0.93940000000000001</v>
      </c>
      <c r="AF249">
        <v>9.7000000000000003E-3</v>
      </c>
      <c r="AG249">
        <v>4.7999999999999996E-3</v>
      </c>
      <c r="AH249">
        <v>5.9999999999999995E-4</v>
      </c>
      <c r="AI249">
        <v>5.9999999999999995E-4</v>
      </c>
      <c r="AJ249">
        <v>4.0000000000000002E-4</v>
      </c>
      <c r="AK249">
        <v>2.0000000000000001E-4</v>
      </c>
      <c r="AL249">
        <v>3.5E-4</v>
      </c>
      <c r="AM249">
        <v>4.8999999999999998E-4</v>
      </c>
      <c r="AN249">
        <v>2.7999999999999998E-4</v>
      </c>
      <c r="AO249">
        <v>0</v>
      </c>
      <c r="AP249">
        <v>0</v>
      </c>
      <c r="AQ249" t="s">
        <v>606</v>
      </c>
      <c r="AR249" t="s">
        <v>606</v>
      </c>
      <c r="AS249" t="s">
        <v>606</v>
      </c>
      <c r="AT249" t="s">
        <v>606</v>
      </c>
      <c r="AU249" t="s">
        <v>606</v>
      </c>
      <c r="BK249">
        <v>2.0000000000000002E-5</v>
      </c>
      <c r="BL249">
        <v>3.0000000000000001E-5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2.2000000000000001E-4</v>
      </c>
      <c r="BS249">
        <v>4.0000000000000003E-5</v>
      </c>
      <c r="BT249">
        <v>5.0000000000000002E-5</v>
      </c>
      <c r="BU249">
        <v>1.2E-4</v>
      </c>
      <c r="BV249">
        <v>0.60399999999999998</v>
      </c>
      <c r="BW249">
        <v>0.74026239999999999</v>
      </c>
      <c r="BX249">
        <v>17.5</v>
      </c>
      <c r="BY249">
        <v>4658.5</v>
      </c>
      <c r="BZ249">
        <v>195.9</v>
      </c>
      <c r="CB249">
        <v>103.4</v>
      </c>
      <c r="CC249">
        <v>3.5701337940000002</v>
      </c>
      <c r="CD249">
        <v>3.56709918</v>
      </c>
      <c r="CE249">
        <v>210.22</v>
      </c>
      <c r="CF249" t="s">
        <v>609</v>
      </c>
      <c r="CG249">
        <v>0</v>
      </c>
      <c r="CH249" t="s">
        <v>1443</v>
      </c>
      <c r="CI249" t="s">
        <v>157</v>
      </c>
      <c r="CJ249" t="s">
        <v>1444</v>
      </c>
      <c r="CL249">
        <v>1303.4000000000001</v>
      </c>
      <c r="CM249">
        <v>1807</v>
      </c>
      <c r="CN249">
        <v>1303.4000000000001</v>
      </c>
      <c r="CO249">
        <v>1807</v>
      </c>
      <c r="CP249" t="s">
        <v>157</v>
      </c>
      <c r="CQ249" t="s">
        <v>157</v>
      </c>
      <c r="CR249" t="s">
        <v>780</v>
      </c>
      <c r="CS249" t="s">
        <v>780</v>
      </c>
      <c r="CT249" t="s">
        <v>780</v>
      </c>
      <c r="CU249">
        <v>459.6</v>
      </c>
      <c r="CV249">
        <v>454.6</v>
      </c>
      <c r="CW249" t="s">
        <v>1706</v>
      </c>
    </row>
    <row r="250" spans="2:101" hidden="1">
      <c r="B250">
        <v>76927</v>
      </c>
      <c r="C250" t="s">
        <v>1535</v>
      </c>
      <c r="D250" t="s">
        <v>592</v>
      </c>
      <c r="E250" t="s">
        <v>665</v>
      </c>
      <c r="F250" t="s">
        <v>594</v>
      </c>
      <c r="G250" t="s">
        <v>1719</v>
      </c>
      <c r="H250">
        <v>6930</v>
      </c>
      <c r="I250" t="s">
        <v>616</v>
      </c>
      <c r="J250" t="s">
        <v>1537</v>
      </c>
      <c r="K250">
        <v>15235</v>
      </c>
      <c r="L250" t="s">
        <v>638</v>
      </c>
      <c r="M250" t="s">
        <v>1169</v>
      </c>
      <c r="N250" t="s">
        <v>1636</v>
      </c>
      <c r="O250" t="s">
        <v>1720</v>
      </c>
      <c r="P250" t="s">
        <v>1715</v>
      </c>
      <c r="Q250" t="s">
        <v>642</v>
      </c>
      <c r="R250">
        <v>621</v>
      </c>
      <c r="S250">
        <v>621</v>
      </c>
      <c r="T250">
        <v>625</v>
      </c>
      <c r="U250">
        <v>4</v>
      </c>
      <c r="V250">
        <v>4</v>
      </c>
      <c r="W250">
        <v>21.4</v>
      </c>
      <c r="Z250" t="s">
        <v>607</v>
      </c>
      <c r="AA250" t="s">
        <v>607</v>
      </c>
      <c r="AB250">
        <v>1.9E-3</v>
      </c>
      <c r="AC250">
        <v>0.11310000000000001</v>
      </c>
      <c r="AD250" t="s">
        <v>606</v>
      </c>
      <c r="AE250">
        <v>0.88460000000000005</v>
      </c>
      <c r="AF250">
        <v>4.0000000000000002E-4</v>
      </c>
      <c r="AG250" t="s">
        <v>607</v>
      </c>
      <c r="AH250" t="s">
        <v>607</v>
      </c>
      <c r="AI250" t="s">
        <v>607</v>
      </c>
      <c r="AJ250" t="s">
        <v>606</v>
      </c>
      <c r="AK250" t="s">
        <v>606</v>
      </c>
      <c r="AL250">
        <v>0</v>
      </c>
      <c r="AM250">
        <v>0</v>
      </c>
      <c r="AN250">
        <v>0</v>
      </c>
      <c r="AO250">
        <v>0</v>
      </c>
      <c r="AP250">
        <v>0</v>
      </c>
      <c r="AQ250" t="s">
        <v>606</v>
      </c>
      <c r="AR250" t="s">
        <v>606</v>
      </c>
      <c r="AS250" t="s">
        <v>606</v>
      </c>
      <c r="AT250" t="s">
        <v>606</v>
      </c>
      <c r="AU250" t="s">
        <v>606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0.66400000000000003</v>
      </c>
      <c r="BW250">
        <v>0.81379840000000003</v>
      </c>
      <c r="BX250">
        <v>19.2</v>
      </c>
      <c r="BY250">
        <v>4910.6000000000004</v>
      </c>
      <c r="BZ250">
        <v>203.4</v>
      </c>
      <c r="CB250">
        <v>95</v>
      </c>
      <c r="CC250">
        <v>3.28</v>
      </c>
      <c r="CD250">
        <v>3.2770000000000001</v>
      </c>
      <c r="CE250" t="s">
        <v>608</v>
      </c>
      <c r="CF250" t="s">
        <v>609</v>
      </c>
      <c r="CG250">
        <v>0</v>
      </c>
      <c r="CH250" t="s">
        <v>713</v>
      </c>
      <c r="CI250" t="s">
        <v>157</v>
      </c>
      <c r="CJ250" t="s">
        <v>714</v>
      </c>
      <c r="CL250">
        <v>354</v>
      </c>
      <c r="CM250">
        <v>359</v>
      </c>
      <c r="CN250">
        <v>354</v>
      </c>
      <c r="CO250">
        <v>359</v>
      </c>
      <c r="CP250" t="s">
        <v>157</v>
      </c>
      <c r="CQ250" t="s">
        <v>157</v>
      </c>
      <c r="CR250" t="s">
        <v>780</v>
      </c>
      <c r="CS250" t="s">
        <v>780</v>
      </c>
      <c r="CT250" t="s">
        <v>780</v>
      </c>
      <c r="CU250">
        <v>449</v>
      </c>
      <c r="CV250">
        <v>444.8</v>
      </c>
      <c r="CW250" t="s">
        <v>1706</v>
      </c>
    </row>
    <row r="251" spans="2:101" hidden="1">
      <c r="B251">
        <v>76929</v>
      </c>
      <c r="C251" t="s">
        <v>1388</v>
      </c>
      <c r="D251" t="s">
        <v>592</v>
      </c>
      <c r="E251" t="s">
        <v>665</v>
      </c>
      <c r="F251" t="s">
        <v>594</v>
      </c>
      <c r="G251" t="s">
        <v>1721</v>
      </c>
      <c r="H251">
        <v>12739</v>
      </c>
      <c r="I251" t="s">
        <v>616</v>
      </c>
      <c r="J251" t="s">
        <v>1390</v>
      </c>
      <c r="K251">
        <v>14573</v>
      </c>
      <c r="L251" t="s">
        <v>638</v>
      </c>
      <c r="M251" t="s">
        <v>1096</v>
      </c>
      <c r="N251" t="s">
        <v>1636</v>
      </c>
      <c r="O251" t="s">
        <v>1720</v>
      </c>
      <c r="P251" t="s">
        <v>1715</v>
      </c>
      <c r="Q251" t="s">
        <v>642</v>
      </c>
      <c r="R251">
        <v>552</v>
      </c>
      <c r="S251">
        <v>552</v>
      </c>
      <c r="T251">
        <v>550</v>
      </c>
      <c r="U251">
        <v>5</v>
      </c>
      <c r="V251">
        <v>5</v>
      </c>
      <c r="W251">
        <v>21.4</v>
      </c>
      <c r="Z251" t="s">
        <v>607</v>
      </c>
      <c r="AA251">
        <v>5.9999999999999995E-4</v>
      </c>
      <c r="AB251">
        <v>1.5100000000000001E-2</v>
      </c>
      <c r="AC251">
        <v>1.7299999999999999E-2</v>
      </c>
      <c r="AD251" t="s">
        <v>607</v>
      </c>
      <c r="AE251">
        <v>0.95379999999999998</v>
      </c>
      <c r="AF251">
        <v>9.2999999999999992E-3</v>
      </c>
      <c r="AG251">
        <v>1.6999999999999999E-3</v>
      </c>
      <c r="AH251">
        <v>8.9999999999999998E-4</v>
      </c>
      <c r="AI251">
        <v>2.9999999999999997E-4</v>
      </c>
      <c r="AJ251">
        <v>2.0000000000000001E-4</v>
      </c>
      <c r="AK251">
        <v>1E-4</v>
      </c>
      <c r="AL251">
        <v>1.7000000000000001E-4</v>
      </c>
      <c r="AM251">
        <v>2.0000000000000001E-4</v>
      </c>
      <c r="AN251">
        <v>1.7000000000000001E-4</v>
      </c>
      <c r="AO251">
        <v>0</v>
      </c>
      <c r="AP251">
        <v>0</v>
      </c>
      <c r="AQ251" t="s">
        <v>606</v>
      </c>
      <c r="AR251" t="s">
        <v>606</v>
      </c>
      <c r="AS251" t="s">
        <v>606</v>
      </c>
      <c r="AT251" t="s">
        <v>606</v>
      </c>
      <c r="AU251" t="s">
        <v>606</v>
      </c>
      <c r="BK251">
        <v>0</v>
      </c>
      <c r="BL251">
        <v>2.0000000000000002E-5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1.1E-4</v>
      </c>
      <c r="BS251">
        <v>0</v>
      </c>
      <c r="BT251">
        <v>0</v>
      </c>
      <c r="BU251">
        <v>3.0000000000000001E-5</v>
      </c>
      <c r="BV251">
        <v>0.58799999999999997</v>
      </c>
      <c r="BW251">
        <v>0.72065279999999998</v>
      </c>
      <c r="BX251">
        <v>17</v>
      </c>
      <c r="BY251">
        <v>4625.2</v>
      </c>
      <c r="BZ251">
        <v>193.5</v>
      </c>
      <c r="CB251">
        <v>110.8</v>
      </c>
      <c r="CC251">
        <v>3.8256365990000001</v>
      </c>
      <c r="CD251">
        <v>3.8223848079999998</v>
      </c>
      <c r="CE251">
        <v>225.3</v>
      </c>
      <c r="CF251" t="s">
        <v>609</v>
      </c>
      <c r="CG251">
        <v>12</v>
      </c>
      <c r="CH251" t="s">
        <v>1391</v>
      </c>
      <c r="CI251" t="s">
        <v>157</v>
      </c>
      <c r="CJ251" t="s">
        <v>1392</v>
      </c>
      <c r="CL251">
        <v>1393</v>
      </c>
      <c r="CM251">
        <v>1957.5</v>
      </c>
      <c r="CN251">
        <v>1393</v>
      </c>
      <c r="CO251">
        <v>1957.5</v>
      </c>
      <c r="CP251" t="s">
        <v>157</v>
      </c>
      <c r="CQ251" t="s">
        <v>157</v>
      </c>
      <c r="CR251" t="s">
        <v>780</v>
      </c>
      <c r="CS251" t="s">
        <v>780</v>
      </c>
      <c r="CT251" t="s">
        <v>780</v>
      </c>
      <c r="CU251">
        <v>459</v>
      </c>
      <c r="CV251">
        <v>454.9</v>
      </c>
      <c r="CW251" t="s">
        <v>1706</v>
      </c>
    </row>
    <row r="252" spans="2:101" hidden="1">
      <c r="B252">
        <v>76906</v>
      </c>
      <c r="C252" t="s">
        <v>1155</v>
      </c>
      <c r="D252" t="s">
        <v>592</v>
      </c>
      <c r="E252" t="s">
        <v>665</v>
      </c>
      <c r="F252" t="s">
        <v>594</v>
      </c>
      <c r="G252" t="s">
        <v>1722</v>
      </c>
      <c r="H252">
        <v>10781</v>
      </c>
      <c r="I252" t="s">
        <v>616</v>
      </c>
      <c r="J252" t="s">
        <v>1157</v>
      </c>
      <c r="K252">
        <v>14592</v>
      </c>
      <c r="L252" t="s">
        <v>638</v>
      </c>
      <c r="M252" t="s">
        <v>1152</v>
      </c>
      <c r="N252" t="s">
        <v>1636</v>
      </c>
      <c r="O252" t="s">
        <v>1720</v>
      </c>
      <c r="P252" t="s">
        <v>1705</v>
      </c>
      <c r="Q252" t="s">
        <v>642</v>
      </c>
      <c r="R252">
        <v>600</v>
      </c>
      <c r="S252">
        <v>600</v>
      </c>
      <c r="T252">
        <v>600</v>
      </c>
      <c r="U252">
        <v>20.6</v>
      </c>
      <c r="V252">
        <v>20.6</v>
      </c>
      <c r="W252">
        <v>21.8</v>
      </c>
      <c r="Z252" t="s">
        <v>607</v>
      </c>
      <c r="AA252">
        <v>2.0000000000000001E-4</v>
      </c>
      <c r="AB252">
        <v>4.7000000000000002E-3</v>
      </c>
      <c r="AC252">
        <v>6.8400000000000002E-2</v>
      </c>
      <c r="AD252" t="s">
        <v>607</v>
      </c>
      <c r="AE252">
        <v>0.92469999999999997</v>
      </c>
      <c r="AF252">
        <v>4.0000000000000002E-4</v>
      </c>
      <c r="AG252">
        <v>1.6000000000000001E-3</v>
      </c>
      <c r="AH252" t="s">
        <v>607</v>
      </c>
      <c r="AI252" t="s">
        <v>607</v>
      </c>
      <c r="AJ252" t="s">
        <v>607</v>
      </c>
      <c r="AK252" t="s">
        <v>607</v>
      </c>
      <c r="AL252">
        <v>0</v>
      </c>
      <c r="AM252">
        <v>0</v>
      </c>
      <c r="AN252">
        <v>0</v>
      </c>
      <c r="AO252">
        <v>0</v>
      </c>
      <c r="AP252">
        <v>0</v>
      </c>
      <c r="AQ252" t="s">
        <v>606</v>
      </c>
      <c r="AR252" t="s">
        <v>606</v>
      </c>
      <c r="AS252" t="s">
        <v>606</v>
      </c>
      <c r="AT252" t="s">
        <v>606</v>
      </c>
      <c r="AU252" t="s">
        <v>606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0.624</v>
      </c>
      <c r="BW252">
        <v>0.76477439999999997</v>
      </c>
      <c r="BX252">
        <v>18.100000000000001</v>
      </c>
      <c r="BY252">
        <v>4782.1000000000004</v>
      </c>
      <c r="BZ252">
        <v>198.4</v>
      </c>
      <c r="CB252">
        <v>95</v>
      </c>
      <c r="CC252">
        <v>3.28</v>
      </c>
      <c r="CD252">
        <v>3.2770000000000001</v>
      </c>
      <c r="CE252" t="s">
        <v>608</v>
      </c>
      <c r="CF252" t="s">
        <v>609</v>
      </c>
      <c r="CG252">
        <v>7</v>
      </c>
      <c r="CH252" t="s">
        <v>1159</v>
      </c>
      <c r="CI252" t="s">
        <v>157</v>
      </c>
      <c r="CJ252" t="s">
        <v>1160</v>
      </c>
      <c r="CL252">
        <v>372</v>
      </c>
      <c r="CM252">
        <v>374.5</v>
      </c>
      <c r="CN252">
        <v>369</v>
      </c>
      <c r="CO252">
        <v>371</v>
      </c>
      <c r="CP252" t="s">
        <v>826</v>
      </c>
      <c r="CQ252" t="s">
        <v>826</v>
      </c>
      <c r="CR252" t="s">
        <v>780</v>
      </c>
      <c r="CS252" t="s">
        <v>780</v>
      </c>
      <c r="CT252" t="s">
        <v>780</v>
      </c>
      <c r="CU252">
        <v>446.8</v>
      </c>
      <c r="CV252">
        <v>442.3</v>
      </c>
      <c r="CW252" t="s">
        <v>1706</v>
      </c>
    </row>
    <row r="253" spans="2:101" hidden="1">
      <c r="B253">
        <v>76908</v>
      </c>
      <c r="C253" t="s">
        <v>1043</v>
      </c>
      <c r="D253" t="s">
        <v>592</v>
      </c>
      <c r="E253" t="s">
        <v>665</v>
      </c>
      <c r="F253" t="s">
        <v>594</v>
      </c>
      <c r="G253" t="s">
        <v>1723</v>
      </c>
      <c r="H253">
        <v>450</v>
      </c>
      <c r="I253" t="s">
        <v>616</v>
      </c>
      <c r="J253" t="s">
        <v>1045</v>
      </c>
      <c r="K253">
        <v>17043</v>
      </c>
      <c r="L253" t="s">
        <v>638</v>
      </c>
      <c r="M253" t="s">
        <v>959</v>
      </c>
      <c r="N253" t="s">
        <v>1636</v>
      </c>
      <c r="O253" t="s">
        <v>1720</v>
      </c>
      <c r="P253" t="s">
        <v>1705</v>
      </c>
      <c r="Q253" t="s">
        <v>642</v>
      </c>
      <c r="R253">
        <v>552</v>
      </c>
      <c r="S253">
        <v>552</v>
      </c>
      <c r="T253">
        <v>550</v>
      </c>
      <c r="U253">
        <v>15</v>
      </c>
      <c r="V253">
        <v>15</v>
      </c>
      <c r="W253">
        <v>21.8</v>
      </c>
      <c r="Y253" t="s">
        <v>1724</v>
      </c>
      <c r="Z253" t="s">
        <v>607</v>
      </c>
      <c r="AA253">
        <v>5.0000000000000001E-4</v>
      </c>
      <c r="AB253">
        <v>1.12E-2</v>
      </c>
      <c r="AC253">
        <v>1.66E-2</v>
      </c>
      <c r="AD253" t="s">
        <v>607</v>
      </c>
      <c r="AE253">
        <v>0.95399999999999996</v>
      </c>
      <c r="AF253">
        <v>1.5699999999999999E-2</v>
      </c>
      <c r="AG253">
        <v>1.1000000000000001E-3</v>
      </c>
      <c r="AH253">
        <v>4.0000000000000002E-4</v>
      </c>
      <c r="AI253">
        <v>2.0000000000000001E-4</v>
      </c>
      <c r="AJ253">
        <v>1E-4</v>
      </c>
      <c r="AK253" t="s">
        <v>607</v>
      </c>
      <c r="AL253">
        <v>0</v>
      </c>
      <c r="AM253">
        <v>1E-4</v>
      </c>
      <c r="AN253">
        <v>6.9999999999999994E-5</v>
      </c>
      <c r="AO253">
        <v>0</v>
      </c>
      <c r="AP253">
        <v>0</v>
      </c>
      <c r="AQ253" t="s">
        <v>607</v>
      </c>
      <c r="AR253" t="s">
        <v>606</v>
      </c>
      <c r="AS253" t="s">
        <v>606</v>
      </c>
      <c r="AT253" t="s">
        <v>606</v>
      </c>
      <c r="AU253" t="s">
        <v>606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3.0000000000000001E-5</v>
      </c>
      <c r="BV253">
        <v>0.58599999999999997</v>
      </c>
      <c r="BW253">
        <v>0.7182016</v>
      </c>
      <c r="BX253">
        <v>17</v>
      </c>
      <c r="BY253">
        <v>4631.8</v>
      </c>
      <c r="BZ253">
        <v>194.1</v>
      </c>
      <c r="CB253">
        <v>113.7</v>
      </c>
      <c r="CC253">
        <v>3.925766077</v>
      </c>
      <c r="CD253">
        <v>3.9224291760000001</v>
      </c>
      <c r="CE253">
        <v>230.82</v>
      </c>
      <c r="CF253" t="s">
        <v>609</v>
      </c>
      <c r="CG253">
        <v>10</v>
      </c>
      <c r="CH253" t="s">
        <v>1046</v>
      </c>
      <c r="CI253" t="s">
        <v>157</v>
      </c>
      <c r="CJ253" t="s">
        <v>1047</v>
      </c>
      <c r="CL253">
        <v>1394</v>
      </c>
      <c r="CM253">
        <v>1609</v>
      </c>
      <c r="CN253">
        <v>1394</v>
      </c>
      <c r="CO253">
        <v>1609</v>
      </c>
      <c r="CP253" t="s">
        <v>157</v>
      </c>
      <c r="CQ253" t="s">
        <v>157</v>
      </c>
      <c r="CR253" t="s">
        <v>780</v>
      </c>
      <c r="CS253" t="s">
        <v>780</v>
      </c>
      <c r="CT253" t="s">
        <v>780</v>
      </c>
      <c r="CU253">
        <v>463.3</v>
      </c>
      <c r="CV253">
        <v>458.1</v>
      </c>
      <c r="CW253" t="s">
        <v>1706</v>
      </c>
    </row>
    <row r="254" spans="2:101" hidden="1">
      <c r="B254">
        <v>76928</v>
      </c>
      <c r="C254" t="s">
        <v>1373</v>
      </c>
      <c r="D254" t="s">
        <v>592</v>
      </c>
      <c r="E254" t="s">
        <v>665</v>
      </c>
      <c r="F254" t="s">
        <v>594</v>
      </c>
      <c r="G254" t="s">
        <v>1725</v>
      </c>
      <c r="H254">
        <v>11660</v>
      </c>
      <c r="I254" t="s">
        <v>616</v>
      </c>
      <c r="J254" t="s">
        <v>1375</v>
      </c>
      <c r="K254">
        <v>13501</v>
      </c>
      <c r="L254" t="s">
        <v>638</v>
      </c>
      <c r="M254" t="s">
        <v>1096</v>
      </c>
      <c r="N254" t="s">
        <v>1636</v>
      </c>
      <c r="O254" t="s">
        <v>1629</v>
      </c>
      <c r="P254" t="s">
        <v>1705</v>
      </c>
      <c r="Q254" t="s">
        <v>642</v>
      </c>
      <c r="R254">
        <v>683</v>
      </c>
      <c r="S254">
        <v>683</v>
      </c>
      <c r="T254">
        <v>675</v>
      </c>
      <c r="U254">
        <v>5.6</v>
      </c>
      <c r="V254">
        <v>5.6</v>
      </c>
      <c r="W254">
        <v>21.6</v>
      </c>
      <c r="Z254" t="s">
        <v>607</v>
      </c>
      <c r="AA254">
        <v>5.9999999999999995E-4</v>
      </c>
      <c r="AB254">
        <v>1.24E-2</v>
      </c>
      <c r="AC254">
        <v>1.8599999999999998E-2</v>
      </c>
      <c r="AD254" t="s">
        <v>607</v>
      </c>
      <c r="AE254">
        <v>0.95530000000000004</v>
      </c>
      <c r="AF254">
        <v>1.0200000000000001E-2</v>
      </c>
      <c r="AG254">
        <v>5.9999999999999995E-4</v>
      </c>
      <c r="AH254">
        <v>4.0000000000000002E-4</v>
      </c>
      <c r="AI254">
        <v>2.9999999999999997E-4</v>
      </c>
      <c r="AJ254">
        <v>2.9999999999999997E-4</v>
      </c>
      <c r="AK254">
        <v>2.0000000000000001E-4</v>
      </c>
      <c r="AL254">
        <v>2.1000000000000001E-4</v>
      </c>
      <c r="AM254">
        <v>2.5999999999999998E-4</v>
      </c>
      <c r="AN254">
        <v>3.5E-4</v>
      </c>
      <c r="AO254">
        <v>0</v>
      </c>
      <c r="AP254">
        <v>0</v>
      </c>
      <c r="AQ254" t="s">
        <v>606</v>
      </c>
      <c r="AR254" t="s">
        <v>606</v>
      </c>
      <c r="AS254" t="s">
        <v>606</v>
      </c>
      <c r="AT254" t="s">
        <v>606</v>
      </c>
      <c r="AU254" t="s">
        <v>606</v>
      </c>
      <c r="BK254">
        <v>0</v>
      </c>
      <c r="BL254">
        <v>3.0000000000000001E-5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1.6000000000000001E-4</v>
      </c>
      <c r="BS254">
        <v>2.0000000000000002E-5</v>
      </c>
      <c r="BT254">
        <v>2.0000000000000002E-5</v>
      </c>
      <c r="BU254">
        <v>5.0000000000000002E-5</v>
      </c>
      <c r="BV254">
        <v>0.58799999999999997</v>
      </c>
      <c r="BW254">
        <v>0.72065279999999998</v>
      </c>
      <c r="BX254">
        <v>17</v>
      </c>
      <c r="BY254">
        <v>4632.6000000000004</v>
      </c>
      <c r="BZ254">
        <v>193.8</v>
      </c>
      <c r="CB254">
        <v>107.1</v>
      </c>
      <c r="CC254">
        <v>3.6978851960000001</v>
      </c>
      <c r="CD254">
        <v>3.6947419940000001</v>
      </c>
      <c r="CE254">
        <v>217.86</v>
      </c>
      <c r="CF254" t="s">
        <v>609</v>
      </c>
      <c r="CG254">
        <v>16</v>
      </c>
      <c r="CH254" t="s">
        <v>1376</v>
      </c>
      <c r="CI254" t="s">
        <v>157</v>
      </c>
      <c r="CJ254" t="s">
        <v>1377</v>
      </c>
      <c r="CL254">
        <v>1407</v>
      </c>
      <c r="CM254">
        <v>2162</v>
      </c>
      <c r="CN254">
        <v>1407</v>
      </c>
      <c r="CO254">
        <v>2162</v>
      </c>
      <c r="CP254" t="s">
        <v>157</v>
      </c>
      <c r="CQ254" t="s">
        <v>157</v>
      </c>
      <c r="CR254" t="s">
        <v>780</v>
      </c>
      <c r="CS254" t="s">
        <v>780</v>
      </c>
      <c r="CT254" t="s">
        <v>780</v>
      </c>
      <c r="CU254">
        <v>444</v>
      </c>
      <c r="CV254">
        <v>439.6</v>
      </c>
      <c r="CW254" t="s">
        <v>1706</v>
      </c>
    </row>
    <row r="255" spans="2:101" hidden="1">
      <c r="B255">
        <v>76719</v>
      </c>
      <c r="C255" t="s">
        <v>1400</v>
      </c>
      <c r="D255" t="s">
        <v>592</v>
      </c>
      <c r="E255" t="s">
        <v>665</v>
      </c>
      <c r="F255" t="s">
        <v>594</v>
      </c>
      <c r="G255" t="s">
        <v>1726</v>
      </c>
      <c r="H255">
        <v>13238</v>
      </c>
      <c r="I255" t="s">
        <v>616</v>
      </c>
      <c r="J255" t="s">
        <v>598</v>
      </c>
      <c r="K255">
        <v>13497</v>
      </c>
      <c r="L255" t="s">
        <v>654</v>
      </c>
      <c r="M255" t="s">
        <v>1143</v>
      </c>
      <c r="N255" t="s">
        <v>1636</v>
      </c>
      <c r="O255" t="s">
        <v>1704</v>
      </c>
      <c r="P255" t="s">
        <v>1705</v>
      </c>
      <c r="Q255" t="s">
        <v>642</v>
      </c>
      <c r="R255">
        <v>1110</v>
      </c>
      <c r="S255">
        <v>1110</v>
      </c>
      <c r="T255">
        <v>1110</v>
      </c>
      <c r="U255">
        <v>17.8</v>
      </c>
      <c r="V255">
        <v>17.8</v>
      </c>
      <c r="W255">
        <v>21.2</v>
      </c>
      <c r="Y255" t="s">
        <v>1354</v>
      </c>
      <c r="Z255" t="s">
        <v>607</v>
      </c>
      <c r="AA255">
        <v>2.0000000000000001E-4</v>
      </c>
      <c r="AB255">
        <v>5.4999999999999997E-3</v>
      </c>
      <c r="AC255">
        <v>6.5500000000000003E-2</v>
      </c>
      <c r="AD255">
        <v>2.0000000000000001E-4</v>
      </c>
      <c r="AE255">
        <v>0.92649999999999999</v>
      </c>
      <c r="AF255">
        <v>6.9999999999999999E-4</v>
      </c>
      <c r="AG255">
        <v>8.9999999999999998E-4</v>
      </c>
      <c r="AH255">
        <v>5.0000000000000001E-4</v>
      </c>
      <c r="AI255" t="s">
        <v>607</v>
      </c>
      <c r="AJ255" t="s">
        <v>607</v>
      </c>
      <c r="AK255" t="s">
        <v>607</v>
      </c>
      <c r="AL255">
        <v>0</v>
      </c>
      <c r="AM255">
        <v>0</v>
      </c>
      <c r="AN255">
        <v>0</v>
      </c>
      <c r="AO255">
        <v>0</v>
      </c>
      <c r="AP255">
        <v>0</v>
      </c>
      <c r="AQ255" t="s">
        <v>606</v>
      </c>
      <c r="AR255" t="s">
        <v>606</v>
      </c>
      <c r="AS255" t="s">
        <v>606</v>
      </c>
      <c r="AT255" t="s">
        <v>606</v>
      </c>
      <c r="AU255" t="s">
        <v>606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0.622</v>
      </c>
      <c r="BW255">
        <v>0.76232319999999998</v>
      </c>
      <c r="BX255">
        <v>18</v>
      </c>
      <c r="BY255">
        <v>4773.2</v>
      </c>
      <c r="BZ255">
        <v>198.1</v>
      </c>
      <c r="CB255">
        <v>111.4</v>
      </c>
      <c r="CC255">
        <v>3.8463530430000001</v>
      </c>
      <c r="CD255">
        <v>3.8430836429999999</v>
      </c>
      <c r="CE255">
        <v>227.76</v>
      </c>
      <c r="CF255" t="s">
        <v>609</v>
      </c>
      <c r="CG255">
        <v>200</v>
      </c>
      <c r="CH255" t="s">
        <v>932</v>
      </c>
      <c r="CI255" t="s">
        <v>157</v>
      </c>
      <c r="CJ255" t="s">
        <v>933</v>
      </c>
      <c r="CL255">
        <v>455</v>
      </c>
      <c r="CM255">
        <v>462</v>
      </c>
      <c r="CN255">
        <v>455</v>
      </c>
      <c r="CO255">
        <v>462</v>
      </c>
      <c r="CP255" t="s">
        <v>157</v>
      </c>
      <c r="CQ255" t="s">
        <v>157</v>
      </c>
      <c r="CR255" t="s">
        <v>780</v>
      </c>
      <c r="CS255" t="s">
        <v>780</v>
      </c>
      <c r="CT255" t="s">
        <v>780</v>
      </c>
      <c r="CU255">
        <v>538.20000000000005</v>
      </c>
      <c r="CV255">
        <v>533.79999999999995</v>
      </c>
      <c r="CW255" t="s">
        <v>1706</v>
      </c>
    </row>
    <row r="256" spans="2:101" hidden="1">
      <c r="B256">
        <v>76641</v>
      </c>
      <c r="C256" t="s">
        <v>1279</v>
      </c>
      <c r="D256" t="s">
        <v>592</v>
      </c>
      <c r="E256" t="s">
        <v>665</v>
      </c>
      <c r="F256" t="s">
        <v>594</v>
      </c>
      <c r="G256" t="s">
        <v>1727</v>
      </c>
      <c r="H256">
        <v>13568</v>
      </c>
      <c r="I256" t="s">
        <v>616</v>
      </c>
      <c r="J256" t="s">
        <v>1281</v>
      </c>
      <c r="K256">
        <v>14536</v>
      </c>
      <c r="L256" t="s">
        <v>654</v>
      </c>
      <c r="M256" t="s">
        <v>1143</v>
      </c>
      <c r="N256" t="s">
        <v>1636</v>
      </c>
      <c r="O256" t="s">
        <v>1704</v>
      </c>
      <c r="P256" t="s">
        <v>1705</v>
      </c>
      <c r="Q256" t="s">
        <v>642</v>
      </c>
      <c r="R256">
        <v>1138</v>
      </c>
      <c r="S256">
        <v>1138</v>
      </c>
      <c r="T256">
        <v>1100</v>
      </c>
      <c r="U256">
        <v>18.899999999999999</v>
      </c>
      <c r="V256">
        <v>18.899999999999999</v>
      </c>
      <c r="W256">
        <v>21.2</v>
      </c>
      <c r="Y256" t="s">
        <v>1728</v>
      </c>
      <c r="Z256" t="s">
        <v>607</v>
      </c>
      <c r="AA256">
        <v>2.0000000000000001E-4</v>
      </c>
      <c r="AB256">
        <v>4.4999999999999997E-3</v>
      </c>
      <c r="AC256">
        <v>6.9900000000000004E-2</v>
      </c>
      <c r="AD256">
        <v>4.0000000000000002E-4</v>
      </c>
      <c r="AE256">
        <v>0.92420000000000002</v>
      </c>
      <c r="AF256">
        <v>8.0000000000000004E-4</v>
      </c>
      <c r="AG256" t="s">
        <v>607</v>
      </c>
      <c r="AH256" t="s">
        <v>606</v>
      </c>
      <c r="AI256" t="s">
        <v>607</v>
      </c>
      <c r="AJ256" t="s">
        <v>606</v>
      </c>
      <c r="AK256" t="s">
        <v>606</v>
      </c>
      <c r="AL256">
        <v>0</v>
      </c>
      <c r="AM256">
        <v>0</v>
      </c>
      <c r="AN256">
        <v>0</v>
      </c>
      <c r="AO256">
        <v>0</v>
      </c>
      <c r="AP256">
        <v>0</v>
      </c>
      <c r="AQ256" t="s">
        <v>606</v>
      </c>
      <c r="AR256" t="s">
        <v>606</v>
      </c>
      <c r="AS256" t="s">
        <v>606</v>
      </c>
      <c r="AT256" t="s">
        <v>606</v>
      </c>
      <c r="AU256" t="s">
        <v>606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0.624</v>
      </c>
      <c r="BW256">
        <v>0.76477439999999997</v>
      </c>
      <c r="BX256">
        <v>18.100000000000001</v>
      </c>
      <c r="BY256">
        <v>4788.8999999999996</v>
      </c>
      <c r="BZ256">
        <v>198.4</v>
      </c>
      <c r="CB256">
        <v>95</v>
      </c>
      <c r="CC256">
        <v>3.28</v>
      </c>
      <c r="CD256">
        <v>3.2770000000000001</v>
      </c>
      <c r="CE256" t="s">
        <v>608</v>
      </c>
      <c r="CF256" t="s">
        <v>609</v>
      </c>
      <c r="CG256">
        <v>400</v>
      </c>
      <c r="CH256" t="s">
        <v>1282</v>
      </c>
      <c r="CI256" t="s">
        <v>157</v>
      </c>
      <c r="CJ256" t="s">
        <v>1283</v>
      </c>
      <c r="CL256">
        <v>465.5</v>
      </c>
      <c r="CM256">
        <v>471</v>
      </c>
      <c r="CN256">
        <v>465.5</v>
      </c>
      <c r="CO256">
        <v>471</v>
      </c>
      <c r="CP256" t="s">
        <v>826</v>
      </c>
      <c r="CQ256" t="s">
        <v>826</v>
      </c>
      <c r="CR256" t="s">
        <v>780</v>
      </c>
      <c r="CS256" t="s">
        <v>780</v>
      </c>
      <c r="CT256" t="s">
        <v>780</v>
      </c>
      <c r="CU256">
        <v>548.4</v>
      </c>
      <c r="CV256">
        <v>545</v>
      </c>
      <c r="CW256" t="s">
        <v>1706</v>
      </c>
    </row>
    <row r="257" spans="2:101" hidden="1">
      <c r="B257">
        <v>76675</v>
      </c>
      <c r="C257" t="s">
        <v>1067</v>
      </c>
      <c r="D257" t="s">
        <v>592</v>
      </c>
      <c r="E257" t="s">
        <v>665</v>
      </c>
      <c r="F257" t="s">
        <v>594</v>
      </c>
      <c r="G257" t="s">
        <v>1729</v>
      </c>
      <c r="H257">
        <v>11426</v>
      </c>
      <c r="I257" t="s">
        <v>616</v>
      </c>
      <c r="J257" t="s">
        <v>1069</v>
      </c>
      <c r="K257">
        <v>15224</v>
      </c>
      <c r="L257" t="s">
        <v>599</v>
      </c>
      <c r="M257" t="s">
        <v>600</v>
      </c>
      <c r="N257" t="s">
        <v>1636</v>
      </c>
      <c r="O257" t="s">
        <v>1704</v>
      </c>
      <c r="P257" t="s">
        <v>1705</v>
      </c>
      <c r="Q257" t="s">
        <v>1063</v>
      </c>
      <c r="R257">
        <v>1655</v>
      </c>
      <c r="S257">
        <v>1655</v>
      </c>
      <c r="T257">
        <v>1500</v>
      </c>
      <c r="U257">
        <v>14</v>
      </c>
      <c r="V257">
        <v>14</v>
      </c>
      <c r="W257">
        <v>21.2</v>
      </c>
      <c r="Z257" t="s">
        <v>607</v>
      </c>
      <c r="AA257">
        <v>1E-4</v>
      </c>
      <c r="AB257">
        <v>3.3999999999999998E-3</v>
      </c>
      <c r="AC257">
        <v>8.4699999999999998E-2</v>
      </c>
      <c r="AD257" t="s">
        <v>606</v>
      </c>
      <c r="AE257">
        <v>0.9113</v>
      </c>
      <c r="AF257">
        <v>5.0000000000000001E-4</v>
      </c>
      <c r="AG257" t="s">
        <v>607</v>
      </c>
      <c r="AH257" t="s">
        <v>607</v>
      </c>
      <c r="AI257" t="s">
        <v>607</v>
      </c>
      <c r="AJ257" t="s">
        <v>606</v>
      </c>
      <c r="AK257" t="s">
        <v>606</v>
      </c>
      <c r="AL257">
        <v>0</v>
      </c>
      <c r="AM257">
        <v>0</v>
      </c>
      <c r="AN257">
        <v>0</v>
      </c>
      <c r="AO257">
        <v>0</v>
      </c>
      <c r="AP257">
        <v>0</v>
      </c>
      <c r="AQ257" t="s">
        <v>606</v>
      </c>
      <c r="AR257" t="s">
        <v>606</v>
      </c>
      <c r="AS257" t="s">
        <v>606</v>
      </c>
      <c r="AT257" t="s">
        <v>606</v>
      </c>
      <c r="AU257" t="s">
        <v>606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0.63700000000000001</v>
      </c>
      <c r="BW257">
        <v>0.78070720000000005</v>
      </c>
      <c r="BX257">
        <v>18.5</v>
      </c>
      <c r="BY257">
        <v>4829.6000000000004</v>
      </c>
      <c r="BZ257">
        <v>200</v>
      </c>
      <c r="CB257">
        <v>95</v>
      </c>
      <c r="CC257">
        <v>3.28</v>
      </c>
      <c r="CD257">
        <v>3.2770000000000001</v>
      </c>
      <c r="CE257" t="s">
        <v>608</v>
      </c>
      <c r="CF257" t="s">
        <v>609</v>
      </c>
      <c r="CG257">
        <v>0</v>
      </c>
      <c r="CH257" t="s">
        <v>1070</v>
      </c>
      <c r="CI257" t="s">
        <v>157</v>
      </c>
      <c r="CJ257" t="s">
        <v>611</v>
      </c>
      <c r="CL257">
        <v>533</v>
      </c>
      <c r="CM257">
        <v>535</v>
      </c>
      <c r="CN257">
        <v>533</v>
      </c>
      <c r="CO257">
        <v>535</v>
      </c>
      <c r="CP257" t="s">
        <v>157</v>
      </c>
      <c r="CQ257" t="s">
        <v>157</v>
      </c>
      <c r="CR257" t="s">
        <v>780</v>
      </c>
      <c r="CS257" t="s">
        <v>780</v>
      </c>
      <c r="CT257" t="s">
        <v>780</v>
      </c>
      <c r="CU257">
        <v>638.9</v>
      </c>
      <c r="CV257">
        <v>634.29999999999995</v>
      </c>
      <c r="CW257" t="s">
        <v>1706</v>
      </c>
    </row>
    <row r="258" spans="2:101" hidden="1">
      <c r="B258">
        <v>76679</v>
      </c>
      <c r="C258" t="s">
        <v>1202</v>
      </c>
      <c r="D258" t="s">
        <v>592</v>
      </c>
      <c r="E258" t="s">
        <v>665</v>
      </c>
      <c r="F258" t="s">
        <v>594</v>
      </c>
      <c r="G258" t="s">
        <v>1730</v>
      </c>
      <c r="H258">
        <v>11938</v>
      </c>
      <c r="I258" t="s">
        <v>616</v>
      </c>
      <c r="J258" t="s">
        <v>1204</v>
      </c>
      <c r="K258">
        <v>14511</v>
      </c>
      <c r="L258" t="s">
        <v>654</v>
      </c>
      <c r="M258" t="s">
        <v>1169</v>
      </c>
      <c r="N258" t="s">
        <v>1636</v>
      </c>
      <c r="O258" t="s">
        <v>1704</v>
      </c>
      <c r="P258" t="s">
        <v>1705</v>
      </c>
      <c r="Q258" t="s">
        <v>642</v>
      </c>
      <c r="R258">
        <v>1413</v>
      </c>
      <c r="S258">
        <v>1413</v>
      </c>
      <c r="T258">
        <v>1275</v>
      </c>
      <c r="U258">
        <v>12</v>
      </c>
      <c r="V258">
        <v>12</v>
      </c>
      <c r="W258">
        <v>21.2</v>
      </c>
      <c r="Y258" t="s">
        <v>1731</v>
      </c>
      <c r="Z258" t="s">
        <v>607</v>
      </c>
      <c r="AA258">
        <v>1E-4</v>
      </c>
      <c r="AB258">
        <v>5.0000000000000001E-3</v>
      </c>
      <c r="AC258">
        <v>7.8600000000000003E-2</v>
      </c>
      <c r="AD258" t="s">
        <v>607</v>
      </c>
      <c r="AE258">
        <v>0.91290000000000004</v>
      </c>
      <c r="AF258">
        <v>5.9999999999999995E-4</v>
      </c>
      <c r="AG258">
        <v>2.2000000000000001E-3</v>
      </c>
      <c r="AH258">
        <v>5.9999999999999995E-4</v>
      </c>
      <c r="AI258" t="s">
        <v>607</v>
      </c>
      <c r="AJ258" t="s">
        <v>607</v>
      </c>
      <c r="AK258" t="s">
        <v>607</v>
      </c>
      <c r="AL258">
        <v>0</v>
      </c>
      <c r="AM258">
        <v>0</v>
      </c>
      <c r="AN258">
        <v>0</v>
      </c>
      <c r="AO258">
        <v>0</v>
      </c>
      <c r="AP258">
        <v>0</v>
      </c>
      <c r="AQ258" t="s">
        <v>606</v>
      </c>
      <c r="AR258" t="s">
        <v>606</v>
      </c>
      <c r="AS258" t="s">
        <v>606</v>
      </c>
      <c r="AT258" t="s">
        <v>606</v>
      </c>
      <c r="AU258" t="s">
        <v>606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0.63500000000000001</v>
      </c>
      <c r="BW258">
        <v>0.77825599999999995</v>
      </c>
      <c r="BX258">
        <v>18.399999999999999</v>
      </c>
      <c r="BY258">
        <v>4809.7</v>
      </c>
      <c r="BZ258">
        <v>199.8</v>
      </c>
      <c r="CB258">
        <v>95</v>
      </c>
      <c r="CC258">
        <v>3.28</v>
      </c>
      <c r="CD258">
        <v>3.2770000000000001</v>
      </c>
      <c r="CE258" t="s">
        <v>608</v>
      </c>
      <c r="CF258" t="s">
        <v>609</v>
      </c>
      <c r="CG258">
        <v>4</v>
      </c>
      <c r="CH258" t="s">
        <v>1205</v>
      </c>
      <c r="CI258" t="s">
        <v>157</v>
      </c>
      <c r="CJ258" t="s">
        <v>1206</v>
      </c>
      <c r="CL258">
        <v>528.5</v>
      </c>
      <c r="CM258">
        <v>534.5</v>
      </c>
      <c r="CN258">
        <v>528.5</v>
      </c>
      <c r="CO258">
        <v>534.5</v>
      </c>
      <c r="CP258" t="s">
        <v>157</v>
      </c>
      <c r="CQ258" t="s">
        <v>157</v>
      </c>
      <c r="CR258" t="s">
        <v>780</v>
      </c>
      <c r="CS258" t="s">
        <v>780</v>
      </c>
      <c r="CT258" t="s">
        <v>780</v>
      </c>
      <c r="CU258">
        <v>624.9</v>
      </c>
      <c r="CV258">
        <v>620.29999999999995</v>
      </c>
      <c r="CW258" t="s">
        <v>1706</v>
      </c>
    </row>
    <row r="259" spans="2:101" hidden="1">
      <c r="C259" t="s">
        <v>721</v>
      </c>
      <c r="D259" t="s">
        <v>592</v>
      </c>
      <c r="E259" t="s">
        <v>665</v>
      </c>
      <c r="F259" t="s">
        <v>594</v>
      </c>
      <c r="G259" t="s">
        <v>1732</v>
      </c>
      <c r="H259">
        <v>10230</v>
      </c>
      <c r="I259" t="s">
        <v>616</v>
      </c>
      <c r="J259" t="s">
        <v>598</v>
      </c>
      <c r="K259">
        <v>13457</v>
      </c>
      <c r="L259" t="s">
        <v>654</v>
      </c>
      <c r="M259" t="s">
        <v>831</v>
      </c>
      <c r="N259" t="s">
        <v>1636</v>
      </c>
      <c r="O259" t="s">
        <v>1704</v>
      </c>
      <c r="P259" t="s">
        <v>1705</v>
      </c>
      <c r="Q259" t="s">
        <v>642</v>
      </c>
      <c r="R259">
        <v>1103</v>
      </c>
      <c r="S259">
        <v>1103</v>
      </c>
      <c r="T259">
        <v>1000</v>
      </c>
      <c r="U259">
        <v>15</v>
      </c>
      <c r="V259">
        <v>15</v>
      </c>
      <c r="W259">
        <v>21.2</v>
      </c>
      <c r="Z259" t="s">
        <v>607</v>
      </c>
      <c r="AA259">
        <v>2.0000000000000001E-4</v>
      </c>
      <c r="AB259">
        <v>4.4000000000000003E-3</v>
      </c>
      <c r="AC259">
        <v>6.5000000000000002E-2</v>
      </c>
      <c r="AD259" t="s">
        <v>607</v>
      </c>
      <c r="AE259">
        <v>0.92820000000000003</v>
      </c>
      <c r="AF259">
        <v>5.0000000000000001E-4</v>
      </c>
      <c r="AG259" t="s">
        <v>607</v>
      </c>
      <c r="AH259">
        <v>2.0000000000000001E-4</v>
      </c>
      <c r="AI259">
        <v>6.9999999999999999E-4</v>
      </c>
      <c r="AJ259" t="s">
        <v>606</v>
      </c>
      <c r="AK259" t="s">
        <v>606</v>
      </c>
      <c r="AL259">
        <v>2.0000000000000001E-4</v>
      </c>
      <c r="AM259">
        <v>1E-4</v>
      </c>
      <c r="AN259">
        <v>2.0000000000000001E-4</v>
      </c>
      <c r="AO259">
        <v>2.9999999999999997E-4</v>
      </c>
      <c r="AP259">
        <v>0</v>
      </c>
      <c r="AQ259" t="s">
        <v>606</v>
      </c>
      <c r="AR259" t="s">
        <v>606</v>
      </c>
      <c r="AS259" t="s">
        <v>606</v>
      </c>
      <c r="AT259" t="s">
        <v>606</v>
      </c>
      <c r="AU259" t="s">
        <v>606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0.622</v>
      </c>
      <c r="BW259">
        <v>0.76232319999999998</v>
      </c>
      <c r="BX259">
        <v>18</v>
      </c>
      <c r="BY259">
        <v>4771.3</v>
      </c>
      <c r="BZ259">
        <v>198.2</v>
      </c>
      <c r="CB259">
        <v>117.5</v>
      </c>
      <c r="CC259">
        <v>4.0569702200000002</v>
      </c>
      <c r="CD259">
        <v>4.053521795</v>
      </c>
      <c r="CE259">
        <v>239.81</v>
      </c>
      <c r="CF259" t="s">
        <v>609</v>
      </c>
      <c r="CG259">
        <v>40</v>
      </c>
      <c r="CH259" t="s">
        <v>724</v>
      </c>
      <c r="CJ259" t="s">
        <v>725</v>
      </c>
      <c r="CL259">
        <v>520.5</v>
      </c>
      <c r="CM259">
        <v>526</v>
      </c>
      <c r="CN259">
        <v>520.5</v>
      </c>
      <c r="CO259">
        <v>526</v>
      </c>
      <c r="CP259" t="s">
        <v>779</v>
      </c>
      <c r="CQ259" t="s">
        <v>779</v>
      </c>
      <c r="CR259" t="s">
        <v>780</v>
      </c>
      <c r="CS259" t="s">
        <v>780</v>
      </c>
      <c r="CT259" t="s">
        <v>780</v>
      </c>
      <c r="CU259">
        <v>590.79999999999995</v>
      </c>
      <c r="CV259">
        <v>586.29999999999995</v>
      </c>
      <c r="CW259" t="s">
        <v>1706</v>
      </c>
    </row>
    <row r="260" spans="2:101" hidden="1">
      <c r="B260">
        <v>76643</v>
      </c>
      <c r="C260" t="s">
        <v>1398</v>
      </c>
      <c r="D260" t="s">
        <v>592</v>
      </c>
      <c r="E260" t="s">
        <v>665</v>
      </c>
      <c r="F260" t="s">
        <v>594</v>
      </c>
      <c r="G260" t="s">
        <v>1733</v>
      </c>
      <c r="H260">
        <v>8664</v>
      </c>
      <c r="I260" t="s">
        <v>616</v>
      </c>
      <c r="J260" t="s">
        <v>922</v>
      </c>
      <c r="K260">
        <v>15226</v>
      </c>
      <c r="L260" t="s">
        <v>654</v>
      </c>
      <c r="M260" t="s">
        <v>1169</v>
      </c>
      <c r="N260" t="s">
        <v>1636</v>
      </c>
      <c r="O260" t="s">
        <v>1704</v>
      </c>
      <c r="P260" t="s">
        <v>1705</v>
      </c>
      <c r="Q260" t="s">
        <v>642</v>
      </c>
      <c r="R260">
        <v>1138</v>
      </c>
      <c r="S260">
        <v>1138</v>
      </c>
      <c r="T260">
        <v>1000</v>
      </c>
      <c r="U260">
        <v>11</v>
      </c>
      <c r="V260">
        <v>11</v>
      </c>
      <c r="W260">
        <v>21.2</v>
      </c>
      <c r="Y260" t="s">
        <v>1731</v>
      </c>
      <c r="Z260" t="s">
        <v>607</v>
      </c>
      <c r="AA260">
        <v>2.0000000000000001E-4</v>
      </c>
      <c r="AB260">
        <v>4.5999999999999999E-3</v>
      </c>
      <c r="AC260">
        <v>7.6799999999999993E-2</v>
      </c>
      <c r="AD260">
        <v>6.9999999999999999E-4</v>
      </c>
      <c r="AE260">
        <v>0.91459999999999997</v>
      </c>
      <c r="AF260">
        <v>1.2999999999999999E-3</v>
      </c>
      <c r="AG260">
        <v>1.8E-3</v>
      </c>
      <c r="AH260" t="s">
        <v>607</v>
      </c>
      <c r="AI260" t="s">
        <v>607</v>
      </c>
      <c r="AJ260" t="s">
        <v>607</v>
      </c>
      <c r="AK260" t="s">
        <v>607</v>
      </c>
      <c r="AL260">
        <v>0</v>
      </c>
      <c r="AM260">
        <v>0</v>
      </c>
      <c r="AN260">
        <v>0</v>
      </c>
      <c r="AO260">
        <v>0</v>
      </c>
      <c r="AP260">
        <v>0</v>
      </c>
      <c r="AQ260" t="s">
        <v>606</v>
      </c>
      <c r="AR260" t="s">
        <v>606</v>
      </c>
      <c r="AS260" t="s">
        <v>606</v>
      </c>
      <c r="AT260" t="s">
        <v>606</v>
      </c>
      <c r="AU260" t="s">
        <v>606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0.63300000000000001</v>
      </c>
      <c r="BW260">
        <v>0.77580479999999996</v>
      </c>
      <c r="BX260">
        <v>18.3</v>
      </c>
      <c r="BY260">
        <v>4808.1000000000004</v>
      </c>
      <c r="BZ260">
        <v>199.6</v>
      </c>
      <c r="CB260">
        <v>112.7</v>
      </c>
      <c r="CC260">
        <v>3.891238671</v>
      </c>
      <c r="CD260">
        <v>3.887931118</v>
      </c>
      <c r="CE260">
        <v>230.24</v>
      </c>
      <c r="CF260" t="s">
        <v>609</v>
      </c>
      <c r="CG260">
        <v>660</v>
      </c>
      <c r="CH260" t="s">
        <v>656</v>
      </c>
      <c r="CI260" t="s">
        <v>157</v>
      </c>
      <c r="CJ260" t="s">
        <v>657</v>
      </c>
      <c r="CL260">
        <v>1458</v>
      </c>
      <c r="CM260">
        <v>1462</v>
      </c>
      <c r="CN260">
        <v>1458</v>
      </c>
      <c r="CO260">
        <v>1462</v>
      </c>
      <c r="CP260" t="s">
        <v>157</v>
      </c>
      <c r="CQ260" t="s">
        <v>157</v>
      </c>
      <c r="CR260" t="s">
        <v>780</v>
      </c>
      <c r="CS260" t="s">
        <v>780</v>
      </c>
      <c r="CT260" t="s">
        <v>780</v>
      </c>
      <c r="CU260">
        <v>558</v>
      </c>
      <c r="CV260">
        <v>553.5</v>
      </c>
      <c r="CW260" t="s">
        <v>1706</v>
      </c>
    </row>
    <row r="261" spans="2:101" hidden="1">
      <c r="B261">
        <v>76728</v>
      </c>
      <c r="C261" t="s">
        <v>1084</v>
      </c>
      <c r="D261" t="s">
        <v>592</v>
      </c>
      <c r="E261" t="s">
        <v>665</v>
      </c>
      <c r="F261" t="s">
        <v>594</v>
      </c>
      <c r="G261" t="s">
        <v>1734</v>
      </c>
      <c r="H261">
        <v>12146</v>
      </c>
      <c r="I261" t="s">
        <v>616</v>
      </c>
      <c r="J261" t="s">
        <v>1087</v>
      </c>
      <c r="K261">
        <v>17476</v>
      </c>
      <c r="L261" t="s">
        <v>1088</v>
      </c>
      <c r="M261" t="s">
        <v>959</v>
      </c>
      <c r="N261" t="s">
        <v>1636</v>
      </c>
      <c r="O261" t="s">
        <v>1629</v>
      </c>
      <c r="P261" t="s">
        <v>1705</v>
      </c>
      <c r="Q261" t="s">
        <v>1063</v>
      </c>
      <c r="R261">
        <v>2965</v>
      </c>
      <c r="S261">
        <v>2965</v>
      </c>
      <c r="T261">
        <v>3000</v>
      </c>
      <c r="U261">
        <v>-2</v>
      </c>
      <c r="V261">
        <v>-2</v>
      </c>
      <c r="W261">
        <v>21.1</v>
      </c>
      <c r="Z261">
        <v>1E-4</v>
      </c>
      <c r="AA261">
        <v>4.0000000000000002E-4</v>
      </c>
      <c r="AB261">
        <v>1.06E-2</v>
      </c>
      <c r="AC261">
        <v>8.9999999999999993E-3</v>
      </c>
      <c r="AD261" t="s">
        <v>606</v>
      </c>
      <c r="AE261">
        <v>0.96909999999999996</v>
      </c>
      <c r="AF261">
        <v>8.9999999999999993E-3</v>
      </c>
      <c r="AG261">
        <v>5.0000000000000001E-4</v>
      </c>
      <c r="AH261">
        <v>4.0000000000000002E-4</v>
      </c>
      <c r="AI261">
        <v>2.9999999999999997E-4</v>
      </c>
      <c r="AJ261">
        <v>2.0000000000000001E-4</v>
      </c>
      <c r="AK261">
        <v>1E-4</v>
      </c>
      <c r="AL261">
        <v>9.0000000000000006E-5</v>
      </c>
      <c r="AM261">
        <v>1E-4</v>
      </c>
      <c r="AN261">
        <v>0</v>
      </c>
      <c r="AO261">
        <v>0</v>
      </c>
      <c r="AP261">
        <v>0</v>
      </c>
      <c r="AQ261" t="s">
        <v>606</v>
      </c>
      <c r="AR261" t="s">
        <v>606</v>
      </c>
      <c r="AS261" t="s">
        <v>606</v>
      </c>
      <c r="AT261" t="s">
        <v>606</v>
      </c>
      <c r="AU261" t="s">
        <v>606</v>
      </c>
      <c r="BK261">
        <v>0</v>
      </c>
      <c r="BL261">
        <v>4.0000000000000003E-5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6.9999999999999994E-5</v>
      </c>
      <c r="BS261">
        <v>0</v>
      </c>
      <c r="BT261">
        <v>0</v>
      </c>
      <c r="BU261">
        <v>0</v>
      </c>
      <c r="BV261">
        <v>0.57399999999999995</v>
      </c>
      <c r="BW261">
        <v>0.70349439999999996</v>
      </c>
      <c r="BX261">
        <v>16.600000000000001</v>
      </c>
      <c r="BY261">
        <v>4609.8</v>
      </c>
      <c r="BZ261">
        <v>192.4</v>
      </c>
      <c r="CB261">
        <v>103.6</v>
      </c>
      <c r="CC261">
        <v>3.5770392750000002</v>
      </c>
      <c r="CD261">
        <v>3.5739987919999998</v>
      </c>
      <c r="CE261">
        <v>211.87</v>
      </c>
      <c r="CF261" t="s">
        <v>609</v>
      </c>
      <c r="CG261">
        <v>0</v>
      </c>
      <c r="CH261" t="s">
        <v>1090</v>
      </c>
      <c r="CI261" t="s">
        <v>157</v>
      </c>
      <c r="CJ261" t="s">
        <v>1091</v>
      </c>
      <c r="CL261">
        <v>1300</v>
      </c>
      <c r="CM261">
        <v>1762</v>
      </c>
      <c r="CN261">
        <v>1300</v>
      </c>
      <c r="CO261">
        <v>1762</v>
      </c>
      <c r="CP261" t="s">
        <v>157</v>
      </c>
      <c r="CQ261" t="s">
        <v>157</v>
      </c>
      <c r="CR261" t="s">
        <v>780</v>
      </c>
      <c r="CS261" t="s">
        <v>780</v>
      </c>
      <c r="CT261" t="s">
        <v>780</v>
      </c>
      <c r="CU261">
        <v>458.2</v>
      </c>
      <c r="CV261">
        <v>453.7</v>
      </c>
      <c r="CW261" t="s">
        <v>1706</v>
      </c>
    </row>
    <row r="262" spans="2:101" hidden="1">
      <c r="B262">
        <v>76829</v>
      </c>
      <c r="C262" t="s">
        <v>1235</v>
      </c>
      <c r="D262" t="s">
        <v>592</v>
      </c>
      <c r="E262" t="s">
        <v>665</v>
      </c>
      <c r="F262" t="s">
        <v>594</v>
      </c>
      <c r="G262" t="s">
        <v>1735</v>
      </c>
      <c r="H262">
        <v>11442</v>
      </c>
      <c r="I262" t="s">
        <v>616</v>
      </c>
      <c r="J262" t="s">
        <v>1237</v>
      </c>
      <c r="K262">
        <v>12470</v>
      </c>
      <c r="L262" t="s">
        <v>638</v>
      </c>
      <c r="M262" t="s">
        <v>1096</v>
      </c>
      <c r="N262" t="s">
        <v>1636</v>
      </c>
      <c r="O262" t="s">
        <v>1717</v>
      </c>
      <c r="P262" t="s">
        <v>1705</v>
      </c>
      <c r="Q262" t="s">
        <v>642</v>
      </c>
      <c r="R262">
        <v>469</v>
      </c>
      <c r="S262">
        <v>469</v>
      </c>
      <c r="T262">
        <v>450</v>
      </c>
      <c r="U262">
        <v>10</v>
      </c>
      <c r="V262">
        <v>10</v>
      </c>
      <c r="W262">
        <v>21.2</v>
      </c>
      <c r="Y262" t="s">
        <v>1736</v>
      </c>
      <c r="Z262" t="s">
        <v>607</v>
      </c>
      <c r="AA262">
        <v>1.2999999999999999E-3</v>
      </c>
      <c r="AB262">
        <v>2.0899999999999998E-2</v>
      </c>
      <c r="AC262">
        <v>1.8200000000000001E-2</v>
      </c>
      <c r="AD262" t="s">
        <v>607</v>
      </c>
      <c r="AE262">
        <v>0.95230000000000004</v>
      </c>
      <c r="AF262">
        <v>3.8999999999999998E-3</v>
      </c>
      <c r="AG262">
        <v>2.0000000000000001E-4</v>
      </c>
      <c r="AH262">
        <v>2.0000000000000001E-4</v>
      </c>
      <c r="AI262">
        <v>2.9999999999999997E-4</v>
      </c>
      <c r="AJ262">
        <v>5.0000000000000001E-4</v>
      </c>
      <c r="AK262">
        <v>4.0000000000000002E-4</v>
      </c>
      <c r="AL262">
        <v>5.1999999999999995E-4</v>
      </c>
      <c r="AM262">
        <v>5.2999999999999998E-4</v>
      </c>
      <c r="AN262">
        <v>2.2000000000000001E-4</v>
      </c>
      <c r="AO262">
        <v>0</v>
      </c>
      <c r="AP262">
        <v>0</v>
      </c>
      <c r="AQ262" t="s">
        <v>606</v>
      </c>
      <c r="AR262" t="s">
        <v>606</v>
      </c>
      <c r="AS262" t="s">
        <v>606</v>
      </c>
      <c r="AT262" t="s">
        <v>606</v>
      </c>
      <c r="AU262" t="s">
        <v>606</v>
      </c>
      <c r="BK262">
        <v>0</v>
      </c>
      <c r="BL262">
        <v>4.0000000000000003E-5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3.4000000000000002E-4</v>
      </c>
      <c r="BS262">
        <v>4.0000000000000003E-5</v>
      </c>
      <c r="BT262">
        <v>3.0000000000000001E-5</v>
      </c>
      <c r="BU262">
        <v>8.0000000000000007E-5</v>
      </c>
      <c r="BV262">
        <v>0.58899999999999997</v>
      </c>
      <c r="BW262">
        <v>0.72187840000000003</v>
      </c>
      <c r="BX262">
        <v>17.100000000000001</v>
      </c>
      <c r="BY262">
        <v>4615.5</v>
      </c>
      <c r="BZ262">
        <v>192.5</v>
      </c>
      <c r="CB262">
        <v>103.6</v>
      </c>
      <c r="CC262">
        <v>3.5770392750000002</v>
      </c>
      <c r="CD262">
        <v>3.5739987919999998</v>
      </c>
      <c r="CE262">
        <v>210.83</v>
      </c>
      <c r="CF262" t="s">
        <v>609</v>
      </c>
      <c r="CG262">
        <v>10</v>
      </c>
      <c r="CH262" t="s">
        <v>1238</v>
      </c>
      <c r="CI262" t="s">
        <v>157</v>
      </c>
      <c r="CJ262" t="s">
        <v>1239</v>
      </c>
      <c r="CL262">
        <v>1422</v>
      </c>
      <c r="CM262">
        <v>1948</v>
      </c>
      <c r="CN262">
        <v>1422</v>
      </c>
      <c r="CO262">
        <v>1948</v>
      </c>
      <c r="CP262" t="s">
        <v>157</v>
      </c>
      <c r="CQ262" t="s">
        <v>157</v>
      </c>
      <c r="CR262" t="s">
        <v>780</v>
      </c>
      <c r="CS262" t="s">
        <v>780</v>
      </c>
      <c r="CT262" t="s">
        <v>780</v>
      </c>
      <c r="CU262">
        <v>476</v>
      </c>
      <c r="CV262">
        <v>470.7</v>
      </c>
      <c r="CW262" t="s">
        <v>1706</v>
      </c>
    </row>
    <row r="263" spans="2:101" hidden="1">
      <c r="C263" t="s">
        <v>731</v>
      </c>
      <c r="D263" t="s">
        <v>592</v>
      </c>
      <c r="E263" t="s">
        <v>665</v>
      </c>
      <c r="F263" t="s">
        <v>594</v>
      </c>
      <c r="G263" t="s">
        <v>1737</v>
      </c>
      <c r="H263">
        <v>11721</v>
      </c>
      <c r="I263" t="s">
        <v>597</v>
      </c>
      <c r="J263" t="s">
        <v>598</v>
      </c>
      <c r="L263" t="s">
        <v>617</v>
      </c>
      <c r="N263" t="s">
        <v>1636</v>
      </c>
      <c r="O263" t="s">
        <v>1629</v>
      </c>
      <c r="P263" t="s">
        <v>1705</v>
      </c>
      <c r="Q263" t="s">
        <v>767</v>
      </c>
      <c r="R263">
        <v>517</v>
      </c>
      <c r="S263">
        <v>517</v>
      </c>
      <c r="T263">
        <v>500</v>
      </c>
      <c r="U263">
        <v>0</v>
      </c>
      <c r="V263">
        <v>0</v>
      </c>
      <c r="W263">
        <v>21.2</v>
      </c>
      <c r="Y263" t="s">
        <v>1354</v>
      </c>
      <c r="Z263" t="s">
        <v>607</v>
      </c>
      <c r="AA263">
        <v>2.0000000000000001E-4</v>
      </c>
      <c r="AB263">
        <v>4.5999999999999999E-3</v>
      </c>
      <c r="AC263">
        <v>7.2999999999999995E-2</v>
      </c>
      <c r="AD263" t="s">
        <v>607</v>
      </c>
      <c r="AE263">
        <v>0.91959999999999997</v>
      </c>
      <c r="AF263">
        <v>8.0000000000000004E-4</v>
      </c>
      <c r="AG263">
        <v>1.6999999999999999E-3</v>
      </c>
      <c r="AH263">
        <v>1E-4</v>
      </c>
      <c r="AI263" t="s">
        <v>607</v>
      </c>
      <c r="AJ263" t="s">
        <v>607</v>
      </c>
      <c r="AK263" t="s">
        <v>607</v>
      </c>
      <c r="AL263" t="s">
        <v>607</v>
      </c>
      <c r="AM263" t="s">
        <v>607</v>
      </c>
      <c r="AN263" t="s">
        <v>607</v>
      </c>
      <c r="AO263" t="s">
        <v>607</v>
      </c>
      <c r="AP263" t="s">
        <v>607</v>
      </c>
      <c r="AQ263" t="s">
        <v>606</v>
      </c>
      <c r="AR263" t="s">
        <v>606</v>
      </c>
      <c r="AS263" t="s">
        <v>606</v>
      </c>
      <c r="AT263" t="s">
        <v>606</v>
      </c>
      <c r="AU263" t="s">
        <v>606</v>
      </c>
      <c r="BK263" t="s">
        <v>607</v>
      </c>
      <c r="BL263" t="s">
        <v>607</v>
      </c>
      <c r="BM263" t="s">
        <v>607</v>
      </c>
      <c r="BN263" t="s">
        <v>926</v>
      </c>
      <c r="BO263" t="s">
        <v>926</v>
      </c>
      <c r="BP263" t="s">
        <v>607</v>
      </c>
      <c r="BQ263" t="s">
        <v>926</v>
      </c>
      <c r="BR263" t="s">
        <v>607</v>
      </c>
      <c r="BS263" t="s">
        <v>607</v>
      </c>
      <c r="BT263" t="s">
        <v>607</v>
      </c>
      <c r="BU263" t="s">
        <v>607</v>
      </c>
      <c r="BV263">
        <v>0.628</v>
      </c>
      <c r="BW263">
        <v>0.76967680000000005</v>
      </c>
      <c r="BX263">
        <v>18.2</v>
      </c>
      <c r="BY263">
        <v>4794.8999999999996</v>
      </c>
      <c r="BZ263">
        <v>199</v>
      </c>
      <c r="CB263">
        <v>95</v>
      </c>
      <c r="CC263">
        <v>3.28</v>
      </c>
      <c r="CD263">
        <v>3.2770000000000001</v>
      </c>
      <c r="CE263" t="s">
        <v>608</v>
      </c>
      <c r="CF263" t="s">
        <v>609</v>
      </c>
      <c r="CG263">
        <v>34</v>
      </c>
      <c r="CH263" t="s">
        <v>768</v>
      </c>
      <c r="CJ263" t="s">
        <v>624</v>
      </c>
      <c r="CR263" t="s">
        <v>780</v>
      </c>
      <c r="CS263" t="s">
        <v>780</v>
      </c>
      <c r="CT263" t="s">
        <v>780</v>
      </c>
      <c r="CW263" t="s">
        <v>1706</v>
      </c>
    </row>
    <row r="264" spans="2:101" hidden="1">
      <c r="C264" t="s">
        <v>731</v>
      </c>
      <c r="D264" t="s">
        <v>592</v>
      </c>
      <c r="E264" t="s">
        <v>665</v>
      </c>
      <c r="F264" t="s">
        <v>594</v>
      </c>
      <c r="G264" t="s">
        <v>1738</v>
      </c>
      <c r="H264">
        <v>12215</v>
      </c>
      <c r="I264" t="s">
        <v>616</v>
      </c>
      <c r="J264" t="s">
        <v>598</v>
      </c>
      <c r="L264" t="s">
        <v>617</v>
      </c>
      <c r="N264" t="s">
        <v>1636</v>
      </c>
      <c r="O264" t="s">
        <v>1629</v>
      </c>
      <c r="P264" t="s">
        <v>1705</v>
      </c>
      <c r="Q264" t="s">
        <v>1739</v>
      </c>
      <c r="R264">
        <v>276</v>
      </c>
      <c r="S264">
        <v>276</v>
      </c>
      <c r="T264">
        <v>275</v>
      </c>
      <c r="U264">
        <v>6</v>
      </c>
      <c r="V264">
        <v>6</v>
      </c>
      <c r="W264">
        <v>21.8</v>
      </c>
      <c r="Y264" t="s">
        <v>1740</v>
      </c>
      <c r="Z264">
        <v>2.0000000000000001E-4</v>
      </c>
      <c r="AA264">
        <v>6.9999999999999999E-4</v>
      </c>
      <c r="AB264">
        <v>1.5100000000000001E-2</v>
      </c>
      <c r="AC264">
        <v>1.84E-2</v>
      </c>
      <c r="AD264" t="s">
        <v>607</v>
      </c>
      <c r="AE264">
        <v>0.94710000000000005</v>
      </c>
      <c r="AF264">
        <v>0.01</v>
      </c>
      <c r="AG264">
        <v>4.3E-3</v>
      </c>
      <c r="AH264">
        <v>2.8999999999999998E-3</v>
      </c>
      <c r="AI264">
        <v>2.9999999999999997E-4</v>
      </c>
      <c r="AJ264">
        <v>2.0000000000000001E-4</v>
      </c>
      <c r="AK264">
        <v>1E-4</v>
      </c>
      <c r="AL264">
        <v>1.8000000000000001E-4</v>
      </c>
      <c r="AM264">
        <v>2.0000000000000001E-4</v>
      </c>
      <c r="AN264">
        <v>1.6000000000000001E-4</v>
      </c>
      <c r="AO264">
        <v>0</v>
      </c>
      <c r="AP264">
        <v>0</v>
      </c>
      <c r="AQ264" t="s">
        <v>607</v>
      </c>
      <c r="AR264" t="s">
        <v>606</v>
      </c>
      <c r="AS264" t="s">
        <v>606</v>
      </c>
      <c r="AT264" t="s">
        <v>606</v>
      </c>
      <c r="AU264" t="s">
        <v>606</v>
      </c>
      <c r="BK264">
        <v>0</v>
      </c>
      <c r="BL264">
        <v>3.0000000000000001E-5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9.0000000000000006E-5</v>
      </c>
      <c r="BS264">
        <v>0</v>
      </c>
      <c r="BT264">
        <v>0</v>
      </c>
      <c r="BU264">
        <v>4.0000000000000003E-5</v>
      </c>
      <c r="BV264">
        <v>0.59499999999999997</v>
      </c>
      <c r="BW264">
        <v>0.72923199999999999</v>
      </c>
      <c r="BX264">
        <v>17.2</v>
      </c>
      <c r="BY264">
        <v>4624.6000000000004</v>
      </c>
      <c r="BZ264">
        <v>194.6</v>
      </c>
      <c r="CB264">
        <v>110.6</v>
      </c>
      <c r="CC264">
        <v>3.8187311180000001</v>
      </c>
      <c r="CD264">
        <v>3.815485196</v>
      </c>
      <c r="CE264">
        <v>224.82</v>
      </c>
      <c r="CF264" t="s">
        <v>609</v>
      </c>
      <c r="CG264">
        <v>20</v>
      </c>
      <c r="CH264" t="s">
        <v>747</v>
      </c>
      <c r="CJ264" t="s">
        <v>624</v>
      </c>
      <c r="CR264" t="s">
        <v>780</v>
      </c>
      <c r="CS264" t="s">
        <v>780</v>
      </c>
      <c r="CT264" t="s">
        <v>780</v>
      </c>
      <c r="CW264" t="s">
        <v>1706</v>
      </c>
    </row>
    <row r="265" spans="2:101" hidden="1">
      <c r="C265" t="s">
        <v>1741</v>
      </c>
      <c r="D265" t="s">
        <v>592</v>
      </c>
      <c r="E265" t="s">
        <v>665</v>
      </c>
      <c r="F265" t="s">
        <v>594</v>
      </c>
      <c r="G265" t="s">
        <v>1742</v>
      </c>
      <c r="H265">
        <v>12948</v>
      </c>
      <c r="I265" t="s">
        <v>616</v>
      </c>
      <c r="J265" t="s">
        <v>598</v>
      </c>
      <c r="L265" t="s">
        <v>617</v>
      </c>
      <c r="N265" t="s">
        <v>1636</v>
      </c>
      <c r="O265" t="s">
        <v>1629</v>
      </c>
      <c r="P265" t="s">
        <v>1705</v>
      </c>
      <c r="Q265" t="s">
        <v>1743</v>
      </c>
      <c r="R265">
        <v>276</v>
      </c>
      <c r="S265">
        <v>276</v>
      </c>
      <c r="T265">
        <v>275</v>
      </c>
      <c r="U265">
        <v>8</v>
      </c>
      <c r="V265">
        <v>8</v>
      </c>
      <c r="W265">
        <v>21.8</v>
      </c>
      <c r="Z265" t="s">
        <v>607</v>
      </c>
      <c r="AA265">
        <v>4.0000000000000002E-4</v>
      </c>
      <c r="AB265">
        <v>1.0999999999999999E-2</v>
      </c>
      <c r="AC265">
        <v>1.37E-2</v>
      </c>
      <c r="AD265" t="s">
        <v>607</v>
      </c>
      <c r="AE265">
        <v>0.95940000000000003</v>
      </c>
      <c r="AF265">
        <v>1.4E-2</v>
      </c>
      <c r="AG265">
        <v>6.9999999999999999E-4</v>
      </c>
      <c r="AH265">
        <v>4.0000000000000002E-4</v>
      </c>
      <c r="AI265">
        <v>2.0000000000000001E-4</v>
      </c>
      <c r="AJ265">
        <v>1E-4</v>
      </c>
      <c r="AK265" t="s">
        <v>607</v>
      </c>
      <c r="AL265">
        <v>0</v>
      </c>
      <c r="AM265">
        <v>0</v>
      </c>
      <c r="AN265">
        <v>8.0000000000000007E-5</v>
      </c>
      <c r="AO265">
        <v>0</v>
      </c>
      <c r="AP265">
        <v>0</v>
      </c>
      <c r="AQ265" t="s">
        <v>607</v>
      </c>
      <c r="AR265" t="s">
        <v>606</v>
      </c>
      <c r="AS265" t="s">
        <v>606</v>
      </c>
      <c r="AT265" t="s">
        <v>606</v>
      </c>
      <c r="AU265" t="s">
        <v>606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2.0000000000000002E-5</v>
      </c>
      <c r="BV265">
        <v>0.58099999999999996</v>
      </c>
      <c r="BW265">
        <v>0.71207359999999997</v>
      </c>
      <c r="BX265">
        <v>16.8</v>
      </c>
      <c r="BY265">
        <v>4623.8999999999996</v>
      </c>
      <c r="BZ265">
        <v>193.4</v>
      </c>
      <c r="CB265">
        <v>114.8</v>
      </c>
      <c r="CC265">
        <v>3.9637462239999999</v>
      </c>
      <c r="CD265">
        <v>3.9603770389999999</v>
      </c>
      <c r="CE265">
        <v>232.9</v>
      </c>
      <c r="CF265" t="s">
        <v>609</v>
      </c>
      <c r="CG265">
        <v>6</v>
      </c>
      <c r="CH265" t="s">
        <v>1744</v>
      </c>
      <c r="CJ265" t="s">
        <v>624</v>
      </c>
      <c r="CL265" t="s">
        <v>779</v>
      </c>
      <c r="CM265" t="s">
        <v>779</v>
      </c>
      <c r="CN265" t="s">
        <v>779</v>
      </c>
      <c r="CO265" t="s">
        <v>779</v>
      </c>
      <c r="CR265" t="s">
        <v>780</v>
      </c>
      <c r="CS265" t="s">
        <v>780</v>
      </c>
      <c r="CT265" t="s">
        <v>780</v>
      </c>
      <c r="CU265" t="s">
        <v>780</v>
      </c>
      <c r="CV265" t="s">
        <v>780</v>
      </c>
      <c r="CW265" t="s">
        <v>1706</v>
      </c>
    </row>
    <row r="266" spans="2:101" hidden="1">
      <c r="B266">
        <v>76814</v>
      </c>
      <c r="C266" t="s">
        <v>1544</v>
      </c>
      <c r="D266" t="s">
        <v>592</v>
      </c>
      <c r="E266" t="s">
        <v>665</v>
      </c>
      <c r="F266" t="s">
        <v>594</v>
      </c>
      <c r="G266" t="s">
        <v>1745</v>
      </c>
      <c r="H266">
        <v>10877</v>
      </c>
      <c r="I266" t="s">
        <v>616</v>
      </c>
      <c r="J266" t="s">
        <v>1546</v>
      </c>
      <c r="K266">
        <v>12133</v>
      </c>
      <c r="L266" t="s">
        <v>638</v>
      </c>
      <c r="M266" t="s">
        <v>1096</v>
      </c>
      <c r="N266" t="s">
        <v>1636</v>
      </c>
      <c r="O266" t="s">
        <v>1720</v>
      </c>
      <c r="P266" t="s">
        <v>1705</v>
      </c>
      <c r="Q266" t="s">
        <v>642</v>
      </c>
      <c r="R266">
        <v>407</v>
      </c>
      <c r="S266">
        <v>407</v>
      </c>
      <c r="T266">
        <v>400</v>
      </c>
      <c r="U266">
        <v>-0.6</v>
      </c>
      <c r="V266">
        <v>-0.6</v>
      </c>
      <c r="W266">
        <v>21.2</v>
      </c>
      <c r="Z266" t="s">
        <v>607</v>
      </c>
      <c r="AA266">
        <v>1.6000000000000001E-3</v>
      </c>
      <c r="AB266">
        <v>3.4200000000000001E-2</v>
      </c>
      <c r="AC266">
        <v>1.7999999999999999E-2</v>
      </c>
      <c r="AD266" t="s">
        <v>607</v>
      </c>
      <c r="AE266">
        <v>0.93710000000000004</v>
      </c>
      <c r="AF266">
        <v>6.0000000000000001E-3</v>
      </c>
      <c r="AG266" t="s">
        <v>607</v>
      </c>
      <c r="AH266">
        <v>4.0000000000000002E-4</v>
      </c>
      <c r="AI266">
        <v>2.9999999999999997E-4</v>
      </c>
      <c r="AJ266">
        <v>5.9999999999999995E-4</v>
      </c>
      <c r="AK266">
        <v>2.9999999999999997E-4</v>
      </c>
      <c r="AL266">
        <v>4.0000000000000002E-4</v>
      </c>
      <c r="AM266">
        <v>4.4000000000000002E-4</v>
      </c>
      <c r="AN266">
        <v>2.3000000000000001E-4</v>
      </c>
      <c r="AO266">
        <v>0</v>
      </c>
      <c r="AP266">
        <v>0</v>
      </c>
      <c r="AQ266" t="s">
        <v>606</v>
      </c>
      <c r="AR266" t="s">
        <v>606</v>
      </c>
      <c r="AS266" t="s">
        <v>606</v>
      </c>
      <c r="AT266" t="s">
        <v>606</v>
      </c>
      <c r="AU266" t="s">
        <v>606</v>
      </c>
      <c r="BK266">
        <v>0</v>
      </c>
      <c r="BL266">
        <v>3.0000000000000001E-5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2.7E-4</v>
      </c>
      <c r="BS266">
        <v>3.0000000000000001E-5</v>
      </c>
      <c r="BT266">
        <v>3.0000000000000001E-5</v>
      </c>
      <c r="BU266">
        <v>6.9999999999999994E-5</v>
      </c>
      <c r="BV266">
        <v>0.59399999999999997</v>
      </c>
      <c r="BW266">
        <v>0.72800640000000005</v>
      </c>
      <c r="BX266">
        <v>17.2</v>
      </c>
      <c r="BY266">
        <v>4598.6000000000004</v>
      </c>
      <c r="BZ266">
        <v>191.7</v>
      </c>
      <c r="CB266">
        <v>103</v>
      </c>
      <c r="CC266">
        <v>3.5563228310000001</v>
      </c>
      <c r="CD266">
        <v>3.5532999570000001</v>
      </c>
      <c r="CE266">
        <v>209.86</v>
      </c>
      <c r="CF266" t="s">
        <v>609</v>
      </c>
      <c r="CG266">
        <v>9</v>
      </c>
      <c r="CH266" t="s">
        <v>1547</v>
      </c>
      <c r="CI266" t="s">
        <v>157</v>
      </c>
      <c r="CJ266" t="s">
        <v>1548</v>
      </c>
      <c r="CL266">
        <v>1400</v>
      </c>
      <c r="CM266">
        <v>1903</v>
      </c>
      <c r="CN266">
        <v>1400</v>
      </c>
      <c r="CO266">
        <v>1903</v>
      </c>
      <c r="CP266" t="s">
        <v>826</v>
      </c>
      <c r="CQ266" t="s">
        <v>826</v>
      </c>
      <c r="CR266" t="s">
        <v>780</v>
      </c>
      <c r="CS266" t="s">
        <v>780</v>
      </c>
      <c r="CT266" t="s">
        <v>780</v>
      </c>
      <c r="CU266">
        <v>451.4</v>
      </c>
      <c r="CV266">
        <v>446.8</v>
      </c>
      <c r="CW266" t="s">
        <v>1706</v>
      </c>
    </row>
    <row r="267" spans="2:101" hidden="1">
      <c r="B267">
        <v>76840</v>
      </c>
      <c r="C267" t="s">
        <v>1451</v>
      </c>
      <c r="D267" t="s">
        <v>592</v>
      </c>
      <c r="E267" t="s">
        <v>665</v>
      </c>
      <c r="F267" t="s">
        <v>594</v>
      </c>
      <c r="G267" t="s">
        <v>1746</v>
      </c>
      <c r="H267">
        <v>486</v>
      </c>
      <c r="I267" t="s">
        <v>616</v>
      </c>
      <c r="J267" t="s">
        <v>1453</v>
      </c>
      <c r="K267">
        <v>11705</v>
      </c>
      <c r="L267" t="s">
        <v>638</v>
      </c>
      <c r="M267" t="s">
        <v>1096</v>
      </c>
      <c r="N267" t="s">
        <v>1636</v>
      </c>
      <c r="O267" t="s">
        <v>1720</v>
      </c>
      <c r="P267" t="s">
        <v>1705</v>
      </c>
      <c r="Q267" t="s">
        <v>642</v>
      </c>
      <c r="R267">
        <v>269</v>
      </c>
      <c r="S267">
        <v>269</v>
      </c>
      <c r="T267">
        <v>250</v>
      </c>
      <c r="U267">
        <v>-6.1</v>
      </c>
      <c r="V267">
        <v>-6.1</v>
      </c>
      <c r="W267">
        <v>21.2</v>
      </c>
      <c r="Y267" t="s">
        <v>1747</v>
      </c>
      <c r="Z267">
        <v>1E-4</v>
      </c>
      <c r="AA267">
        <v>1.5E-3</v>
      </c>
      <c r="AB267">
        <v>3.2000000000000001E-2</v>
      </c>
      <c r="AC267">
        <v>2.0299999999999999E-2</v>
      </c>
      <c r="AD267" t="s">
        <v>607</v>
      </c>
      <c r="AE267">
        <v>0.93530000000000002</v>
      </c>
      <c r="AF267">
        <v>6.0000000000000001E-3</v>
      </c>
      <c r="AG267">
        <v>2.0999999999999999E-3</v>
      </c>
      <c r="AH267">
        <v>4.0000000000000002E-4</v>
      </c>
      <c r="AI267">
        <v>2.9999999999999997E-4</v>
      </c>
      <c r="AJ267">
        <v>5.0000000000000001E-4</v>
      </c>
      <c r="AK267">
        <v>2.9999999999999997E-4</v>
      </c>
      <c r="AL267">
        <v>2.7999999999999998E-4</v>
      </c>
      <c r="AM267">
        <v>3.6000000000000002E-4</v>
      </c>
      <c r="AN267">
        <v>1.8000000000000001E-4</v>
      </c>
      <c r="AO267">
        <v>0</v>
      </c>
      <c r="AP267">
        <v>0</v>
      </c>
      <c r="AQ267" t="s">
        <v>606</v>
      </c>
      <c r="AR267" t="s">
        <v>606</v>
      </c>
      <c r="AS267" t="s">
        <v>606</v>
      </c>
      <c r="AT267" t="s">
        <v>606</v>
      </c>
      <c r="AU267" t="s">
        <v>606</v>
      </c>
      <c r="BK267">
        <v>0</v>
      </c>
      <c r="BL267">
        <v>3.0000000000000001E-5</v>
      </c>
      <c r="BM267">
        <v>2.0000000000000002E-5</v>
      </c>
      <c r="BN267">
        <v>0</v>
      </c>
      <c r="BO267">
        <v>0</v>
      </c>
      <c r="BP267">
        <v>0</v>
      </c>
      <c r="BQ267">
        <v>0</v>
      </c>
      <c r="BR267">
        <v>1.9000000000000001E-4</v>
      </c>
      <c r="BS267">
        <v>2.0000000000000002E-5</v>
      </c>
      <c r="BT267">
        <v>2.0000000000000002E-5</v>
      </c>
      <c r="BU267">
        <v>1E-4</v>
      </c>
      <c r="BV267">
        <v>0.59699999999999998</v>
      </c>
      <c r="BW267">
        <v>0.73168319999999998</v>
      </c>
      <c r="BX267">
        <v>17.3</v>
      </c>
      <c r="BY267">
        <v>4607.2</v>
      </c>
      <c r="BZ267">
        <v>192.5</v>
      </c>
      <c r="CB267">
        <v>104.1</v>
      </c>
      <c r="CC267">
        <v>3.594302978</v>
      </c>
      <c r="CD267">
        <v>3.59124782</v>
      </c>
      <c r="CE267">
        <v>211.66</v>
      </c>
      <c r="CF267" t="s">
        <v>609</v>
      </c>
      <c r="CG267">
        <v>14</v>
      </c>
      <c r="CH267" t="s">
        <v>1455</v>
      </c>
      <c r="CI267" t="s">
        <v>157</v>
      </c>
      <c r="CJ267" t="s">
        <v>1456</v>
      </c>
      <c r="CL267">
        <v>1278</v>
      </c>
      <c r="CM267">
        <v>1286.5</v>
      </c>
      <c r="CN267">
        <v>1278</v>
      </c>
      <c r="CO267">
        <v>1286.5</v>
      </c>
      <c r="CP267" t="s">
        <v>826</v>
      </c>
      <c r="CQ267" t="s">
        <v>826</v>
      </c>
      <c r="CR267" t="s">
        <v>780</v>
      </c>
      <c r="CS267" t="s">
        <v>780</v>
      </c>
      <c r="CT267" t="s">
        <v>780</v>
      </c>
      <c r="CU267">
        <v>452.6</v>
      </c>
      <c r="CV267">
        <v>448.4</v>
      </c>
      <c r="CW267" t="s">
        <v>1706</v>
      </c>
    </row>
    <row r="268" spans="2:101" hidden="1">
      <c r="B268">
        <v>76871</v>
      </c>
      <c r="C268" t="s">
        <v>1378</v>
      </c>
      <c r="D268" t="s">
        <v>592</v>
      </c>
      <c r="E268" t="s">
        <v>665</v>
      </c>
      <c r="F268" t="s">
        <v>594</v>
      </c>
      <c r="G268" t="s">
        <v>1748</v>
      </c>
      <c r="H268">
        <v>13832</v>
      </c>
      <c r="I268" t="s">
        <v>616</v>
      </c>
      <c r="J268" t="s">
        <v>1380</v>
      </c>
      <c r="K268">
        <v>10860</v>
      </c>
      <c r="L268" t="s">
        <v>638</v>
      </c>
      <c r="M268" t="s">
        <v>1096</v>
      </c>
      <c r="N268" t="s">
        <v>1636</v>
      </c>
      <c r="O268" t="s">
        <v>1717</v>
      </c>
      <c r="P268" t="s">
        <v>1705</v>
      </c>
      <c r="Q268" t="s">
        <v>642</v>
      </c>
      <c r="R268">
        <v>352</v>
      </c>
      <c r="S268">
        <v>352</v>
      </c>
      <c r="T268">
        <v>350</v>
      </c>
      <c r="U268">
        <v>13.3</v>
      </c>
      <c r="V268">
        <v>13.3</v>
      </c>
      <c r="W268">
        <v>21.2</v>
      </c>
      <c r="Z268" t="s">
        <v>607</v>
      </c>
      <c r="AA268">
        <v>6.9999999999999999E-4</v>
      </c>
      <c r="AB268">
        <v>1.8800000000000001E-2</v>
      </c>
      <c r="AC268">
        <v>1.61E-2</v>
      </c>
      <c r="AD268" t="s">
        <v>607</v>
      </c>
      <c r="AE268">
        <v>0.94710000000000005</v>
      </c>
      <c r="AF268">
        <v>1.06E-2</v>
      </c>
      <c r="AG268">
        <v>3.5999999999999999E-3</v>
      </c>
      <c r="AH268">
        <v>8.0000000000000004E-4</v>
      </c>
      <c r="AI268">
        <v>5.9999999999999995E-4</v>
      </c>
      <c r="AJ268">
        <v>4.0000000000000002E-4</v>
      </c>
      <c r="AK268">
        <v>2.0000000000000001E-4</v>
      </c>
      <c r="AL268">
        <v>2.5000000000000001E-4</v>
      </c>
      <c r="AM268">
        <v>2.9999999999999997E-4</v>
      </c>
      <c r="AN268">
        <v>2.5999999999999998E-4</v>
      </c>
      <c r="AO268">
        <v>6.9999999999999994E-5</v>
      </c>
      <c r="AP268">
        <v>0</v>
      </c>
      <c r="AQ268" t="s">
        <v>607</v>
      </c>
      <c r="AR268" t="s">
        <v>606</v>
      </c>
      <c r="AS268" t="s">
        <v>606</v>
      </c>
      <c r="AT268" t="s">
        <v>606</v>
      </c>
      <c r="AU268" t="s">
        <v>606</v>
      </c>
      <c r="BK268">
        <v>0</v>
      </c>
      <c r="BL268">
        <v>3.0000000000000001E-5</v>
      </c>
      <c r="BM268">
        <v>0</v>
      </c>
      <c r="BN268">
        <v>0</v>
      </c>
      <c r="BO268">
        <v>0</v>
      </c>
      <c r="BP268">
        <v>3.0000000000000001E-5</v>
      </c>
      <c r="BQ268">
        <v>0</v>
      </c>
      <c r="BR268">
        <v>1.2E-4</v>
      </c>
      <c r="BS268">
        <v>0</v>
      </c>
      <c r="BT268">
        <v>0</v>
      </c>
      <c r="BU268">
        <v>4.0000000000000003E-5</v>
      </c>
      <c r="BV268">
        <v>0.59199999999999997</v>
      </c>
      <c r="BW268">
        <v>0.72555519999999996</v>
      </c>
      <c r="BX268">
        <v>17.2</v>
      </c>
      <c r="BY268">
        <v>4615.8999999999996</v>
      </c>
      <c r="BZ268">
        <v>193.8</v>
      </c>
      <c r="CB268">
        <v>112.3</v>
      </c>
      <c r="CC268">
        <v>3.8774277079999999</v>
      </c>
      <c r="CD268">
        <v>3.8741318950000001</v>
      </c>
      <c r="CE268">
        <v>228.31</v>
      </c>
      <c r="CF268" t="s">
        <v>609</v>
      </c>
      <c r="CG268">
        <v>18</v>
      </c>
      <c r="CH268" t="s">
        <v>1381</v>
      </c>
      <c r="CI268" t="s">
        <v>157</v>
      </c>
      <c r="CJ268" t="s">
        <v>1382</v>
      </c>
      <c r="CL268">
        <v>1398</v>
      </c>
      <c r="CM268">
        <v>1819</v>
      </c>
      <c r="CN268">
        <v>1398</v>
      </c>
      <c r="CO268">
        <v>1819</v>
      </c>
      <c r="CP268" t="s">
        <v>826</v>
      </c>
      <c r="CQ268" t="s">
        <v>826</v>
      </c>
      <c r="CR268" t="s">
        <v>780</v>
      </c>
      <c r="CS268" t="s">
        <v>780</v>
      </c>
      <c r="CT268" t="s">
        <v>780</v>
      </c>
      <c r="CU268">
        <v>461.9</v>
      </c>
      <c r="CV268">
        <v>457.7</v>
      </c>
      <c r="CW268" t="s">
        <v>1706</v>
      </c>
    </row>
    <row r="269" spans="2:101" hidden="1">
      <c r="B269">
        <v>76868</v>
      </c>
      <c r="C269" t="s">
        <v>1383</v>
      </c>
      <c r="D269" t="s">
        <v>592</v>
      </c>
      <c r="E269" t="s">
        <v>665</v>
      </c>
      <c r="F269" t="s">
        <v>594</v>
      </c>
      <c r="G269" t="s">
        <v>1749</v>
      </c>
      <c r="H269">
        <v>13812</v>
      </c>
      <c r="I269" t="s">
        <v>616</v>
      </c>
      <c r="J269" t="s">
        <v>1385</v>
      </c>
      <c r="K269">
        <v>11679</v>
      </c>
      <c r="L269" t="s">
        <v>638</v>
      </c>
      <c r="M269" t="s">
        <v>1096</v>
      </c>
      <c r="N269" t="s">
        <v>1636</v>
      </c>
      <c r="O269" t="s">
        <v>1717</v>
      </c>
      <c r="P269" t="s">
        <v>1705</v>
      </c>
      <c r="Q269" t="s">
        <v>642</v>
      </c>
      <c r="R269">
        <v>255</v>
      </c>
      <c r="S269">
        <v>255</v>
      </c>
      <c r="T269">
        <v>250</v>
      </c>
      <c r="U269">
        <v>13.9</v>
      </c>
      <c r="V269">
        <v>13.9</v>
      </c>
      <c r="W269">
        <v>21.2</v>
      </c>
      <c r="Y269" t="s">
        <v>1750</v>
      </c>
      <c r="Z269" t="s">
        <v>607</v>
      </c>
      <c r="AA269">
        <v>8.0000000000000004E-4</v>
      </c>
      <c r="AB269">
        <v>1.5900000000000001E-2</v>
      </c>
      <c r="AC269">
        <v>1.8800000000000001E-2</v>
      </c>
      <c r="AD269" t="s">
        <v>607</v>
      </c>
      <c r="AE269">
        <v>0.95109999999999995</v>
      </c>
      <c r="AF269">
        <v>9.4000000000000004E-3</v>
      </c>
      <c r="AG269">
        <v>8.0000000000000004E-4</v>
      </c>
      <c r="AH269">
        <v>4.0000000000000002E-4</v>
      </c>
      <c r="AI269">
        <v>4.0000000000000002E-4</v>
      </c>
      <c r="AJ269">
        <v>4.0000000000000002E-4</v>
      </c>
      <c r="AK269">
        <v>2.9999999999999997E-4</v>
      </c>
      <c r="AL269">
        <v>3.6000000000000002E-4</v>
      </c>
      <c r="AM269">
        <v>4.2999999999999999E-4</v>
      </c>
      <c r="AN269">
        <v>2.2000000000000001E-4</v>
      </c>
      <c r="AO269">
        <v>1.4999999999999999E-4</v>
      </c>
      <c r="AP269">
        <v>0</v>
      </c>
      <c r="AQ269" t="s">
        <v>606</v>
      </c>
      <c r="AR269" t="s">
        <v>606</v>
      </c>
      <c r="AS269" t="s">
        <v>606</v>
      </c>
      <c r="AT269" t="s">
        <v>606</v>
      </c>
      <c r="AU269" t="s">
        <v>606</v>
      </c>
      <c r="BK269">
        <v>1.0000000000000001E-5</v>
      </c>
      <c r="BL269">
        <v>4.0000000000000003E-5</v>
      </c>
      <c r="BM269">
        <v>0</v>
      </c>
      <c r="BN269">
        <v>0</v>
      </c>
      <c r="BO269">
        <v>0</v>
      </c>
      <c r="BP269">
        <v>5.0000000000000002E-5</v>
      </c>
      <c r="BQ269">
        <v>0</v>
      </c>
      <c r="BR269">
        <v>2.9999999999999997E-4</v>
      </c>
      <c r="BS269">
        <v>3.0000000000000001E-5</v>
      </c>
      <c r="BT269">
        <v>3.0000000000000001E-5</v>
      </c>
      <c r="BU269">
        <v>8.0000000000000007E-5</v>
      </c>
      <c r="BV269">
        <v>0.59099999999999997</v>
      </c>
      <c r="BW269">
        <v>0.72432960000000002</v>
      </c>
      <c r="BX269">
        <v>17.100000000000001</v>
      </c>
      <c r="BY269">
        <v>4626.7</v>
      </c>
      <c r="BZ269">
        <v>193.7</v>
      </c>
      <c r="CB269">
        <v>105.4</v>
      </c>
      <c r="CC269">
        <v>3.6391886059999998</v>
      </c>
      <c r="CD269">
        <v>3.6360952960000001</v>
      </c>
      <c r="CE269">
        <v>213.28</v>
      </c>
      <c r="CF269" t="s">
        <v>609</v>
      </c>
      <c r="CG269">
        <v>14</v>
      </c>
      <c r="CH269" t="s">
        <v>1386</v>
      </c>
      <c r="CI269" t="s">
        <v>157</v>
      </c>
      <c r="CJ269" t="s">
        <v>1387</v>
      </c>
      <c r="CL269">
        <v>1377</v>
      </c>
      <c r="CM269">
        <v>1926</v>
      </c>
      <c r="CN269">
        <v>1377</v>
      </c>
      <c r="CO269">
        <v>1926</v>
      </c>
      <c r="CP269" t="s">
        <v>826</v>
      </c>
      <c r="CQ269" t="s">
        <v>826</v>
      </c>
      <c r="CR269" t="s">
        <v>780</v>
      </c>
      <c r="CS269" t="s">
        <v>780</v>
      </c>
      <c r="CT269" t="s">
        <v>780</v>
      </c>
      <c r="CU269">
        <v>464.1</v>
      </c>
      <c r="CV269">
        <v>459.6</v>
      </c>
      <c r="CW269" t="s">
        <v>1706</v>
      </c>
    </row>
    <row r="270" spans="2:101" hidden="1">
      <c r="B270">
        <v>76779</v>
      </c>
      <c r="C270" t="s">
        <v>1304</v>
      </c>
      <c r="D270" t="s">
        <v>592</v>
      </c>
      <c r="E270" t="s">
        <v>665</v>
      </c>
      <c r="F270" t="s">
        <v>594</v>
      </c>
      <c r="G270" t="s">
        <v>1751</v>
      </c>
      <c r="H270">
        <v>13552</v>
      </c>
      <c r="I270" t="s">
        <v>616</v>
      </c>
      <c r="J270" t="s">
        <v>1306</v>
      </c>
      <c r="K270">
        <v>12659</v>
      </c>
      <c r="L270" t="s">
        <v>638</v>
      </c>
      <c r="M270" t="s">
        <v>1143</v>
      </c>
      <c r="N270" t="s">
        <v>1636</v>
      </c>
      <c r="O270" t="s">
        <v>1704</v>
      </c>
      <c r="P270" t="s">
        <v>1705</v>
      </c>
      <c r="Q270" t="s">
        <v>642</v>
      </c>
      <c r="R270">
        <v>276</v>
      </c>
      <c r="S270">
        <v>276</v>
      </c>
      <c r="T270">
        <v>275</v>
      </c>
      <c r="U270">
        <v>6.1</v>
      </c>
      <c r="V270">
        <v>6.1</v>
      </c>
      <c r="W270">
        <v>21.2</v>
      </c>
      <c r="Z270" t="s">
        <v>607</v>
      </c>
      <c r="AA270">
        <v>1E-4</v>
      </c>
      <c r="AB270">
        <v>1.6999999999999999E-3</v>
      </c>
      <c r="AC270">
        <v>0.1361</v>
      </c>
      <c r="AD270" t="s">
        <v>607</v>
      </c>
      <c r="AE270">
        <v>0.85940000000000005</v>
      </c>
      <c r="AF270">
        <v>1E-3</v>
      </c>
      <c r="AG270">
        <v>1E-3</v>
      </c>
      <c r="AH270">
        <v>6.9999999999999999E-4</v>
      </c>
      <c r="AI270" t="s">
        <v>607</v>
      </c>
      <c r="AJ270" t="s">
        <v>607</v>
      </c>
      <c r="AK270" t="s">
        <v>607</v>
      </c>
      <c r="AL270">
        <v>0</v>
      </c>
      <c r="AM270">
        <v>0</v>
      </c>
      <c r="AN270">
        <v>0</v>
      </c>
      <c r="AO270">
        <v>0</v>
      </c>
      <c r="AP270">
        <v>0</v>
      </c>
      <c r="AQ270" t="s">
        <v>606</v>
      </c>
      <c r="AR270" t="s">
        <v>606</v>
      </c>
      <c r="AS270" t="s">
        <v>606</v>
      </c>
      <c r="AT270" t="s">
        <v>606</v>
      </c>
      <c r="AU270" t="s">
        <v>606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0.68899999999999995</v>
      </c>
      <c r="BW270">
        <v>0.84443840000000003</v>
      </c>
      <c r="BX270">
        <v>20</v>
      </c>
      <c r="BY270">
        <v>4973.3999999999996</v>
      </c>
      <c r="BZ270">
        <v>206.5</v>
      </c>
      <c r="CB270">
        <v>113.1</v>
      </c>
      <c r="CC270">
        <v>3.905049633</v>
      </c>
      <c r="CD270">
        <v>3.9017303409999999</v>
      </c>
      <c r="CE270">
        <v>231.06</v>
      </c>
      <c r="CF270" t="s">
        <v>609</v>
      </c>
      <c r="CG270">
        <v>52</v>
      </c>
      <c r="CH270" t="s">
        <v>980</v>
      </c>
      <c r="CI270" t="s">
        <v>157</v>
      </c>
      <c r="CJ270" t="s">
        <v>981</v>
      </c>
      <c r="CL270">
        <v>363</v>
      </c>
      <c r="CM270">
        <v>366</v>
      </c>
      <c r="CN270">
        <v>363</v>
      </c>
      <c r="CO270">
        <v>366</v>
      </c>
      <c r="CP270" t="s">
        <v>826</v>
      </c>
      <c r="CQ270" t="s">
        <v>826</v>
      </c>
      <c r="CR270" t="s">
        <v>780</v>
      </c>
      <c r="CS270" t="s">
        <v>780</v>
      </c>
      <c r="CT270" t="s">
        <v>780</v>
      </c>
      <c r="CU270">
        <v>467.1</v>
      </c>
      <c r="CV270">
        <v>462.2</v>
      </c>
      <c r="CW270" t="s">
        <v>1706</v>
      </c>
    </row>
    <row r="271" spans="2:101" hidden="1">
      <c r="B271">
        <v>76773</v>
      </c>
      <c r="C271" t="s">
        <v>1406</v>
      </c>
      <c r="D271" t="s">
        <v>592</v>
      </c>
      <c r="E271" t="s">
        <v>665</v>
      </c>
      <c r="F271" t="s">
        <v>594</v>
      </c>
      <c r="G271" t="s">
        <v>1752</v>
      </c>
      <c r="H271">
        <v>12793</v>
      </c>
      <c r="I271" t="s">
        <v>616</v>
      </c>
      <c r="J271" t="s">
        <v>1408</v>
      </c>
      <c r="K271">
        <v>10853</v>
      </c>
      <c r="L271" t="s">
        <v>638</v>
      </c>
      <c r="M271" t="s">
        <v>1096</v>
      </c>
      <c r="N271" t="s">
        <v>1636</v>
      </c>
      <c r="O271" t="s">
        <v>1704</v>
      </c>
      <c r="P271" t="s">
        <v>1705</v>
      </c>
      <c r="Q271" t="s">
        <v>642</v>
      </c>
      <c r="R271">
        <v>310</v>
      </c>
      <c r="S271">
        <v>310</v>
      </c>
      <c r="T271">
        <v>325</v>
      </c>
      <c r="U271">
        <v>18.899999999999999</v>
      </c>
      <c r="V271">
        <v>18.899999999999999</v>
      </c>
      <c r="W271">
        <v>21.2</v>
      </c>
      <c r="Z271" t="s">
        <v>607</v>
      </c>
      <c r="AA271">
        <v>1.1000000000000001E-3</v>
      </c>
      <c r="AB271">
        <v>2.1299999999999999E-2</v>
      </c>
      <c r="AC271">
        <v>1.89E-2</v>
      </c>
      <c r="AD271" t="s">
        <v>607</v>
      </c>
      <c r="AE271">
        <v>0.95030000000000003</v>
      </c>
      <c r="AF271">
        <v>5.4999999999999997E-3</v>
      </c>
      <c r="AG271" t="s">
        <v>607</v>
      </c>
      <c r="AH271">
        <v>2.9999999999999997E-4</v>
      </c>
      <c r="AI271">
        <v>2.9999999999999997E-4</v>
      </c>
      <c r="AJ271">
        <v>4.0000000000000002E-4</v>
      </c>
      <c r="AK271">
        <v>2.9999999999999997E-4</v>
      </c>
      <c r="AL271">
        <v>4.4000000000000002E-4</v>
      </c>
      <c r="AM271">
        <v>4.2000000000000002E-4</v>
      </c>
      <c r="AN271">
        <v>2.1000000000000001E-4</v>
      </c>
      <c r="AO271">
        <v>0</v>
      </c>
      <c r="AP271">
        <v>0</v>
      </c>
      <c r="AQ271" t="s">
        <v>606</v>
      </c>
      <c r="AR271" t="s">
        <v>606</v>
      </c>
      <c r="AS271" t="s">
        <v>606</v>
      </c>
      <c r="AT271" t="s">
        <v>606</v>
      </c>
      <c r="AU271" t="s">
        <v>606</v>
      </c>
      <c r="BK271">
        <v>1.0000000000000001E-5</v>
      </c>
      <c r="BL271">
        <v>4.0000000000000003E-5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3.2000000000000003E-4</v>
      </c>
      <c r="BS271">
        <v>4.0000000000000003E-5</v>
      </c>
      <c r="BT271">
        <v>3.0000000000000001E-5</v>
      </c>
      <c r="BU271">
        <v>9.0000000000000006E-5</v>
      </c>
      <c r="BV271">
        <v>0.59</v>
      </c>
      <c r="BW271">
        <v>0.72310399999999997</v>
      </c>
      <c r="BX271">
        <v>17.100000000000001</v>
      </c>
      <c r="BY271">
        <v>4618.8</v>
      </c>
      <c r="BZ271">
        <v>192.7</v>
      </c>
      <c r="CB271">
        <v>103.5</v>
      </c>
      <c r="CC271">
        <v>3.5735865339999999</v>
      </c>
      <c r="CD271">
        <v>3.5705489859999999</v>
      </c>
      <c r="CE271">
        <v>209.94</v>
      </c>
      <c r="CF271" t="s">
        <v>609</v>
      </c>
      <c r="CG271">
        <v>18</v>
      </c>
      <c r="CH271" t="s">
        <v>1409</v>
      </c>
      <c r="CI271" t="s">
        <v>157</v>
      </c>
      <c r="CJ271" t="s">
        <v>1410</v>
      </c>
      <c r="CL271">
        <v>1000</v>
      </c>
      <c r="CM271">
        <v>1517</v>
      </c>
      <c r="CN271">
        <v>1000</v>
      </c>
      <c r="CO271">
        <v>1517</v>
      </c>
      <c r="CP271" t="s">
        <v>826</v>
      </c>
      <c r="CQ271" t="s">
        <v>826</v>
      </c>
      <c r="CR271" t="s">
        <v>780</v>
      </c>
      <c r="CS271" t="s">
        <v>780</v>
      </c>
      <c r="CT271" t="s">
        <v>780</v>
      </c>
      <c r="CU271">
        <v>484</v>
      </c>
      <c r="CV271">
        <v>479.6</v>
      </c>
      <c r="CW271" t="s">
        <v>1706</v>
      </c>
    </row>
    <row r="272" spans="2:101" hidden="1">
      <c r="C272" t="s">
        <v>1322</v>
      </c>
      <c r="D272" t="s">
        <v>592</v>
      </c>
      <c r="E272" t="s">
        <v>665</v>
      </c>
      <c r="F272" t="s">
        <v>594</v>
      </c>
      <c r="G272" t="s">
        <v>1753</v>
      </c>
      <c r="H272">
        <v>9185</v>
      </c>
      <c r="I272" t="s">
        <v>616</v>
      </c>
      <c r="J272" t="s">
        <v>1324</v>
      </c>
      <c r="K272">
        <v>14503</v>
      </c>
      <c r="L272" t="s">
        <v>1325</v>
      </c>
      <c r="M272" t="s">
        <v>1152</v>
      </c>
      <c r="N272" t="s">
        <v>1636</v>
      </c>
      <c r="O272" t="s">
        <v>1720</v>
      </c>
      <c r="P272" t="s">
        <v>1705</v>
      </c>
      <c r="Q272" t="s">
        <v>642</v>
      </c>
      <c r="R272">
        <v>414</v>
      </c>
      <c r="S272">
        <v>414</v>
      </c>
      <c r="T272">
        <v>400</v>
      </c>
      <c r="U272">
        <v>6</v>
      </c>
      <c r="V272">
        <v>6</v>
      </c>
      <c r="W272">
        <v>21.6</v>
      </c>
      <c r="Z272" t="s">
        <v>607</v>
      </c>
      <c r="AA272">
        <v>1E-4</v>
      </c>
      <c r="AB272">
        <v>3.3999999999999998E-3</v>
      </c>
      <c r="AC272">
        <v>9.2200000000000004E-2</v>
      </c>
      <c r="AD272" t="s">
        <v>606</v>
      </c>
      <c r="AE272">
        <v>0.90380000000000005</v>
      </c>
      <c r="AF272">
        <v>5.0000000000000001E-4</v>
      </c>
      <c r="AG272" t="s">
        <v>607</v>
      </c>
      <c r="AH272" t="s">
        <v>607</v>
      </c>
      <c r="AI272" t="s">
        <v>607</v>
      </c>
      <c r="AJ272" t="s">
        <v>606</v>
      </c>
      <c r="AK272" t="s">
        <v>606</v>
      </c>
      <c r="AL272">
        <v>0</v>
      </c>
      <c r="AM272">
        <v>0</v>
      </c>
      <c r="AN272">
        <v>0</v>
      </c>
      <c r="AO272">
        <v>0</v>
      </c>
      <c r="AP272">
        <v>0</v>
      </c>
      <c r="AQ272" t="s">
        <v>606</v>
      </c>
      <c r="AR272" t="s">
        <v>606</v>
      </c>
      <c r="AS272" t="s">
        <v>606</v>
      </c>
      <c r="AT272" t="s">
        <v>606</v>
      </c>
      <c r="AU272" t="s">
        <v>606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0.64500000000000002</v>
      </c>
      <c r="BW272">
        <v>0.79051199999999999</v>
      </c>
      <c r="BX272">
        <v>18.7</v>
      </c>
      <c r="BY272">
        <v>4850.7</v>
      </c>
      <c r="BZ272">
        <v>200.9</v>
      </c>
      <c r="CB272">
        <v>95</v>
      </c>
      <c r="CC272">
        <v>3.28</v>
      </c>
      <c r="CD272">
        <v>3.2770000000000001</v>
      </c>
      <c r="CE272" t="s">
        <v>608</v>
      </c>
      <c r="CF272" t="s">
        <v>609</v>
      </c>
      <c r="CG272">
        <v>0</v>
      </c>
      <c r="CH272" t="s">
        <v>1326</v>
      </c>
      <c r="CI272" t="s">
        <v>157</v>
      </c>
      <c r="CJ272" t="s">
        <v>1327</v>
      </c>
      <c r="CL272">
        <v>367</v>
      </c>
      <c r="CM272">
        <v>369</v>
      </c>
      <c r="CN272">
        <v>367</v>
      </c>
      <c r="CO272">
        <v>369</v>
      </c>
      <c r="CP272" t="s">
        <v>826</v>
      </c>
      <c r="CQ272" t="s">
        <v>826</v>
      </c>
      <c r="CR272" t="s">
        <v>780</v>
      </c>
      <c r="CS272" t="s">
        <v>780</v>
      </c>
      <c r="CT272" t="s">
        <v>780</v>
      </c>
      <c r="CU272">
        <v>450.5</v>
      </c>
      <c r="CV272">
        <v>446.5</v>
      </c>
      <c r="CW272" t="s">
        <v>1706</v>
      </c>
    </row>
    <row r="273" spans="2:101" hidden="1">
      <c r="B273">
        <v>76854</v>
      </c>
      <c r="C273" t="s">
        <v>1551</v>
      </c>
      <c r="D273" t="s">
        <v>592</v>
      </c>
      <c r="E273" t="s">
        <v>665</v>
      </c>
      <c r="F273" t="s">
        <v>594</v>
      </c>
      <c r="G273" t="s">
        <v>1754</v>
      </c>
      <c r="H273">
        <v>6540</v>
      </c>
      <c r="I273" t="s">
        <v>616</v>
      </c>
      <c r="J273" t="s">
        <v>1553</v>
      </c>
      <c r="K273">
        <v>12297</v>
      </c>
      <c r="L273" t="s">
        <v>638</v>
      </c>
      <c r="M273" t="s">
        <v>1096</v>
      </c>
      <c r="N273" t="s">
        <v>1636</v>
      </c>
      <c r="O273" t="s">
        <v>1720</v>
      </c>
      <c r="P273" t="s">
        <v>1705</v>
      </c>
      <c r="Q273" t="s">
        <v>642</v>
      </c>
      <c r="R273">
        <v>455</v>
      </c>
      <c r="S273">
        <v>455</v>
      </c>
      <c r="T273">
        <v>500</v>
      </c>
      <c r="U273">
        <v>6.1</v>
      </c>
      <c r="V273">
        <v>6.1</v>
      </c>
      <c r="W273">
        <v>21.2</v>
      </c>
      <c r="Z273" t="s">
        <v>607</v>
      </c>
      <c r="AA273">
        <v>5.9999999999999995E-4</v>
      </c>
      <c r="AB273">
        <v>1.4800000000000001E-2</v>
      </c>
      <c r="AC273">
        <v>1.7999999999999999E-2</v>
      </c>
      <c r="AD273" t="s">
        <v>607</v>
      </c>
      <c r="AE273">
        <v>0.94779999999999998</v>
      </c>
      <c r="AF273">
        <v>1.2699999999999999E-2</v>
      </c>
      <c r="AG273">
        <v>3.2000000000000002E-3</v>
      </c>
      <c r="AH273">
        <v>1E-3</v>
      </c>
      <c r="AI273">
        <v>2.9999999999999997E-4</v>
      </c>
      <c r="AJ273">
        <v>2.0000000000000001E-4</v>
      </c>
      <c r="AK273">
        <v>1E-4</v>
      </c>
      <c r="AL273">
        <v>2.4000000000000001E-4</v>
      </c>
      <c r="AM273">
        <v>3.4000000000000002E-4</v>
      </c>
      <c r="AN273">
        <v>3.3E-4</v>
      </c>
      <c r="AO273">
        <v>6.9999999999999994E-5</v>
      </c>
      <c r="AP273">
        <v>0</v>
      </c>
      <c r="AQ273" t="s">
        <v>606</v>
      </c>
      <c r="AR273" t="s">
        <v>606</v>
      </c>
      <c r="AS273" t="s">
        <v>606</v>
      </c>
      <c r="AT273" t="s">
        <v>606</v>
      </c>
      <c r="AU273" t="s">
        <v>606</v>
      </c>
      <c r="BK273">
        <v>0</v>
      </c>
      <c r="BL273">
        <v>3.0000000000000001E-5</v>
      </c>
      <c r="BM273">
        <v>0</v>
      </c>
      <c r="BN273">
        <v>0</v>
      </c>
      <c r="BO273">
        <v>0</v>
      </c>
      <c r="BP273">
        <v>3.0000000000000001E-5</v>
      </c>
      <c r="BQ273">
        <v>0</v>
      </c>
      <c r="BR273">
        <v>1.2999999999999999E-4</v>
      </c>
      <c r="BS273">
        <v>3.0000000000000001E-5</v>
      </c>
      <c r="BT273">
        <v>3.0000000000000001E-5</v>
      </c>
      <c r="BU273">
        <v>6.9999999999999994E-5</v>
      </c>
      <c r="BV273">
        <v>0.59299999999999997</v>
      </c>
      <c r="BW273">
        <v>0.7267808</v>
      </c>
      <c r="BX273">
        <v>17.2</v>
      </c>
      <c r="BY273">
        <v>4626.8</v>
      </c>
      <c r="BZ273">
        <v>194.4</v>
      </c>
      <c r="CB273">
        <v>108</v>
      </c>
      <c r="CC273">
        <v>3.728959862</v>
      </c>
      <c r="CD273">
        <v>3.7257902459999999</v>
      </c>
      <c r="CE273">
        <v>219.24</v>
      </c>
      <c r="CF273" t="s">
        <v>609</v>
      </c>
      <c r="CG273">
        <v>10</v>
      </c>
      <c r="CH273" t="s">
        <v>1554</v>
      </c>
      <c r="CI273" t="s">
        <v>157</v>
      </c>
      <c r="CJ273" t="s">
        <v>1555</v>
      </c>
      <c r="CL273">
        <v>1389</v>
      </c>
      <c r="CM273">
        <v>1860</v>
      </c>
      <c r="CN273">
        <v>1389</v>
      </c>
      <c r="CO273">
        <v>1860</v>
      </c>
      <c r="CP273" t="s">
        <v>826</v>
      </c>
      <c r="CQ273" t="s">
        <v>826</v>
      </c>
      <c r="CR273" t="s">
        <v>780</v>
      </c>
      <c r="CS273" t="s">
        <v>780</v>
      </c>
      <c r="CT273" t="s">
        <v>780</v>
      </c>
      <c r="CU273">
        <v>454.8</v>
      </c>
      <c r="CV273">
        <v>449.2</v>
      </c>
      <c r="CW273" t="s">
        <v>1706</v>
      </c>
    </row>
    <row r="274" spans="2:101" hidden="1">
      <c r="B274">
        <v>76850</v>
      </c>
      <c r="C274" t="s">
        <v>1207</v>
      </c>
      <c r="D274" t="s">
        <v>592</v>
      </c>
      <c r="E274" t="s">
        <v>665</v>
      </c>
      <c r="F274" t="s">
        <v>594</v>
      </c>
      <c r="G274" t="s">
        <v>1755</v>
      </c>
      <c r="H274">
        <v>6605</v>
      </c>
      <c r="I274" t="s">
        <v>616</v>
      </c>
      <c r="J274" t="s">
        <v>1209</v>
      </c>
      <c r="K274">
        <v>11706</v>
      </c>
      <c r="L274" t="s">
        <v>638</v>
      </c>
      <c r="M274" t="s">
        <v>1096</v>
      </c>
      <c r="N274" t="s">
        <v>1636</v>
      </c>
      <c r="O274" t="s">
        <v>1720</v>
      </c>
      <c r="P274" t="s">
        <v>1705</v>
      </c>
      <c r="Q274" t="s">
        <v>642</v>
      </c>
      <c r="R274">
        <v>393</v>
      </c>
      <c r="S274">
        <v>393</v>
      </c>
      <c r="T274">
        <v>400</v>
      </c>
      <c r="U274">
        <v>4.4000000000000004</v>
      </c>
      <c r="V274">
        <v>4.4000000000000004</v>
      </c>
      <c r="W274">
        <v>21.2</v>
      </c>
      <c r="Z274" t="s">
        <v>607</v>
      </c>
      <c r="AA274">
        <v>1.1000000000000001E-3</v>
      </c>
      <c r="AB274">
        <v>2.35E-2</v>
      </c>
      <c r="AC274">
        <v>1.9599999999999999E-2</v>
      </c>
      <c r="AD274" t="s">
        <v>607</v>
      </c>
      <c r="AE274">
        <v>0.94230000000000003</v>
      </c>
      <c r="AF274">
        <v>8.8000000000000005E-3</v>
      </c>
      <c r="AG274">
        <v>5.0000000000000001E-4</v>
      </c>
      <c r="AH274">
        <v>5.0000000000000001E-4</v>
      </c>
      <c r="AI274">
        <v>4.0000000000000002E-4</v>
      </c>
      <c r="AJ274">
        <v>5.0000000000000001E-4</v>
      </c>
      <c r="AK274">
        <v>4.0000000000000002E-4</v>
      </c>
      <c r="AL274">
        <v>5.1999999999999995E-4</v>
      </c>
      <c r="AM274">
        <v>6.0999999999999997E-4</v>
      </c>
      <c r="AN274">
        <v>5.9000000000000003E-4</v>
      </c>
      <c r="AO274">
        <v>1E-4</v>
      </c>
      <c r="AP274">
        <v>0</v>
      </c>
      <c r="AQ274" t="s">
        <v>606</v>
      </c>
      <c r="AR274" t="s">
        <v>606</v>
      </c>
      <c r="AS274" t="s">
        <v>606</v>
      </c>
      <c r="AT274" t="s">
        <v>606</v>
      </c>
      <c r="AU274" t="s">
        <v>606</v>
      </c>
      <c r="BK274">
        <v>2.0000000000000002E-5</v>
      </c>
      <c r="BL274">
        <v>5.0000000000000002E-5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3.3E-4</v>
      </c>
      <c r="BS274">
        <v>4.0000000000000003E-5</v>
      </c>
      <c r="BT274">
        <v>3.0000000000000001E-5</v>
      </c>
      <c r="BU274">
        <v>1.1E-4</v>
      </c>
      <c r="BV274">
        <v>0.59699999999999998</v>
      </c>
      <c r="BW274">
        <v>0.73168319999999998</v>
      </c>
      <c r="BX274">
        <v>17.3</v>
      </c>
      <c r="BY274">
        <v>4616.3999999999996</v>
      </c>
      <c r="BZ274">
        <v>193.5</v>
      </c>
      <c r="CB274">
        <v>106.4</v>
      </c>
      <c r="CC274">
        <v>3.6737160119999999</v>
      </c>
      <c r="CD274">
        <v>3.6705933530000001</v>
      </c>
      <c r="CE274">
        <v>216.72</v>
      </c>
      <c r="CF274" t="s">
        <v>609</v>
      </c>
      <c r="CG274">
        <v>8</v>
      </c>
      <c r="CH274" t="s">
        <v>1210</v>
      </c>
      <c r="CI274" t="s">
        <v>157</v>
      </c>
      <c r="CJ274" t="s">
        <v>1211</v>
      </c>
      <c r="CL274">
        <v>1278.5</v>
      </c>
      <c r="CM274">
        <v>1286</v>
      </c>
      <c r="CN274">
        <v>1278.5</v>
      </c>
      <c r="CO274">
        <v>1286</v>
      </c>
      <c r="CP274" t="s">
        <v>826</v>
      </c>
      <c r="CQ274" t="s">
        <v>826</v>
      </c>
      <c r="CR274" t="s">
        <v>780</v>
      </c>
      <c r="CS274" t="s">
        <v>780</v>
      </c>
      <c r="CT274" t="s">
        <v>780</v>
      </c>
      <c r="CU274">
        <v>457.3</v>
      </c>
      <c r="CV274">
        <v>452.1</v>
      </c>
      <c r="CW274" t="s">
        <v>1706</v>
      </c>
    </row>
    <row r="275" spans="2:101" hidden="1">
      <c r="C275" t="s">
        <v>1273</v>
      </c>
      <c r="D275" t="s">
        <v>592</v>
      </c>
      <c r="E275" t="s">
        <v>665</v>
      </c>
      <c r="F275" t="s">
        <v>594</v>
      </c>
      <c r="G275" t="s">
        <v>1756</v>
      </c>
      <c r="H275">
        <v>86</v>
      </c>
      <c r="I275" t="s">
        <v>616</v>
      </c>
      <c r="J275" t="s">
        <v>1275</v>
      </c>
      <c r="K275">
        <v>14537</v>
      </c>
      <c r="L275" t="s">
        <v>654</v>
      </c>
      <c r="M275" t="s">
        <v>1143</v>
      </c>
      <c r="N275" t="s">
        <v>1636</v>
      </c>
      <c r="O275" t="s">
        <v>1704</v>
      </c>
      <c r="P275" t="s">
        <v>1715</v>
      </c>
      <c r="Q275" t="s">
        <v>642</v>
      </c>
      <c r="R275">
        <v>1103</v>
      </c>
      <c r="S275">
        <v>1103</v>
      </c>
      <c r="T275">
        <v>875</v>
      </c>
      <c r="U275">
        <v>12.2</v>
      </c>
      <c r="V275">
        <v>12.2</v>
      </c>
      <c r="W275">
        <v>21.2</v>
      </c>
      <c r="Y275" t="s">
        <v>1354</v>
      </c>
      <c r="Z275" t="s">
        <v>607</v>
      </c>
      <c r="AA275">
        <v>2.0000000000000001E-4</v>
      </c>
      <c r="AB275">
        <v>5.4000000000000003E-3</v>
      </c>
      <c r="AC275">
        <v>8.3400000000000002E-2</v>
      </c>
      <c r="AD275">
        <v>2.0000000000000001E-4</v>
      </c>
      <c r="AE275">
        <v>0.90959999999999996</v>
      </c>
      <c r="AF275">
        <v>1.1999999999999999E-3</v>
      </c>
      <c r="AG275" t="s">
        <v>607</v>
      </c>
      <c r="AH275" t="s">
        <v>607</v>
      </c>
      <c r="AI275" t="s">
        <v>607</v>
      </c>
      <c r="AJ275" t="s">
        <v>607</v>
      </c>
      <c r="AK275" t="s">
        <v>606</v>
      </c>
      <c r="AL275">
        <v>0</v>
      </c>
      <c r="AM275">
        <v>0</v>
      </c>
      <c r="AN275">
        <v>0</v>
      </c>
      <c r="AO275">
        <v>0</v>
      </c>
      <c r="AP275">
        <v>0</v>
      </c>
      <c r="AQ275" t="s">
        <v>606</v>
      </c>
      <c r="AR275" t="s">
        <v>606</v>
      </c>
      <c r="AS275" t="s">
        <v>606</v>
      </c>
      <c r="AT275" t="s">
        <v>606</v>
      </c>
      <c r="AU275" t="s">
        <v>606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0.63700000000000001</v>
      </c>
      <c r="BW275">
        <v>0.78070720000000005</v>
      </c>
      <c r="BX275">
        <v>18.5</v>
      </c>
      <c r="BY275">
        <v>4824.6000000000004</v>
      </c>
      <c r="BZ275">
        <v>199.9</v>
      </c>
      <c r="CB275">
        <v>95</v>
      </c>
      <c r="CC275">
        <v>3.28</v>
      </c>
      <c r="CD275">
        <v>3.2770000000000001</v>
      </c>
      <c r="CE275" t="s">
        <v>608</v>
      </c>
      <c r="CF275" t="s">
        <v>609</v>
      </c>
      <c r="CG275">
        <v>200</v>
      </c>
      <c r="CH275" t="s">
        <v>1277</v>
      </c>
      <c r="CI275" t="s">
        <v>157</v>
      </c>
      <c r="CJ275" t="s">
        <v>1278</v>
      </c>
      <c r="CL275">
        <v>456</v>
      </c>
      <c r="CM275">
        <v>461</v>
      </c>
      <c r="CN275">
        <v>440</v>
      </c>
      <c r="CO275">
        <v>442</v>
      </c>
      <c r="CP275" t="s">
        <v>826</v>
      </c>
      <c r="CQ275" t="s">
        <v>826</v>
      </c>
      <c r="CR275" t="s">
        <v>780</v>
      </c>
      <c r="CS275" t="s">
        <v>780</v>
      </c>
      <c r="CT275" t="s">
        <v>780</v>
      </c>
      <c r="CU275">
        <v>522.5</v>
      </c>
      <c r="CV275">
        <v>517.9</v>
      </c>
      <c r="CW275" t="s">
        <v>1706</v>
      </c>
    </row>
    <row r="276" spans="2:101" hidden="1">
      <c r="B276">
        <v>76717</v>
      </c>
      <c r="C276" t="s">
        <v>1445</v>
      </c>
      <c r="D276" t="s">
        <v>592</v>
      </c>
      <c r="E276" t="s">
        <v>665</v>
      </c>
      <c r="F276" t="s">
        <v>594</v>
      </c>
      <c r="G276" t="s">
        <v>1757</v>
      </c>
      <c r="H276">
        <v>433</v>
      </c>
      <c r="I276" t="s">
        <v>616</v>
      </c>
      <c r="J276" t="s">
        <v>1447</v>
      </c>
      <c r="K276">
        <v>14596</v>
      </c>
      <c r="L276" t="s">
        <v>654</v>
      </c>
      <c r="M276" t="s">
        <v>1143</v>
      </c>
      <c r="N276" t="s">
        <v>1636</v>
      </c>
      <c r="O276" t="s">
        <v>1704</v>
      </c>
      <c r="P276" t="s">
        <v>1715</v>
      </c>
      <c r="Q276" t="s">
        <v>642</v>
      </c>
      <c r="R276">
        <v>1014</v>
      </c>
      <c r="S276">
        <v>1014</v>
      </c>
      <c r="T276">
        <v>875</v>
      </c>
      <c r="U276">
        <v>15</v>
      </c>
      <c r="V276">
        <v>15</v>
      </c>
      <c r="W276">
        <v>21.2</v>
      </c>
      <c r="Y276" t="s">
        <v>1354</v>
      </c>
      <c r="Z276" t="s">
        <v>607</v>
      </c>
      <c r="AA276">
        <v>2.0000000000000001E-4</v>
      </c>
      <c r="AB276">
        <v>5.4999999999999997E-3</v>
      </c>
      <c r="AC276">
        <v>6.6000000000000003E-2</v>
      </c>
      <c r="AD276">
        <v>1E-4</v>
      </c>
      <c r="AE276">
        <v>0.92610000000000003</v>
      </c>
      <c r="AF276">
        <v>8.0000000000000004E-4</v>
      </c>
      <c r="AG276">
        <v>1.2999999999999999E-3</v>
      </c>
      <c r="AH276" t="s">
        <v>607</v>
      </c>
      <c r="AI276" t="s">
        <v>607</v>
      </c>
      <c r="AJ276" t="s">
        <v>607</v>
      </c>
      <c r="AK276" t="s">
        <v>607</v>
      </c>
      <c r="AL276">
        <v>0</v>
      </c>
      <c r="AM276">
        <v>0</v>
      </c>
      <c r="AN276">
        <v>0</v>
      </c>
      <c r="AO276">
        <v>0</v>
      </c>
      <c r="AP276">
        <v>0</v>
      </c>
      <c r="AQ276" t="s">
        <v>606</v>
      </c>
      <c r="AR276" t="s">
        <v>606</v>
      </c>
      <c r="AS276" t="s">
        <v>606</v>
      </c>
      <c r="AT276" t="s">
        <v>606</v>
      </c>
      <c r="AU276" t="s">
        <v>606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0.622</v>
      </c>
      <c r="BW276">
        <v>0.76232319999999998</v>
      </c>
      <c r="BX276">
        <v>18</v>
      </c>
      <c r="BY276">
        <v>4775.1000000000004</v>
      </c>
      <c r="BZ276">
        <v>198</v>
      </c>
      <c r="CB276">
        <v>95</v>
      </c>
      <c r="CC276">
        <v>3.28</v>
      </c>
      <c r="CD276">
        <v>3.2770000000000001</v>
      </c>
      <c r="CE276" t="s">
        <v>608</v>
      </c>
      <c r="CF276" t="s">
        <v>609</v>
      </c>
      <c r="CG276">
        <v>130</v>
      </c>
      <c r="CH276" t="s">
        <v>1448</v>
      </c>
      <c r="CI276" t="s">
        <v>157</v>
      </c>
      <c r="CJ276" t="s">
        <v>1449</v>
      </c>
      <c r="CL276">
        <v>447</v>
      </c>
      <c r="CM276">
        <v>451</v>
      </c>
      <c r="CN276">
        <v>447</v>
      </c>
      <c r="CO276">
        <v>451</v>
      </c>
      <c r="CP276" t="s">
        <v>826</v>
      </c>
      <c r="CQ276" t="s">
        <v>826</v>
      </c>
      <c r="CR276" t="s">
        <v>780</v>
      </c>
      <c r="CS276" t="s">
        <v>780</v>
      </c>
      <c r="CT276" t="s">
        <v>780</v>
      </c>
      <c r="CU276">
        <v>532</v>
      </c>
      <c r="CV276">
        <v>527.9</v>
      </c>
      <c r="CW276" t="s">
        <v>1706</v>
      </c>
    </row>
    <row r="277" spans="2:101" hidden="1">
      <c r="B277">
        <v>76900</v>
      </c>
      <c r="C277" t="s">
        <v>1284</v>
      </c>
      <c r="D277" t="s">
        <v>592</v>
      </c>
      <c r="E277" t="s">
        <v>665</v>
      </c>
      <c r="F277" t="s">
        <v>594</v>
      </c>
      <c r="G277" t="s">
        <v>1758</v>
      </c>
      <c r="H277">
        <v>11950</v>
      </c>
      <c r="I277" t="s">
        <v>616</v>
      </c>
      <c r="J277" t="s">
        <v>1001</v>
      </c>
      <c r="K277">
        <v>14571</v>
      </c>
      <c r="L277" t="s">
        <v>638</v>
      </c>
      <c r="M277" t="s">
        <v>1096</v>
      </c>
      <c r="N277" t="s">
        <v>1636</v>
      </c>
      <c r="O277" t="s">
        <v>1720</v>
      </c>
      <c r="P277" t="s">
        <v>1715</v>
      </c>
      <c r="Q277" t="s">
        <v>642</v>
      </c>
      <c r="R277">
        <v>552</v>
      </c>
      <c r="S277">
        <v>552</v>
      </c>
      <c r="T277">
        <v>550</v>
      </c>
      <c r="U277">
        <v>-6</v>
      </c>
      <c r="V277">
        <v>-6</v>
      </c>
      <c r="W277">
        <v>21.2</v>
      </c>
      <c r="Y277" t="s">
        <v>1759</v>
      </c>
      <c r="Z277" t="s">
        <v>607</v>
      </c>
      <c r="AA277">
        <v>6.9999999999999999E-4</v>
      </c>
      <c r="AB277">
        <v>1.8100000000000002E-2</v>
      </c>
      <c r="AC277">
        <v>1.44E-2</v>
      </c>
      <c r="AD277" t="s">
        <v>607</v>
      </c>
      <c r="AE277">
        <v>0.95340000000000003</v>
      </c>
      <c r="AF277">
        <v>1.0500000000000001E-2</v>
      </c>
      <c r="AG277">
        <v>8.9999999999999998E-4</v>
      </c>
      <c r="AH277">
        <v>5.0000000000000001E-4</v>
      </c>
      <c r="AI277">
        <v>2.9999999999999997E-4</v>
      </c>
      <c r="AJ277">
        <v>2.9999999999999997E-4</v>
      </c>
      <c r="AK277">
        <v>2.0000000000000001E-4</v>
      </c>
      <c r="AL277">
        <v>2.4000000000000001E-4</v>
      </c>
      <c r="AM277">
        <v>1.7000000000000001E-4</v>
      </c>
      <c r="AN277">
        <v>8.0000000000000007E-5</v>
      </c>
      <c r="AO277">
        <v>0</v>
      </c>
      <c r="AP277">
        <v>0</v>
      </c>
      <c r="AQ277" t="s">
        <v>606</v>
      </c>
      <c r="AR277" t="s">
        <v>606</v>
      </c>
      <c r="AS277" t="s">
        <v>606</v>
      </c>
      <c r="AT277" t="s">
        <v>606</v>
      </c>
      <c r="AU277" t="s">
        <v>606</v>
      </c>
      <c r="BK277">
        <v>0</v>
      </c>
      <c r="BL277">
        <v>2.0000000000000002E-5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1.3999999999999999E-4</v>
      </c>
      <c r="BS277">
        <v>2.0000000000000002E-5</v>
      </c>
      <c r="BT277">
        <v>1.0000000000000001E-5</v>
      </c>
      <c r="BU277">
        <v>2.0000000000000002E-5</v>
      </c>
      <c r="BV277">
        <v>0.58499999999999996</v>
      </c>
      <c r="BW277">
        <v>0.71697599999999995</v>
      </c>
      <c r="BX277">
        <v>17</v>
      </c>
      <c r="BY277">
        <v>4613.8</v>
      </c>
      <c r="BZ277">
        <v>192.9</v>
      </c>
      <c r="CB277">
        <v>106.4</v>
      </c>
      <c r="CC277">
        <v>3.6737160119999999</v>
      </c>
      <c r="CD277">
        <v>3.6705933530000001</v>
      </c>
      <c r="CE277">
        <v>216.58</v>
      </c>
      <c r="CF277" t="s">
        <v>609</v>
      </c>
      <c r="CG277">
        <v>7</v>
      </c>
      <c r="CH277" t="s">
        <v>1286</v>
      </c>
      <c r="CI277" t="s">
        <v>157</v>
      </c>
      <c r="CJ277" t="s">
        <v>1004</v>
      </c>
      <c r="CL277">
        <v>1354</v>
      </c>
      <c r="CM277">
        <v>1870</v>
      </c>
      <c r="CN277">
        <v>1354</v>
      </c>
      <c r="CO277">
        <v>1870</v>
      </c>
      <c r="CP277" t="s">
        <v>826</v>
      </c>
      <c r="CQ277" t="s">
        <v>826</v>
      </c>
      <c r="CR277" t="s">
        <v>780</v>
      </c>
      <c r="CS277" t="s">
        <v>780</v>
      </c>
      <c r="CT277" t="s">
        <v>780</v>
      </c>
      <c r="CU277">
        <v>448</v>
      </c>
      <c r="CV277">
        <v>443.5</v>
      </c>
      <c r="CW277" t="s">
        <v>1706</v>
      </c>
    </row>
    <row r="278" spans="2:101" hidden="1">
      <c r="B278">
        <v>76910</v>
      </c>
      <c r="C278" t="s">
        <v>1402</v>
      </c>
      <c r="D278" t="s">
        <v>592</v>
      </c>
      <c r="E278" t="s">
        <v>665</v>
      </c>
      <c r="F278" t="s">
        <v>594</v>
      </c>
      <c r="G278" t="s">
        <v>1760</v>
      </c>
      <c r="H278">
        <v>11288</v>
      </c>
      <c r="I278" t="s">
        <v>616</v>
      </c>
      <c r="J278" t="s">
        <v>1404</v>
      </c>
      <c r="K278">
        <v>14575</v>
      </c>
      <c r="L278" t="s">
        <v>638</v>
      </c>
      <c r="M278" t="s">
        <v>1096</v>
      </c>
      <c r="N278" t="s">
        <v>1636</v>
      </c>
      <c r="O278" t="s">
        <v>1720</v>
      </c>
      <c r="P278" t="s">
        <v>1715</v>
      </c>
      <c r="Q278" t="s">
        <v>642</v>
      </c>
      <c r="R278">
        <v>552</v>
      </c>
      <c r="S278">
        <v>552</v>
      </c>
      <c r="T278">
        <v>550</v>
      </c>
      <c r="U278">
        <v>11</v>
      </c>
      <c r="V278">
        <v>11</v>
      </c>
      <c r="W278">
        <v>21.2</v>
      </c>
      <c r="Y278" t="s">
        <v>1759</v>
      </c>
      <c r="Z278" t="s">
        <v>607</v>
      </c>
      <c r="AA278">
        <v>4.0000000000000002E-4</v>
      </c>
      <c r="AB278">
        <v>1.03E-2</v>
      </c>
      <c r="AC278">
        <v>1.6899999999999998E-2</v>
      </c>
      <c r="AD278" t="s">
        <v>607</v>
      </c>
      <c r="AE278">
        <v>0.95299999999999996</v>
      </c>
      <c r="AF278">
        <v>1.4999999999999999E-2</v>
      </c>
      <c r="AG278">
        <v>3.3999999999999998E-3</v>
      </c>
      <c r="AH278">
        <v>5.0000000000000001E-4</v>
      </c>
      <c r="AI278">
        <v>2.0000000000000001E-4</v>
      </c>
      <c r="AJ278" t="s">
        <v>607</v>
      </c>
      <c r="AK278" t="s">
        <v>607</v>
      </c>
      <c r="AL278">
        <v>0</v>
      </c>
      <c r="AM278">
        <v>1E-4</v>
      </c>
      <c r="AN278">
        <v>1.3999999999999999E-4</v>
      </c>
      <c r="AO278">
        <v>0</v>
      </c>
      <c r="AP278">
        <v>0</v>
      </c>
      <c r="AQ278" t="s">
        <v>607</v>
      </c>
      <c r="AR278" t="s">
        <v>606</v>
      </c>
      <c r="AS278" t="s">
        <v>606</v>
      </c>
      <c r="AT278" t="s">
        <v>606</v>
      </c>
      <c r="AU278" t="s">
        <v>606</v>
      </c>
      <c r="BK278">
        <v>0</v>
      </c>
      <c r="BL278">
        <v>0</v>
      </c>
      <c r="BM278">
        <v>3.0000000000000001E-5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3.0000000000000001E-5</v>
      </c>
      <c r="BV278">
        <v>0.58799999999999997</v>
      </c>
      <c r="BW278">
        <v>0.72065279999999998</v>
      </c>
      <c r="BX278">
        <v>17</v>
      </c>
      <c r="BY278">
        <v>4632.8999999999996</v>
      </c>
      <c r="BZ278">
        <v>194.5</v>
      </c>
      <c r="CB278">
        <v>111.5</v>
      </c>
      <c r="CC278">
        <v>3.8498057829999999</v>
      </c>
      <c r="CD278">
        <v>3.8465334480000002</v>
      </c>
      <c r="CE278">
        <v>224.86</v>
      </c>
      <c r="CF278" t="s">
        <v>609</v>
      </c>
      <c r="CG278">
        <v>8</v>
      </c>
      <c r="CH278" t="s">
        <v>1405</v>
      </c>
      <c r="CI278" t="s">
        <v>157</v>
      </c>
      <c r="CJ278" t="s">
        <v>1020</v>
      </c>
      <c r="CL278">
        <v>1448</v>
      </c>
      <c r="CM278">
        <v>1950</v>
      </c>
      <c r="CN278">
        <v>1448</v>
      </c>
      <c r="CO278">
        <v>1950</v>
      </c>
      <c r="CP278" t="s">
        <v>826</v>
      </c>
      <c r="CQ278" t="s">
        <v>826</v>
      </c>
      <c r="CR278" t="s">
        <v>780</v>
      </c>
      <c r="CS278" t="s">
        <v>780</v>
      </c>
      <c r="CT278" t="s">
        <v>780</v>
      </c>
      <c r="CU278">
        <v>459.8</v>
      </c>
      <c r="CV278">
        <v>455</v>
      </c>
      <c r="CW278" t="s">
        <v>1706</v>
      </c>
    </row>
    <row r="279" spans="2:101" hidden="1">
      <c r="B279">
        <v>76695</v>
      </c>
      <c r="C279" t="s">
        <v>1220</v>
      </c>
      <c r="D279" t="s">
        <v>592</v>
      </c>
      <c r="E279" t="s">
        <v>665</v>
      </c>
      <c r="F279" t="s">
        <v>594</v>
      </c>
      <c r="G279" t="s">
        <v>1761</v>
      </c>
      <c r="H279">
        <v>12103</v>
      </c>
      <c r="I279" t="s">
        <v>616</v>
      </c>
      <c r="J279" t="s">
        <v>1222</v>
      </c>
      <c r="K279">
        <v>14507</v>
      </c>
      <c r="L279" t="s">
        <v>654</v>
      </c>
      <c r="M279" t="s">
        <v>1169</v>
      </c>
      <c r="N279" t="s">
        <v>1636</v>
      </c>
      <c r="O279" t="s">
        <v>1704</v>
      </c>
      <c r="P279" t="s">
        <v>1705</v>
      </c>
      <c r="Q279" t="s">
        <v>642</v>
      </c>
      <c r="R279">
        <v>1138</v>
      </c>
      <c r="S279">
        <v>1138</v>
      </c>
      <c r="T279">
        <v>950</v>
      </c>
      <c r="U279">
        <v>10</v>
      </c>
      <c r="V279">
        <v>10</v>
      </c>
      <c r="W279">
        <v>20.9</v>
      </c>
      <c r="Z279" t="s">
        <v>607</v>
      </c>
      <c r="AA279">
        <v>2.0000000000000001E-4</v>
      </c>
      <c r="AB279">
        <v>3.8E-3</v>
      </c>
      <c r="AC279">
        <v>8.6499999999999994E-2</v>
      </c>
      <c r="AD279" t="s">
        <v>606</v>
      </c>
      <c r="AE279">
        <v>0.90849999999999997</v>
      </c>
      <c r="AF279">
        <v>1E-3</v>
      </c>
      <c r="AG279" t="s">
        <v>607</v>
      </c>
      <c r="AH279" t="s">
        <v>606</v>
      </c>
      <c r="AI279" t="s">
        <v>606</v>
      </c>
      <c r="AJ279" t="s">
        <v>606</v>
      </c>
      <c r="AK279" t="s">
        <v>606</v>
      </c>
      <c r="AL279">
        <v>0</v>
      </c>
      <c r="AM279">
        <v>0</v>
      </c>
      <c r="AN279">
        <v>0</v>
      </c>
      <c r="AO279">
        <v>0</v>
      </c>
      <c r="AP279">
        <v>0</v>
      </c>
      <c r="AQ279" t="s">
        <v>606</v>
      </c>
      <c r="AR279" t="s">
        <v>606</v>
      </c>
      <c r="AS279" t="s">
        <v>606</v>
      </c>
      <c r="AT279" t="s">
        <v>606</v>
      </c>
      <c r="AU279" t="s">
        <v>606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0.63900000000000001</v>
      </c>
      <c r="BW279">
        <v>0.78315840000000003</v>
      </c>
      <c r="BX279">
        <v>18.5</v>
      </c>
      <c r="BY279">
        <v>4834.1000000000004</v>
      </c>
      <c r="BZ279">
        <v>200.3</v>
      </c>
      <c r="CB279">
        <v>95</v>
      </c>
      <c r="CC279">
        <v>3.28</v>
      </c>
      <c r="CD279">
        <v>3.2770000000000001</v>
      </c>
      <c r="CE279" t="s">
        <v>608</v>
      </c>
      <c r="CF279" t="s">
        <v>609</v>
      </c>
      <c r="CG279">
        <v>0</v>
      </c>
      <c r="CH279" t="s">
        <v>1223</v>
      </c>
      <c r="CI279" t="s">
        <v>157</v>
      </c>
      <c r="CJ279" t="s">
        <v>1224</v>
      </c>
      <c r="CL279">
        <v>1398</v>
      </c>
      <c r="CM279">
        <v>1407</v>
      </c>
      <c r="CN279">
        <v>1398</v>
      </c>
      <c r="CO279">
        <v>1407</v>
      </c>
      <c r="CP279" t="s">
        <v>826</v>
      </c>
      <c r="CQ279" t="s">
        <v>826</v>
      </c>
      <c r="CR279" t="s">
        <v>780</v>
      </c>
      <c r="CS279" t="s">
        <v>780</v>
      </c>
      <c r="CT279" t="s">
        <v>780</v>
      </c>
      <c r="CU279">
        <v>565</v>
      </c>
      <c r="CV279">
        <v>561.29999999999995</v>
      </c>
      <c r="CW279" t="s">
        <v>1706</v>
      </c>
    </row>
    <row r="280" spans="2:101" hidden="1">
      <c r="C280" t="s">
        <v>1512</v>
      </c>
      <c r="D280" t="s">
        <v>592</v>
      </c>
      <c r="E280" t="s">
        <v>665</v>
      </c>
      <c r="F280" t="s">
        <v>594</v>
      </c>
      <c r="G280" t="s">
        <v>1762</v>
      </c>
      <c r="H280">
        <v>13091</v>
      </c>
      <c r="I280" t="s">
        <v>616</v>
      </c>
      <c r="J280" t="s">
        <v>1514</v>
      </c>
      <c r="K280">
        <v>14509</v>
      </c>
      <c r="L280" t="s">
        <v>654</v>
      </c>
      <c r="M280" t="s">
        <v>1143</v>
      </c>
      <c r="N280" t="s">
        <v>1636</v>
      </c>
      <c r="O280" t="s">
        <v>1704</v>
      </c>
      <c r="P280" t="s">
        <v>1705</v>
      </c>
      <c r="Q280" t="s">
        <v>642</v>
      </c>
      <c r="R280">
        <v>1262</v>
      </c>
      <c r="S280">
        <v>1262</v>
      </c>
      <c r="T280">
        <v>1075</v>
      </c>
      <c r="U280">
        <v>23.9</v>
      </c>
      <c r="V280">
        <v>23.9</v>
      </c>
      <c r="W280">
        <v>20.9</v>
      </c>
      <c r="Z280" t="s">
        <v>607</v>
      </c>
      <c r="AA280">
        <v>2.0000000000000001E-4</v>
      </c>
      <c r="AB280">
        <v>3.3E-3</v>
      </c>
      <c r="AC280">
        <v>8.09E-2</v>
      </c>
      <c r="AD280" t="s">
        <v>606</v>
      </c>
      <c r="AE280">
        <v>0.91349999999999998</v>
      </c>
      <c r="AF280">
        <v>5.0000000000000001E-4</v>
      </c>
      <c r="AG280">
        <v>5.9999999999999995E-4</v>
      </c>
      <c r="AH280">
        <v>1E-3</v>
      </c>
      <c r="AI280" t="s">
        <v>607</v>
      </c>
      <c r="AJ280" t="s">
        <v>607</v>
      </c>
      <c r="AK280" t="s">
        <v>607</v>
      </c>
      <c r="AL280">
        <v>0</v>
      </c>
      <c r="AM280">
        <v>0</v>
      </c>
      <c r="AN280">
        <v>0</v>
      </c>
      <c r="AO280">
        <v>0</v>
      </c>
      <c r="AP280">
        <v>0</v>
      </c>
      <c r="AQ280" t="s">
        <v>606</v>
      </c>
      <c r="AR280" t="s">
        <v>606</v>
      </c>
      <c r="AS280" t="s">
        <v>606</v>
      </c>
      <c r="AT280" t="s">
        <v>606</v>
      </c>
      <c r="AU280" t="s">
        <v>606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0.63600000000000001</v>
      </c>
      <c r="BW280">
        <v>0.7794816</v>
      </c>
      <c r="BX280">
        <v>18.399999999999999</v>
      </c>
      <c r="BY280">
        <v>4817.3999999999996</v>
      </c>
      <c r="BZ280">
        <v>200</v>
      </c>
      <c r="CB280">
        <v>114.2</v>
      </c>
      <c r="CC280">
        <v>3.9430297799999998</v>
      </c>
      <c r="CD280">
        <v>3.9396782049999999</v>
      </c>
      <c r="CE280">
        <v>233.34</v>
      </c>
      <c r="CF280" t="s">
        <v>609</v>
      </c>
      <c r="CG280">
        <v>0</v>
      </c>
      <c r="CH280" t="s">
        <v>971</v>
      </c>
      <c r="CI280" t="s">
        <v>157</v>
      </c>
      <c r="CJ280" t="s">
        <v>972</v>
      </c>
      <c r="CL280">
        <v>510.5</v>
      </c>
      <c r="CM280">
        <v>512</v>
      </c>
      <c r="CN280">
        <v>510.5</v>
      </c>
      <c r="CO280">
        <v>512</v>
      </c>
      <c r="CP280" t="s">
        <v>826</v>
      </c>
      <c r="CQ280" t="s">
        <v>826</v>
      </c>
      <c r="CR280" t="s">
        <v>780</v>
      </c>
      <c r="CS280" t="s">
        <v>780</v>
      </c>
      <c r="CT280" t="s">
        <v>780</v>
      </c>
      <c r="CU280">
        <v>586.1</v>
      </c>
      <c r="CV280">
        <v>582.20000000000005</v>
      </c>
      <c r="CW280" t="s">
        <v>1706</v>
      </c>
    </row>
    <row r="281" spans="2:101" hidden="1">
      <c r="B281">
        <v>76704</v>
      </c>
      <c r="C281" t="s">
        <v>1462</v>
      </c>
      <c r="D281" t="s">
        <v>592</v>
      </c>
      <c r="E281" t="s">
        <v>665</v>
      </c>
      <c r="F281" t="s">
        <v>594</v>
      </c>
      <c r="G281" t="s">
        <v>1763</v>
      </c>
      <c r="H281">
        <v>5319</v>
      </c>
      <c r="I281" t="s">
        <v>616</v>
      </c>
      <c r="J281" t="s">
        <v>1464</v>
      </c>
      <c r="K281">
        <v>13427</v>
      </c>
      <c r="L281" t="s">
        <v>638</v>
      </c>
      <c r="M281" t="s">
        <v>1096</v>
      </c>
      <c r="N281" t="s">
        <v>1636</v>
      </c>
      <c r="O281" t="s">
        <v>1704</v>
      </c>
      <c r="P281" t="s">
        <v>1705</v>
      </c>
      <c r="Q281" t="s">
        <v>642</v>
      </c>
      <c r="R281">
        <v>889</v>
      </c>
      <c r="S281">
        <v>889</v>
      </c>
      <c r="T281">
        <v>825</v>
      </c>
      <c r="U281">
        <v>11.1</v>
      </c>
      <c r="V281">
        <v>11.1</v>
      </c>
      <c r="W281">
        <v>21.1</v>
      </c>
      <c r="Z281" t="s">
        <v>607</v>
      </c>
      <c r="AA281">
        <v>8.0000000000000004E-4</v>
      </c>
      <c r="AB281">
        <v>1.35E-2</v>
      </c>
      <c r="AC281">
        <v>1.6799999999999999E-2</v>
      </c>
      <c r="AD281" t="s">
        <v>607</v>
      </c>
      <c r="AE281">
        <v>0.96260000000000001</v>
      </c>
      <c r="AF281">
        <v>3.8E-3</v>
      </c>
      <c r="AG281">
        <v>4.0000000000000002E-4</v>
      </c>
      <c r="AH281">
        <v>5.9999999999999995E-4</v>
      </c>
      <c r="AI281">
        <v>1E-4</v>
      </c>
      <c r="AJ281">
        <v>2.0000000000000001E-4</v>
      </c>
      <c r="AK281">
        <v>2.0000000000000001E-4</v>
      </c>
      <c r="AL281">
        <v>2.5000000000000001E-4</v>
      </c>
      <c r="AM281">
        <v>2.0000000000000001E-4</v>
      </c>
      <c r="AN281">
        <v>2.5000000000000001E-4</v>
      </c>
      <c r="AO281">
        <v>8.0000000000000007E-5</v>
      </c>
      <c r="AP281">
        <v>0</v>
      </c>
      <c r="AQ281" t="s">
        <v>607</v>
      </c>
      <c r="AR281" t="s">
        <v>606</v>
      </c>
      <c r="AS281" t="s">
        <v>606</v>
      </c>
      <c r="AT281" t="s">
        <v>606</v>
      </c>
      <c r="AU281" t="s">
        <v>606</v>
      </c>
      <c r="BK281">
        <v>0</v>
      </c>
      <c r="BL281">
        <v>2.0000000000000002E-5</v>
      </c>
      <c r="BM281">
        <v>0</v>
      </c>
      <c r="BN281">
        <v>0</v>
      </c>
      <c r="BO281">
        <v>0</v>
      </c>
      <c r="BP281">
        <v>2.0000000000000002E-5</v>
      </c>
      <c r="BQ281">
        <v>0</v>
      </c>
      <c r="BR281">
        <v>1.2999999999999999E-4</v>
      </c>
      <c r="BS281">
        <v>0</v>
      </c>
      <c r="BT281">
        <v>0</v>
      </c>
      <c r="BU281">
        <v>5.0000000000000002E-5</v>
      </c>
      <c r="BV281">
        <v>0.58199999999999996</v>
      </c>
      <c r="BW281">
        <v>0.71329920000000002</v>
      </c>
      <c r="BX281">
        <v>16.899999999999999</v>
      </c>
      <c r="BY281">
        <v>4623.7</v>
      </c>
      <c r="BZ281">
        <v>192.6</v>
      </c>
      <c r="CB281">
        <v>111</v>
      </c>
      <c r="CC281">
        <v>3.8325420800000001</v>
      </c>
      <c r="CD281">
        <v>3.82928442</v>
      </c>
      <c r="CE281">
        <v>225.72</v>
      </c>
      <c r="CF281" t="s">
        <v>609</v>
      </c>
      <c r="CG281">
        <v>20</v>
      </c>
      <c r="CH281" t="s">
        <v>1465</v>
      </c>
      <c r="CI281" t="s">
        <v>157</v>
      </c>
      <c r="CJ281" t="s">
        <v>1466</v>
      </c>
      <c r="CL281">
        <v>1482</v>
      </c>
      <c r="CM281">
        <v>1975</v>
      </c>
      <c r="CN281">
        <v>1482</v>
      </c>
      <c r="CO281">
        <v>1975</v>
      </c>
      <c r="CP281" t="s">
        <v>826</v>
      </c>
      <c r="CQ281" t="s">
        <v>826</v>
      </c>
      <c r="CR281" t="s">
        <v>780</v>
      </c>
      <c r="CS281" t="s">
        <v>780</v>
      </c>
      <c r="CT281" t="s">
        <v>780</v>
      </c>
      <c r="CU281">
        <v>546.29999999999995</v>
      </c>
      <c r="CV281">
        <v>542.6</v>
      </c>
      <c r="CW281" t="s">
        <v>1706</v>
      </c>
    </row>
    <row r="282" spans="2:101" hidden="1">
      <c r="B282">
        <v>76700</v>
      </c>
      <c r="C282" t="s">
        <v>1093</v>
      </c>
      <c r="D282" t="s">
        <v>592</v>
      </c>
      <c r="E282" t="s">
        <v>665</v>
      </c>
      <c r="F282" t="s">
        <v>594</v>
      </c>
      <c r="G282" t="s">
        <v>1764</v>
      </c>
      <c r="H282">
        <v>8122</v>
      </c>
      <c r="I282" t="s">
        <v>616</v>
      </c>
      <c r="J282" t="s">
        <v>1095</v>
      </c>
      <c r="K282">
        <v>13397</v>
      </c>
      <c r="L282" t="s">
        <v>638</v>
      </c>
      <c r="M282" t="s">
        <v>1096</v>
      </c>
      <c r="N282" t="s">
        <v>1636</v>
      </c>
      <c r="O282" t="s">
        <v>1704</v>
      </c>
      <c r="P282" t="s">
        <v>1705</v>
      </c>
      <c r="Q282" t="s">
        <v>1099</v>
      </c>
      <c r="R282">
        <v>896</v>
      </c>
      <c r="S282">
        <v>896</v>
      </c>
      <c r="T282">
        <v>800</v>
      </c>
      <c r="U282">
        <v>10</v>
      </c>
      <c r="V282">
        <v>10</v>
      </c>
      <c r="W282">
        <v>21.1</v>
      </c>
      <c r="Z282" t="s">
        <v>607</v>
      </c>
      <c r="AA282">
        <v>8.9999999999999998E-4</v>
      </c>
      <c r="AB282">
        <v>1.4E-2</v>
      </c>
      <c r="AC282">
        <v>1.7100000000000001E-2</v>
      </c>
      <c r="AD282" t="s">
        <v>607</v>
      </c>
      <c r="AE282">
        <v>0.96199999999999997</v>
      </c>
      <c r="AF282">
        <v>4.0000000000000001E-3</v>
      </c>
      <c r="AG282">
        <v>1E-4</v>
      </c>
      <c r="AH282">
        <v>1E-4</v>
      </c>
      <c r="AI282">
        <v>2.0000000000000001E-4</v>
      </c>
      <c r="AJ282">
        <v>2.9999999999999997E-4</v>
      </c>
      <c r="AK282">
        <v>2.0000000000000001E-4</v>
      </c>
      <c r="AL282">
        <v>3.8000000000000002E-4</v>
      </c>
      <c r="AM282">
        <v>2.5999999999999998E-4</v>
      </c>
      <c r="AN282">
        <v>6.9999999999999994E-5</v>
      </c>
      <c r="AO282">
        <v>0</v>
      </c>
      <c r="AP282">
        <v>0</v>
      </c>
      <c r="AQ282" t="s">
        <v>606</v>
      </c>
      <c r="AR282" t="s">
        <v>606</v>
      </c>
      <c r="AS282" t="s">
        <v>606</v>
      </c>
      <c r="AT282" t="s">
        <v>606</v>
      </c>
      <c r="AU282" t="s">
        <v>606</v>
      </c>
      <c r="BK282">
        <v>0</v>
      </c>
      <c r="BL282">
        <v>3.0000000000000001E-5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2.9E-4</v>
      </c>
      <c r="BS282">
        <v>2.0000000000000002E-5</v>
      </c>
      <c r="BT282">
        <v>2.0000000000000002E-5</v>
      </c>
      <c r="BU282">
        <v>3.0000000000000001E-5</v>
      </c>
      <c r="BV282">
        <v>0.58299999999999996</v>
      </c>
      <c r="BW282">
        <v>0.71452479999999996</v>
      </c>
      <c r="BX282">
        <v>16.899999999999999</v>
      </c>
      <c r="BY282">
        <v>4623.8999999999996</v>
      </c>
      <c r="BZ282">
        <v>192.6</v>
      </c>
      <c r="CB282">
        <v>104.3</v>
      </c>
      <c r="CC282">
        <v>3.601208459</v>
      </c>
      <c r="CD282">
        <v>3.5981474320000002</v>
      </c>
      <c r="CE282">
        <v>212.54</v>
      </c>
      <c r="CF282" t="s">
        <v>609</v>
      </c>
      <c r="CG282">
        <v>20</v>
      </c>
      <c r="CH282" t="s">
        <v>1100</v>
      </c>
      <c r="CI282" t="s">
        <v>157</v>
      </c>
      <c r="CJ282" t="s">
        <v>1101</v>
      </c>
      <c r="CL282">
        <v>1537</v>
      </c>
      <c r="CM282">
        <v>2041</v>
      </c>
      <c r="CN282">
        <v>1537</v>
      </c>
      <c r="CO282">
        <v>2041</v>
      </c>
      <c r="CP282" t="s">
        <v>826</v>
      </c>
      <c r="CQ282" t="s">
        <v>826</v>
      </c>
      <c r="CR282" t="s">
        <v>780</v>
      </c>
      <c r="CS282" t="s">
        <v>780</v>
      </c>
      <c r="CT282" t="s">
        <v>780</v>
      </c>
      <c r="CU282">
        <v>561.1</v>
      </c>
      <c r="CV282">
        <v>555.9</v>
      </c>
      <c r="CW282" t="s">
        <v>1706</v>
      </c>
    </row>
    <row r="283" spans="2:101" hidden="1">
      <c r="B283">
        <v>76790</v>
      </c>
      <c r="C283" t="s">
        <v>1011</v>
      </c>
      <c r="D283" t="s">
        <v>592</v>
      </c>
      <c r="E283" t="s">
        <v>665</v>
      </c>
      <c r="F283" t="s">
        <v>594</v>
      </c>
      <c r="G283" t="s">
        <v>1765</v>
      </c>
      <c r="H283">
        <v>11247</v>
      </c>
      <c r="I283" t="s">
        <v>616</v>
      </c>
      <c r="J283" t="s">
        <v>1013</v>
      </c>
      <c r="K283">
        <v>12827</v>
      </c>
      <c r="L283" t="s">
        <v>638</v>
      </c>
      <c r="M283" t="s">
        <v>1416</v>
      </c>
      <c r="N283" t="s">
        <v>1636</v>
      </c>
      <c r="O283" t="s">
        <v>1704</v>
      </c>
      <c r="P283" t="s">
        <v>1705</v>
      </c>
      <c r="Q283" t="s">
        <v>642</v>
      </c>
      <c r="R283">
        <v>756</v>
      </c>
      <c r="S283">
        <v>756</v>
      </c>
      <c r="T283">
        <v>700</v>
      </c>
      <c r="U283">
        <v>8.3000000000000007</v>
      </c>
      <c r="V283">
        <v>8.3000000000000007</v>
      </c>
      <c r="W283">
        <v>20.8</v>
      </c>
      <c r="Y283" t="s">
        <v>1724</v>
      </c>
      <c r="Z283" t="s">
        <v>606</v>
      </c>
      <c r="AA283">
        <v>1E-4</v>
      </c>
      <c r="AB283">
        <v>2.8E-3</v>
      </c>
      <c r="AC283">
        <v>0.1303</v>
      </c>
      <c r="AD283" t="s">
        <v>607</v>
      </c>
      <c r="AE283">
        <v>0.86180000000000001</v>
      </c>
      <c r="AF283">
        <v>3.0000000000000001E-3</v>
      </c>
      <c r="AG283">
        <v>1.6999999999999999E-3</v>
      </c>
      <c r="AH283">
        <v>2.9999999999999997E-4</v>
      </c>
      <c r="AI283" t="s">
        <v>607</v>
      </c>
      <c r="AJ283" t="s">
        <v>607</v>
      </c>
      <c r="AK283" t="s">
        <v>607</v>
      </c>
      <c r="AL283">
        <v>0</v>
      </c>
      <c r="AM283">
        <v>0</v>
      </c>
      <c r="AN283">
        <v>0</v>
      </c>
      <c r="AO283">
        <v>0</v>
      </c>
      <c r="AP283">
        <v>0</v>
      </c>
      <c r="AQ283" t="s">
        <v>606</v>
      </c>
      <c r="AR283" t="s">
        <v>606</v>
      </c>
      <c r="AS283" t="s">
        <v>606</v>
      </c>
      <c r="AT283" t="s">
        <v>606</v>
      </c>
      <c r="AU283" t="s">
        <v>606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0.68500000000000005</v>
      </c>
      <c r="BW283">
        <v>0.83953599999999995</v>
      </c>
      <c r="BX283">
        <v>19.8</v>
      </c>
      <c r="BY283">
        <v>4956.8999999999996</v>
      </c>
      <c r="BZ283">
        <v>206</v>
      </c>
      <c r="CB283">
        <v>114.2</v>
      </c>
      <c r="CC283">
        <v>3.9430297799999998</v>
      </c>
      <c r="CD283">
        <v>3.9396782049999999</v>
      </c>
      <c r="CE283">
        <v>233.38</v>
      </c>
      <c r="CF283" t="s">
        <v>609</v>
      </c>
      <c r="CG283">
        <v>70</v>
      </c>
      <c r="CH283" t="s">
        <v>1417</v>
      </c>
      <c r="CI283" t="s">
        <v>157</v>
      </c>
      <c r="CJ283" t="s">
        <v>1016</v>
      </c>
      <c r="CL283">
        <v>418.5</v>
      </c>
      <c r="CM283">
        <v>424</v>
      </c>
      <c r="CN283">
        <v>418.5</v>
      </c>
      <c r="CO283">
        <v>424</v>
      </c>
      <c r="CP283" t="s">
        <v>826</v>
      </c>
      <c r="CQ283" t="s">
        <v>826</v>
      </c>
      <c r="CR283" t="s">
        <v>780</v>
      </c>
      <c r="CS283" t="s">
        <v>780</v>
      </c>
      <c r="CT283" t="s">
        <v>780</v>
      </c>
      <c r="CU283">
        <v>512.4</v>
      </c>
      <c r="CV283">
        <v>507.5</v>
      </c>
      <c r="CW283" t="s">
        <v>1706</v>
      </c>
    </row>
    <row r="284" spans="2:101" hidden="1">
      <c r="B284">
        <v>76930</v>
      </c>
      <c r="C284" t="s">
        <v>1467</v>
      </c>
      <c r="D284" t="s">
        <v>592</v>
      </c>
      <c r="E284" t="s">
        <v>665</v>
      </c>
      <c r="F284" t="s">
        <v>594</v>
      </c>
      <c r="G284" t="s">
        <v>1766</v>
      </c>
      <c r="H284">
        <v>11697</v>
      </c>
      <c r="I284" t="s">
        <v>616</v>
      </c>
      <c r="J284" t="s">
        <v>1469</v>
      </c>
      <c r="K284">
        <v>13430</v>
      </c>
      <c r="L284" t="s">
        <v>638</v>
      </c>
      <c r="M284" t="s">
        <v>1096</v>
      </c>
      <c r="N284" t="s">
        <v>1636</v>
      </c>
      <c r="O284" t="s">
        <v>1704</v>
      </c>
      <c r="P284" t="s">
        <v>1705</v>
      </c>
      <c r="Q284" t="s">
        <v>642</v>
      </c>
      <c r="R284">
        <v>896</v>
      </c>
      <c r="S284">
        <v>896</v>
      </c>
      <c r="T284">
        <v>775</v>
      </c>
      <c r="U284">
        <v>2.2000000000000002</v>
      </c>
      <c r="V284">
        <v>2.2000000000000002</v>
      </c>
      <c r="W284">
        <v>20.8</v>
      </c>
      <c r="Y284" t="s">
        <v>1767</v>
      </c>
      <c r="Z284" t="s">
        <v>607</v>
      </c>
      <c r="AA284">
        <v>8.0000000000000004E-4</v>
      </c>
      <c r="AB284">
        <v>1.2999999999999999E-2</v>
      </c>
      <c r="AC284">
        <v>1.7000000000000001E-2</v>
      </c>
      <c r="AD284" t="s">
        <v>607</v>
      </c>
      <c r="AE284">
        <v>0.9617</v>
      </c>
      <c r="AF284">
        <v>4.1999999999999997E-3</v>
      </c>
      <c r="AG284" t="s">
        <v>607</v>
      </c>
      <c r="AH284">
        <v>1E-4</v>
      </c>
      <c r="AI284">
        <v>2.0000000000000001E-4</v>
      </c>
      <c r="AJ284">
        <v>4.0000000000000002E-4</v>
      </c>
      <c r="AK284">
        <v>4.0000000000000002E-4</v>
      </c>
      <c r="AL284">
        <v>5.0000000000000001E-4</v>
      </c>
      <c r="AM284">
        <v>6.3000000000000003E-4</v>
      </c>
      <c r="AN284">
        <v>4.2000000000000002E-4</v>
      </c>
      <c r="AO284">
        <v>0</v>
      </c>
      <c r="AP284">
        <v>0</v>
      </c>
      <c r="AQ284" t="s">
        <v>606</v>
      </c>
      <c r="AR284" t="s">
        <v>606</v>
      </c>
      <c r="AS284" t="s">
        <v>606</v>
      </c>
      <c r="AT284" t="s">
        <v>606</v>
      </c>
      <c r="AU284" t="s">
        <v>606</v>
      </c>
      <c r="BK284">
        <v>0</v>
      </c>
      <c r="BL284">
        <v>5.0000000000000002E-5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4.4999999999999999E-4</v>
      </c>
      <c r="BS284">
        <v>4.0000000000000003E-5</v>
      </c>
      <c r="BT284">
        <v>3.0000000000000001E-5</v>
      </c>
      <c r="BU284">
        <v>8.0000000000000007E-5</v>
      </c>
      <c r="BV284">
        <v>0.58499999999999996</v>
      </c>
      <c r="BW284">
        <v>0.71697599999999995</v>
      </c>
      <c r="BX284">
        <v>17</v>
      </c>
      <c r="BY284">
        <v>4623</v>
      </c>
      <c r="BZ284">
        <v>193.1</v>
      </c>
      <c r="CB284">
        <v>104.4</v>
      </c>
      <c r="CC284">
        <v>3.6046611999999998</v>
      </c>
      <c r="CD284">
        <v>3.6015972380000001</v>
      </c>
      <c r="CE284">
        <v>212.87</v>
      </c>
      <c r="CF284" t="s">
        <v>609</v>
      </c>
      <c r="CG284">
        <v>12</v>
      </c>
      <c r="CH284" t="s">
        <v>1470</v>
      </c>
      <c r="CI284" t="s">
        <v>157</v>
      </c>
      <c r="CJ284" t="s">
        <v>1471</v>
      </c>
      <c r="CL284">
        <v>1472</v>
      </c>
      <c r="CM284">
        <v>1935</v>
      </c>
      <c r="CN284">
        <v>1472</v>
      </c>
      <c r="CO284">
        <v>1935</v>
      </c>
      <c r="CP284" t="s">
        <v>826</v>
      </c>
      <c r="CQ284" t="s">
        <v>826</v>
      </c>
      <c r="CR284" t="s">
        <v>780</v>
      </c>
      <c r="CS284" t="s">
        <v>780</v>
      </c>
      <c r="CT284" t="s">
        <v>780</v>
      </c>
      <c r="CU284">
        <v>543.5</v>
      </c>
      <c r="CV284">
        <v>539.20000000000005</v>
      </c>
      <c r="CW284" t="s">
        <v>1706</v>
      </c>
    </row>
    <row r="285" spans="2:101" hidden="1">
      <c r="C285" t="s">
        <v>731</v>
      </c>
      <c r="D285" t="s">
        <v>592</v>
      </c>
      <c r="E285" t="s">
        <v>665</v>
      </c>
      <c r="F285" t="s">
        <v>594</v>
      </c>
      <c r="G285" t="s">
        <v>1768</v>
      </c>
      <c r="H285">
        <v>7155</v>
      </c>
      <c r="I285" t="s">
        <v>616</v>
      </c>
      <c r="J285" t="s">
        <v>598</v>
      </c>
      <c r="L285" t="s">
        <v>617</v>
      </c>
      <c r="N285" t="s">
        <v>1636</v>
      </c>
      <c r="O285" t="s">
        <v>1629</v>
      </c>
      <c r="P285" t="s">
        <v>1705</v>
      </c>
      <c r="Q285" t="s">
        <v>1769</v>
      </c>
      <c r="R285">
        <v>345</v>
      </c>
      <c r="S285">
        <v>345</v>
      </c>
      <c r="T285">
        <v>350</v>
      </c>
      <c r="U285">
        <v>6</v>
      </c>
      <c r="V285">
        <v>6</v>
      </c>
      <c r="W285">
        <v>21.7</v>
      </c>
      <c r="Y285" t="s">
        <v>1354</v>
      </c>
      <c r="Z285" t="s">
        <v>607</v>
      </c>
      <c r="AA285" t="s">
        <v>607</v>
      </c>
      <c r="AB285">
        <v>8.9999999999999998E-4</v>
      </c>
      <c r="AC285">
        <v>0.1333</v>
      </c>
      <c r="AD285" t="s">
        <v>607</v>
      </c>
      <c r="AE285">
        <v>0.86140000000000005</v>
      </c>
      <c r="AF285">
        <v>1.1999999999999999E-3</v>
      </c>
      <c r="AG285">
        <v>2.8999999999999998E-3</v>
      </c>
      <c r="AH285">
        <v>2.0000000000000001E-4</v>
      </c>
      <c r="AI285">
        <v>1E-4</v>
      </c>
      <c r="AJ285" t="s">
        <v>607</v>
      </c>
      <c r="AK285" t="s">
        <v>607</v>
      </c>
      <c r="AL285">
        <v>0</v>
      </c>
      <c r="AM285">
        <v>0</v>
      </c>
      <c r="AN285">
        <v>0</v>
      </c>
      <c r="AO285">
        <v>0</v>
      </c>
      <c r="AP285">
        <v>0</v>
      </c>
      <c r="AQ285" t="s">
        <v>606</v>
      </c>
      <c r="AR285" t="s">
        <v>606</v>
      </c>
      <c r="AS285" t="s">
        <v>606</v>
      </c>
      <c r="AT285" t="s">
        <v>606</v>
      </c>
      <c r="AU285" t="s">
        <v>606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0.68700000000000006</v>
      </c>
      <c r="BW285">
        <v>0.84198720000000005</v>
      </c>
      <c r="BX285">
        <v>19.899999999999999</v>
      </c>
      <c r="BY285">
        <v>4966.6000000000004</v>
      </c>
      <c r="BZ285">
        <v>206.4</v>
      </c>
      <c r="CB285">
        <v>111.7</v>
      </c>
      <c r="CC285">
        <v>3.8567112649999999</v>
      </c>
      <c r="CD285">
        <v>3.85343306</v>
      </c>
      <c r="CE285">
        <v>228.31</v>
      </c>
      <c r="CF285" t="s">
        <v>609</v>
      </c>
      <c r="CG285">
        <v>23</v>
      </c>
      <c r="CH285" t="s">
        <v>750</v>
      </c>
      <c r="CJ285" t="s">
        <v>624</v>
      </c>
      <c r="CR285" t="s">
        <v>780</v>
      </c>
      <c r="CS285" t="s">
        <v>780</v>
      </c>
      <c r="CT285" t="s">
        <v>780</v>
      </c>
      <c r="CW285" t="s">
        <v>1706</v>
      </c>
    </row>
    <row r="286" spans="2:101" hidden="1">
      <c r="B286">
        <v>83948</v>
      </c>
      <c r="C286" t="s">
        <v>1741</v>
      </c>
      <c r="D286" t="s">
        <v>592</v>
      </c>
      <c r="E286" t="s">
        <v>665</v>
      </c>
      <c r="F286" t="s">
        <v>594</v>
      </c>
      <c r="G286" t="s">
        <v>1770</v>
      </c>
      <c r="H286">
        <v>6523</v>
      </c>
      <c r="I286" t="s">
        <v>616</v>
      </c>
      <c r="J286" t="s">
        <v>598</v>
      </c>
      <c r="K286" t="s">
        <v>773</v>
      </c>
      <c r="L286" t="s">
        <v>617</v>
      </c>
      <c r="N286" t="s">
        <v>1636</v>
      </c>
      <c r="O286" t="s">
        <v>1629</v>
      </c>
      <c r="P286" t="s">
        <v>1705</v>
      </c>
      <c r="Q286" t="s">
        <v>1771</v>
      </c>
      <c r="R286">
        <v>276</v>
      </c>
      <c r="S286">
        <v>276</v>
      </c>
      <c r="T286">
        <v>250</v>
      </c>
      <c r="U286">
        <v>2</v>
      </c>
      <c r="V286">
        <v>2</v>
      </c>
      <c r="W286">
        <v>21.7</v>
      </c>
      <c r="Z286" t="s">
        <v>607</v>
      </c>
      <c r="AA286">
        <v>6.9999999999999999E-4</v>
      </c>
      <c r="AB286">
        <v>1.5599999999999999E-2</v>
      </c>
      <c r="AC286">
        <v>2.3400000000000001E-2</v>
      </c>
      <c r="AD286" t="s">
        <v>607</v>
      </c>
      <c r="AE286">
        <v>0.94689999999999996</v>
      </c>
      <c r="AF286">
        <v>8.8999999999999999E-3</v>
      </c>
      <c r="AG286">
        <v>8.9999999999999998E-4</v>
      </c>
      <c r="AH286">
        <v>5.9999999999999995E-4</v>
      </c>
      <c r="AI286">
        <v>5.0000000000000001E-4</v>
      </c>
      <c r="AJ286">
        <v>5.0000000000000001E-4</v>
      </c>
      <c r="AK286">
        <v>2.9999999999999997E-4</v>
      </c>
      <c r="AL286">
        <v>4.0000000000000002E-4</v>
      </c>
      <c r="AM286">
        <v>4.4999999999999999E-4</v>
      </c>
      <c r="AN286">
        <v>3.2000000000000003E-4</v>
      </c>
      <c r="AO286">
        <v>0</v>
      </c>
      <c r="AP286">
        <v>0</v>
      </c>
      <c r="AQ286" t="s">
        <v>606</v>
      </c>
      <c r="AR286" t="s">
        <v>606</v>
      </c>
      <c r="AS286" t="s">
        <v>606</v>
      </c>
      <c r="AT286" t="s">
        <v>606</v>
      </c>
      <c r="AU286" t="s">
        <v>606</v>
      </c>
      <c r="BK286">
        <v>0</v>
      </c>
      <c r="BL286">
        <v>4.0000000000000003E-5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2.5999999999999998E-4</v>
      </c>
      <c r="BS286">
        <v>3.0000000000000001E-5</v>
      </c>
      <c r="BT286">
        <v>1.2E-4</v>
      </c>
      <c r="BU286">
        <v>8.0000000000000007E-5</v>
      </c>
      <c r="BV286">
        <v>0.59499999999999997</v>
      </c>
      <c r="BW286">
        <v>0.72923199999999999</v>
      </c>
      <c r="BX286">
        <v>17.2</v>
      </c>
      <c r="BY286">
        <v>4639.6000000000004</v>
      </c>
      <c r="BZ286">
        <v>194.3</v>
      </c>
      <c r="CB286">
        <v>103.4</v>
      </c>
      <c r="CC286">
        <v>3.5701337940000002</v>
      </c>
      <c r="CD286">
        <v>3.56709918</v>
      </c>
      <c r="CE286">
        <v>209.85</v>
      </c>
      <c r="CF286" t="s">
        <v>609</v>
      </c>
      <c r="CG286">
        <v>10</v>
      </c>
      <c r="CH286" t="s">
        <v>1772</v>
      </c>
      <c r="CJ286" t="s">
        <v>624</v>
      </c>
      <c r="CL286" t="s">
        <v>779</v>
      </c>
      <c r="CM286" t="s">
        <v>779</v>
      </c>
      <c r="CN286" t="s">
        <v>779</v>
      </c>
      <c r="CO286" t="s">
        <v>779</v>
      </c>
      <c r="CP286" t="s">
        <v>779</v>
      </c>
      <c r="CQ286" t="s">
        <v>779</v>
      </c>
      <c r="CR286" t="s">
        <v>780</v>
      </c>
      <c r="CS286" t="s">
        <v>780</v>
      </c>
      <c r="CT286" t="s">
        <v>780</v>
      </c>
      <c r="CU286" t="s">
        <v>780</v>
      </c>
      <c r="CV286" t="s">
        <v>780</v>
      </c>
      <c r="CW286" t="s">
        <v>1706</v>
      </c>
    </row>
    <row r="287" spans="2:101" hidden="1">
      <c r="B287">
        <v>76672</v>
      </c>
      <c r="C287" t="s">
        <v>1059</v>
      </c>
      <c r="D287" t="s">
        <v>592</v>
      </c>
      <c r="E287" t="s">
        <v>665</v>
      </c>
      <c r="F287" t="s">
        <v>594</v>
      </c>
      <c r="G287" t="s">
        <v>1773</v>
      </c>
      <c r="H287">
        <v>10670</v>
      </c>
      <c r="I287" t="s">
        <v>616</v>
      </c>
      <c r="J287" t="s">
        <v>1062</v>
      </c>
      <c r="K287">
        <v>15238</v>
      </c>
      <c r="L287" t="s">
        <v>599</v>
      </c>
      <c r="M287" t="s">
        <v>157</v>
      </c>
      <c r="N287" t="s">
        <v>1681</v>
      </c>
      <c r="O287" t="s">
        <v>1704</v>
      </c>
      <c r="P287" t="s">
        <v>1774</v>
      </c>
      <c r="Q287" t="s">
        <v>1063</v>
      </c>
      <c r="R287">
        <v>1724</v>
      </c>
      <c r="S287">
        <v>1724</v>
      </c>
      <c r="T287">
        <v>1500</v>
      </c>
      <c r="U287">
        <v>14</v>
      </c>
      <c r="V287">
        <v>14</v>
      </c>
      <c r="W287">
        <v>21.6</v>
      </c>
      <c r="Z287" t="s">
        <v>607</v>
      </c>
      <c r="AA287">
        <v>1E-4</v>
      </c>
      <c r="AB287">
        <v>3.5000000000000001E-3</v>
      </c>
      <c r="AC287">
        <v>8.4199999999999997E-2</v>
      </c>
      <c r="AD287" t="s">
        <v>606</v>
      </c>
      <c r="AE287">
        <v>0.91169999999999995</v>
      </c>
      <c r="AF287">
        <v>5.0000000000000001E-4</v>
      </c>
      <c r="AG287" t="s">
        <v>607</v>
      </c>
      <c r="AH287" t="s">
        <v>607</v>
      </c>
      <c r="AI287" t="s">
        <v>607</v>
      </c>
      <c r="AJ287" t="s">
        <v>606</v>
      </c>
      <c r="AK287" t="s">
        <v>606</v>
      </c>
      <c r="AL287">
        <v>0</v>
      </c>
      <c r="AM287">
        <v>0</v>
      </c>
      <c r="AN287">
        <v>0</v>
      </c>
      <c r="AO287">
        <v>0</v>
      </c>
      <c r="AP287">
        <v>0</v>
      </c>
      <c r="AQ287" t="s">
        <v>606</v>
      </c>
      <c r="AR287" t="s">
        <v>606</v>
      </c>
      <c r="AS287" t="s">
        <v>606</v>
      </c>
      <c r="AT287" t="s">
        <v>606</v>
      </c>
      <c r="AU287" t="s">
        <v>606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0.63700000000000001</v>
      </c>
      <c r="BW287">
        <v>0.78070720000000005</v>
      </c>
      <c r="BX287">
        <v>18.399999999999999</v>
      </c>
      <c r="BY287">
        <v>4828.3999999999996</v>
      </c>
      <c r="BZ287">
        <v>200</v>
      </c>
      <c r="CB287">
        <v>95</v>
      </c>
      <c r="CC287">
        <v>3.28</v>
      </c>
      <c r="CD287">
        <v>3.2770000000000001</v>
      </c>
      <c r="CE287" t="s">
        <v>608</v>
      </c>
      <c r="CF287" t="s">
        <v>609</v>
      </c>
      <c r="CG287">
        <v>0</v>
      </c>
      <c r="CH287" t="s">
        <v>1064</v>
      </c>
      <c r="CI287" t="s">
        <v>157</v>
      </c>
      <c r="CJ287" t="s">
        <v>1065</v>
      </c>
      <c r="CL287">
        <v>508.5</v>
      </c>
      <c r="CM287">
        <v>511</v>
      </c>
      <c r="CN287">
        <v>508.5</v>
      </c>
      <c r="CO287">
        <v>511</v>
      </c>
      <c r="CP287" t="s">
        <v>157</v>
      </c>
      <c r="CQ287" t="s">
        <v>157</v>
      </c>
      <c r="CR287" t="s">
        <v>780</v>
      </c>
      <c r="CS287" t="s">
        <v>780</v>
      </c>
      <c r="CT287" t="s">
        <v>780</v>
      </c>
      <c r="CU287">
        <v>612.9</v>
      </c>
      <c r="CV287">
        <v>607.79999999999995</v>
      </c>
      <c r="CW287" t="s">
        <v>1775</v>
      </c>
    </row>
    <row r="288" spans="2:101" hidden="1">
      <c r="B288">
        <v>76676</v>
      </c>
      <c r="C288" t="s">
        <v>1032</v>
      </c>
      <c r="D288" t="s">
        <v>592</v>
      </c>
      <c r="E288" t="s">
        <v>665</v>
      </c>
      <c r="F288" t="s">
        <v>594</v>
      </c>
      <c r="G288" t="s">
        <v>1776</v>
      </c>
      <c r="H288">
        <v>7925</v>
      </c>
      <c r="I288" t="s">
        <v>616</v>
      </c>
      <c r="J288" t="s">
        <v>1034</v>
      </c>
      <c r="K288">
        <v>17056</v>
      </c>
      <c r="L288" t="s">
        <v>599</v>
      </c>
      <c r="M288" t="s">
        <v>1143</v>
      </c>
      <c r="N288" t="s">
        <v>1681</v>
      </c>
      <c r="O288" t="s">
        <v>1704</v>
      </c>
      <c r="P288" t="s">
        <v>1774</v>
      </c>
      <c r="Q288" t="s">
        <v>642</v>
      </c>
      <c r="R288">
        <v>1517</v>
      </c>
      <c r="S288">
        <v>1517</v>
      </c>
      <c r="T288">
        <v>1125</v>
      </c>
      <c r="U288">
        <v>17</v>
      </c>
      <c r="V288">
        <v>17</v>
      </c>
      <c r="W288">
        <v>21.6</v>
      </c>
      <c r="Z288" t="s">
        <v>607</v>
      </c>
      <c r="AA288">
        <v>1E-4</v>
      </c>
      <c r="AB288">
        <v>2.8E-3</v>
      </c>
      <c r="AC288">
        <v>8.9200000000000002E-2</v>
      </c>
      <c r="AD288" t="s">
        <v>606</v>
      </c>
      <c r="AE288">
        <v>0.90659999999999996</v>
      </c>
      <c r="AF288">
        <v>5.0000000000000001E-4</v>
      </c>
      <c r="AG288">
        <v>8.0000000000000004E-4</v>
      </c>
      <c r="AH288" t="s">
        <v>607</v>
      </c>
      <c r="AI288" t="s">
        <v>607</v>
      </c>
      <c r="AJ288" t="s">
        <v>607</v>
      </c>
      <c r="AK288" t="s">
        <v>607</v>
      </c>
      <c r="AL288">
        <v>0</v>
      </c>
      <c r="AM288">
        <v>0</v>
      </c>
      <c r="AN288">
        <v>0</v>
      </c>
      <c r="AO288">
        <v>0</v>
      </c>
      <c r="AP288">
        <v>0</v>
      </c>
      <c r="AQ288" t="s">
        <v>606</v>
      </c>
      <c r="AR288" t="s">
        <v>606</v>
      </c>
      <c r="AS288" t="s">
        <v>606</v>
      </c>
      <c r="AT288" t="s">
        <v>606</v>
      </c>
      <c r="AU288" t="s">
        <v>606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0.64200000000000002</v>
      </c>
      <c r="BW288">
        <v>0.78683519999999996</v>
      </c>
      <c r="BX288">
        <v>18.600000000000001</v>
      </c>
      <c r="BY288">
        <v>4842.6000000000004</v>
      </c>
      <c r="BZ288">
        <v>200.7</v>
      </c>
      <c r="CB288">
        <v>95</v>
      </c>
      <c r="CC288">
        <v>3.28</v>
      </c>
      <c r="CD288">
        <v>3.2770000000000001</v>
      </c>
      <c r="CE288" t="s">
        <v>608</v>
      </c>
      <c r="CF288" t="s">
        <v>609</v>
      </c>
      <c r="CG288">
        <v>0</v>
      </c>
      <c r="CH288" t="s">
        <v>1036</v>
      </c>
      <c r="CI288" t="s">
        <v>157</v>
      </c>
      <c r="CJ288" t="s">
        <v>1037</v>
      </c>
      <c r="CL288">
        <v>1825.8</v>
      </c>
      <c r="CM288">
        <v>1835.6</v>
      </c>
      <c r="CN288">
        <v>1825.8</v>
      </c>
      <c r="CO288">
        <v>1835.6</v>
      </c>
      <c r="CP288" t="s">
        <v>157</v>
      </c>
      <c r="CQ288" t="s">
        <v>157</v>
      </c>
      <c r="CR288" t="s">
        <v>780</v>
      </c>
      <c r="CS288" t="s">
        <v>780</v>
      </c>
      <c r="CT288" t="s">
        <v>780</v>
      </c>
      <c r="CU288" t="s">
        <v>834</v>
      </c>
      <c r="CV288">
        <v>660.7</v>
      </c>
      <c r="CW288" t="s">
        <v>1775</v>
      </c>
    </row>
    <row r="289" spans="2:101" hidden="1">
      <c r="B289">
        <v>76764</v>
      </c>
      <c r="C289" t="s">
        <v>1114</v>
      </c>
      <c r="D289" t="s">
        <v>592</v>
      </c>
      <c r="E289" t="s">
        <v>665</v>
      </c>
      <c r="F289" t="s">
        <v>594</v>
      </c>
      <c r="G289" t="s">
        <v>1777</v>
      </c>
      <c r="H289">
        <v>9276</v>
      </c>
      <c r="I289" t="s">
        <v>616</v>
      </c>
      <c r="J289" t="s">
        <v>1116</v>
      </c>
      <c r="K289">
        <v>11982</v>
      </c>
      <c r="L289" t="s">
        <v>638</v>
      </c>
      <c r="M289" t="s">
        <v>1096</v>
      </c>
      <c r="N289" t="s">
        <v>1681</v>
      </c>
      <c r="O289" t="s">
        <v>1629</v>
      </c>
      <c r="P289" t="s">
        <v>1774</v>
      </c>
      <c r="Q289" t="s">
        <v>642</v>
      </c>
      <c r="R289">
        <v>248</v>
      </c>
      <c r="S289">
        <v>248</v>
      </c>
      <c r="T289">
        <v>250</v>
      </c>
      <c r="U289">
        <v>15.6</v>
      </c>
      <c r="V289">
        <v>15.6</v>
      </c>
      <c r="W289">
        <v>21.2</v>
      </c>
      <c r="Z289" t="s">
        <v>607</v>
      </c>
      <c r="AA289">
        <v>6.9999999999999999E-4</v>
      </c>
      <c r="AB289">
        <v>1.5800000000000002E-2</v>
      </c>
      <c r="AC289">
        <v>1.8499999999999999E-2</v>
      </c>
      <c r="AD289" t="s">
        <v>607</v>
      </c>
      <c r="AE289">
        <v>0.95279999999999998</v>
      </c>
      <c r="AF289">
        <v>8.5000000000000006E-3</v>
      </c>
      <c r="AG289">
        <v>6.9999999999999999E-4</v>
      </c>
      <c r="AH289">
        <v>5.0000000000000001E-4</v>
      </c>
      <c r="AI289">
        <v>4.0000000000000002E-4</v>
      </c>
      <c r="AJ289">
        <v>4.0000000000000002E-4</v>
      </c>
      <c r="AK289">
        <v>2.0000000000000001E-4</v>
      </c>
      <c r="AL289">
        <v>3.4000000000000002E-4</v>
      </c>
      <c r="AM289">
        <v>4.4000000000000002E-4</v>
      </c>
      <c r="AN289">
        <v>3.4000000000000002E-4</v>
      </c>
      <c r="AO289">
        <v>0</v>
      </c>
      <c r="AP289">
        <v>0</v>
      </c>
      <c r="AQ289" t="s">
        <v>606</v>
      </c>
      <c r="AR289" t="s">
        <v>606</v>
      </c>
      <c r="AS289" t="s">
        <v>606</v>
      </c>
      <c r="AT289" t="s">
        <v>606</v>
      </c>
      <c r="AU289" t="s">
        <v>606</v>
      </c>
      <c r="BK289">
        <v>1.0000000000000001E-5</v>
      </c>
      <c r="BL289">
        <v>6.0000000000000002E-5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2.0000000000000001E-4</v>
      </c>
      <c r="BS289">
        <v>3.0000000000000001E-5</v>
      </c>
      <c r="BT289">
        <v>2.0000000000000002E-5</v>
      </c>
      <c r="BU289">
        <v>6.0000000000000002E-5</v>
      </c>
      <c r="BV289">
        <v>0.58899999999999997</v>
      </c>
      <c r="BW289">
        <v>0.72187840000000003</v>
      </c>
      <c r="BX289">
        <v>17.100000000000001</v>
      </c>
      <c r="BY289">
        <v>4626.1000000000004</v>
      </c>
      <c r="BZ289">
        <v>193.5</v>
      </c>
      <c r="CB289">
        <v>105.3</v>
      </c>
      <c r="CC289">
        <v>3.635735865</v>
      </c>
      <c r="CD289">
        <v>3.6326454899999998</v>
      </c>
      <c r="CE289">
        <v>213.7</v>
      </c>
      <c r="CF289" t="s">
        <v>609</v>
      </c>
      <c r="CG289">
        <v>2</v>
      </c>
      <c r="CH289" t="s">
        <v>1117</v>
      </c>
      <c r="CI289" t="s">
        <v>157</v>
      </c>
      <c r="CJ289" t="s">
        <v>1118</v>
      </c>
      <c r="CL289">
        <v>1333</v>
      </c>
      <c r="CM289">
        <v>2110</v>
      </c>
      <c r="CN289">
        <v>1333</v>
      </c>
      <c r="CO289">
        <v>2110</v>
      </c>
      <c r="CP289" t="s">
        <v>826</v>
      </c>
      <c r="CQ289" t="s">
        <v>826</v>
      </c>
      <c r="CR289" t="s">
        <v>780</v>
      </c>
      <c r="CS289" t="s">
        <v>780</v>
      </c>
      <c r="CT289" t="s">
        <v>780</v>
      </c>
      <c r="CU289">
        <v>479.4</v>
      </c>
      <c r="CV289">
        <v>474.4</v>
      </c>
      <c r="CW289" t="s">
        <v>1775</v>
      </c>
    </row>
    <row r="290" spans="2:101" hidden="1">
      <c r="B290">
        <v>76789</v>
      </c>
      <c r="C290" t="s">
        <v>1418</v>
      </c>
      <c r="D290" t="s">
        <v>592</v>
      </c>
      <c r="E290" t="s">
        <v>665</v>
      </c>
      <c r="F290" t="s">
        <v>594</v>
      </c>
      <c r="G290" t="s">
        <v>1778</v>
      </c>
      <c r="H290">
        <v>12282</v>
      </c>
      <c r="I290" t="s">
        <v>616</v>
      </c>
      <c r="J290" t="s">
        <v>1420</v>
      </c>
      <c r="K290">
        <v>14417</v>
      </c>
      <c r="L290" t="s">
        <v>638</v>
      </c>
      <c r="M290" t="s">
        <v>1169</v>
      </c>
      <c r="N290" t="s">
        <v>1681</v>
      </c>
      <c r="O290" t="s">
        <v>1704</v>
      </c>
      <c r="P290" t="s">
        <v>1774</v>
      </c>
      <c r="Q290" t="s">
        <v>642</v>
      </c>
      <c r="R290">
        <v>910</v>
      </c>
      <c r="S290">
        <v>910</v>
      </c>
      <c r="T290">
        <v>750</v>
      </c>
      <c r="U290">
        <v>5.6</v>
      </c>
      <c r="V290">
        <v>5.6</v>
      </c>
      <c r="W290">
        <v>21.6</v>
      </c>
      <c r="Z290" t="s">
        <v>607</v>
      </c>
      <c r="AA290" t="s">
        <v>607</v>
      </c>
      <c r="AB290">
        <v>2.3999999999999998E-3</v>
      </c>
      <c r="AC290">
        <v>0.13650000000000001</v>
      </c>
      <c r="AD290">
        <v>2.0000000000000001E-4</v>
      </c>
      <c r="AE290">
        <v>0.85780000000000001</v>
      </c>
      <c r="AF290">
        <v>2.3999999999999998E-3</v>
      </c>
      <c r="AG290">
        <v>5.0000000000000001E-4</v>
      </c>
      <c r="AH290">
        <v>2.0000000000000001E-4</v>
      </c>
      <c r="AI290" t="s">
        <v>607</v>
      </c>
      <c r="AJ290" t="s">
        <v>607</v>
      </c>
      <c r="AK290" t="s">
        <v>607</v>
      </c>
      <c r="AL290">
        <v>0</v>
      </c>
      <c r="AM290">
        <v>0</v>
      </c>
      <c r="AN290">
        <v>0</v>
      </c>
      <c r="AO290">
        <v>0</v>
      </c>
      <c r="AP290">
        <v>0</v>
      </c>
      <c r="AQ290" t="s">
        <v>606</v>
      </c>
      <c r="AR290" t="s">
        <v>606</v>
      </c>
      <c r="AS290" t="s">
        <v>606</v>
      </c>
      <c r="AT290" t="s">
        <v>606</v>
      </c>
      <c r="AU290" t="s">
        <v>606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0.68899999999999995</v>
      </c>
      <c r="BW290">
        <v>0.84443840000000003</v>
      </c>
      <c r="BX290">
        <v>20</v>
      </c>
      <c r="BY290">
        <v>4976.2</v>
      </c>
      <c r="BZ290">
        <v>206.4</v>
      </c>
      <c r="CB290">
        <v>114.2</v>
      </c>
      <c r="CC290">
        <v>3.9430297799999998</v>
      </c>
      <c r="CD290">
        <v>3.9396782049999999</v>
      </c>
      <c r="CE290">
        <v>233.37</v>
      </c>
      <c r="CF290" t="s">
        <v>609</v>
      </c>
      <c r="CG290">
        <v>220</v>
      </c>
      <c r="CH290" t="s">
        <v>1422</v>
      </c>
      <c r="CI290" t="s">
        <v>157</v>
      </c>
      <c r="CJ290" t="s">
        <v>1423</v>
      </c>
      <c r="CL290">
        <v>415.5</v>
      </c>
      <c r="CM290">
        <v>419</v>
      </c>
      <c r="CN290">
        <v>415.5</v>
      </c>
      <c r="CO290">
        <v>419</v>
      </c>
      <c r="CP290" t="s">
        <v>826</v>
      </c>
      <c r="CQ290" t="s">
        <v>826</v>
      </c>
      <c r="CR290" t="s">
        <v>780</v>
      </c>
      <c r="CS290" t="s">
        <v>780</v>
      </c>
      <c r="CT290" t="s">
        <v>780</v>
      </c>
      <c r="CU290">
        <v>510.9</v>
      </c>
      <c r="CV290">
        <v>506.5</v>
      </c>
      <c r="CW290" t="s">
        <v>1775</v>
      </c>
    </row>
    <row r="291" spans="2:101" hidden="1">
      <c r="C291" t="s">
        <v>731</v>
      </c>
      <c r="D291" t="s">
        <v>592</v>
      </c>
      <c r="E291" t="s">
        <v>665</v>
      </c>
      <c r="F291" t="s">
        <v>594</v>
      </c>
      <c r="G291" t="s">
        <v>1779</v>
      </c>
      <c r="H291">
        <v>6651</v>
      </c>
      <c r="I291" t="s">
        <v>616</v>
      </c>
      <c r="J291" t="s">
        <v>598</v>
      </c>
      <c r="K291" t="s">
        <v>773</v>
      </c>
      <c r="L291" t="s">
        <v>617</v>
      </c>
      <c r="N291" t="s">
        <v>1681</v>
      </c>
      <c r="O291" t="s">
        <v>1629</v>
      </c>
      <c r="P291" t="s">
        <v>1774</v>
      </c>
      <c r="Q291" t="s">
        <v>1780</v>
      </c>
      <c r="R291">
        <v>276</v>
      </c>
      <c r="S291">
        <v>276</v>
      </c>
      <c r="T291">
        <v>300</v>
      </c>
      <c r="U291">
        <v>2</v>
      </c>
      <c r="V291">
        <v>2</v>
      </c>
      <c r="W291">
        <v>21.7</v>
      </c>
      <c r="Z291" t="s">
        <v>607</v>
      </c>
      <c r="AA291">
        <v>1E-3</v>
      </c>
      <c r="AB291">
        <v>1.8499999999999999E-2</v>
      </c>
      <c r="AC291">
        <v>1.8499999999999999E-2</v>
      </c>
      <c r="AD291" t="s">
        <v>607</v>
      </c>
      <c r="AE291">
        <v>0.94920000000000004</v>
      </c>
      <c r="AF291">
        <v>5.4000000000000003E-3</v>
      </c>
      <c r="AG291">
        <v>3.0999999999999999E-3</v>
      </c>
      <c r="AH291">
        <v>2.3E-3</v>
      </c>
      <c r="AI291">
        <v>2.0000000000000001E-4</v>
      </c>
      <c r="AJ291">
        <v>2.9999999999999997E-4</v>
      </c>
      <c r="AK291">
        <v>2.0000000000000001E-4</v>
      </c>
      <c r="AL291">
        <v>2.5999999999999998E-4</v>
      </c>
      <c r="AM291">
        <v>4.4999999999999999E-4</v>
      </c>
      <c r="AN291">
        <v>2.2000000000000001E-4</v>
      </c>
      <c r="AO291">
        <v>0</v>
      </c>
      <c r="AP291">
        <v>0</v>
      </c>
      <c r="AQ291" t="s">
        <v>606</v>
      </c>
      <c r="AR291" t="s">
        <v>606</v>
      </c>
      <c r="AS291" t="s">
        <v>606</v>
      </c>
      <c r="AT291" t="s">
        <v>606</v>
      </c>
      <c r="AU291" t="s">
        <v>606</v>
      </c>
      <c r="BK291">
        <v>0</v>
      </c>
      <c r="BL291">
        <v>3.0000000000000001E-5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2.1000000000000001E-4</v>
      </c>
      <c r="BS291">
        <v>3.0000000000000001E-5</v>
      </c>
      <c r="BT291">
        <v>2.0000000000000002E-5</v>
      </c>
      <c r="BU291">
        <v>8.0000000000000007E-5</v>
      </c>
      <c r="BV291">
        <v>0.59299999999999997</v>
      </c>
      <c r="BW291">
        <v>0.7267808</v>
      </c>
      <c r="BX291">
        <v>17.2</v>
      </c>
      <c r="BY291">
        <v>4618.7</v>
      </c>
      <c r="BZ291">
        <v>193.6</v>
      </c>
      <c r="CB291">
        <v>105.5</v>
      </c>
      <c r="CC291">
        <v>3.6426413470000001</v>
      </c>
      <c r="CD291">
        <v>3.6395451009999999</v>
      </c>
      <c r="CE291">
        <v>214.28</v>
      </c>
      <c r="CF291" t="s">
        <v>609</v>
      </c>
      <c r="CG291">
        <v>12</v>
      </c>
      <c r="CH291" t="s">
        <v>744</v>
      </c>
      <c r="CJ291" t="s">
        <v>624</v>
      </c>
      <c r="CL291" t="s">
        <v>779</v>
      </c>
      <c r="CM291" t="s">
        <v>779</v>
      </c>
      <c r="CN291" t="s">
        <v>779</v>
      </c>
      <c r="CO291" t="s">
        <v>779</v>
      </c>
      <c r="CP291" t="s">
        <v>779</v>
      </c>
      <c r="CQ291" t="s">
        <v>779</v>
      </c>
      <c r="CR291" t="s">
        <v>780</v>
      </c>
      <c r="CS291" t="s">
        <v>780</v>
      </c>
      <c r="CT291" t="s">
        <v>780</v>
      </c>
      <c r="CU291" t="s">
        <v>780</v>
      </c>
      <c r="CV291" t="s">
        <v>780</v>
      </c>
      <c r="CW291" t="s">
        <v>1775</v>
      </c>
    </row>
    <row r="292" spans="2:101" hidden="1">
      <c r="C292" t="s">
        <v>731</v>
      </c>
      <c r="D292" t="s">
        <v>592</v>
      </c>
      <c r="E292" t="s">
        <v>665</v>
      </c>
      <c r="F292" t="s">
        <v>594</v>
      </c>
      <c r="G292" t="s">
        <v>1781</v>
      </c>
      <c r="H292">
        <v>6909</v>
      </c>
      <c r="I292" t="s">
        <v>616</v>
      </c>
      <c r="J292" t="s">
        <v>598</v>
      </c>
      <c r="K292" t="s">
        <v>773</v>
      </c>
      <c r="L292" t="s">
        <v>617</v>
      </c>
      <c r="N292" t="s">
        <v>1681</v>
      </c>
      <c r="O292" t="s">
        <v>1629</v>
      </c>
      <c r="P292" t="s">
        <v>1782</v>
      </c>
      <c r="Q292" t="s">
        <v>1783</v>
      </c>
      <c r="R292">
        <v>276</v>
      </c>
      <c r="S292">
        <v>276</v>
      </c>
      <c r="T292">
        <v>250</v>
      </c>
      <c r="U292">
        <v>0</v>
      </c>
      <c r="V292">
        <v>0</v>
      </c>
      <c r="W292">
        <v>21.7</v>
      </c>
      <c r="Y292" t="s">
        <v>1759</v>
      </c>
      <c r="Z292" t="s">
        <v>607</v>
      </c>
      <c r="AA292">
        <v>8.0000000000000004E-4</v>
      </c>
      <c r="AB292">
        <v>1.5599999999999999E-2</v>
      </c>
      <c r="AC292">
        <v>2.0500000000000001E-2</v>
      </c>
      <c r="AD292" t="s">
        <v>607</v>
      </c>
      <c r="AE292">
        <v>0.95179999999999998</v>
      </c>
      <c r="AF292">
        <v>6.7999999999999996E-3</v>
      </c>
      <c r="AG292">
        <v>2.0000000000000001E-4</v>
      </c>
      <c r="AH292">
        <v>4.0000000000000002E-4</v>
      </c>
      <c r="AI292">
        <v>2.9999999999999997E-4</v>
      </c>
      <c r="AJ292">
        <v>5.0000000000000001E-4</v>
      </c>
      <c r="AK292">
        <v>2.9999999999999997E-4</v>
      </c>
      <c r="AL292">
        <v>5.9000000000000003E-4</v>
      </c>
      <c r="AM292">
        <v>7.6000000000000004E-4</v>
      </c>
      <c r="AN292">
        <v>4.2000000000000002E-4</v>
      </c>
      <c r="AO292">
        <v>9.0000000000000006E-5</v>
      </c>
      <c r="AP292">
        <v>0</v>
      </c>
      <c r="AQ292" t="s">
        <v>606</v>
      </c>
      <c r="AR292" t="s">
        <v>606</v>
      </c>
      <c r="AS292" t="s">
        <v>606</v>
      </c>
      <c r="AT292" t="s">
        <v>606</v>
      </c>
      <c r="AU292" t="s">
        <v>606</v>
      </c>
      <c r="BK292">
        <v>2.0000000000000002E-5</v>
      </c>
      <c r="BL292">
        <v>4.0000000000000003E-5</v>
      </c>
      <c r="BM292">
        <v>1.2999999999999999E-4</v>
      </c>
      <c r="BN292">
        <v>0</v>
      </c>
      <c r="BO292">
        <v>0</v>
      </c>
      <c r="BP292">
        <v>1.0000000000000001E-5</v>
      </c>
      <c r="BQ292">
        <v>0</v>
      </c>
      <c r="BR292">
        <v>4.6999999999999999E-4</v>
      </c>
      <c r="BS292">
        <v>6.9999999999999994E-5</v>
      </c>
      <c r="BT292">
        <v>5.0000000000000002E-5</v>
      </c>
      <c r="BU292">
        <v>1.4999999999999999E-4</v>
      </c>
      <c r="BV292">
        <v>0.59399999999999997</v>
      </c>
      <c r="BW292">
        <v>0.72800640000000005</v>
      </c>
      <c r="BX292">
        <v>17.2</v>
      </c>
      <c r="BY292">
        <v>4629.2</v>
      </c>
      <c r="BZ292">
        <v>193.9</v>
      </c>
      <c r="CB292">
        <v>103.7</v>
      </c>
      <c r="CC292">
        <v>3.580492016</v>
      </c>
      <c r="CD292">
        <v>3.5774485970000001</v>
      </c>
      <c r="CE292">
        <v>209.43</v>
      </c>
      <c r="CF292" t="s">
        <v>609</v>
      </c>
      <c r="CG292">
        <v>14</v>
      </c>
      <c r="CH292" t="s">
        <v>741</v>
      </c>
      <c r="CJ292" t="s">
        <v>624</v>
      </c>
      <c r="CL292" t="s">
        <v>779</v>
      </c>
      <c r="CM292" t="s">
        <v>779</v>
      </c>
      <c r="CN292" t="s">
        <v>779</v>
      </c>
      <c r="CO292" t="s">
        <v>779</v>
      </c>
      <c r="CP292" t="s">
        <v>779</v>
      </c>
      <c r="CQ292" t="s">
        <v>779</v>
      </c>
      <c r="CR292" t="s">
        <v>780</v>
      </c>
      <c r="CS292" t="s">
        <v>780</v>
      </c>
      <c r="CT292" t="s">
        <v>780</v>
      </c>
      <c r="CU292" t="s">
        <v>780</v>
      </c>
      <c r="CV292" t="s">
        <v>780</v>
      </c>
      <c r="CW292" t="s">
        <v>1775</v>
      </c>
    </row>
    <row r="293" spans="2:101" hidden="1">
      <c r="B293">
        <v>76836</v>
      </c>
      <c r="C293" t="s">
        <v>1290</v>
      </c>
      <c r="D293" t="s">
        <v>592</v>
      </c>
      <c r="E293" t="s">
        <v>665</v>
      </c>
      <c r="F293" t="s">
        <v>594</v>
      </c>
      <c r="G293" t="s">
        <v>1784</v>
      </c>
      <c r="H293">
        <v>10639</v>
      </c>
      <c r="I293" t="s">
        <v>616</v>
      </c>
      <c r="J293" t="s">
        <v>1292</v>
      </c>
      <c r="K293">
        <v>12454</v>
      </c>
      <c r="L293" t="s">
        <v>638</v>
      </c>
      <c r="M293" t="s">
        <v>1096</v>
      </c>
      <c r="N293" t="s">
        <v>1681</v>
      </c>
      <c r="O293" t="s">
        <v>1720</v>
      </c>
      <c r="P293" t="s">
        <v>1774</v>
      </c>
      <c r="Q293" t="s">
        <v>642</v>
      </c>
      <c r="R293">
        <v>379</v>
      </c>
      <c r="S293">
        <v>379</v>
      </c>
      <c r="T293">
        <v>500</v>
      </c>
      <c r="U293">
        <v>8.3000000000000007</v>
      </c>
      <c r="V293">
        <v>8.3000000000000007</v>
      </c>
      <c r="W293">
        <v>20.7</v>
      </c>
      <c r="Z293" t="s">
        <v>607</v>
      </c>
      <c r="AA293">
        <v>8.9999999999999998E-4</v>
      </c>
      <c r="AB293">
        <v>1.7299999999999999E-2</v>
      </c>
      <c r="AC293">
        <v>1.84E-2</v>
      </c>
      <c r="AD293" t="s">
        <v>607</v>
      </c>
      <c r="AE293">
        <v>0.9486</v>
      </c>
      <c r="AF293">
        <v>8.0999999999999996E-3</v>
      </c>
      <c r="AG293">
        <v>1E-3</v>
      </c>
      <c r="AH293">
        <v>5.9999999999999995E-4</v>
      </c>
      <c r="AI293">
        <v>4.0000000000000002E-4</v>
      </c>
      <c r="AJ293">
        <v>5.0000000000000001E-4</v>
      </c>
      <c r="AK293">
        <v>4.0000000000000002E-4</v>
      </c>
      <c r="AL293">
        <v>6.6E-4</v>
      </c>
      <c r="AM293">
        <v>1.01E-3</v>
      </c>
      <c r="AN293">
        <v>8.0000000000000004E-4</v>
      </c>
      <c r="AO293">
        <v>2.0000000000000001E-4</v>
      </c>
      <c r="AP293">
        <v>0</v>
      </c>
      <c r="AQ293" t="s">
        <v>606</v>
      </c>
      <c r="AR293" t="s">
        <v>606</v>
      </c>
      <c r="AS293" t="s">
        <v>606</v>
      </c>
      <c r="AT293" t="s">
        <v>606</v>
      </c>
      <c r="AU293" t="s">
        <v>606</v>
      </c>
      <c r="BK293">
        <v>3.0000000000000001E-5</v>
      </c>
      <c r="BL293">
        <v>5.0000000000000002E-5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6.8999999999999997E-4</v>
      </c>
      <c r="BS293">
        <v>9.0000000000000006E-5</v>
      </c>
      <c r="BT293">
        <v>6.9999999999999994E-5</v>
      </c>
      <c r="BU293">
        <v>2.0000000000000001E-4</v>
      </c>
      <c r="BV293">
        <v>0.59699999999999998</v>
      </c>
      <c r="BW293">
        <v>0.73168319999999998</v>
      </c>
      <c r="BX293">
        <v>17.3</v>
      </c>
      <c r="BY293">
        <v>4618.8999999999996</v>
      </c>
      <c r="BZ293">
        <v>194.3</v>
      </c>
      <c r="CB293">
        <v>105.3</v>
      </c>
      <c r="CC293">
        <v>3.635735865</v>
      </c>
      <c r="CD293">
        <v>3.6326454899999998</v>
      </c>
      <c r="CE293">
        <v>214.24</v>
      </c>
      <c r="CF293" t="s">
        <v>609</v>
      </c>
      <c r="CG293">
        <v>12</v>
      </c>
      <c r="CH293" t="s">
        <v>1293</v>
      </c>
      <c r="CI293" t="s">
        <v>157</v>
      </c>
      <c r="CJ293" t="s">
        <v>1294</v>
      </c>
      <c r="CL293">
        <v>1364</v>
      </c>
      <c r="CM293">
        <v>1870</v>
      </c>
      <c r="CN293">
        <v>1364</v>
      </c>
      <c r="CO293">
        <v>1870</v>
      </c>
      <c r="CP293" t="s">
        <v>157</v>
      </c>
      <c r="CQ293" t="s">
        <v>157</v>
      </c>
      <c r="CR293" t="s">
        <v>780</v>
      </c>
      <c r="CS293" t="s">
        <v>780</v>
      </c>
      <c r="CT293" t="s">
        <v>780</v>
      </c>
      <c r="CU293">
        <v>453.6</v>
      </c>
      <c r="CV293">
        <v>449.4</v>
      </c>
      <c r="CW293" t="s">
        <v>1775</v>
      </c>
    </row>
    <row r="294" spans="2:101" hidden="1">
      <c r="B294">
        <v>76803</v>
      </c>
      <c r="C294" t="s">
        <v>1075</v>
      </c>
      <c r="D294" t="s">
        <v>592</v>
      </c>
      <c r="E294" t="s">
        <v>665</v>
      </c>
      <c r="F294" t="s">
        <v>594</v>
      </c>
      <c r="G294" t="s">
        <v>1785</v>
      </c>
      <c r="H294">
        <v>11556</v>
      </c>
      <c r="I294" t="s">
        <v>616</v>
      </c>
      <c r="J294" t="s">
        <v>1077</v>
      </c>
      <c r="K294">
        <v>15266</v>
      </c>
      <c r="L294" t="s">
        <v>654</v>
      </c>
      <c r="M294" t="s">
        <v>1169</v>
      </c>
      <c r="N294" t="s">
        <v>1681</v>
      </c>
      <c r="O294" t="s">
        <v>1704</v>
      </c>
      <c r="P294" t="s">
        <v>1774</v>
      </c>
      <c r="Q294" t="s">
        <v>1063</v>
      </c>
      <c r="R294">
        <v>1034</v>
      </c>
      <c r="S294">
        <v>1034</v>
      </c>
      <c r="T294">
        <v>900</v>
      </c>
      <c r="U294">
        <v>9</v>
      </c>
      <c r="V294">
        <v>9</v>
      </c>
      <c r="W294">
        <v>20.5</v>
      </c>
      <c r="Y294" t="s">
        <v>1786</v>
      </c>
      <c r="Z294" t="s">
        <v>607</v>
      </c>
      <c r="AA294">
        <v>1E-4</v>
      </c>
      <c r="AB294">
        <v>2.8999999999999998E-3</v>
      </c>
      <c r="AC294">
        <v>0.1047</v>
      </c>
      <c r="AD294" t="s">
        <v>607</v>
      </c>
      <c r="AE294">
        <v>0.89080000000000004</v>
      </c>
      <c r="AF294">
        <v>1.2999999999999999E-3</v>
      </c>
      <c r="AG294">
        <v>1E-4</v>
      </c>
      <c r="AH294">
        <v>1E-4</v>
      </c>
      <c r="AI294" t="s">
        <v>607</v>
      </c>
      <c r="AJ294" t="s">
        <v>607</v>
      </c>
      <c r="AK294" t="s">
        <v>607</v>
      </c>
      <c r="AL294">
        <v>0</v>
      </c>
      <c r="AM294">
        <v>0</v>
      </c>
      <c r="AN294">
        <v>0</v>
      </c>
      <c r="AO294">
        <v>0</v>
      </c>
      <c r="AP294">
        <v>0</v>
      </c>
      <c r="AQ294" t="s">
        <v>606</v>
      </c>
      <c r="AR294" t="s">
        <v>606</v>
      </c>
      <c r="AS294" t="s">
        <v>606</v>
      </c>
      <c r="AT294" t="s">
        <v>606</v>
      </c>
      <c r="AU294" t="s">
        <v>606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0.65700000000000003</v>
      </c>
      <c r="BW294">
        <v>0.80521920000000002</v>
      </c>
      <c r="BX294">
        <v>19</v>
      </c>
      <c r="BY294">
        <v>4886.1000000000004</v>
      </c>
      <c r="BZ294">
        <v>202.5</v>
      </c>
      <c r="CB294">
        <v>95</v>
      </c>
      <c r="CC294">
        <v>3.28</v>
      </c>
      <c r="CD294">
        <v>3.2770000000000001</v>
      </c>
      <c r="CE294" t="s">
        <v>608</v>
      </c>
      <c r="CF294" t="s">
        <v>609</v>
      </c>
      <c r="CG294">
        <v>20</v>
      </c>
      <c r="CH294" t="s">
        <v>662</v>
      </c>
      <c r="CI294" t="s">
        <v>157</v>
      </c>
      <c r="CJ294" t="s">
        <v>663</v>
      </c>
      <c r="CL294">
        <v>413</v>
      </c>
      <c r="CM294">
        <v>416</v>
      </c>
      <c r="CN294">
        <v>413</v>
      </c>
      <c r="CO294">
        <v>416</v>
      </c>
      <c r="CP294" t="s">
        <v>157</v>
      </c>
      <c r="CQ294" t="s">
        <v>157</v>
      </c>
      <c r="CR294" t="s">
        <v>780</v>
      </c>
      <c r="CS294" t="s">
        <v>780</v>
      </c>
      <c r="CT294" t="s">
        <v>780</v>
      </c>
      <c r="CU294">
        <v>501</v>
      </c>
      <c r="CV294">
        <v>497.2</v>
      </c>
      <c r="CW294" t="s">
        <v>1775</v>
      </c>
    </row>
    <row r="295" spans="2:101" hidden="1">
      <c r="B295">
        <v>76806</v>
      </c>
      <c r="C295" t="s">
        <v>1541</v>
      </c>
      <c r="D295" t="s">
        <v>592</v>
      </c>
      <c r="E295" t="s">
        <v>665</v>
      </c>
      <c r="F295" t="s">
        <v>594</v>
      </c>
      <c r="G295" t="s">
        <v>1787</v>
      </c>
      <c r="H295">
        <v>12076</v>
      </c>
      <c r="I295" t="s">
        <v>616</v>
      </c>
      <c r="J295" t="s">
        <v>1543</v>
      </c>
      <c r="K295">
        <v>12873</v>
      </c>
      <c r="L295" t="s">
        <v>654</v>
      </c>
      <c r="M295" t="s">
        <v>1143</v>
      </c>
      <c r="N295" t="s">
        <v>1681</v>
      </c>
      <c r="O295" t="s">
        <v>1717</v>
      </c>
      <c r="P295" t="s">
        <v>1774</v>
      </c>
      <c r="Q295" t="s">
        <v>642</v>
      </c>
      <c r="R295">
        <v>1365</v>
      </c>
      <c r="S295">
        <v>1365</v>
      </c>
      <c r="T295">
        <v>1275</v>
      </c>
      <c r="U295">
        <v>6.7</v>
      </c>
      <c r="V295">
        <v>6.7</v>
      </c>
      <c r="W295">
        <v>21.3</v>
      </c>
      <c r="Z295" t="s">
        <v>607</v>
      </c>
      <c r="AA295">
        <v>1E-4</v>
      </c>
      <c r="AB295">
        <v>3.0000000000000001E-3</v>
      </c>
      <c r="AC295">
        <v>8.09E-2</v>
      </c>
      <c r="AD295" t="s">
        <v>607</v>
      </c>
      <c r="AE295">
        <v>0.91539999999999999</v>
      </c>
      <c r="AF295">
        <v>5.9999999999999995E-4</v>
      </c>
      <c r="AG295" t="s">
        <v>607</v>
      </c>
      <c r="AH295" t="s">
        <v>607</v>
      </c>
      <c r="AI295" t="s">
        <v>607</v>
      </c>
      <c r="AJ295" t="s">
        <v>606</v>
      </c>
      <c r="AK295" t="s">
        <v>606</v>
      </c>
      <c r="AL295">
        <v>0</v>
      </c>
      <c r="AM295">
        <v>0</v>
      </c>
      <c r="AN295">
        <v>0</v>
      </c>
      <c r="AO295">
        <v>0</v>
      </c>
      <c r="AP295">
        <v>0</v>
      </c>
      <c r="AQ295" t="s">
        <v>606</v>
      </c>
      <c r="AR295" t="s">
        <v>606</v>
      </c>
      <c r="AS295" t="s">
        <v>606</v>
      </c>
      <c r="AT295" t="s">
        <v>606</v>
      </c>
      <c r="AU295" t="s">
        <v>606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0.63400000000000001</v>
      </c>
      <c r="BW295">
        <v>0.77703040000000001</v>
      </c>
      <c r="BX295">
        <v>18.399999999999999</v>
      </c>
      <c r="BY295">
        <v>4819.7</v>
      </c>
      <c r="BZ295">
        <v>199.6</v>
      </c>
      <c r="CB295">
        <v>95</v>
      </c>
      <c r="CC295">
        <v>3.28</v>
      </c>
      <c r="CD295">
        <v>3.2770000000000001</v>
      </c>
      <c r="CE295" t="s">
        <v>608</v>
      </c>
      <c r="CF295" t="s">
        <v>609</v>
      </c>
      <c r="CG295">
        <v>3</v>
      </c>
      <c r="CH295" t="s">
        <v>976</v>
      </c>
      <c r="CI295" t="s">
        <v>157</v>
      </c>
      <c r="CJ295" t="s">
        <v>977</v>
      </c>
      <c r="CL295">
        <v>422.5</v>
      </c>
      <c r="CM295">
        <v>425</v>
      </c>
      <c r="CN295">
        <v>422.5</v>
      </c>
      <c r="CO295">
        <v>425</v>
      </c>
      <c r="CP295" t="s">
        <v>826</v>
      </c>
      <c r="CQ295" t="s">
        <v>826</v>
      </c>
      <c r="CR295" t="s">
        <v>780</v>
      </c>
      <c r="CS295" t="s">
        <v>780</v>
      </c>
      <c r="CT295" t="s">
        <v>780</v>
      </c>
      <c r="CU295">
        <v>508.8</v>
      </c>
      <c r="CV295">
        <v>504.5</v>
      </c>
      <c r="CW295" t="s">
        <v>1775</v>
      </c>
    </row>
    <row r="296" spans="2:101" hidden="1">
      <c r="B296">
        <v>76907</v>
      </c>
      <c r="C296" t="s">
        <v>1424</v>
      </c>
      <c r="D296" t="s">
        <v>592</v>
      </c>
      <c r="E296" t="s">
        <v>665</v>
      </c>
      <c r="F296" t="s">
        <v>594</v>
      </c>
      <c r="G296" t="s">
        <v>1788</v>
      </c>
      <c r="H296">
        <v>5551</v>
      </c>
      <c r="I296" t="s">
        <v>616</v>
      </c>
      <c r="J296" t="s">
        <v>1426</v>
      </c>
      <c r="K296">
        <v>13500</v>
      </c>
      <c r="L296" t="s">
        <v>638</v>
      </c>
      <c r="M296" t="s">
        <v>1096</v>
      </c>
      <c r="N296" t="s">
        <v>1681</v>
      </c>
      <c r="O296" t="s">
        <v>1720</v>
      </c>
      <c r="P296" t="s">
        <v>1774</v>
      </c>
      <c r="Q296" t="s">
        <v>642</v>
      </c>
      <c r="R296">
        <v>503</v>
      </c>
      <c r="S296">
        <v>503</v>
      </c>
      <c r="T296">
        <v>500</v>
      </c>
      <c r="U296">
        <v>16.7</v>
      </c>
      <c r="V296">
        <v>16.7</v>
      </c>
      <c r="W296">
        <v>21.1</v>
      </c>
      <c r="Z296" t="s">
        <v>607</v>
      </c>
      <c r="AA296">
        <v>5.0000000000000001E-4</v>
      </c>
      <c r="AB296" t="s">
        <v>606</v>
      </c>
      <c r="AC296">
        <v>1.78E-2</v>
      </c>
      <c r="AD296" t="s">
        <v>607</v>
      </c>
      <c r="AE296">
        <v>0.96489999999999998</v>
      </c>
      <c r="AF296">
        <v>1.38E-2</v>
      </c>
      <c r="AG296">
        <v>1E-3</v>
      </c>
      <c r="AH296">
        <v>2.9999999999999997E-4</v>
      </c>
      <c r="AI296">
        <v>2.9999999999999997E-4</v>
      </c>
      <c r="AJ296">
        <v>2.0000000000000001E-4</v>
      </c>
      <c r="AK296">
        <v>1E-4</v>
      </c>
      <c r="AL296">
        <v>1.8000000000000001E-4</v>
      </c>
      <c r="AM296">
        <v>2.5999999999999998E-4</v>
      </c>
      <c r="AN296">
        <v>3.4000000000000002E-4</v>
      </c>
      <c r="AO296">
        <v>6.9999999999999994E-5</v>
      </c>
      <c r="AP296">
        <v>0</v>
      </c>
      <c r="AQ296" t="s">
        <v>606</v>
      </c>
      <c r="AR296" t="s">
        <v>606</v>
      </c>
      <c r="AS296" t="s">
        <v>606</v>
      </c>
      <c r="AT296" t="s">
        <v>606</v>
      </c>
      <c r="AU296" t="s">
        <v>606</v>
      </c>
      <c r="BK296">
        <v>0</v>
      </c>
      <c r="BL296">
        <v>2.0000000000000002E-5</v>
      </c>
      <c r="BM296">
        <v>0</v>
      </c>
      <c r="BN296">
        <v>0</v>
      </c>
      <c r="BO296">
        <v>0</v>
      </c>
      <c r="BP296">
        <v>3.0000000000000001E-5</v>
      </c>
      <c r="BQ296">
        <v>0</v>
      </c>
      <c r="BR296">
        <v>1E-4</v>
      </c>
      <c r="BS296">
        <v>2.0000000000000002E-5</v>
      </c>
      <c r="BT296">
        <v>2.0000000000000002E-5</v>
      </c>
      <c r="BU296">
        <v>6.0000000000000002E-5</v>
      </c>
      <c r="BV296">
        <v>0.58299999999999996</v>
      </c>
      <c r="BW296">
        <v>0.71452479999999996</v>
      </c>
      <c r="BX296">
        <v>16.899999999999999</v>
      </c>
      <c r="BY296">
        <v>4646.8</v>
      </c>
      <c r="BZ296">
        <v>194.9</v>
      </c>
      <c r="CB296">
        <v>111.4</v>
      </c>
      <c r="CC296">
        <v>3.8463530430000001</v>
      </c>
      <c r="CD296">
        <v>3.8430836429999999</v>
      </c>
      <c r="CE296">
        <v>226.07</v>
      </c>
      <c r="CF296" t="s">
        <v>609</v>
      </c>
      <c r="CG296">
        <v>12</v>
      </c>
      <c r="CH296" t="s">
        <v>1427</v>
      </c>
      <c r="CI296" t="s">
        <v>157</v>
      </c>
      <c r="CJ296" t="s">
        <v>1428</v>
      </c>
      <c r="CL296">
        <v>1403</v>
      </c>
      <c r="CM296">
        <v>2025</v>
      </c>
      <c r="CN296">
        <v>1403</v>
      </c>
      <c r="CO296">
        <v>2025</v>
      </c>
      <c r="CP296" t="s">
        <v>157</v>
      </c>
      <c r="CQ296" t="s">
        <v>157</v>
      </c>
      <c r="CR296" t="s">
        <v>780</v>
      </c>
      <c r="CS296" t="s">
        <v>780</v>
      </c>
      <c r="CT296" t="s">
        <v>780</v>
      </c>
      <c r="CU296">
        <v>446.8</v>
      </c>
      <c r="CV296">
        <v>442.2</v>
      </c>
      <c r="CW296" t="s">
        <v>1775</v>
      </c>
    </row>
    <row r="297" spans="2:101" hidden="1">
      <c r="B297">
        <v>76688</v>
      </c>
      <c r="C297" t="s">
        <v>952</v>
      </c>
      <c r="D297" t="s">
        <v>592</v>
      </c>
      <c r="E297" t="s">
        <v>665</v>
      </c>
      <c r="F297" t="s">
        <v>594</v>
      </c>
      <c r="G297" t="s">
        <v>1789</v>
      </c>
      <c r="H297">
        <v>11884</v>
      </c>
      <c r="I297" t="s">
        <v>616</v>
      </c>
      <c r="J297" t="s">
        <v>954</v>
      </c>
      <c r="K297">
        <v>13462</v>
      </c>
      <c r="L297" t="s">
        <v>654</v>
      </c>
      <c r="M297" t="s">
        <v>1143</v>
      </c>
      <c r="N297" t="s">
        <v>1681</v>
      </c>
      <c r="O297" t="s">
        <v>1704</v>
      </c>
      <c r="P297" t="s">
        <v>1774</v>
      </c>
      <c r="Q297" t="s">
        <v>642</v>
      </c>
      <c r="R297">
        <v>1255</v>
      </c>
      <c r="S297">
        <v>1255</v>
      </c>
      <c r="T297">
        <v>1525</v>
      </c>
      <c r="U297">
        <v>17.8</v>
      </c>
      <c r="V297">
        <v>17.8</v>
      </c>
      <c r="W297">
        <v>21.8</v>
      </c>
      <c r="Y297" t="s">
        <v>1354</v>
      </c>
      <c r="Z297">
        <v>5.1000000000000004E-3</v>
      </c>
      <c r="AA297">
        <v>1E-4</v>
      </c>
      <c r="AB297">
        <v>4.3E-3</v>
      </c>
      <c r="AC297">
        <v>8.9399999999999993E-2</v>
      </c>
      <c r="AD297" t="s">
        <v>606</v>
      </c>
      <c r="AE297">
        <v>0.90059999999999996</v>
      </c>
      <c r="AF297">
        <v>5.0000000000000001E-4</v>
      </c>
      <c r="AG297" t="s">
        <v>607</v>
      </c>
      <c r="AH297" t="s">
        <v>607</v>
      </c>
      <c r="AI297" t="s">
        <v>607</v>
      </c>
      <c r="AJ297" t="s">
        <v>606</v>
      </c>
      <c r="AK297" t="s">
        <v>606</v>
      </c>
      <c r="AL297">
        <v>0</v>
      </c>
      <c r="AM297">
        <v>0</v>
      </c>
      <c r="AN297">
        <v>0</v>
      </c>
      <c r="AO297">
        <v>0</v>
      </c>
      <c r="AP297">
        <v>0</v>
      </c>
      <c r="AQ297" t="s">
        <v>606</v>
      </c>
      <c r="AR297" t="s">
        <v>606</v>
      </c>
      <c r="AS297" t="s">
        <v>606</v>
      </c>
      <c r="AT297" t="s">
        <v>606</v>
      </c>
      <c r="AU297" t="s">
        <v>606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0.64</v>
      </c>
      <c r="BW297">
        <v>0.78438399999999997</v>
      </c>
      <c r="BX297">
        <v>18.5</v>
      </c>
      <c r="BY297">
        <v>4824.8999999999996</v>
      </c>
      <c r="BZ297">
        <v>199.7</v>
      </c>
      <c r="CB297">
        <v>95</v>
      </c>
      <c r="CC297">
        <v>3.28</v>
      </c>
      <c r="CD297">
        <v>3.2770000000000001</v>
      </c>
      <c r="CE297" t="s">
        <v>608</v>
      </c>
      <c r="CF297" t="s">
        <v>609</v>
      </c>
      <c r="CG297">
        <v>0</v>
      </c>
      <c r="CH297" t="s">
        <v>955</v>
      </c>
      <c r="CI297" t="s">
        <v>157</v>
      </c>
      <c r="CJ297" t="s">
        <v>956</v>
      </c>
      <c r="CL297">
        <v>501</v>
      </c>
      <c r="CM297">
        <v>507.5</v>
      </c>
      <c r="CN297">
        <v>501</v>
      </c>
      <c r="CO297">
        <v>507.5</v>
      </c>
      <c r="CP297" t="s">
        <v>157</v>
      </c>
      <c r="CQ297" t="s">
        <v>157</v>
      </c>
      <c r="CR297" t="s">
        <v>780</v>
      </c>
      <c r="CS297" t="s">
        <v>780</v>
      </c>
      <c r="CT297" t="s">
        <v>780</v>
      </c>
      <c r="CU297">
        <v>592.20000000000005</v>
      </c>
      <c r="CV297">
        <v>587.29999999999995</v>
      </c>
      <c r="CW297" t="s">
        <v>1775</v>
      </c>
    </row>
    <row r="298" spans="2:101" hidden="1">
      <c r="B298">
        <v>76665</v>
      </c>
      <c r="C298" t="s">
        <v>1038</v>
      </c>
      <c r="D298" t="s">
        <v>592</v>
      </c>
      <c r="E298" t="s">
        <v>665</v>
      </c>
      <c r="F298" t="s">
        <v>594</v>
      </c>
      <c r="G298" t="s">
        <v>1790</v>
      </c>
      <c r="H298">
        <v>11760</v>
      </c>
      <c r="I298" t="s">
        <v>616</v>
      </c>
      <c r="J298" t="s">
        <v>1040</v>
      </c>
      <c r="K298">
        <v>17057</v>
      </c>
      <c r="L298" t="s">
        <v>654</v>
      </c>
      <c r="M298" t="s">
        <v>1024</v>
      </c>
      <c r="N298" t="s">
        <v>1681</v>
      </c>
      <c r="O298" t="s">
        <v>1704</v>
      </c>
      <c r="P298" t="s">
        <v>1774</v>
      </c>
      <c r="Q298" t="s">
        <v>1063</v>
      </c>
      <c r="R298">
        <v>1379</v>
      </c>
      <c r="S298">
        <v>1379</v>
      </c>
      <c r="T298">
        <v>1200</v>
      </c>
      <c r="U298">
        <v>11</v>
      </c>
      <c r="V298">
        <v>11</v>
      </c>
      <c r="W298">
        <v>21.8</v>
      </c>
      <c r="Y298" t="s">
        <v>1354</v>
      </c>
      <c r="Z298" t="s">
        <v>607</v>
      </c>
      <c r="AA298">
        <v>2.0000000000000001E-4</v>
      </c>
      <c r="AB298">
        <v>3.3999999999999998E-3</v>
      </c>
      <c r="AC298">
        <v>0.10680000000000001</v>
      </c>
      <c r="AD298" t="s">
        <v>606</v>
      </c>
      <c r="AE298">
        <v>0.8861</v>
      </c>
      <c r="AF298">
        <v>8.0000000000000004E-4</v>
      </c>
      <c r="AG298">
        <v>2.5999999999999999E-3</v>
      </c>
      <c r="AH298">
        <v>1E-4</v>
      </c>
      <c r="AI298" t="s">
        <v>607</v>
      </c>
      <c r="AJ298" t="s">
        <v>607</v>
      </c>
      <c r="AK298" t="s">
        <v>606</v>
      </c>
      <c r="AL298">
        <v>0</v>
      </c>
      <c r="AM298">
        <v>0</v>
      </c>
      <c r="AN298">
        <v>0</v>
      </c>
      <c r="AO298">
        <v>0</v>
      </c>
      <c r="AP298">
        <v>0</v>
      </c>
      <c r="AQ298" t="s">
        <v>606</v>
      </c>
      <c r="AR298" t="s">
        <v>606</v>
      </c>
      <c r="AS298" t="s">
        <v>606</v>
      </c>
      <c r="AT298" t="s">
        <v>606</v>
      </c>
      <c r="AU298" t="s">
        <v>606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0.66200000000000003</v>
      </c>
      <c r="BW298">
        <v>0.81134720000000005</v>
      </c>
      <c r="BX298">
        <v>19.2</v>
      </c>
      <c r="BY298">
        <v>4889.8999999999996</v>
      </c>
      <c r="BZ298">
        <v>203.1</v>
      </c>
      <c r="CB298">
        <v>100.2</v>
      </c>
      <c r="CC298">
        <v>3.459646094</v>
      </c>
      <c r="CD298">
        <v>3.4567053950000002</v>
      </c>
      <c r="CE298">
        <v>205.48</v>
      </c>
      <c r="CF298" t="s">
        <v>609</v>
      </c>
      <c r="CG298">
        <v>0</v>
      </c>
      <c r="CH298" t="s">
        <v>1041</v>
      </c>
      <c r="CI298" t="s">
        <v>157</v>
      </c>
      <c r="CJ298" t="s">
        <v>1042</v>
      </c>
      <c r="CL298">
        <v>524.5</v>
      </c>
      <c r="CM298">
        <v>526.5</v>
      </c>
      <c r="CN298">
        <v>524.5</v>
      </c>
      <c r="CO298">
        <v>526.5</v>
      </c>
      <c r="CP298" t="s">
        <v>826</v>
      </c>
      <c r="CQ298" t="s">
        <v>157</v>
      </c>
      <c r="CR298" t="s">
        <v>780</v>
      </c>
      <c r="CS298" t="s">
        <v>780</v>
      </c>
      <c r="CT298" t="s">
        <v>780</v>
      </c>
      <c r="CU298" t="s">
        <v>834</v>
      </c>
      <c r="CV298">
        <v>614.70000000000005</v>
      </c>
      <c r="CW298" t="s">
        <v>1775</v>
      </c>
    </row>
    <row r="299" spans="2:101" hidden="1">
      <c r="B299">
        <v>76786</v>
      </c>
      <c r="C299" t="s">
        <v>1186</v>
      </c>
      <c r="D299" t="s">
        <v>592</v>
      </c>
      <c r="E299" t="s">
        <v>665</v>
      </c>
      <c r="F299" t="s">
        <v>594</v>
      </c>
      <c r="G299" t="s">
        <v>1791</v>
      </c>
      <c r="H299">
        <v>11049</v>
      </c>
      <c r="I299" t="s">
        <v>616</v>
      </c>
      <c r="J299" t="s">
        <v>1188</v>
      </c>
      <c r="K299">
        <v>9604</v>
      </c>
      <c r="L299" t="s">
        <v>638</v>
      </c>
      <c r="M299" t="s">
        <v>1096</v>
      </c>
      <c r="N299" t="s">
        <v>1681</v>
      </c>
      <c r="O299" t="s">
        <v>1717</v>
      </c>
      <c r="P299" t="s">
        <v>1774</v>
      </c>
      <c r="Q299" t="s">
        <v>642</v>
      </c>
      <c r="R299">
        <v>345</v>
      </c>
      <c r="S299">
        <v>345</v>
      </c>
      <c r="T299">
        <v>300</v>
      </c>
      <c r="U299">
        <v>33.299999999999997</v>
      </c>
      <c r="V299">
        <v>33.299999999999997</v>
      </c>
      <c r="W299">
        <v>21.2</v>
      </c>
      <c r="Z299">
        <v>2.9999999999999997E-4</v>
      </c>
      <c r="AA299">
        <v>6.9999999999999999E-4</v>
      </c>
      <c r="AB299">
        <v>1.6799999999999999E-2</v>
      </c>
      <c r="AC299">
        <v>2.0199999999999999E-2</v>
      </c>
      <c r="AD299" t="s">
        <v>607</v>
      </c>
      <c r="AE299">
        <v>0.9385</v>
      </c>
      <c r="AF299">
        <v>1.4E-2</v>
      </c>
      <c r="AG299">
        <v>3.2000000000000002E-3</v>
      </c>
      <c r="AH299">
        <v>1.1999999999999999E-3</v>
      </c>
      <c r="AI299">
        <v>1E-3</v>
      </c>
      <c r="AJ299">
        <v>6.9999999999999999E-4</v>
      </c>
      <c r="AK299">
        <v>4.0000000000000002E-4</v>
      </c>
      <c r="AL299">
        <v>5.5000000000000003E-4</v>
      </c>
      <c r="AM299">
        <v>8.0000000000000004E-4</v>
      </c>
      <c r="AN299">
        <v>7.6999999999999996E-4</v>
      </c>
      <c r="AO299">
        <v>2.7999999999999998E-4</v>
      </c>
      <c r="AP299">
        <v>0</v>
      </c>
      <c r="AQ299" t="s">
        <v>606</v>
      </c>
      <c r="AR299" t="s">
        <v>606</v>
      </c>
      <c r="AS299" t="s">
        <v>606</v>
      </c>
      <c r="AT299" t="s">
        <v>606</v>
      </c>
      <c r="AU299" t="s">
        <v>606</v>
      </c>
      <c r="BK299">
        <v>2.0000000000000002E-5</v>
      </c>
      <c r="BL299">
        <v>5.0000000000000002E-5</v>
      </c>
      <c r="BM299">
        <v>0</v>
      </c>
      <c r="BN299">
        <v>0</v>
      </c>
      <c r="BO299">
        <v>0</v>
      </c>
      <c r="BP299">
        <v>2.0000000000000002E-5</v>
      </c>
      <c r="BQ299">
        <v>0</v>
      </c>
      <c r="BR299">
        <v>2.9999999999999997E-4</v>
      </c>
      <c r="BS299">
        <v>4.0000000000000003E-5</v>
      </c>
      <c r="BT299">
        <v>4.0000000000000003E-5</v>
      </c>
      <c r="BU299">
        <v>1.2999999999999999E-4</v>
      </c>
      <c r="BV299">
        <v>0.60399999999999998</v>
      </c>
      <c r="BW299">
        <v>0.74026239999999999</v>
      </c>
      <c r="BX299">
        <v>17.5</v>
      </c>
      <c r="BY299">
        <v>4625.2</v>
      </c>
      <c r="BZ299">
        <v>195.7</v>
      </c>
      <c r="CB299">
        <v>108.4</v>
      </c>
      <c r="CC299">
        <v>3.7427708239999999</v>
      </c>
      <c r="CD299">
        <v>3.7395894690000002</v>
      </c>
      <c r="CE299">
        <v>220.74</v>
      </c>
      <c r="CF299" t="s">
        <v>609</v>
      </c>
      <c r="CG299">
        <v>7</v>
      </c>
      <c r="CH299" t="s">
        <v>1189</v>
      </c>
      <c r="CI299" t="s">
        <v>157</v>
      </c>
      <c r="CJ299" t="s">
        <v>1190</v>
      </c>
      <c r="CL299">
        <v>1257.5</v>
      </c>
      <c r="CM299">
        <v>1267</v>
      </c>
      <c r="CN299">
        <v>1257.5</v>
      </c>
      <c r="CO299">
        <v>1267</v>
      </c>
      <c r="CP299" t="s">
        <v>157</v>
      </c>
      <c r="CQ299" t="s">
        <v>157</v>
      </c>
      <c r="CR299" t="s">
        <v>780</v>
      </c>
      <c r="CS299" t="s">
        <v>780</v>
      </c>
      <c r="CT299" t="s">
        <v>780</v>
      </c>
      <c r="CU299">
        <v>463.3</v>
      </c>
      <c r="CV299">
        <v>459.6</v>
      </c>
      <c r="CW299" t="s">
        <v>1775</v>
      </c>
    </row>
    <row r="300" spans="2:101" hidden="1">
      <c r="B300">
        <v>76787</v>
      </c>
      <c r="C300" t="s">
        <v>1140</v>
      </c>
      <c r="D300" t="s">
        <v>592</v>
      </c>
      <c r="E300" t="s">
        <v>665</v>
      </c>
      <c r="F300" t="s">
        <v>594</v>
      </c>
      <c r="G300" t="s">
        <v>1792</v>
      </c>
      <c r="H300">
        <v>11421</v>
      </c>
      <c r="I300" t="s">
        <v>616</v>
      </c>
      <c r="J300" t="s">
        <v>1142</v>
      </c>
      <c r="K300">
        <v>11769</v>
      </c>
      <c r="L300" t="s">
        <v>638</v>
      </c>
      <c r="M300" t="s">
        <v>1143</v>
      </c>
      <c r="N300" t="s">
        <v>1681</v>
      </c>
      <c r="O300" t="s">
        <v>1717</v>
      </c>
      <c r="P300" t="s">
        <v>1774</v>
      </c>
      <c r="Q300" t="s">
        <v>642</v>
      </c>
      <c r="R300">
        <v>352</v>
      </c>
      <c r="S300">
        <v>352</v>
      </c>
      <c r="T300">
        <v>350</v>
      </c>
      <c r="U300">
        <v>18.3</v>
      </c>
      <c r="V300">
        <v>18.3</v>
      </c>
      <c r="W300">
        <v>21.2</v>
      </c>
      <c r="Y300" t="s">
        <v>1793</v>
      </c>
      <c r="Z300" t="s">
        <v>607</v>
      </c>
      <c r="AA300">
        <v>2.0000000000000001E-4</v>
      </c>
      <c r="AB300">
        <v>4.1000000000000003E-3</v>
      </c>
      <c r="AC300">
        <v>7.7299999999999994E-2</v>
      </c>
      <c r="AD300" t="s">
        <v>607</v>
      </c>
      <c r="AE300">
        <v>0.90749999999999997</v>
      </c>
      <c r="AF300">
        <v>2.3999999999999998E-3</v>
      </c>
      <c r="AG300">
        <v>4.4000000000000003E-3</v>
      </c>
      <c r="AH300">
        <v>1E-3</v>
      </c>
      <c r="AI300">
        <v>1.2999999999999999E-3</v>
      </c>
      <c r="AJ300">
        <v>5.0000000000000001E-4</v>
      </c>
      <c r="AK300">
        <v>4.0000000000000002E-4</v>
      </c>
      <c r="AL300">
        <v>1.7000000000000001E-4</v>
      </c>
      <c r="AM300">
        <v>1.7000000000000001E-4</v>
      </c>
      <c r="AN300">
        <v>2.2000000000000001E-4</v>
      </c>
      <c r="AO300">
        <v>0</v>
      </c>
      <c r="AP300">
        <v>0</v>
      </c>
      <c r="AQ300" t="s">
        <v>606</v>
      </c>
      <c r="AR300" t="s">
        <v>606</v>
      </c>
      <c r="AS300" t="s">
        <v>606</v>
      </c>
      <c r="AT300" t="s">
        <v>606</v>
      </c>
      <c r="AU300" t="s">
        <v>606</v>
      </c>
      <c r="BK300">
        <v>2.0000000000000002E-5</v>
      </c>
      <c r="BL300">
        <v>0</v>
      </c>
      <c r="BM300">
        <v>2.0000000000000002E-5</v>
      </c>
      <c r="BN300">
        <v>0</v>
      </c>
      <c r="BO300">
        <v>0</v>
      </c>
      <c r="BP300">
        <v>0</v>
      </c>
      <c r="BQ300">
        <v>0</v>
      </c>
      <c r="BR300">
        <v>1.2999999999999999E-4</v>
      </c>
      <c r="BS300">
        <v>6.9999999999999994E-5</v>
      </c>
      <c r="BT300">
        <v>4.0000000000000003E-5</v>
      </c>
      <c r="BU300">
        <v>6.0000000000000002E-5</v>
      </c>
      <c r="BV300">
        <v>0.64300000000000002</v>
      </c>
      <c r="BW300">
        <v>0.78806080000000001</v>
      </c>
      <c r="BX300">
        <v>18.600000000000001</v>
      </c>
      <c r="BY300">
        <v>4802.8</v>
      </c>
      <c r="BZ300">
        <v>201.2</v>
      </c>
      <c r="CB300">
        <v>102.5</v>
      </c>
      <c r="CC300">
        <v>3.5390591279999999</v>
      </c>
      <c r="CD300">
        <v>3.5360509279999999</v>
      </c>
      <c r="CE300">
        <v>206.2</v>
      </c>
      <c r="CF300" t="s">
        <v>609</v>
      </c>
      <c r="CG300">
        <v>78</v>
      </c>
      <c r="CH300" t="s">
        <v>985</v>
      </c>
      <c r="CI300" t="s">
        <v>157</v>
      </c>
      <c r="CJ300" t="s">
        <v>986</v>
      </c>
      <c r="CL300" t="s">
        <v>826</v>
      </c>
      <c r="CM300" t="s">
        <v>826</v>
      </c>
      <c r="CN300" t="s">
        <v>826</v>
      </c>
      <c r="CO300" t="s">
        <v>826</v>
      </c>
      <c r="CP300" t="s">
        <v>157</v>
      </c>
      <c r="CQ300" t="s">
        <v>157</v>
      </c>
      <c r="CR300" t="s">
        <v>780</v>
      </c>
      <c r="CS300" t="s">
        <v>780</v>
      </c>
      <c r="CT300" t="s">
        <v>780</v>
      </c>
      <c r="CU300">
        <v>461.1</v>
      </c>
      <c r="CV300">
        <v>456.5</v>
      </c>
      <c r="CW300" t="s">
        <v>1775</v>
      </c>
    </row>
    <row r="301" spans="2:101" hidden="1">
      <c r="B301">
        <v>76946</v>
      </c>
      <c r="C301" t="s">
        <v>1052</v>
      </c>
      <c r="D301" t="s">
        <v>592</v>
      </c>
      <c r="E301" t="s">
        <v>665</v>
      </c>
      <c r="F301" t="s">
        <v>594</v>
      </c>
      <c r="G301" t="s">
        <v>1794</v>
      </c>
      <c r="H301">
        <v>11196</v>
      </c>
      <c r="I301" t="s">
        <v>616</v>
      </c>
      <c r="J301" t="s">
        <v>1054</v>
      </c>
      <c r="K301">
        <v>17395</v>
      </c>
      <c r="L301" t="s">
        <v>1055</v>
      </c>
      <c r="M301" t="s">
        <v>959</v>
      </c>
      <c r="N301" t="s">
        <v>1681</v>
      </c>
      <c r="O301" t="s">
        <v>1720</v>
      </c>
      <c r="P301" t="s">
        <v>1774</v>
      </c>
      <c r="Q301" t="s">
        <v>642</v>
      </c>
      <c r="R301">
        <v>483</v>
      </c>
      <c r="S301">
        <v>483</v>
      </c>
      <c r="T301">
        <v>500</v>
      </c>
      <c r="U301">
        <v>15</v>
      </c>
      <c r="V301">
        <v>15</v>
      </c>
      <c r="W301">
        <v>21.1</v>
      </c>
      <c r="Z301">
        <v>1E-4</v>
      </c>
      <c r="AA301">
        <v>1E-3</v>
      </c>
      <c r="AB301">
        <v>1.8200000000000001E-2</v>
      </c>
      <c r="AC301">
        <v>1.7000000000000001E-2</v>
      </c>
      <c r="AD301" t="s">
        <v>607</v>
      </c>
      <c r="AE301">
        <v>0.94740000000000002</v>
      </c>
      <c r="AF301">
        <v>8.3999999999999995E-3</v>
      </c>
      <c r="AG301">
        <v>3.5000000000000001E-3</v>
      </c>
      <c r="AH301">
        <v>8.9999999999999998E-4</v>
      </c>
      <c r="AI301">
        <v>5.9999999999999995E-4</v>
      </c>
      <c r="AJ301">
        <v>5.0000000000000001E-4</v>
      </c>
      <c r="AK301">
        <v>2.9999999999999997E-4</v>
      </c>
      <c r="AL301">
        <v>3.5E-4</v>
      </c>
      <c r="AM301">
        <v>5.4000000000000001E-4</v>
      </c>
      <c r="AN301">
        <v>5.1999999999999995E-4</v>
      </c>
      <c r="AO301">
        <v>2.5000000000000001E-4</v>
      </c>
      <c r="AP301">
        <v>0</v>
      </c>
      <c r="AQ301" t="s">
        <v>607</v>
      </c>
      <c r="AR301" t="s">
        <v>606</v>
      </c>
      <c r="AS301" t="s">
        <v>606</v>
      </c>
      <c r="AT301" t="s">
        <v>606</v>
      </c>
      <c r="AU301" t="s">
        <v>606</v>
      </c>
      <c r="BK301">
        <v>1.0000000000000001E-5</v>
      </c>
      <c r="BL301">
        <v>4.0000000000000003E-5</v>
      </c>
      <c r="BM301">
        <v>0</v>
      </c>
      <c r="BN301">
        <v>0</v>
      </c>
      <c r="BO301">
        <v>0</v>
      </c>
      <c r="BP301">
        <v>5.0000000000000002E-5</v>
      </c>
      <c r="BQ301">
        <v>0</v>
      </c>
      <c r="BR301">
        <v>2.1000000000000001E-4</v>
      </c>
      <c r="BS301">
        <v>3.0000000000000001E-5</v>
      </c>
      <c r="BT301">
        <v>2.0000000000000002E-5</v>
      </c>
      <c r="BU301">
        <v>8.0000000000000007E-5</v>
      </c>
      <c r="BV301">
        <v>0.59399999999999997</v>
      </c>
      <c r="BW301">
        <v>0.72800640000000005</v>
      </c>
      <c r="BX301">
        <v>17.2</v>
      </c>
      <c r="BY301">
        <v>4614.8999999999996</v>
      </c>
      <c r="BZ301">
        <v>194</v>
      </c>
      <c r="CB301">
        <v>110</v>
      </c>
      <c r="CC301">
        <v>3.798014674</v>
      </c>
      <c r="CD301">
        <v>3.794786362</v>
      </c>
      <c r="CE301">
        <v>223.36</v>
      </c>
      <c r="CF301" t="s">
        <v>609</v>
      </c>
      <c r="CG301">
        <v>17</v>
      </c>
      <c r="CH301" t="s">
        <v>1057</v>
      </c>
      <c r="CI301" t="s">
        <v>157</v>
      </c>
      <c r="CJ301" t="s">
        <v>1058</v>
      </c>
      <c r="CL301">
        <v>1475.5</v>
      </c>
      <c r="CM301">
        <v>1790</v>
      </c>
      <c r="CN301">
        <v>1475.5</v>
      </c>
      <c r="CO301">
        <v>1790</v>
      </c>
      <c r="CP301" t="s">
        <v>157</v>
      </c>
      <c r="CQ301" t="s">
        <v>157</v>
      </c>
      <c r="CR301" t="s">
        <v>780</v>
      </c>
      <c r="CS301" t="s">
        <v>780</v>
      </c>
      <c r="CT301" t="s">
        <v>780</v>
      </c>
      <c r="CU301" t="s">
        <v>834</v>
      </c>
      <c r="CV301">
        <v>489.6</v>
      </c>
      <c r="CW301" t="s">
        <v>1775</v>
      </c>
    </row>
    <row r="302" spans="2:101" hidden="1">
      <c r="B302">
        <v>83943</v>
      </c>
      <c r="C302" t="s">
        <v>731</v>
      </c>
      <c r="D302" t="s">
        <v>592</v>
      </c>
      <c r="E302" t="s">
        <v>665</v>
      </c>
      <c r="F302" t="s">
        <v>594</v>
      </c>
      <c r="G302" t="s">
        <v>1795</v>
      </c>
      <c r="H302">
        <v>10089</v>
      </c>
      <c r="I302" t="s">
        <v>616</v>
      </c>
      <c r="J302" t="s">
        <v>598</v>
      </c>
      <c r="K302" t="s">
        <v>773</v>
      </c>
      <c r="L302" t="s">
        <v>617</v>
      </c>
      <c r="N302" t="s">
        <v>1681</v>
      </c>
      <c r="O302" t="s">
        <v>1700</v>
      </c>
      <c r="P302" t="s">
        <v>1782</v>
      </c>
      <c r="Q302" t="s">
        <v>698</v>
      </c>
      <c r="R302">
        <v>55</v>
      </c>
      <c r="S302">
        <v>55</v>
      </c>
      <c r="T302">
        <v>20</v>
      </c>
      <c r="U302">
        <v>43</v>
      </c>
      <c r="V302">
        <v>43</v>
      </c>
      <c r="W302">
        <v>21.7</v>
      </c>
      <c r="Y302" t="s">
        <v>1354</v>
      </c>
      <c r="Z302" t="s">
        <v>607</v>
      </c>
      <c r="AA302" t="s">
        <v>606</v>
      </c>
      <c r="AB302">
        <v>2.5999999999999999E-3</v>
      </c>
      <c r="AC302">
        <v>0.98519999999999996</v>
      </c>
      <c r="AD302">
        <v>1.2999999999999999E-3</v>
      </c>
      <c r="AE302">
        <v>5.0000000000000001E-3</v>
      </c>
      <c r="AF302" t="s">
        <v>607</v>
      </c>
      <c r="AG302">
        <v>4.5999999999999999E-3</v>
      </c>
      <c r="AH302">
        <v>1.1999999999999999E-3</v>
      </c>
      <c r="AI302" t="s">
        <v>607</v>
      </c>
      <c r="AJ302" t="s">
        <v>607</v>
      </c>
      <c r="AK302" t="s">
        <v>607</v>
      </c>
      <c r="AL302">
        <v>0</v>
      </c>
      <c r="AM302">
        <v>1E-4</v>
      </c>
      <c r="AN302">
        <v>0</v>
      </c>
      <c r="AO302">
        <v>0</v>
      </c>
      <c r="AP302">
        <v>0</v>
      </c>
      <c r="AQ302" t="s">
        <v>606</v>
      </c>
      <c r="AR302" t="s">
        <v>606</v>
      </c>
      <c r="AS302" t="s">
        <v>606</v>
      </c>
      <c r="AT302" t="s">
        <v>606</v>
      </c>
      <c r="AU302" t="s">
        <v>606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1.514</v>
      </c>
      <c r="BW302">
        <v>1.8555584000000001</v>
      </c>
      <c r="BX302">
        <v>43.9</v>
      </c>
      <c r="BY302">
        <v>7334.3</v>
      </c>
      <c r="BZ302">
        <v>303.7</v>
      </c>
      <c r="CB302">
        <v>109.9</v>
      </c>
      <c r="CC302">
        <v>3.7945619339999999</v>
      </c>
      <c r="CD302">
        <v>3.7913365560000001</v>
      </c>
      <c r="CE302">
        <v>224.47</v>
      </c>
      <c r="CF302" t="s">
        <v>673</v>
      </c>
      <c r="CG302">
        <v>1300</v>
      </c>
      <c r="CH302" t="s">
        <v>699</v>
      </c>
      <c r="CJ302" t="s">
        <v>624</v>
      </c>
      <c r="CL302" t="s">
        <v>779</v>
      </c>
      <c r="CM302" t="s">
        <v>779</v>
      </c>
      <c r="CN302" t="s">
        <v>779</v>
      </c>
      <c r="CO302" t="s">
        <v>779</v>
      </c>
      <c r="CP302" t="s">
        <v>779</v>
      </c>
      <c r="CQ302" t="s">
        <v>779</v>
      </c>
      <c r="CR302" t="s">
        <v>780</v>
      </c>
      <c r="CS302" t="s">
        <v>780</v>
      </c>
      <c r="CT302" t="s">
        <v>780</v>
      </c>
      <c r="CU302" t="s">
        <v>780</v>
      </c>
      <c r="CV302" t="s">
        <v>780</v>
      </c>
      <c r="CW302" t="s">
        <v>1775</v>
      </c>
    </row>
    <row r="303" spans="2:101" hidden="1">
      <c r="B303">
        <v>83944</v>
      </c>
      <c r="C303" t="s">
        <v>731</v>
      </c>
      <c r="D303" t="s">
        <v>592</v>
      </c>
      <c r="E303" t="s">
        <v>665</v>
      </c>
      <c r="F303" t="s">
        <v>594</v>
      </c>
      <c r="G303" t="s">
        <v>1796</v>
      </c>
      <c r="H303">
        <v>7692</v>
      </c>
      <c r="I303" t="s">
        <v>616</v>
      </c>
      <c r="J303" t="s">
        <v>598</v>
      </c>
      <c r="L303" t="s">
        <v>617</v>
      </c>
      <c r="N303" t="s">
        <v>1681</v>
      </c>
      <c r="O303" t="s">
        <v>1700</v>
      </c>
      <c r="P303" t="s">
        <v>1782</v>
      </c>
      <c r="Q303" t="s">
        <v>693</v>
      </c>
      <c r="R303">
        <v>76</v>
      </c>
      <c r="S303">
        <v>76</v>
      </c>
      <c r="T303">
        <v>65</v>
      </c>
      <c r="U303">
        <v>33</v>
      </c>
      <c r="V303">
        <v>33</v>
      </c>
      <c r="W303">
        <v>21</v>
      </c>
      <c r="Z303">
        <v>2.0000000000000001E-4</v>
      </c>
      <c r="AA303" t="s">
        <v>606</v>
      </c>
      <c r="AB303">
        <v>3.0000000000000001E-3</v>
      </c>
      <c r="AC303">
        <v>0.9919</v>
      </c>
      <c r="AD303">
        <v>6.9999999999999999E-4</v>
      </c>
      <c r="AE303">
        <v>4.1999999999999997E-3</v>
      </c>
      <c r="AF303" t="s">
        <v>607</v>
      </c>
      <c r="AG303" t="s">
        <v>607</v>
      </c>
      <c r="AH303" t="s">
        <v>607</v>
      </c>
      <c r="AI303" t="s">
        <v>607</v>
      </c>
      <c r="AJ303" t="s">
        <v>606</v>
      </c>
      <c r="AK303" t="s">
        <v>606</v>
      </c>
      <c r="AL303">
        <v>0</v>
      </c>
      <c r="AM303">
        <v>0</v>
      </c>
      <c r="AN303">
        <v>0</v>
      </c>
      <c r="AO303">
        <v>0</v>
      </c>
      <c r="AP303">
        <v>0</v>
      </c>
      <c r="AQ303" t="s">
        <v>606</v>
      </c>
      <c r="AR303" t="s">
        <v>606</v>
      </c>
      <c r="AS303" t="s">
        <v>606</v>
      </c>
      <c r="AT303" t="s">
        <v>606</v>
      </c>
      <c r="AU303" t="s">
        <v>606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1.5129999999999999</v>
      </c>
      <c r="BW303">
        <v>1.8543327999999999</v>
      </c>
      <c r="BX303">
        <v>43.8</v>
      </c>
      <c r="BY303">
        <v>7353.7</v>
      </c>
      <c r="BZ303">
        <v>303.10000000000002</v>
      </c>
      <c r="CB303">
        <v>95</v>
      </c>
      <c r="CC303">
        <v>3.28</v>
      </c>
      <c r="CD303">
        <v>3.2770000000000001</v>
      </c>
      <c r="CE303" t="s">
        <v>608</v>
      </c>
      <c r="CF303" t="s">
        <v>673</v>
      </c>
      <c r="CG303">
        <v>740</v>
      </c>
      <c r="CH303" t="s">
        <v>695</v>
      </c>
      <c r="CJ303" t="s">
        <v>624</v>
      </c>
      <c r="CR303" t="s">
        <v>780</v>
      </c>
      <c r="CS303" t="s">
        <v>780</v>
      </c>
      <c r="CT303" t="s">
        <v>780</v>
      </c>
      <c r="CU303" t="s">
        <v>780</v>
      </c>
      <c r="CW303" t="s">
        <v>1775</v>
      </c>
    </row>
    <row r="304" spans="2:101" hidden="1">
      <c r="B304">
        <v>76777</v>
      </c>
      <c r="C304" t="s">
        <v>1144</v>
      </c>
      <c r="D304" t="s">
        <v>592</v>
      </c>
      <c r="E304" t="s">
        <v>665</v>
      </c>
      <c r="F304" t="s">
        <v>594</v>
      </c>
      <c r="G304" t="s">
        <v>1797</v>
      </c>
      <c r="H304">
        <v>10367</v>
      </c>
      <c r="I304" t="s">
        <v>616</v>
      </c>
      <c r="J304" t="s">
        <v>1146</v>
      </c>
      <c r="K304">
        <v>11677</v>
      </c>
      <c r="L304" t="s">
        <v>638</v>
      </c>
      <c r="M304" t="s">
        <v>1096</v>
      </c>
      <c r="N304" t="s">
        <v>1681</v>
      </c>
      <c r="O304" t="s">
        <v>1717</v>
      </c>
      <c r="P304" t="s">
        <v>1774</v>
      </c>
      <c r="Q304" t="s">
        <v>642</v>
      </c>
      <c r="R304">
        <v>476</v>
      </c>
      <c r="S304">
        <v>476</v>
      </c>
      <c r="T304">
        <v>500</v>
      </c>
      <c r="U304">
        <v>21.7</v>
      </c>
      <c r="V304">
        <v>21.7</v>
      </c>
      <c r="W304">
        <v>20.3</v>
      </c>
      <c r="Z304">
        <v>1E-4</v>
      </c>
      <c r="AA304">
        <v>5.0000000000000001E-4</v>
      </c>
      <c r="AB304">
        <v>1.2200000000000001E-2</v>
      </c>
      <c r="AC304">
        <v>1.55E-2</v>
      </c>
      <c r="AD304" t="s">
        <v>607</v>
      </c>
      <c r="AE304">
        <v>0.95340000000000003</v>
      </c>
      <c r="AF304">
        <v>1.4500000000000001E-2</v>
      </c>
      <c r="AG304">
        <v>1.2999999999999999E-3</v>
      </c>
      <c r="AH304">
        <v>5.0000000000000001E-4</v>
      </c>
      <c r="AI304">
        <v>2.9999999999999997E-4</v>
      </c>
      <c r="AJ304">
        <v>2.9999999999999997E-4</v>
      </c>
      <c r="AK304">
        <v>1E-4</v>
      </c>
      <c r="AL304">
        <v>1.6000000000000001E-4</v>
      </c>
      <c r="AM304">
        <v>3.6999999999999999E-4</v>
      </c>
      <c r="AN304">
        <v>4.4000000000000002E-4</v>
      </c>
      <c r="AO304">
        <v>6.9999999999999994E-5</v>
      </c>
      <c r="AP304">
        <v>0</v>
      </c>
      <c r="AQ304" t="s">
        <v>606</v>
      </c>
      <c r="AR304" t="s">
        <v>606</v>
      </c>
      <c r="AS304" t="s">
        <v>606</v>
      </c>
      <c r="AT304" t="s">
        <v>606</v>
      </c>
      <c r="AU304" t="s">
        <v>606</v>
      </c>
      <c r="BK304">
        <v>1.0000000000000001E-5</v>
      </c>
      <c r="BL304">
        <v>3.0000000000000001E-5</v>
      </c>
      <c r="BM304">
        <v>0</v>
      </c>
      <c r="BN304">
        <v>0</v>
      </c>
      <c r="BO304">
        <v>0</v>
      </c>
      <c r="BP304">
        <v>3.0000000000000001E-5</v>
      </c>
      <c r="BQ304">
        <v>0</v>
      </c>
      <c r="BR304">
        <v>1.1E-4</v>
      </c>
      <c r="BS304">
        <v>1.0000000000000001E-5</v>
      </c>
      <c r="BT304">
        <v>1.0000000000000001E-5</v>
      </c>
      <c r="BU304">
        <v>6.0000000000000002E-5</v>
      </c>
      <c r="BV304">
        <v>0.58799999999999997</v>
      </c>
      <c r="BW304">
        <v>0.72065279999999998</v>
      </c>
      <c r="BX304">
        <v>17</v>
      </c>
      <c r="BY304">
        <v>4624.8</v>
      </c>
      <c r="BZ304">
        <v>194.1</v>
      </c>
      <c r="CB304">
        <v>107.8</v>
      </c>
      <c r="CC304">
        <v>3.722054381</v>
      </c>
      <c r="CD304">
        <v>3.7188906340000001</v>
      </c>
      <c r="CE304">
        <v>219.25</v>
      </c>
      <c r="CF304" t="s">
        <v>609</v>
      </c>
      <c r="CG304">
        <v>15</v>
      </c>
      <c r="CH304" t="s">
        <v>1147</v>
      </c>
      <c r="CI304" t="s">
        <v>157</v>
      </c>
      <c r="CJ304" t="s">
        <v>1148</v>
      </c>
      <c r="CL304">
        <v>1320.7</v>
      </c>
      <c r="CM304">
        <v>1740</v>
      </c>
      <c r="CN304">
        <v>1320.7</v>
      </c>
      <c r="CO304">
        <v>1740</v>
      </c>
      <c r="CP304" t="s">
        <v>157</v>
      </c>
      <c r="CQ304" t="s">
        <v>157</v>
      </c>
      <c r="CR304" t="s">
        <v>780</v>
      </c>
      <c r="CS304" t="s">
        <v>780</v>
      </c>
      <c r="CT304" t="s">
        <v>780</v>
      </c>
      <c r="CU304">
        <v>462.5</v>
      </c>
      <c r="CV304">
        <v>458.1</v>
      </c>
      <c r="CW304" t="s">
        <v>1775</v>
      </c>
    </row>
    <row r="305" spans="2:101" hidden="1">
      <c r="B305">
        <v>76849</v>
      </c>
      <c r="C305" t="s">
        <v>1230</v>
      </c>
      <c r="D305" t="s">
        <v>592</v>
      </c>
      <c r="E305" t="s">
        <v>665</v>
      </c>
      <c r="F305" t="s">
        <v>594</v>
      </c>
      <c r="G305" t="s">
        <v>1798</v>
      </c>
      <c r="H305">
        <v>13493</v>
      </c>
      <c r="I305" t="s">
        <v>616</v>
      </c>
      <c r="J305" t="s">
        <v>1232</v>
      </c>
      <c r="K305">
        <v>12468</v>
      </c>
      <c r="L305" t="s">
        <v>638</v>
      </c>
      <c r="M305" t="s">
        <v>1096</v>
      </c>
      <c r="N305" t="s">
        <v>1681</v>
      </c>
      <c r="O305" t="s">
        <v>1720</v>
      </c>
      <c r="P305" t="s">
        <v>1774</v>
      </c>
      <c r="Q305" t="s">
        <v>642</v>
      </c>
      <c r="R305">
        <v>421</v>
      </c>
      <c r="S305">
        <v>421</v>
      </c>
      <c r="T305">
        <v>450</v>
      </c>
      <c r="U305">
        <v>2.8</v>
      </c>
      <c r="V305">
        <v>2.8</v>
      </c>
      <c r="W305">
        <v>20.8</v>
      </c>
      <c r="Z305" t="s">
        <v>607</v>
      </c>
      <c r="AA305">
        <v>6.9999999999999999E-4</v>
      </c>
      <c r="AB305">
        <v>1.4500000000000001E-2</v>
      </c>
      <c r="AC305">
        <v>1.4800000000000001E-2</v>
      </c>
      <c r="AD305" t="s">
        <v>607</v>
      </c>
      <c r="AE305">
        <v>0.95420000000000005</v>
      </c>
      <c r="AF305">
        <v>1.09E-2</v>
      </c>
      <c r="AG305">
        <v>2.2000000000000001E-3</v>
      </c>
      <c r="AH305">
        <v>8.0000000000000004E-4</v>
      </c>
      <c r="AI305">
        <v>4.0000000000000002E-4</v>
      </c>
      <c r="AJ305">
        <v>2.9999999999999997E-4</v>
      </c>
      <c r="AK305">
        <v>2.0000000000000001E-4</v>
      </c>
      <c r="AL305">
        <v>1.6000000000000001E-4</v>
      </c>
      <c r="AM305">
        <v>3.5E-4</v>
      </c>
      <c r="AN305">
        <v>2.3000000000000001E-4</v>
      </c>
      <c r="AO305">
        <v>0</v>
      </c>
      <c r="AP305">
        <v>0</v>
      </c>
      <c r="AQ305" t="s">
        <v>606</v>
      </c>
      <c r="AR305" t="s">
        <v>606</v>
      </c>
      <c r="AS305" t="s">
        <v>606</v>
      </c>
      <c r="AT305" t="s">
        <v>606</v>
      </c>
      <c r="AU305" t="s">
        <v>606</v>
      </c>
      <c r="BK305">
        <v>0</v>
      </c>
      <c r="BL305">
        <v>2.0000000000000002E-5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1.2E-4</v>
      </c>
      <c r="BS305">
        <v>2.0000000000000002E-5</v>
      </c>
      <c r="BT305">
        <v>3.0000000000000001E-5</v>
      </c>
      <c r="BU305">
        <v>6.9999999999999994E-5</v>
      </c>
      <c r="BV305">
        <v>0.58699999999999997</v>
      </c>
      <c r="BW305">
        <v>0.71942720000000004</v>
      </c>
      <c r="BX305">
        <v>17</v>
      </c>
      <c r="BY305">
        <v>4618.3</v>
      </c>
      <c r="BZ305">
        <v>193.6</v>
      </c>
      <c r="CB305">
        <v>105.6</v>
      </c>
      <c r="CC305">
        <v>3.6460940869999998</v>
      </c>
      <c r="CD305">
        <v>3.6429949069999998</v>
      </c>
      <c r="CE305">
        <v>214.36</v>
      </c>
      <c r="CF305" t="s">
        <v>609</v>
      </c>
      <c r="CG305">
        <v>2</v>
      </c>
      <c r="CH305" t="s">
        <v>1233</v>
      </c>
      <c r="CI305" t="s">
        <v>157</v>
      </c>
      <c r="CJ305" t="s">
        <v>1234</v>
      </c>
      <c r="CL305">
        <v>1423</v>
      </c>
      <c r="CM305">
        <v>1880</v>
      </c>
      <c r="CN305">
        <v>1423</v>
      </c>
      <c r="CO305">
        <v>1880</v>
      </c>
      <c r="CP305" t="s">
        <v>157</v>
      </c>
      <c r="CQ305" t="s">
        <v>157</v>
      </c>
      <c r="CR305" t="s">
        <v>780</v>
      </c>
      <c r="CS305" t="s">
        <v>780</v>
      </c>
      <c r="CT305" t="s">
        <v>780</v>
      </c>
      <c r="CU305">
        <v>455.7</v>
      </c>
      <c r="CV305">
        <v>450.1</v>
      </c>
      <c r="CW305" t="s">
        <v>1775</v>
      </c>
    </row>
    <row r="306" spans="2:101" hidden="1">
      <c r="B306">
        <v>76875</v>
      </c>
      <c r="C306" t="s">
        <v>1561</v>
      </c>
      <c r="D306" t="s">
        <v>592</v>
      </c>
      <c r="E306" t="s">
        <v>665</v>
      </c>
      <c r="F306" t="s">
        <v>594</v>
      </c>
      <c r="G306" t="s">
        <v>1799</v>
      </c>
      <c r="H306">
        <v>13447</v>
      </c>
      <c r="I306" t="s">
        <v>616</v>
      </c>
      <c r="J306" t="s">
        <v>1563</v>
      </c>
      <c r="K306">
        <v>9233</v>
      </c>
      <c r="L306" t="s">
        <v>1325</v>
      </c>
      <c r="M306" t="s">
        <v>1096</v>
      </c>
      <c r="N306" t="s">
        <v>1681</v>
      </c>
      <c r="O306" t="s">
        <v>1720</v>
      </c>
      <c r="P306" t="s">
        <v>1774</v>
      </c>
      <c r="Q306" t="s">
        <v>642</v>
      </c>
      <c r="R306">
        <v>345</v>
      </c>
      <c r="S306">
        <v>345</v>
      </c>
      <c r="T306">
        <v>350</v>
      </c>
      <c r="U306">
        <v>4</v>
      </c>
      <c r="V306">
        <v>4</v>
      </c>
      <c r="W306">
        <v>21.1</v>
      </c>
      <c r="Z306" t="s">
        <v>607</v>
      </c>
      <c r="AA306">
        <v>8.0000000000000004E-4</v>
      </c>
      <c r="AB306">
        <v>1.8499999999999999E-2</v>
      </c>
      <c r="AC306">
        <v>1.47E-2</v>
      </c>
      <c r="AD306" t="s">
        <v>607</v>
      </c>
      <c r="AE306">
        <v>0.95009999999999994</v>
      </c>
      <c r="AF306">
        <v>1.01E-2</v>
      </c>
      <c r="AG306">
        <v>1.6000000000000001E-3</v>
      </c>
      <c r="AH306">
        <v>8.9999999999999998E-4</v>
      </c>
      <c r="AI306">
        <v>6.9999999999999999E-4</v>
      </c>
      <c r="AJ306">
        <v>5.0000000000000001E-4</v>
      </c>
      <c r="AK306">
        <v>2.9999999999999997E-4</v>
      </c>
      <c r="AL306">
        <v>4.0000000000000002E-4</v>
      </c>
      <c r="AM306">
        <v>4.2999999999999999E-4</v>
      </c>
      <c r="AN306">
        <v>4.4999999999999999E-4</v>
      </c>
      <c r="AO306">
        <v>6.9999999999999994E-5</v>
      </c>
      <c r="AP306">
        <v>0</v>
      </c>
      <c r="AQ306" t="s">
        <v>606</v>
      </c>
      <c r="AR306" t="s">
        <v>606</v>
      </c>
      <c r="AS306" t="s">
        <v>606</v>
      </c>
      <c r="AT306" t="s">
        <v>606</v>
      </c>
      <c r="AU306" t="s">
        <v>606</v>
      </c>
      <c r="BK306">
        <v>2.0000000000000002E-5</v>
      </c>
      <c r="BL306">
        <v>4.0000000000000003E-5</v>
      </c>
      <c r="BM306">
        <v>0</v>
      </c>
      <c r="BN306">
        <v>0</v>
      </c>
      <c r="BO306">
        <v>0</v>
      </c>
      <c r="BP306">
        <v>3.0000000000000001E-5</v>
      </c>
      <c r="BQ306">
        <v>0</v>
      </c>
      <c r="BR306">
        <v>2.5999999999999998E-4</v>
      </c>
      <c r="BS306">
        <v>3.0000000000000001E-5</v>
      </c>
      <c r="BT306">
        <v>2.0000000000000002E-5</v>
      </c>
      <c r="BU306">
        <v>5.0000000000000002E-5</v>
      </c>
      <c r="BV306">
        <v>0.59099999999999997</v>
      </c>
      <c r="BW306">
        <v>0.72432960000000002</v>
      </c>
      <c r="BX306">
        <v>17.100000000000001</v>
      </c>
      <c r="BY306">
        <v>4611</v>
      </c>
      <c r="BZ306">
        <v>193.5</v>
      </c>
      <c r="CB306">
        <v>107.8</v>
      </c>
      <c r="CC306">
        <v>3.722054381</v>
      </c>
      <c r="CD306">
        <v>3.7188906340000001</v>
      </c>
      <c r="CE306">
        <v>218.97</v>
      </c>
      <c r="CF306" t="s">
        <v>609</v>
      </c>
      <c r="CG306">
        <v>10</v>
      </c>
      <c r="CH306" t="s">
        <v>1564</v>
      </c>
      <c r="CI306" t="s">
        <v>157</v>
      </c>
      <c r="CJ306" t="s">
        <v>1565</v>
      </c>
      <c r="CL306">
        <v>1248.5</v>
      </c>
      <c r="CM306">
        <v>1253.5</v>
      </c>
      <c r="CN306">
        <v>1248.5</v>
      </c>
      <c r="CO306">
        <v>1253.5</v>
      </c>
      <c r="CP306" t="s">
        <v>157</v>
      </c>
      <c r="CQ306" t="s">
        <v>157</v>
      </c>
      <c r="CR306" t="s">
        <v>780</v>
      </c>
      <c r="CS306" t="s">
        <v>780</v>
      </c>
      <c r="CT306" t="s">
        <v>780</v>
      </c>
      <c r="CU306">
        <v>456.4</v>
      </c>
      <c r="CV306">
        <v>451.6</v>
      </c>
      <c r="CW306" t="s">
        <v>1775</v>
      </c>
    </row>
    <row r="307" spans="2:101" hidden="1">
      <c r="B307">
        <v>76859</v>
      </c>
      <c r="C307" t="s">
        <v>1312</v>
      </c>
      <c r="D307" t="s">
        <v>592</v>
      </c>
      <c r="E307" t="s">
        <v>665</v>
      </c>
      <c r="F307" t="s">
        <v>594</v>
      </c>
      <c r="G307" t="s">
        <v>1800</v>
      </c>
      <c r="H307">
        <v>1424</v>
      </c>
      <c r="I307" t="s">
        <v>616</v>
      </c>
      <c r="J307" t="s">
        <v>1314</v>
      </c>
      <c r="K307">
        <v>11772</v>
      </c>
      <c r="L307" t="s">
        <v>638</v>
      </c>
      <c r="M307" t="s">
        <v>1096</v>
      </c>
      <c r="N307" t="s">
        <v>1681</v>
      </c>
      <c r="O307" t="s">
        <v>1717</v>
      </c>
      <c r="P307" t="s">
        <v>1774</v>
      </c>
      <c r="Q307" t="s">
        <v>642</v>
      </c>
      <c r="R307">
        <v>352</v>
      </c>
      <c r="S307">
        <v>352</v>
      </c>
      <c r="T307">
        <v>350</v>
      </c>
      <c r="U307">
        <v>20</v>
      </c>
      <c r="V307">
        <v>20</v>
      </c>
      <c r="W307">
        <v>20.9</v>
      </c>
      <c r="Z307" t="s">
        <v>607</v>
      </c>
      <c r="AA307">
        <v>6.9999999999999999E-4</v>
      </c>
      <c r="AB307">
        <v>1.77E-2</v>
      </c>
      <c r="AC307">
        <v>1.89E-2</v>
      </c>
      <c r="AD307" t="s">
        <v>607</v>
      </c>
      <c r="AE307">
        <v>0.94769999999999999</v>
      </c>
      <c r="AF307">
        <v>9.5999999999999992E-3</v>
      </c>
      <c r="AG307">
        <v>1.1000000000000001E-3</v>
      </c>
      <c r="AH307">
        <v>5.0000000000000001E-4</v>
      </c>
      <c r="AI307">
        <v>5.0000000000000001E-4</v>
      </c>
      <c r="AJ307">
        <v>5.0000000000000001E-4</v>
      </c>
      <c r="AK307">
        <v>2.9999999999999997E-4</v>
      </c>
      <c r="AL307">
        <v>5.1999999999999995E-4</v>
      </c>
      <c r="AM307">
        <v>6.9999999999999999E-4</v>
      </c>
      <c r="AN307">
        <v>4.8999999999999998E-4</v>
      </c>
      <c r="AO307">
        <v>1.6000000000000001E-4</v>
      </c>
      <c r="AP307">
        <v>0</v>
      </c>
      <c r="AQ307" t="s">
        <v>606</v>
      </c>
      <c r="AR307" t="s">
        <v>606</v>
      </c>
      <c r="AS307" t="s">
        <v>606</v>
      </c>
      <c r="AT307" t="s">
        <v>606</v>
      </c>
      <c r="AU307" t="s">
        <v>606</v>
      </c>
      <c r="BK307">
        <v>2.0000000000000002E-5</v>
      </c>
      <c r="BL307">
        <v>5.0000000000000002E-5</v>
      </c>
      <c r="BM307">
        <v>0</v>
      </c>
      <c r="BN307">
        <v>0</v>
      </c>
      <c r="BO307">
        <v>0</v>
      </c>
      <c r="BP307">
        <v>4.0000000000000003E-5</v>
      </c>
      <c r="BQ307">
        <v>0</v>
      </c>
      <c r="BR307">
        <v>3.3E-4</v>
      </c>
      <c r="BS307">
        <v>4.0000000000000003E-5</v>
      </c>
      <c r="BT307">
        <v>4.0000000000000003E-5</v>
      </c>
      <c r="BU307">
        <v>1.1E-4</v>
      </c>
      <c r="BV307">
        <v>0.59499999999999997</v>
      </c>
      <c r="BW307">
        <v>0.72923199999999999</v>
      </c>
      <c r="BX307">
        <v>17.2</v>
      </c>
      <c r="BY307">
        <v>4623</v>
      </c>
      <c r="BZ307">
        <v>194.1</v>
      </c>
      <c r="CB307">
        <v>106.7</v>
      </c>
      <c r="CC307">
        <v>3.6840742340000001</v>
      </c>
      <c r="CD307">
        <v>3.6809427709999998</v>
      </c>
      <c r="CE307">
        <v>216.88</v>
      </c>
      <c r="CF307" t="s">
        <v>609</v>
      </c>
      <c r="CG307">
        <v>18</v>
      </c>
      <c r="CH307" t="s">
        <v>1315</v>
      </c>
      <c r="CI307" t="s">
        <v>157</v>
      </c>
      <c r="CJ307" t="s">
        <v>1316</v>
      </c>
      <c r="CL307">
        <v>1403</v>
      </c>
      <c r="CM307">
        <v>1927</v>
      </c>
      <c r="CN307">
        <v>1403</v>
      </c>
      <c r="CO307">
        <v>1927</v>
      </c>
      <c r="CP307" t="s">
        <v>157</v>
      </c>
      <c r="CQ307" t="s">
        <v>157</v>
      </c>
      <c r="CR307" t="s">
        <v>780</v>
      </c>
      <c r="CS307" t="s">
        <v>780</v>
      </c>
      <c r="CT307" t="s">
        <v>780</v>
      </c>
      <c r="CU307">
        <v>465.8</v>
      </c>
      <c r="CV307">
        <v>460.2</v>
      </c>
      <c r="CW307" t="s">
        <v>1775</v>
      </c>
    </row>
    <row r="308" spans="2:101" hidden="1">
      <c r="B308">
        <v>76860</v>
      </c>
      <c r="C308" t="s">
        <v>1357</v>
      </c>
      <c r="D308" t="s">
        <v>592</v>
      </c>
      <c r="E308" t="s">
        <v>665</v>
      </c>
      <c r="F308" t="s">
        <v>594</v>
      </c>
      <c r="G308" t="s">
        <v>1801</v>
      </c>
      <c r="H308">
        <v>1244</v>
      </c>
      <c r="I308" t="s">
        <v>616</v>
      </c>
      <c r="J308" t="s">
        <v>1359</v>
      </c>
      <c r="K308">
        <v>10855</v>
      </c>
      <c r="L308" t="s">
        <v>638</v>
      </c>
      <c r="M308" t="s">
        <v>1096</v>
      </c>
      <c r="N308" t="s">
        <v>1681</v>
      </c>
      <c r="O308" t="s">
        <v>1717</v>
      </c>
      <c r="P308" t="s">
        <v>1774</v>
      </c>
      <c r="Q308" t="s">
        <v>642</v>
      </c>
      <c r="R308">
        <v>338</v>
      </c>
      <c r="S308">
        <v>338</v>
      </c>
      <c r="T308">
        <v>350</v>
      </c>
      <c r="U308">
        <v>-1.1000000000000001</v>
      </c>
      <c r="V308">
        <v>-1.1000000000000001</v>
      </c>
      <c r="W308">
        <v>20.9</v>
      </c>
      <c r="Z308" t="s">
        <v>607</v>
      </c>
      <c r="AA308">
        <v>8.0000000000000004E-4</v>
      </c>
      <c r="AB308">
        <v>1.54E-2</v>
      </c>
      <c r="AC308">
        <v>1.9E-2</v>
      </c>
      <c r="AD308" t="s">
        <v>607</v>
      </c>
      <c r="AE308">
        <v>0.9536</v>
      </c>
      <c r="AF308">
        <v>6.8999999999999999E-3</v>
      </c>
      <c r="AG308">
        <v>8.9999999999999998E-4</v>
      </c>
      <c r="AH308">
        <v>2.9999999999999997E-4</v>
      </c>
      <c r="AI308">
        <v>2.9999999999999997E-4</v>
      </c>
      <c r="AJ308">
        <v>4.0000000000000002E-4</v>
      </c>
      <c r="AK308">
        <v>2.9999999999999997E-4</v>
      </c>
      <c r="AL308">
        <v>4.4999999999999999E-4</v>
      </c>
      <c r="AM308">
        <v>6.3000000000000003E-4</v>
      </c>
      <c r="AN308">
        <v>3.8999999999999999E-4</v>
      </c>
      <c r="AO308">
        <v>1E-4</v>
      </c>
      <c r="AP308">
        <v>0</v>
      </c>
      <c r="AQ308" t="s">
        <v>606</v>
      </c>
      <c r="AR308" t="s">
        <v>606</v>
      </c>
      <c r="AS308" t="s">
        <v>606</v>
      </c>
      <c r="AT308" t="s">
        <v>606</v>
      </c>
      <c r="AU308" t="s">
        <v>606</v>
      </c>
      <c r="BK308">
        <v>0</v>
      </c>
      <c r="BL308">
        <v>4.0000000000000003E-5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3.1E-4</v>
      </c>
      <c r="BS308">
        <v>4.0000000000000003E-5</v>
      </c>
      <c r="BT308">
        <v>3.0000000000000001E-5</v>
      </c>
      <c r="BU308">
        <v>1.1E-4</v>
      </c>
      <c r="BV308">
        <v>0.59</v>
      </c>
      <c r="BW308">
        <v>0.72310399999999997</v>
      </c>
      <c r="BX308">
        <v>17.100000000000001</v>
      </c>
      <c r="BY308">
        <v>4626.2</v>
      </c>
      <c r="BZ308">
        <v>193.6</v>
      </c>
      <c r="CB308">
        <v>106.3</v>
      </c>
      <c r="CC308">
        <v>3.670263271</v>
      </c>
      <c r="CD308">
        <v>3.6671435479999999</v>
      </c>
      <c r="CE308">
        <v>216.64</v>
      </c>
      <c r="CF308" t="s">
        <v>609</v>
      </c>
      <c r="CG308">
        <v>10</v>
      </c>
      <c r="CH308" t="s">
        <v>1361</v>
      </c>
      <c r="CI308" t="s">
        <v>157</v>
      </c>
      <c r="CJ308" t="s">
        <v>1362</v>
      </c>
      <c r="CL308">
        <v>1500</v>
      </c>
      <c r="CM308">
        <v>1657</v>
      </c>
      <c r="CN308">
        <v>1500</v>
      </c>
      <c r="CO308">
        <v>1657</v>
      </c>
      <c r="CP308" t="s">
        <v>157</v>
      </c>
      <c r="CQ308" t="s">
        <v>157</v>
      </c>
      <c r="CR308" t="s">
        <v>780</v>
      </c>
      <c r="CS308" t="s">
        <v>780</v>
      </c>
      <c r="CT308" t="s">
        <v>780</v>
      </c>
      <c r="CU308">
        <v>465.9</v>
      </c>
      <c r="CV308">
        <v>462.1</v>
      </c>
      <c r="CW308" t="s">
        <v>1775</v>
      </c>
    </row>
    <row r="309" spans="2:101" hidden="1">
      <c r="B309">
        <v>76769</v>
      </c>
      <c r="C309" t="s">
        <v>1108</v>
      </c>
      <c r="D309" t="s">
        <v>592</v>
      </c>
      <c r="E309" t="s">
        <v>665</v>
      </c>
      <c r="F309" t="s">
        <v>594</v>
      </c>
      <c r="G309" t="s">
        <v>1802</v>
      </c>
      <c r="H309">
        <v>1363</v>
      </c>
      <c r="I309" t="s">
        <v>616</v>
      </c>
      <c r="J309" t="s">
        <v>1110</v>
      </c>
      <c r="K309">
        <v>10852</v>
      </c>
      <c r="L309" t="s">
        <v>638</v>
      </c>
      <c r="M309" t="s">
        <v>1096</v>
      </c>
      <c r="N309" t="s">
        <v>1681</v>
      </c>
      <c r="O309" t="s">
        <v>1629</v>
      </c>
      <c r="P309" t="s">
        <v>1774</v>
      </c>
      <c r="Q309" t="s">
        <v>642</v>
      </c>
      <c r="R309">
        <v>283</v>
      </c>
      <c r="S309">
        <v>283</v>
      </c>
      <c r="T309">
        <v>350</v>
      </c>
      <c r="U309">
        <v>22.2</v>
      </c>
      <c r="V309">
        <v>22.2</v>
      </c>
      <c r="W309">
        <v>21</v>
      </c>
      <c r="Y309" t="s">
        <v>1354</v>
      </c>
      <c r="AA309">
        <v>4.0000000000000002E-4</v>
      </c>
      <c r="AB309" t="s">
        <v>606</v>
      </c>
      <c r="AC309">
        <v>1.55E-2</v>
      </c>
      <c r="AD309" t="s">
        <v>607</v>
      </c>
      <c r="AE309">
        <v>0.9667</v>
      </c>
      <c r="AF309">
        <v>1.4E-2</v>
      </c>
      <c r="AG309">
        <v>1.2999999999999999E-3</v>
      </c>
      <c r="AH309">
        <v>4.0000000000000002E-4</v>
      </c>
      <c r="AI309">
        <v>2.9999999999999997E-4</v>
      </c>
      <c r="AJ309">
        <v>2.0000000000000001E-4</v>
      </c>
      <c r="AK309">
        <v>1E-4</v>
      </c>
      <c r="AL309">
        <v>1.6000000000000001E-4</v>
      </c>
      <c r="AM309">
        <v>3.5E-4</v>
      </c>
      <c r="AN309">
        <v>2.5999999999999998E-4</v>
      </c>
      <c r="AO309">
        <v>1E-4</v>
      </c>
      <c r="AP309">
        <v>0</v>
      </c>
      <c r="AQ309" t="s">
        <v>606</v>
      </c>
      <c r="AR309" t="s">
        <v>606</v>
      </c>
      <c r="AS309" t="s">
        <v>606</v>
      </c>
      <c r="AT309" t="s">
        <v>606</v>
      </c>
      <c r="AU309" t="s">
        <v>606</v>
      </c>
      <c r="BK309">
        <v>1.0000000000000001E-5</v>
      </c>
      <c r="BL309">
        <v>4.0000000000000003E-5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1E-4</v>
      </c>
      <c r="BS309">
        <v>2.0000000000000002E-5</v>
      </c>
      <c r="BT309">
        <v>2.0000000000000002E-5</v>
      </c>
      <c r="BU309">
        <v>4.0000000000000003E-5</v>
      </c>
      <c r="BV309">
        <v>0.58199999999999996</v>
      </c>
      <c r="BW309">
        <v>0.71329920000000002</v>
      </c>
      <c r="BX309">
        <v>16.899999999999999</v>
      </c>
      <c r="BY309">
        <v>4640.5</v>
      </c>
      <c r="BZ309">
        <v>194.8</v>
      </c>
      <c r="CB309">
        <v>110.6</v>
      </c>
      <c r="CC309">
        <v>3.8187311180000001</v>
      </c>
      <c r="CD309">
        <v>3.815485196</v>
      </c>
      <c r="CE309">
        <v>225.31</v>
      </c>
      <c r="CF309" t="s">
        <v>609</v>
      </c>
      <c r="CG309">
        <v>6</v>
      </c>
      <c r="CH309" t="s">
        <v>1112</v>
      </c>
      <c r="CI309" t="s">
        <v>157</v>
      </c>
      <c r="CJ309" t="s">
        <v>1113</v>
      </c>
      <c r="CL309">
        <v>1365</v>
      </c>
      <c r="CM309">
        <v>1679</v>
      </c>
      <c r="CN309">
        <v>1365</v>
      </c>
      <c r="CO309">
        <v>1679</v>
      </c>
      <c r="CP309" t="s">
        <v>157</v>
      </c>
      <c r="CQ309" t="s">
        <v>157</v>
      </c>
      <c r="CR309" t="s">
        <v>780</v>
      </c>
      <c r="CS309" t="s">
        <v>780</v>
      </c>
      <c r="CT309" t="s">
        <v>780</v>
      </c>
      <c r="CU309">
        <v>459</v>
      </c>
      <c r="CV309">
        <v>454</v>
      </c>
      <c r="CW309" t="s">
        <v>1775</v>
      </c>
    </row>
    <row r="310" spans="2:101" hidden="1">
      <c r="B310">
        <v>76770</v>
      </c>
      <c r="C310" t="s">
        <v>1485</v>
      </c>
      <c r="D310" t="s">
        <v>592</v>
      </c>
      <c r="E310" t="s">
        <v>665</v>
      </c>
      <c r="F310" t="s">
        <v>594</v>
      </c>
      <c r="G310" t="s">
        <v>1803</v>
      </c>
      <c r="H310">
        <v>5731</v>
      </c>
      <c r="I310" t="s">
        <v>616</v>
      </c>
      <c r="J310" t="s">
        <v>1487</v>
      </c>
      <c r="K310">
        <v>11676</v>
      </c>
      <c r="L310" t="s">
        <v>638</v>
      </c>
      <c r="M310" t="s">
        <v>1096</v>
      </c>
      <c r="N310" t="s">
        <v>1681</v>
      </c>
      <c r="O310" t="s">
        <v>1629</v>
      </c>
      <c r="P310" t="s">
        <v>1774</v>
      </c>
      <c r="Q310" t="s">
        <v>1137</v>
      </c>
      <c r="R310">
        <v>338</v>
      </c>
      <c r="S310">
        <v>338</v>
      </c>
      <c r="T310">
        <v>350</v>
      </c>
      <c r="U310">
        <v>-8.3000000000000007</v>
      </c>
      <c r="V310">
        <v>-8.3000000000000007</v>
      </c>
      <c r="W310">
        <v>21</v>
      </c>
      <c r="Y310" t="s">
        <v>1354</v>
      </c>
      <c r="Z310">
        <v>8.8000000000000005E-3</v>
      </c>
      <c r="AA310">
        <v>1.1999999999999999E-3</v>
      </c>
      <c r="AB310">
        <v>2.1700000000000001E-2</v>
      </c>
      <c r="AC310">
        <v>9.2999999999999992E-3</v>
      </c>
      <c r="AD310" t="s">
        <v>606</v>
      </c>
      <c r="AE310">
        <v>0.94740000000000002</v>
      </c>
      <c r="AF310">
        <v>8.6999999999999994E-3</v>
      </c>
      <c r="AG310">
        <v>8.0000000000000004E-4</v>
      </c>
      <c r="AH310">
        <v>2.9999999999999997E-4</v>
      </c>
      <c r="AI310">
        <v>2.0000000000000001E-4</v>
      </c>
      <c r="AJ310">
        <v>2.9999999999999997E-4</v>
      </c>
      <c r="AK310">
        <v>2.0000000000000001E-4</v>
      </c>
      <c r="AL310">
        <v>2.9E-4</v>
      </c>
      <c r="AM310">
        <v>2.5999999999999998E-4</v>
      </c>
      <c r="AN310">
        <v>2.5000000000000001E-4</v>
      </c>
      <c r="AO310">
        <v>0</v>
      </c>
      <c r="AP310">
        <v>0</v>
      </c>
      <c r="AQ310" t="s">
        <v>606</v>
      </c>
      <c r="AR310" t="s">
        <v>606</v>
      </c>
      <c r="AS310" t="s">
        <v>606</v>
      </c>
      <c r="AT310" t="s">
        <v>606</v>
      </c>
      <c r="AU310" t="s">
        <v>606</v>
      </c>
      <c r="BK310">
        <v>0</v>
      </c>
      <c r="BL310">
        <v>3.0000000000000001E-5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1.8000000000000001E-4</v>
      </c>
      <c r="BS310">
        <v>2.0000000000000002E-5</v>
      </c>
      <c r="BT310">
        <v>2.0000000000000002E-5</v>
      </c>
      <c r="BU310">
        <v>5.0000000000000002E-5</v>
      </c>
      <c r="BV310">
        <v>0.57699999999999996</v>
      </c>
      <c r="BW310">
        <v>0.7071712</v>
      </c>
      <c r="BX310">
        <v>16.7</v>
      </c>
      <c r="BY310">
        <v>4563.7</v>
      </c>
      <c r="BZ310">
        <v>190.4</v>
      </c>
      <c r="CB310">
        <v>105.7</v>
      </c>
      <c r="CC310">
        <v>3.6495468280000001</v>
      </c>
      <c r="CD310">
        <v>3.6464447130000002</v>
      </c>
      <c r="CE310">
        <v>215.48</v>
      </c>
      <c r="CF310" t="s">
        <v>609</v>
      </c>
      <c r="CG310">
        <v>0</v>
      </c>
      <c r="CH310" t="s">
        <v>1488</v>
      </c>
      <c r="CI310" t="s">
        <v>157</v>
      </c>
      <c r="CJ310" t="s">
        <v>1489</v>
      </c>
      <c r="CL310">
        <v>1351</v>
      </c>
      <c r="CM310">
        <v>2040</v>
      </c>
      <c r="CN310">
        <v>1351</v>
      </c>
      <c r="CO310">
        <v>2040</v>
      </c>
      <c r="CP310" t="s">
        <v>157</v>
      </c>
      <c r="CQ310" t="s">
        <v>157</v>
      </c>
      <c r="CR310" t="s">
        <v>780</v>
      </c>
      <c r="CS310" t="s">
        <v>780</v>
      </c>
      <c r="CT310" t="s">
        <v>780</v>
      </c>
      <c r="CU310">
        <v>484.6</v>
      </c>
      <c r="CV310">
        <v>479.8</v>
      </c>
      <c r="CW310" t="s">
        <v>1775</v>
      </c>
    </row>
    <row r="311" spans="2:101" hidden="1">
      <c r="B311">
        <v>76905</v>
      </c>
      <c r="C311" t="s">
        <v>1161</v>
      </c>
      <c r="D311" t="s">
        <v>592</v>
      </c>
      <c r="E311" t="s">
        <v>665</v>
      </c>
      <c r="F311" t="s">
        <v>594</v>
      </c>
      <c r="G311" t="s">
        <v>1804</v>
      </c>
      <c r="H311">
        <v>11703</v>
      </c>
      <c r="I311" t="s">
        <v>616</v>
      </c>
      <c r="J311" t="s">
        <v>1163</v>
      </c>
      <c r="K311">
        <v>12458</v>
      </c>
      <c r="L311" t="s">
        <v>638</v>
      </c>
      <c r="M311" t="s">
        <v>1096</v>
      </c>
      <c r="N311" t="s">
        <v>1681</v>
      </c>
      <c r="O311" t="s">
        <v>1720</v>
      </c>
      <c r="P311" t="s">
        <v>1774</v>
      </c>
      <c r="Q311" t="s">
        <v>642</v>
      </c>
      <c r="R311">
        <v>593</v>
      </c>
      <c r="S311">
        <v>593</v>
      </c>
      <c r="T311">
        <v>575</v>
      </c>
      <c r="U311">
        <v>10.6</v>
      </c>
      <c r="V311">
        <v>10.6</v>
      </c>
      <c r="W311">
        <v>21.1</v>
      </c>
      <c r="Z311">
        <v>1E-4</v>
      </c>
      <c r="AA311">
        <v>5.9999999999999995E-4</v>
      </c>
      <c r="AB311">
        <v>9.9000000000000008E-3</v>
      </c>
      <c r="AC311">
        <v>1.5900000000000001E-2</v>
      </c>
      <c r="AD311" t="s">
        <v>607</v>
      </c>
      <c r="AE311">
        <v>0.9526</v>
      </c>
      <c r="AF311">
        <v>1.4999999999999999E-2</v>
      </c>
      <c r="AG311">
        <v>3.2000000000000002E-3</v>
      </c>
      <c r="AH311">
        <v>8.0000000000000004E-4</v>
      </c>
      <c r="AI311">
        <v>2.0000000000000001E-4</v>
      </c>
      <c r="AJ311">
        <v>1E-4</v>
      </c>
      <c r="AK311" t="s">
        <v>607</v>
      </c>
      <c r="AL311">
        <v>6.9999999999999994E-5</v>
      </c>
      <c r="AM311">
        <v>4.4999999999999999E-4</v>
      </c>
      <c r="AN311">
        <v>4.2000000000000002E-4</v>
      </c>
      <c r="AO311">
        <v>3.4000000000000002E-4</v>
      </c>
      <c r="AP311">
        <v>0</v>
      </c>
      <c r="AQ311" t="s">
        <v>607</v>
      </c>
      <c r="AR311" t="s">
        <v>606</v>
      </c>
      <c r="AS311" t="s">
        <v>606</v>
      </c>
      <c r="AT311" t="s">
        <v>606</v>
      </c>
      <c r="AU311" t="s">
        <v>606</v>
      </c>
      <c r="BK311">
        <v>1.0000000000000001E-5</v>
      </c>
      <c r="BL311">
        <v>2.0000000000000002E-5</v>
      </c>
      <c r="BM311">
        <v>0</v>
      </c>
      <c r="BN311">
        <v>0</v>
      </c>
      <c r="BO311">
        <v>0</v>
      </c>
      <c r="BP311">
        <v>6.0000000000000002E-5</v>
      </c>
      <c r="BQ311">
        <v>0</v>
      </c>
      <c r="BR311">
        <v>1.1E-4</v>
      </c>
      <c r="BS311">
        <v>2.0000000000000002E-5</v>
      </c>
      <c r="BT311">
        <v>2.0000000000000002E-5</v>
      </c>
      <c r="BU311">
        <v>8.0000000000000007E-5</v>
      </c>
      <c r="BV311">
        <v>0.59</v>
      </c>
      <c r="BW311">
        <v>0.72310399999999997</v>
      </c>
      <c r="BX311">
        <v>17.100000000000001</v>
      </c>
      <c r="BY311">
        <v>4627.3999999999996</v>
      </c>
      <c r="BZ311">
        <v>194.8</v>
      </c>
      <c r="CB311">
        <v>111.7</v>
      </c>
      <c r="CC311">
        <v>3.8567112649999999</v>
      </c>
      <c r="CD311">
        <v>3.85343306</v>
      </c>
      <c r="CE311">
        <v>226.48</v>
      </c>
      <c r="CF311" t="s">
        <v>609</v>
      </c>
      <c r="CG311">
        <v>8</v>
      </c>
      <c r="CH311" t="s">
        <v>1164</v>
      </c>
      <c r="CI311" t="s">
        <v>157</v>
      </c>
      <c r="CJ311" t="s">
        <v>1165</v>
      </c>
      <c r="CL311">
        <v>1293</v>
      </c>
      <c r="CM311">
        <v>1297</v>
      </c>
      <c r="CN311">
        <v>1293</v>
      </c>
      <c r="CO311">
        <v>1297</v>
      </c>
      <c r="CP311" t="s">
        <v>157</v>
      </c>
      <c r="CQ311" t="s">
        <v>157</v>
      </c>
      <c r="CR311" t="s">
        <v>780</v>
      </c>
      <c r="CS311" t="s">
        <v>780</v>
      </c>
      <c r="CT311" t="s">
        <v>780</v>
      </c>
      <c r="CU311">
        <v>449.1</v>
      </c>
      <c r="CV311">
        <v>443.9</v>
      </c>
      <c r="CW311" t="s">
        <v>1775</v>
      </c>
    </row>
    <row r="312" spans="2:101" hidden="1">
      <c r="B312">
        <v>78696</v>
      </c>
      <c r="C312" t="s">
        <v>1166</v>
      </c>
      <c r="D312" t="s">
        <v>592</v>
      </c>
      <c r="E312" t="s">
        <v>665</v>
      </c>
      <c r="F312" t="s">
        <v>594</v>
      </c>
      <c r="G312" t="s">
        <v>1805</v>
      </c>
      <c r="H312">
        <v>11853</v>
      </c>
      <c r="I312" t="s">
        <v>616</v>
      </c>
      <c r="J312" t="s">
        <v>1168</v>
      </c>
      <c r="K312">
        <v>12471</v>
      </c>
      <c r="L312" t="s">
        <v>638</v>
      </c>
      <c r="M312" t="s">
        <v>1169</v>
      </c>
      <c r="N312" t="s">
        <v>1681</v>
      </c>
      <c r="O312" t="s">
        <v>1720</v>
      </c>
      <c r="P312" t="s">
        <v>1774</v>
      </c>
      <c r="Q312" t="s">
        <v>642</v>
      </c>
      <c r="R312">
        <v>483</v>
      </c>
      <c r="S312">
        <v>483</v>
      </c>
      <c r="T312">
        <v>600</v>
      </c>
      <c r="U312">
        <v>7.8</v>
      </c>
      <c r="V312">
        <v>7.8</v>
      </c>
      <c r="W312">
        <v>21</v>
      </c>
      <c r="Z312" t="s">
        <v>607</v>
      </c>
      <c r="AA312">
        <v>5.9999999999999995E-4</v>
      </c>
      <c r="AB312">
        <v>1.26E-2</v>
      </c>
      <c r="AC312">
        <v>1.7999999999999999E-2</v>
      </c>
      <c r="AD312" t="s">
        <v>607</v>
      </c>
      <c r="AE312">
        <v>0.95220000000000005</v>
      </c>
      <c r="AF312">
        <v>1.3899999999999999E-2</v>
      </c>
      <c r="AG312">
        <v>8.9999999999999998E-4</v>
      </c>
      <c r="AH312">
        <v>2.9999999999999997E-4</v>
      </c>
      <c r="AI312">
        <v>2.9999999999999997E-4</v>
      </c>
      <c r="AJ312">
        <v>2.0000000000000001E-4</v>
      </c>
      <c r="AK312">
        <v>1E-4</v>
      </c>
      <c r="AL312">
        <v>1.6000000000000001E-4</v>
      </c>
      <c r="AM312">
        <v>3.5E-4</v>
      </c>
      <c r="AN312">
        <v>1.6000000000000001E-4</v>
      </c>
      <c r="AO312">
        <v>0</v>
      </c>
      <c r="AP312">
        <v>0</v>
      </c>
      <c r="AQ312" t="s">
        <v>606</v>
      </c>
      <c r="AR312" t="s">
        <v>606</v>
      </c>
      <c r="AS312" t="s">
        <v>606</v>
      </c>
      <c r="AT312" t="s">
        <v>606</v>
      </c>
      <c r="AU312" t="s">
        <v>606</v>
      </c>
      <c r="BK312">
        <v>1.0000000000000001E-5</v>
      </c>
      <c r="BL312">
        <v>2.0000000000000002E-5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1.2E-4</v>
      </c>
      <c r="BS312">
        <v>2.0000000000000002E-5</v>
      </c>
      <c r="BT312">
        <v>2.0000000000000002E-5</v>
      </c>
      <c r="BU312">
        <v>4.0000000000000003E-5</v>
      </c>
      <c r="BV312">
        <v>0.58799999999999997</v>
      </c>
      <c r="BW312">
        <v>0.72065279999999998</v>
      </c>
      <c r="BX312">
        <v>17</v>
      </c>
      <c r="BY312">
        <v>4632.2</v>
      </c>
      <c r="BZ312">
        <v>194.1</v>
      </c>
      <c r="CB312">
        <v>107</v>
      </c>
      <c r="CC312">
        <v>3.6944324559999999</v>
      </c>
      <c r="CD312">
        <v>3.6912921879999998</v>
      </c>
      <c r="CE312">
        <v>217.4</v>
      </c>
      <c r="CF312" t="s">
        <v>609</v>
      </c>
      <c r="CG312">
        <v>9</v>
      </c>
      <c r="CH312" t="s">
        <v>964</v>
      </c>
      <c r="CI312" t="s">
        <v>157</v>
      </c>
      <c r="CJ312" t="s">
        <v>965</v>
      </c>
      <c r="CL312">
        <v>1420</v>
      </c>
      <c r="CM312">
        <v>2060</v>
      </c>
      <c r="CN312">
        <v>1420</v>
      </c>
      <c r="CO312">
        <v>2060</v>
      </c>
      <c r="CP312" t="s">
        <v>157</v>
      </c>
      <c r="CQ312" t="s">
        <v>157</v>
      </c>
      <c r="CR312" t="s">
        <v>780</v>
      </c>
      <c r="CS312" t="s">
        <v>780</v>
      </c>
      <c r="CT312" t="s">
        <v>780</v>
      </c>
      <c r="CU312">
        <v>456.4</v>
      </c>
      <c r="CV312">
        <v>451.7</v>
      </c>
      <c r="CW312" t="s">
        <v>1775</v>
      </c>
    </row>
    <row r="313" spans="2:101" hidden="1">
      <c r="C313" t="s">
        <v>1368</v>
      </c>
      <c r="D313" t="s">
        <v>592</v>
      </c>
      <c r="E313" t="s">
        <v>665</v>
      </c>
      <c r="F313" t="s">
        <v>594</v>
      </c>
      <c r="G313" t="s">
        <v>1806</v>
      </c>
      <c r="H313">
        <v>12613</v>
      </c>
      <c r="I313" t="s">
        <v>616</v>
      </c>
      <c r="J313" t="s">
        <v>1370</v>
      </c>
      <c r="K313">
        <v>14580</v>
      </c>
      <c r="L313" t="s">
        <v>638</v>
      </c>
      <c r="M313" t="s">
        <v>1179</v>
      </c>
      <c r="N313" t="s">
        <v>1681</v>
      </c>
      <c r="O313" t="s">
        <v>1720</v>
      </c>
      <c r="P313" t="s">
        <v>1774</v>
      </c>
      <c r="Q313" t="s">
        <v>642</v>
      </c>
      <c r="R313">
        <v>483</v>
      </c>
      <c r="S313">
        <v>483</v>
      </c>
      <c r="T313">
        <v>400</v>
      </c>
      <c r="U313">
        <v>7.2</v>
      </c>
      <c r="V313">
        <v>7.2</v>
      </c>
      <c r="W313">
        <v>21</v>
      </c>
      <c r="Y313" t="s">
        <v>1354</v>
      </c>
      <c r="Z313" t="s">
        <v>606</v>
      </c>
      <c r="AA313" t="s">
        <v>607</v>
      </c>
      <c r="AB313">
        <v>1.8E-3</v>
      </c>
      <c r="AC313">
        <v>0.1154</v>
      </c>
      <c r="AD313" t="s">
        <v>606</v>
      </c>
      <c r="AE313">
        <v>0.87719999999999998</v>
      </c>
      <c r="AF313">
        <v>4.7999999999999996E-3</v>
      </c>
      <c r="AG313">
        <v>5.9999999999999995E-4</v>
      </c>
      <c r="AH313">
        <v>2.0000000000000001E-4</v>
      </c>
      <c r="AI313" t="s">
        <v>607</v>
      </c>
      <c r="AJ313" t="s">
        <v>607</v>
      </c>
      <c r="AK313" t="s">
        <v>607</v>
      </c>
      <c r="AL313">
        <v>0</v>
      </c>
      <c r="AM313">
        <v>0</v>
      </c>
      <c r="AN313">
        <v>0</v>
      </c>
      <c r="AO313">
        <v>0</v>
      </c>
      <c r="AP313">
        <v>0</v>
      </c>
      <c r="AQ313" t="s">
        <v>606</v>
      </c>
      <c r="AR313" t="s">
        <v>606</v>
      </c>
      <c r="AS313" t="s">
        <v>606</v>
      </c>
      <c r="AT313" t="s">
        <v>606</v>
      </c>
      <c r="AU313" t="s">
        <v>606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0.67</v>
      </c>
      <c r="BW313">
        <v>0.82115199999999999</v>
      </c>
      <c r="BX313">
        <v>19.399999999999999</v>
      </c>
      <c r="BY313">
        <v>4918.2</v>
      </c>
      <c r="BZ313">
        <v>204.3</v>
      </c>
      <c r="CB313">
        <v>114.2</v>
      </c>
      <c r="CC313">
        <v>3.9430297799999998</v>
      </c>
      <c r="CD313">
        <v>3.9396782049999999</v>
      </c>
      <c r="CE313">
        <v>233.38</v>
      </c>
      <c r="CF313" t="s">
        <v>609</v>
      </c>
      <c r="CG313">
        <v>0</v>
      </c>
      <c r="CH313" t="s">
        <v>1372</v>
      </c>
      <c r="CI313" t="s">
        <v>157</v>
      </c>
      <c r="CJ313" t="s">
        <v>965</v>
      </c>
      <c r="CL313">
        <v>360</v>
      </c>
      <c r="CM313">
        <v>365</v>
      </c>
      <c r="CN313">
        <v>360</v>
      </c>
      <c r="CO313">
        <v>365</v>
      </c>
      <c r="CP313" t="s">
        <v>826</v>
      </c>
      <c r="CQ313" t="s">
        <v>826</v>
      </c>
      <c r="CR313" t="s">
        <v>780</v>
      </c>
      <c r="CS313" t="s">
        <v>780</v>
      </c>
      <c r="CT313" t="s">
        <v>780</v>
      </c>
      <c r="CU313">
        <v>452.6</v>
      </c>
      <c r="CV313">
        <v>448.5</v>
      </c>
      <c r="CW313" t="s">
        <v>1775</v>
      </c>
    </row>
    <row r="314" spans="2:101" hidden="1">
      <c r="B314">
        <v>76899</v>
      </c>
      <c r="C314" t="s">
        <v>1393</v>
      </c>
      <c r="D314" t="s">
        <v>592</v>
      </c>
      <c r="E314" t="s">
        <v>665</v>
      </c>
      <c r="F314" t="s">
        <v>594</v>
      </c>
      <c r="G314" t="s">
        <v>1807</v>
      </c>
      <c r="H314">
        <v>11544</v>
      </c>
      <c r="I314" t="s">
        <v>616</v>
      </c>
      <c r="J314" t="s">
        <v>1395</v>
      </c>
      <c r="K314">
        <v>13444</v>
      </c>
      <c r="L314" t="s">
        <v>638</v>
      </c>
      <c r="M314" t="s">
        <v>1096</v>
      </c>
      <c r="N314" t="s">
        <v>1681</v>
      </c>
      <c r="O314" t="s">
        <v>1720</v>
      </c>
      <c r="P314" t="s">
        <v>1774</v>
      </c>
      <c r="Q314" t="s">
        <v>642</v>
      </c>
      <c r="R314">
        <v>483</v>
      </c>
      <c r="S314">
        <v>483</v>
      </c>
      <c r="T314">
        <v>400</v>
      </c>
      <c r="U314">
        <v>2.2000000000000002</v>
      </c>
      <c r="V314">
        <v>2.2000000000000002</v>
      </c>
      <c r="W314">
        <v>21</v>
      </c>
      <c r="Y314" t="s">
        <v>1354</v>
      </c>
      <c r="AA314">
        <v>5.0000000000000001E-4</v>
      </c>
      <c r="AB314">
        <v>1.24E-2</v>
      </c>
      <c r="AC314">
        <v>1.8100000000000002E-2</v>
      </c>
      <c r="AD314" t="s">
        <v>607</v>
      </c>
      <c r="AE314">
        <v>0.94920000000000004</v>
      </c>
      <c r="AF314">
        <v>1.5900000000000001E-2</v>
      </c>
      <c r="AG314">
        <v>1.5E-3</v>
      </c>
      <c r="AH314">
        <v>4.0000000000000002E-4</v>
      </c>
      <c r="AI314">
        <v>2.9999999999999997E-4</v>
      </c>
      <c r="AJ314">
        <v>2.9999999999999997E-4</v>
      </c>
      <c r="AK314">
        <v>2.0000000000000001E-4</v>
      </c>
      <c r="AL314">
        <v>2.9E-4</v>
      </c>
      <c r="AM314">
        <v>3.5E-4</v>
      </c>
      <c r="AN314">
        <v>2.5000000000000001E-4</v>
      </c>
      <c r="AO314">
        <v>0</v>
      </c>
      <c r="AP314">
        <v>0</v>
      </c>
      <c r="AQ314" t="s">
        <v>606</v>
      </c>
      <c r="AR314" t="s">
        <v>606</v>
      </c>
      <c r="AS314" t="s">
        <v>606</v>
      </c>
      <c r="AT314" t="s">
        <v>606</v>
      </c>
      <c r="AU314" t="s">
        <v>606</v>
      </c>
      <c r="BK314">
        <v>1.0000000000000001E-5</v>
      </c>
      <c r="BL314">
        <v>3.0000000000000001E-5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1.8000000000000001E-4</v>
      </c>
      <c r="BS314">
        <v>2.0000000000000002E-5</v>
      </c>
      <c r="BT314">
        <v>2.0000000000000002E-5</v>
      </c>
      <c r="BU314">
        <v>5.0000000000000002E-5</v>
      </c>
      <c r="BV314">
        <v>0.59099999999999997</v>
      </c>
      <c r="BW314">
        <v>0.72432960000000002</v>
      </c>
      <c r="BX314">
        <v>17.100000000000001</v>
      </c>
      <c r="BY314">
        <v>4633</v>
      </c>
      <c r="BZ314">
        <v>194.5</v>
      </c>
      <c r="CB314">
        <v>104.2</v>
      </c>
      <c r="CC314">
        <v>3.5977557189999998</v>
      </c>
      <c r="CD314">
        <v>3.5946976259999999</v>
      </c>
      <c r="CE314">
        <v>212.12</v>
      </c>
      <c r="CF314" t="s">
        <v>609</v>
      </c>
      <c r="CG314">
        <v>10</v>
      </c>
      <c r="CH314" t="s">
        <v>1396</v>
      </c>
      <c r="CI314" t="s">
        <v>157</v>
      </c>
      <c r="CJ314" t="s">
        <v>1397</v>
      </c>
      <c r="CL314">
        <v>1397</v>
      </c>
      <c r="CM314">
        <v>1807</v>
      </c>
      <c r="CN314">
        <v>1397</v>
      </c>
      <c r="CO314">
        <v>1807</v>
      </c>
      <c r="CP314" t="s">
        <v>157</v>
      </c>
      <c r="CQ314" t="s">
        <v>157</v>
      </c>
      <c r="CR314" t="s">
        <v>780</v>
      </c>
      <c r="CS314" t="s">
        <v>780</v>
      </c>
      <c r="CT314" t="s">
        <v>780</v>
      </c>
      <c r="CU314">
        <v>452.2</v>
      </c>
      <c r="CV314">
        <v>447.6</v>
      </c>
      <c r="CW314" t="s">
        <v>1775</v>
      </c>
    </row>
    <row r="315" spans="2:101" hidden="1">
      <c r="B315">
        <v>76831</v>
      </c>
      <c r="C315" t="s">
        <v>1434</v>
      </c>
      <c r="D315" t="s">
        <v>592</v>
      </c>
      <c r="E315" t="s">
        <v>665</v>
      </c>
      <c r="F315" t="s">
        <v>594</v>
      </c>
      <c r="G315" t="s">
        <v>1808</v>
      </c>
      <c r="H315">
        <v>10986</v>
      </c>
      <c r="I315" t="s">
        <v>616</v>
      </c>
      <c r="J315" t="s">
        <v>1436</v>
      </c>
      <c r="K315">
        <v>11707</v>
      </c>
      <c r="L315" t="s">
        <v>638</v>
      </c>
      <c r="M315" t="s">
        <v>1096</v>
      </c>
      <c r="N315" t="s">
        <v>1681</v>
      </c>
      <c r="O315" t="s">
        <v>1717</v>
      </c>
      <c r="P315" t="s">
        <v>1774</v>
      </c>
      <c r="Q315" t="s">
        <v>642</v>
      </c>
      <c r="R315">
        <v>1213</v>
      </c>
      <c r="S315">
        <v>1213</v>
      </c>
      <c r="T315">
        <v>775</v>
      </c>
      <c r="U315">
        <v>-3.3</v>
      </c>
      <c r="V315">
        <v>-3.3</v>
      </c>
      <c r="W315">
        <v>21</v>
      </c>
      <c r="Z315">
        <v>1E-4</v>
      </c>
      <c r="AA315">
        <v>1E-3</v>
      </c>
      <c r="AB315">
        <v>1.7399999999999999E-2</v>
      </c>
      <c r="AC315">
        <v>1.8700000000000001E-2</v>
      </c>
      <c r="AD315" t="s">
        <v>607</v>
      </c>
      <c r="AE315">
        <v>0.95099999999999996</v>
      </c>
      <c r="AF315">
        <v>7.1999999999999998E-3</v>
      </c>
      <c r="AG315">
        <v>1E-3</v>
      </c>
      <c r="AH315">
        <v>5.0000000000000001E-4</v>
      </c>
      <c r="AI315">
        <v>2.9999999999999997E-4</v>
      </c>
      <c r="AJ315">
        <v>5.9999999999999995E-4</v>
      </c>
      <c r="AK315">
        <v>4.0000000000000002E-4</v>
      </c>
      <c r="AL315">
        <v>4.6000000000000001E-4</v>
      </c>
      <c r="AM315">
        <v>5.9000000000000003E-4</v>
      </c>
      <c r="AN315">
        <v>1.1E-4</v>
      </c>
      <c r="AO315">
        <v>0</v>
      </c>
      <c r="AP315">
        <v>0</v>
      </c>
      <c r="AQ315" t="s">
        <v>606</v>
      </c>
      <c r="AR315" t="s">
        <v>606</v>
      </c>
      <c r="AS315" t="s">
        <v>606</v>
      </c>
      <c r="AT315" t="s">
        <v>606</v>
      </c>
      <c r="AU315" t="s">
        <v>606</v>
      </c>
      <c r="BK315">
        <v>1.0000000000000001E-5</v>
      </c>
      <c r="BL315">
        <v>5.0000000000000002E-5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3.8999999999999999E-4</v>
      </c>
      <c r="BS315">
        <v>5.0000000000000002E-5</v>
      </c>
      <c r="BT315">
        <v>5.0000000000000002E-5</v>
      </c>
      <c r="BU315">
        <v>9.0000000000000006E-5</v>
      </c>
      <c r="BV315">
        <v>0.59199999999999997</v>
      </c>
      <c r="BW315">
        <v>0.72555519999999996</v>
      </c>
      <c r="BX315">
        <v>17.100000000000001</v>
      </c>
      <c r="BY315">
        <v>4621.6000000000004</v>
      </c>
      <c r="BZ315">
        <v>193.5</v>
      </c>
      <c r="CB315">
        <v>102.1</v>
      </c>
      <c r="CC315">
        <v>3.5252481659999999</v>
      </c>
      <c r="CD315">
        <v>3.522251705</v>
      </c>
      <c r="CE315">
        <v>207.51</v>
      </c>
      <c r="CF315" t="s">
        <v>609</v>
      </c>
      <c r="CG315">
        <v>2</v>
      </c>
      <c r="CH315" t="s">
        <v>1438</v>
      </c>
      <c r="CI315" t="s">
        <v>157</v>
      </c>
      <c r="CJ315" t="s">
        <v>1439</v>
      </c>
      <c r="CL315">
        <v>1345</v>
      </c>
      <c r="CM315">
        <v>1735.9</v>
      </c>
      <c r="CN315">
        <v>1345</v>
      </c>
      <c r="CO315">
        <v>1735.9</v>
      </c>
      <c r="CP315" t="s">
        <v>157</v>
      </c>
      <c r="CQ315" t="s">
        <v>157</v>
      </c>
      <c r="CR315" t="s">
        <v>780</v>
      </c>
      <c r="CS315" t="s">
        <v>780</v>
      </c>
      <c r="CT315" t="s">
        <v>780</v>
      </c>
      <c r="CU315">
        <v>458</v>
      </c>
      <c r="CV315">
        <v>453</v>
      </c>
      <c r="CW315" t="s">
        <v>1775</v>
      </c>
    </row>
    <row r="316" spans="2:101" hidden="1">
      <c r="B316">
        <v>76823</v>
      </c>
      <c r="C316" t="s">
        <v>1363</v>
      </c>
      <c r="D316" t="s">
        <v>592</v>
      </c>
      <c r="E316" t="s">
        <v>665</v>
      </c>
      <c r="F316" t="s">
        <v>594</v>
      </c>
      <c r="G316" t="s">
        <v>1809</v>
      </c>
      <c r="H316">
        <v>10831</v>
      </c>
      <c r="I316" t="s">
        <v>616</v>
      </c>
      <c r="J316" t="s">
        <v>1365</v>
      </c>
      <c r="K316">
        <v>10856</v>
      </c>
      <c r="L316" t="s">
        <v>638</v>
      </c>
      <c r="M316" t="s">
        <v>1096</v>
      </c>
      <c r="N316" t="s">
        <v>1681</v>
      </c>
      <c r="O316" t="s">
        <v>1717</v>
      </c>
      <c r="P316" t="s">
        <v>1774</v>
      </c>
      <c r="Q316" t="s">
        <v>642</v>
      </c>
      <c r="R316">
        <v>345</v>
      </c>
      <c r="S316">
        <v>345</v>
      </c>
      <c r="T316">
        <v>400</v>
      </c>
      <c r="U316">
        <v>7.8</v>
      </c>
      <c r="V316">
        <v>7.8</v>
      </c>
      <c r="W316">
        <v>21</v>
      </c>
      <c r="Z316">
        <v>2.9999999999999997E-4</v>
      </c>
      <c r="AA316">
        <v>1E-3</v>
      </c>
      <c r="AB316">
        <v>1.84E-2</v>
      </c>
      <c r="AC316">
        <v>1.83E-2</v>
      </c>
      <c r="AD316" t="s">
        <v>607</v>
      </c>
      <c r="AE316">
        <v>0.95199999999999996</v>
      </c>
      <c r="AF316">
        <v>5.7999999999999996E-3</v>
      </c>
      <c r="AG316" t="s">
        <v>607</v>
      </c>
      <c r="AH316">
        <v>2.9999999999999997E-4</v>
      </c>
      <c r="AI316">
        <v>2.0000000000000001E-4</v>
      </c>
      <c r="AJ316">
        <v>4.0000000000000002E-4</v>
      </c>
      <c r="AK316">
        <v>4.0000000000000002E-4</v>
      </c>
      <c r="AL316">
        <v>5.6999999999999998E-4</v>
      </c>
      <c r="AM316">
        <v>6.7000000000000002E-4</v>
      </c>
      <c r="AN316">
        <v>4.4999999999999999E-4</v>
      </c>
      <c r="AO316">
        <v>3.1E-4</v>
      </c>
      <c r="AP316">
        <v>0</v>
      </c>
      <c r="AQ316" t="s">
        <v>606</v>
      </c>
      <c r="AR316" t="s">
        <v>606</v>
      </c>
      <c r="AS316" t="s">
        <v>606</v>
      </c>
      <c r="AT316" t="s">
        <v>606</v>
      </c>
      <c r="AU316" t="s">
        <v>606</v>
      </c>
      <c r="BK316">
        <v>2.0000000000000002E-5</v>
      </c>
      <c r="BL316">
        <v>5.0000000000000002E-5</v>
      </c>
      <c r="BM316">
        <v>0</v>
      </c>
      <c r="BN316">
        <v>0</v>
      </c>
      <c r="BO316">
        <v>0</v>
      </c>
      <c r="BP316">
        <v>9.0000000000000006E-5</v>
      </c>
      <c r="BQ316">
        <v>0</v>
      </c>
      <c r="BR316">
        <v>4.8000000000000001E-4</v>
      </c>
      <c r="BS316">
        <v>6.0000000000000002E-5</v>
      </c>
      <c r="BT316">
        <v>5.0000000000000002E-5</v>
      </c>
      <c r="BU316">
        <v>1.4999999999999999E-4</v>
      </c>
      <c r="BV316">
        <v>0.59199999999999997</v>
      </c>
      <c r="BW316">
        <v>0.72555519999999996</v>
      </c>
      <c r="BX316">
        <v>17.2</v>
      </c>
      <c r="BY316">
        <v>4617.7</v>
      </c>
      <c r="BZ316">
        <v>193.3</v>
      </c>
      <c r="CB316">
        <v>107.2</v>
      </c>
      <c r="CC316">
        <v>3.7013379369999999</v>
      </c>
      <c r="CD316">
        <v>3.6981918</v>
      </c>
      <c r="CE316">
        <v>217.08</v>
      </c>
      <c r="CF316" t="s">
        <v>609</v>
      </c>
      <c r="CG316">
        <v>10</v>
      </c>
      <c r="CH316" t="s">
        <v>1366</v>
      </c>
      <c r="CI316" t="s">
        <v>157</v>
      </c>
      <c r="CJ316" t="s">
        <v>1367</v>
      </c>
      <c r="CL316">
        <v>1392</v>
      </c>
      <c r="CM316">
        <v>2006</v>
      </c>
      <c r="CN316">
        <v>1392</v>
      </c>
      <c r="CO316">
        <v>2006</v>
      </c>
      <c r="CP316" t="s">
        <v>157</v>
      </c>
      <c r="CQ316" t="s">
        <v>157</v>
      </c>
      <c r="CR316" t="s">
        <v>780</v>
      </c>
      <c r="CS316" t="s">
        <v>780</v>
      </c>
      <c r="CT316" t="s">
        <v>780</v>
      </c>
      <c r="CU316">
        <v>431.9</v>
      </c>
      <c r="CV316">
        <v>427.3</v>
      </c>
      <c r="CW316" t="s">
        <v>1775</v>
      </c>
    </row>
    <row r="317" spans="2:101" hidden="1">
      <c r="B317">
        <v>76846</v>
      </c>
      <c r="C317" t="s">
        <v>1129</v>
      </c>
      <c r="D317" t="s">
        <v>592</v>
      </c>
      <c r="E317" t="s">
        <v>665</v>
      </c>
      <c r="F317" t="s">
        <v>594</v>
      </c>
      <c r="G317" t="s">
        <v>1810</v>
      </c>
      <c r="H317">
        <v>7687</v>
      </c>
      <c r="I317" t="s">
        <v>616</v>
      </c>
      <c r="J317" t="s">
        <v>1131</v>
      </c>
      <c r="K317">
        <v>12298</v>
      </c>
      <c r="L317" t="s">
        <v>638</v>
      </c>
      <c r="M317" t="s">
        <v>1096</v>
      </c>
      <c r="N317" t="s">
        <v>1681</v>
      </c>
      <c r="O317" t="s">
        <v>1720</v>
      </c>
      <c r="P317" t="s">
        <v>1774</v>
      </c>
      <c r="Q317" t="s">
        <v>642</v>
      </c>
      <c r="R317">
        <v>407</v>
      </c>
      <c r="S317">
        <v>407</v>
      </c>
      <c r="T317">
        <v>400</v>
      </c>
      <c r="U317">
        <v>11.1</v>
      </c>
      <c r="V317">
        <v>11.1</v>
      </c>
      <c r="W317">
        <v>21.6</v>
      </c>
      <c r="Z317" t="s">
        <v>607</v>
      </c>
      <c r="AA317">
        <v>1.2999999999999999E-3</v>
      </c>
      <c r="AB317">
        <v>2.5999999999999999E-2</v>
      </c>
      <c r="AC317">
        <v>2.01E-2</v>
      </c>
      <c r="AD317" t="s">
        <v>607</v>
      </c>
      <c r="AE317">
        <v>0.94059999999999999</v>
      </c>
      <c r="AF317">
        <v>6.7999999999999996E-3</v>
      </c>
      <c r="AG317">
        <v>2.0000000000000001E-4</v>
      </c>
      <c r="AH317">
        <v>5.0000000000000001E-4</v>
      </c>
      <c r="AI317">
        <v>4.0000000000000002E-4</v>
      </c>
      <c r="AJ317">
        <v>6.9999999999999999E-4</v>
      </c>
      <c r="AK317">
        <v>5.9999999999999995E-4</v>
      </c>
      <c r="AL317">
        <v>7.9000000000000001E-4</v>
      </c>
      <c r="AM317">
        <v>7.6999999999999996E-4</v>
      </c>
      <c r="AN317">
        <v>3.5E-4</v>
      </c>
      <c r="AO317">
        <v>0</v>
      </c>
      <c r="AP317">
        <v>0</v>
      </c>
      <c r="AQ317" t="s">
        <v>606</v>
      </c>
      <c r="AR317" t="s">
        <v>606</v>
      </c>
      <c r="AS317" t="s">
        <v>606</v>
      </c>
      <c r="AT317" t="s">
        <v>606</v>
      </c>
      <c r="AU317" t="s">
        <v>606</v>
      </c>
      <c r="BK317">
        <v>2.0000000000000002E-5</v>
      </c>
      <c r="BL317">
        <v>6.9999999999999994E-5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5.4000000000000001E-4</v>
      </c>
      <c r="BS317">
        <v>6.0000000000000002E-5</v>
      </c>
      <c r="BT317">
        <v>5.0000000000000002E-5</v>
      </c>
      <c r="BU317">
        <v>1.4999999999999999E-4</v>
      </c>
      <c r="BV317">
        <v>0.59799999999999998</v>
      </c>
      <c r="BW317">
        <v>0.73290880000000003</v>
      </c>
      <c r="BX317">
        <v>17.3</v>
      </c>
      <c r="BY317">
        <v>4612.7</v>
      </c>
      <c r="BZ317">
        <v>193.3</v>
      </c>
      <c r="CB317">
        <v>103.2</v>
      </c>
      <c r="CC317">
        <v>3.5632283120000001</v>
      </c>
      <c r="CD317">
        <v>3.5601995679999998</v>
      </c>
      <c r="CE317">
        <v>209.73</v>
      </c>
      <c r="CF317" t="s">
        <v>609</v>
      </c>
      <c r="CG317">
        <v>14</v>
      </c>
      <c r="CH317" t="s">
        <v>1132</v>
      </c>
      <c r="CI317" t="s">
        <v>157</v>
      </c>
      <c r="CJ317" t="s">
        <v>1133</v>
      </c>
      <c r="CL317">
        <v>1388</v>
      </c>
      <c r="CM317">
        <v>1840</v>
      </c>
      <c r="CN317">
        <v>1388</v>
      </c>
      <c r="CO317">
        <v>1840</v>
      </c>
      <c r="CP317" t="s">
        <v>157</v>
      </c>
      <c r="CQ317" t="s">
        <v>157</v>
      </c>
      <c r="CR317" t="s">
        <v>780</v>
      </c>
      <c r="CS317" t="s">
        <v>780</v>
      </c>
      <c r="CT317" t="s">
        <v>780</v>
      </c>
      <c r="CU317">
        <v>455.2</v>
      </c>
      <c r="CV317">
        <v>450.1</v>
      </c>
      <c r="CW317" t="s">
        <v>1775</v>
      </c>
    </row>
    <row r="318" spans="2:101" hidden="1">
      <c r="B318">
        <v>76844</v>
      </c>
      <c r="C318" t="s">
        <v>1134</v>
      </c>
      <c r="D318" t="s">
        <v>592</v>
      </c>
      <c r="E318" t="s">
        <v>665</v>
      </c>
      <c r="F318" t="s">
        <v>594</v>
      </c>
      <c r="G318" t="s">
        <v>1811</v>
      </c>
      <c r="H318">
        <v>8380</v>
      </c>
      <c r="I318" t="s">
        <v>616</v>
      </c>
      <c r="J318" t="s">
        <v>1136</v>
      </c>
      <c r="K318">
        <v>12299</v>
      </c>
      <c r="L318" t="s">
        <v>638</v>
      </c>
      <c r="M318" t="s">
        <v>1096</v>
      </c>
      <c r="N318" t="s">
        <v>1681</v>
      </c>
      <c r="O318" t="s">
        <v>1720</v>
      </c>
      <c r="P318" t="s">
        <v>1774</v>
      </c>
      <c r="Q318" t="s">
        <v>1137</v>
      </c>
      <c r="R318">
        <v>400</v>
      </c>
      <c r="S318">
        <v>400</v>
      </c>
      <c r="T318">
        <v>400</v>
      </c>
      <c r="U318">
        <v>2.8</v>
      </c>
      <c r="V318">
        <v>2.8</v>
      </c>
      <c r="W318">
        <v>21.6</v>
      </c>
      <c r="Y318" t="s">
        <v>1812</v>
      </c>
      <c r="Z318" t="s">
        <v>607</v>
      </c>
      <c r="AA318">
        <v>5.9999999999999995E-4</v>
      </c>
      <c r="AB318">
        <v>1.4E-2</v>
      </c>
      <c r="AC318">
        <v>1.7600000000000001E-2</v>
      </c>
      <c r="AD318" t="s">
        <v>607</v>
      </c>
      <c r="AE318">
        <v>0.95269999999999999</v>
      </c>
      <c r="AF318">
        <v>1.11E-2</v>
      </c>
      <c r="AG318">
        <v>1.9E-3</v>
      </c>
      <c r="AH318">
        <v>6.9999999999999999E-4</v>
      </c>
      <c r="AI318">
        <v>2.9999999999999997E-4</v>
      </c>
      <c r="AJ318">
        <v>2.0000000000000001E-4</v>
      </c>
      <c r="AK318">
        <v>1E-4</v>
      </c>
      <c r="AL318">
        <v>1.8000000000000001E-4</v>
      </c>
      <c r="AM318">
        <v>1.8000000000000001E-4</v>
      </c>
      <c r="AN318">
        <v>1.6000000000000001E-4</v>
      </c>
      <c r="AO318">
        <v>8.0000000000000007E-5</v>
      </c>
      <c r="AP318">
        <v>0</v>
      </c>
      <c r="AQ318" t="s">
        <v>606</v>
      </c>
      <c r="AR318" t="s">
        <v>606</v>
      </c>
      <c r="AS318" t="s">
        <v>606</v>
      </c>
      <c r="AT318" t="s">
        <v>606</v>
      </c>
      <c r="AU318" t="s">
        <v>606</v>
      </c>
      <c r="BK318">
        <v>0</v>
      </c>
      <c r="BL318">
        <v>2.0000000000000002E-5</v>
      </c>
      <c r="BM318">
        <v>0</v>
      </c>
      <c r="BN318">
        <v>0</v>
      </c>
      <c r="BO318">
        <v>0</v>
      </c>
      <c r="BP318">
        <v>2.0000000000000002E-5</v>
      </c>
      <c r="BQ318">
        <v>0</v>
      </c>
      <c r="BR318">
        <v>1E-4</v>
      </c>
      <c r="BS318">
        <v>2.0000000000000002E-5</v>
      </c>
      <c r="BT318">
        <v>0</v>
      </c>
      <c r="BU318">
        <v>4.0000000000000003E-5</v>
      </c>
      <c r="BV318">
        <v>0.58899999999999997</v>
      </c>
      <c r="BW318">
        <v>0.72187840000000003</v>
      </c>
      <c r="BX318">
        <v>17</v>
      </c>
      <c r="BY318">
        <v>4627.3</v>
      </c>
      <c r="BZ318">
        <v>193.8</v>
      </c>
      <c r="CB318">
        <v>110.3</v>
      </c>
      <c r="CC318">
        <v>3.8083728959999998</v>
      </c>
      <c r="CD318">
        <v>3.805135779</v>
      </c>
      <c r="CE318">
        <v>224.16</v>
      </c>
      <c r="CF318" t="s">
        <v>609</v>
      </c>
      <c r="CG318">
        <v>6</v>
      </c>
      <c r="CH318" t="s">
        <v>1138</v>
      </c>
      <c r="CI318" t="s">
        <v>157</v>
      </c>
      <c r="CJ318" t="s">
        <v>1139</v>
      </c>
      <c r="CL318">
        <v>1374</v>
      </c>
      <c r="CM318">
        <v>1725</v>
      </c>
      <c r="CN318">
        <v>1374</v>
      </c>
      <c r="CO318">
        <v>1725</v>
      </c>
      <c r="CP318" t="s">
        <v>157</v>
      </c>
      <c r="CQ318" t="s">
        <v>157</v>
      </c>
      <c r="CR318" t="s">
        <v>780</v>
      </c>
      <c r="CS318" t="s">
        <v>780</v>
      </c>
      <c r="CT318" t="s">
        <v>780</v>
      </c>
      <c r="CU318">
        <v>450.3</v>
      </c>
      <c r="CV318">
        <v>446</v>
      </c>
      <c r="CW318" t="s">
        <v>1775</v>
      </c>
    </row>
    <row r="319" spans="2:101" hidden="1">
      <c r="B319">
        <v>76715</v>
      </c>
      <c r="C319" t="s">
        <v>1287</v>
      </c>
      <c r="D319" t="s">
        <v>592</v>
      </c>
      <c r="E319" t="s">
        <v>665</v>
      </c>
      <c r="F319" t="s">
        <v>594</v>
      </c>
      <c r="G319" t="s">
        <v>1813</v>
      </c>
      <c r="H319">
        <v>6996</v>
      </c>
      <c r="I319" t="s">
        <v>616</v>
      </c>
      <c r="J319" t="s">
        <v>1289</v>
      </c>
      <c r="K319">
        <v>12134</v>
      </c>
      <c r="L319" t="s">
        <v>654</v>
      </c>
      <c r="M319" t="s">
        <v>1143</v>
      </c>
      <c r="N319" t="s">
        <v>1681</v>
      </c>
      <c r="O319" t="s">
        <v>1704</v>
      </c>
      <c r="P319" t="s">
        <v>1774</v>
      </c>
      <c r="Q319" t="s">
        <v>642</v>
      </c>
      <c r="R319">
        <v>1020</v>
      </c>
      <c r="S319">
        <v>1020</v>
      </c>
      <c r="T319">
        <v>925</v>
      </c>
      <c r="U319">
        <v>13.3</v>
      </c>
      <c r="V319">
        <v>13.3</v>
      </c>
      <c r="W319">
        <v>21.9</v>
      </c>
      <c r="Y319" t="s">
        <v>1759</v>
      </c>
      <c r="Z319" t="s">
        <v>607</v>
      </c>
      <c r="AA319">
        <v>2.0000000000000001E-4</v>
      </c>
      <c r="AB319">
        <v>4.4999999999999997E-3</v>
      </c>
      <c r="AC319">
        <v>6.4399999999999999E-2</v>
      </c>
      <c r="AD319">
        <v>2.0000000000000001E-4</v>
      </c>
      <c r="AE319">
        <v>0.92930000000000001</v>
      </c>
      <c r="AF319">
        <v>5.9999999999999995E-4</v>
      </c>
      <c r="AG319">
        <v>5.9999999999999995E-4</v>
      </c>
      <c r="AH319">
        <v>2.0000000000000001E-4</v>
      </c>
      <c r="AI319" t="s">
        <v>607</v>
      </c>
      <c r="AJ319" t="s">
        <v>606</v>
      </c>
      <c r="AK319" t="s">
        <v>606</v>
      </c>
      <c r="AL319">
        <v>0</v>
      </c>
      <c r="AM319">
        <v>0</v>
      </c>
      <c r="AN319">
        <v>0</v>
      </c>
      <c r="AO319">
        <v>0</v>
      </c>
      <c r="AP319">
        <v>0</v>
      </c>
      <c r="AQ319" t="s">
        <v>606</v>
      </c>
      <c r="AR319" t="s">
        <v>606</v>
      </c>
      <c r="AS319" t="s">
        <v>606</v>
      </c>
      <c r="AT319" t="s">
        <v>606</v>
      </c>
      <c r="AU319" t="s">
        <v>606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0.61899999999999999</v>
      </c>
      <c r="BW319">
        <v>0.75864640000000005</v>
      </c>
      <c r="BX319">
        <v>17.899999999999999</v>
      </c>
      <c r="BY319">
        <v>4772.2</v>
      </c>
      <c r="BZ319">
        <v>197.8</v>
      </c>
      <c r="CB319">
        <v>95</v>
      </c>
      <c r="CC319">
        <v>3.28</v>
      </c>
      <c r="CD319">
        <v>3.2770000000000001</v>
      </c>
      <c r="CE319" t="s">
        <v>608</v>
      </c>
      <c r="CF319" t="s">
        <v>609</v>
      </c>
      <c r="CG319">
        <v>210</v>
      </c>
      <c r="CH319" t="s">
        <v>940</v>
      </c>
      <c r="CI319" t="s">
        <v>157</v>
      </c>
      <c r="CJ319" t="s">
        <v>941</v>
      </c>
      <c r="CL319">
        <v>686.5</v>
      </c>
      <c r="CM319">
        <v>694.1</v>
      </c>
      <c r="CN319">
        <v>686.5</v>
      </c>
      <c r="CO319">
        <v>694.1</v>
      </c>
      <c r="CP319" t="s">
        <v>157</v>
      </c>
      <c r="CQ319" t="s">
        <v>157</v>
      </c>
      <c r="CR319" t="s">
        <v>780</v>
      </c>
      <c r="CS319" t="s">
        <v>780</v>
      </c>
      <c r="CT319" t="s">
        <v>780</v>
      </c>
      <c r="CU319">
        <v>529.5</v>
      </c>
      <c r="CV319">
        <v>524.9</v>
      </c>
      <c r="CW319" t="s">
        <v>1775</v>
      </c>
    </row>
    <row r="320" spans="2:101" hidden="1">
      <c r="B320">
        <v>76712</v>
      </c>
      <c r="C320" t="s">
        <v>1475</v>
      </c>
      <c r="D320" t="s">
        <v>592</v>
      </c>
      <c r="E320" t="s">
        <v>665</v>
      </c>
      <c r="F320" t="s">
        <v>594</v>
      </c>
      <c r="G320" t="s">
        <v>1814</v>
      </c>
      <c r="H320">
        <v>11745</v>
      </c>
      <c r="I320" t="s">
        <v>616</v>
      </c>
      <c r="J320" t="s">
        <v>1477</v>
      </c>
      <c r="K320">
        <v>14540</v>
      </c>
      <c r="L320" t="s">
        <v>654</v>
      </c>
      <c r="M320" t="s">
        <v>1169</v>
      </c>
      <c r="N320" t="s">
        <v>1681</v>
      </c>
      <c r="O320" t="s">
        <v>1704</v>
      </c>
      <c r="P320" t="s">
        <v>1774</v>
      </c>
      <c r="Q320" t="s">
        <v>642</v>
      </c>
      <c r="R320">
        <v>1034</v>
      </c>
      <c r="S320">
        <v>1034</v>
      </c>
      <c r="T320">
        <v>475</v>
      </c>
      <c r="U320">
        <v>19.399999999999999</v>
      </c>
      <c r="V320">
        <v>19.399999999999999</v>
      </c>
      <c r="W320">
        <v>20.8</v>
      </c>
      <c r="Z320" t="s">
        <v>607</v>
      </c>
      <c r="AA320">
        <v>1E-4</v>
      </c>
      <c r="AB320">
        <v>3.5000000000000001E-3</v>
      </c>
      <c r="AC320">
        <v>7.6999999999999999E-2</v>
      </c>
      <c r="AD320" t="s">
        <v>607</v>
      </c>
      <c r="AE320">
        <v>0.91859999999999997</v>
      </c>
      <c r="AF320">
        <v>5.0000000000000001E-4</v>
      </c>
      <c r="AG320">
        <v>1E-4</v>
      </c>
      <c r="AH320">
        <v>1E-4</v>
      </c>
      <c r="AI320">
        <v>1E-4</v>
      </c>
      <c r="AJ320" t="s">
        <v>607</v>
      </c>
      <c r="AK320" t="s">
        <v>607</v>
      </c>
      <c r="AL320">
        <v>0</v>
      </c>
      <c r="AM320">
        <v>0</v>
      </c>
      <c r="AN320">
        <v>0</v>
      </c>
      <c r="AO320">
        <v>0</v>
      </c>
      <c r="AP320">
        <v>0</v>
      </c>
      <c r="AQ320" t="s">
        <v>606</v>
      </c>
      <c r="AR320" t="s">
        <v>606</v>
      </c>
      <c r="AS320" t="s">
        <v>606</v>
      </c>
      <c r="AT320" t="s">
        <v>606</v>
      </c>
      <c r="AU320" t="s">
        <v>606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0.63</v>
      </c>
      <c r="BW320">
        <v>0.77212800000000004</v>
      </c>
      <c r="BX320">
        <v>18.3</v>
      </c>
      <c r="BY320">
        <v>4808.2</v>
      </c>
      <c r="BZ320">
        <v>199.2</v>
      </c>
      <c r="CB320">
        <v>95</v>
      </c>
      <c r="CC320">
        <v>3.28</v>
      </c>
      <c r="CD320">
        <v>3.2770000000000001</v>
      </c>
      <c r="CE320" t="s">
        <v>608</v>
      </c>
      <c r="CF320" t="s">
        <v>609</v>
      </c>
      <c r="CG320">
        <v>20</v>
      </c>
      <c r="CH320" t="s">
        <v>1478</v>
      </c>
      <c r="CI320" t="s">
        <v>157</v>
      </c>
      <c r="CJ320" t="s">
        <v>1479</v>
      </c>
      <c r="CL320">
        <v>470</v>
      </c>
      <c r="CM320">
        <v>475</v>
      </c>
      <c r="CN320">
        <v>470</v>
      </c>
      <c r="CO320">
        <v>475</v>
      </c>
      <c r="CP320" t="s">
        <v>157</v>
      </c>
      <c r="CQ320" t="s">
        <v>157</v>
      </c>
      <c r="CR320" t="s">
        <v>780</v>
      </c>
      <c r="CS320" t="s">
        <v>780</v>
      </c>
      <c r="CT320" t="s">
        <v>780</v>
      </c>
      <c r="CU320">
        <v>563</v>
      </c>
      <c r="CV320">
        <v>558.29999999999995</v>
      </c>
      <c r="CW320" t="s">
        <v>1775</v>
      </c>
    </row>
    <row r="321" spans="2:101" hidden="1">
      <c r="C321" t="s">
        <v>1501</v>
      </c>
      <c r="D321" t="s">
        <v>592</v>
      </c>
      <c r="E321" t="s">
        <v>665</v>
      </c>
      <c r="F321" t="s">
        <v>594</v>
      </c>
      <c r="G321" t="s">
        <v>1815</v>
      </c>
      <c r="H321">
        <v>10120</v>
      </c>
      <c r="I321" t="s">
        <v>616</v>
      </c>
      <c r="J321" t="s">
        <v>1503</v>
      </c>
      <c r="K321">
        <v>14594</v>
      </c>
      <c r="L321" t="s">
        <v>638</v>
      </c>
      <c r="M321" t="s">
        <v>1169</v>
      </c>
      <c r="N321" t="s">
        <v>1816</v>
      </c>
      <c r="O321" t="s">
        <v>1720</v>
      </c>
      <c r="P321" t="s">
        <v>1782</v>
      </c>
      <c r="Q321" t="s">
        <v>642</v>
      </c>
      <c r="R321">
        <v>1862</v>
      </c>
      <c r="S321">
        <v>1862</v>
      </c>
      <c r="T321">
        <v>1850</v>
      </c>
      <c r="U321">
        <v>-1</v>
      </c>
      <c r="V321">
        <v>-1</v>
      </c>
      <c r="W321">
        <v>22</v>
      </c>
      <c r="Z321">
        <v>2.9999999999999997E-4</v>
      </c>
      <c r="AA321" t="s">
        <v>606</v>
      </c>
      <c r="AB321">
        <v>1.9E-3</v>
      </c>
      <c r="AC321">
        <v>8.7400000000000005E-2</v>
      </c>
      <c r="AD321" t="s">
        <v>606</v>
      </c>
      <c r="AE321">
        <v>0.90920000000000001</v>
      </c>
      <c r="AF321">
        <v>5.0000000000000001E-4</v>
      </c>
      <c r="AG321">
        <v>6.9999999999999999E-4</v>
      </c>
      <c r="AH321" t="s">
        <v>607</v>
      </c>
      <c r="AI321" t="s">
        <v>607</v>
      </c>
      <c r="AJ321" t="s">
        <v>606</v>
      </c>
      <c r="AK321" t="s">
        <v>607</v>
      </c>
      <c r="AL321">
        <v>0</v>
      </c>
      <c r="AM321">
        <v>0</v>
      </c>
      <c r="AN321">
        <v>0</v>
      </c>
      <c r="AO321">
        <v>0</v>
      </c>
      <c r="AP321">
        <v>0</v>
      </c>
      <c r="AQ321" t="s">
        <v>606</v>
      </c>
      <c r="AR321" t="s">
        <v>606</v>
      </c>
      <c r="AS321" t="s">
        <v>606</v>
      </c>
      <c r="AT321" t="s">
        <v>606</v>
      </c>
      <c r="AU321" t="s">
        <v>606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0.64</v>
      </c>
      <c r="BW321">
        <v>0.78438399999999997</v>
      </c>
      <c r="BX321">
        <v>18.5</v>
      </c>
      <c r="BY321">
        <v>4838.3999999999996</v>
      </c>
      <c r="BZ321">
        <v>200.5</v>
      </c>
      <c r="CB321">
        <v>95</v>
      </c>
      <c r="CC321">
        <v>3.28</v>
      </c>
      <c r="CD321">
        <v>3.2770000000000001</v>
      </c>
      <c r="CE321" t="s">
        <v>608</v>
      </c>
      <c r="CF321" t="s">
        <v>609</v>
      </c>
      <c r="CG321">
        <v>0</v>
      </c>
      <c r="CH321" t="s">
        <v>1504</v>
      </c>
      <c r="CI321" t="s">
        <v>157</v>
      </c>
      <c r="CJ321" t="s">
        <v>1505</v>
      </c>
      <c r="CL321">
        <v>355</v>
      </c>
      <c r="CM321">
        <v>358</v>
      </c>
      <c r="CN321">
        <v>355</v>
      </c>
      <c r="CO321">
        <v>358</v>
      </c>
      <c r="CP321" t="s">
        <v>826</v>
      </c>
      <c r="CQ321" t="s">
        <v>826</v>
      </c>
      <c r="CR321" t="s">
        <v>780</v>
      </c>
      <c r="CS321" t="s">
        <v>780</v>
      </c>
      <c r="CT321" t="s">
        <v>780</v>
      </c>
      <c r="CU321">
        <v>451</v>
      </c>
      <c r="CV321">
        <v>446.6</v>
      </c>
      <c r="CW321" t="s">
        <v>1706</v>
      </c>
    </row>
    <row r="322" spans="2:101" hidden="1">
      <c r="B322">
        <v>76818</v>
      </c>
      <c r="C322" t="s">
        <v>1506</v>
      </c>
      <c r="D322" t="s">
        <v>592</v>
      </c>
      <c r="E322" t="s">
        <v>665</v>
      </c>
      <c r="F322" t="s">
        <v>594</v>
      </c>
      <c r="G322" t="s">
        <v>1817</v>
      </c>
      <c r="H322">
        <v>8790</v>
      </c>
      <c r="I322" t="s">
        <v>616</v>
      </c>
      <c r="J322" t="s">
        <v>1508</v>
      </c>
      <c r="K322">
        <v>13588</v>
      </c>
      <c r="L322" t="s">
        <v>638</v>
      </c>
      <c r="M322" t="s">
        <v>1096</v>
      </c>
      <c r="N322" t="s">
        <v>1816</v>
      </c>
      <c r="O322" t="s">
        <v>1720</v>
      </c>
      <c r="P322" t="s">
        <v>1782</v>
      </c>
      <c r="Q322" t="s">
        <v>642</v>
      </c>
      <c r="R322">
        <v>669</v>
      </c>
      <c r="S322">
        <v>669</v>
      </c>
      <c r="T322">
        <v>600</v>
      </c>
      <c r="U322">
        <v>7.8</v>
      </c>
      <c r="V322">
        <v>7.8</v>
      </c>
      <c r="W322">
        <v>22</v>
      </c>
      <c r="Y322" t="s">
        <v>1818</v>
      </c>
      <c r="Z322">
        <v>1E-4</v>
      </c>
      <c r="AA322">
        <v>2.9999999999999997E-4</v>
      </c>
      <c r="AB322">
        <v>1.3100000000000001E-2</v>
      </c>
      <c r="AC322">
        <v>6.7000000000000004E-2</v>
      </c>
      <c r="AD322" t="s">
        <v>607</v>
      </c>
      <c r="AE322">
        <v>0.91369999999999996</v>
      </c>
      <c r="AF322">
        <v>3.3999999999999998E-3</v>
      </c>
      <c r="AG322" t="s">
        <v>607</v>
      </c>
      <c r="AH322">
        <v>2.0000000000000001E-4</v>
      </c>
      <c r="AI322">
        <v>1E-4</v>
      </c>
      <c r="AJ322">
        <v>2.0000000000000001E-4</v>
      </c>
      <c r="AK322">
        <v>2.0000000000000001E-4</v>
      </c>
      <c r="AL322">
        <v>3.2000000000000003E-4</v>
      </c>
      <c r="AM322">
        <v>5.4000000000000001E-4</v>
      </c>
      <c r="AN322">
        <v>2.9999999999999997E-4</v>
      </c>
      <c r="AO322">
        <v>8.0000000000000007E-5</v>
      </c>
      <c r="AP322">
        <v>0</v>
      </c>
      <c r="AQ322" t="s">
        <v>607</v>
      </c>
      <c r="AR322" t="s">
        <v>606</v>
      </c>
      <c r="AS322" t="s">
        <v>606</v>
      </c>
      <c r="AT322" t="s">
        <v>606</v>
      </c>
      <c r="AU322" t="s">
        <v>606</v>
      </c>
      <c r="BK322">
        <v>0</v>
      </c>
      <c r="BL322">
        <v>3.0000000000000001E-5</v>
      </c>
      <c r="BM322">
        <v>0</v>
      </c>
      <c r="BN322">
        <v>0</v>
      </c>
      <c r="BO322">
        <v>0</v>
      </c>
      <c r="BP322">
        <v>2.0000000000000002E-5</v>
      </c>
      <c r="BQ322">
        <v>0</v>
      </c>
      <c r="BR322">
        <v>2.5000000000000001E-4</v>
      </c>
      <c r="BS322">
        <v>3.0000000000000001E-5</v>
      </c>
      <c r="BT322">
        <v>3.0000000000000001E-5</v>
      </c>
      <c r="BU322">
        <v>1E-4</v>
      </c>
      <c r="BV322">
        <v>0.63200000000000001</v>
      </c>
      <c r="BW322">
        <v>0.77457920000000002</v>
      </c>
      <c r="BX322">
        <v>18.3</v>
      </c>
      <c r="BY322">
        <v>4764.8999999999996</v>
      </c>
      <c r="BZ322">
        <v>198.5</v>
      </c>
      <c r="CB322">
        <v>105.5</v>
      </c>
      <c r="CC322">
        <v>3.6426413470000001</v>
      </c>
      <c r="CD322">
        <v>3.6395451009999999</v>
      </c>
      <c r="CE322">
        <v>214.73</v>
      </c>
      <c r="CF322" t="s">
        <v>609</v>
      </c>
      <c r="CG322">
        <v>3</v>
      </c>
      <c r="CH322" t="s">
        <v>1509</v>
      </c>
      <c r="CI322" t="s">
        <v>157</v>
      </c>
      <c r="CJ322" t="s">
        <v>1510</v>
      </c>
      <c r="CL322">
        <v>1451</v>
      </c>
      <c r="CM322">
        <v>1995</v>
      </c>
      <c r="CN322">
        <v>1451</v>
      </c>
      <c r="CO322">
        <v>1995</v>
      </c>
      <c r="CP322" t="s">
        <v>157</v>
      </c>
      <c r="CQ322" t="s">
        <v>157</v>
      </c>
      <c r="CR322" t="s">
        <v>780</v>
      </c>
      <c r="CS322" t="s">
        <v>780</v>
      </c>
      <c r="CT322" t="s">
        <v>780</v>
      </c>
      <c r="CU322">
        <v>449.9</v>
      </c>
      <c r="CV322">
        <v>445.7</v>
      </c>
      <c r="CW322" t="s">
        <v>1706</v>
      </c>
    </row>
    <row r="323" spans="2:101" hidden="1">
      <c r="B323">
        <v>76862</v>
      </c>
      <c r="C323" t="s">
        <v>1496</v>
      </c>
      <c r="D323" t="s">
        <v>592</v>
      </c>
      <c r="E323" t="s">
        <v>665</v>
      </c>
      <c r="F323" t="s">
        <v>594</v>
      </c>
      <c r="G323" t="s">
        <v>1819</v>
      </c>
      <c r="H323">
        <v>11201</v>
      </c>
      <c r="I323" t="s">
        <v>616</v>
      </c>
      <c r="J323" t="s">
        <v>1498</v>
      </c>
      <c r="K323">
        <v>10859</v>
      </c>
      <c r="L323" t="s">
        <v>638</v>
      </c>
      <c r="M323" t="s">
        <v>1096</v>
      </c>
      <c r="N323" t="s">
        <v>1816</v>
      </c>
      <c r="O323" t="s">
        <v>1720</v>
      </c>
      <c r="P323" t="s">
        <v>1782</v>
      </c>
      <c r="Q323" t="s">
        <v>642</v>
      </c>
      <c r="R323">
        <v>359</v>
      </c>
      <c r="S323">
        <v>359</v>
      </c>
      <c r="T323">
        <v>350</v>
      </c>
      <c r="U323">
        <v>22.2</v>
      </c>
      <c r="V323">
        <v>22.2</v>
      </c>
      <c r="W323">
        <v>21.6</v>
      </c>
      <c r="Y323" t="s">
        <v>1713</v>
      </c>
      <c r="Z323" t="s">
        <v>607</v>
      </c>
      <c r="AA323">
        <v>8.0000000000000004E-4</v>
      </c>
      <c r="AB323">
        <v>1.78E-2</v>
      </c>
      <c r="AC323">
        <v>1.9099999999999999E-2</v>
      </c>
      <c r="AD323" t="s">
        <v>607</v>
      </c>
      <c r="AE323">
        <v>0.94640000000000002</v>
      </c>
      <c r="AF323">
        <v>9.4999999999999998E-3</v>
      </c>
      <c r="AG323">
        <v>1E-3</v>
      </c>
      <c r="AH323">
        <v>6.9999999999999999E-4</v>
      </c>
      <c r="AI323">
        <v>5.0000000000000001E-4</v>
      </c>
      <c r="AJ323">
        <v>5.9999999999999995E-4</v>
      </c>
      <c r="AK323">
        <v>4.0000000000000002E-4</v>
      </c>
      <c r="AL323">
        <v>5.5999999999999995E-4</v>
      </c>
      <c r="AM323">
        <v>7.9000000000000001E-4</v>
      </c>
      <c r="AN323">
        <v>5.8E-4</v>
      </c>
      <c r="AO323">
        <v>3.2000000000000003E-4</v>
      </c>
      <c r="AP323">
        <v>2.0000000000000001E-4</v>
      </c>
      <c r="AQ323" t="s">
        <v>607</v>
      </c>
      <c r="AR323" t="s">
        <v>606</v>
      </c>
      <c r="AS323" t="s">
        <v>606</v>
      </c>
      <c r="AT323" t="s">
        <v>606</v>
      </c>
      <c r="AU323" t="s">
        <v>606</v>
      </c>
      <c r="BK323">
        <v>2.0000000000000002E-5</v>
      </c>
      <c r="BL323">
        <v>5.0000000000000002E-5</v>
      </c>
      <c r="BM323">
        <v>0</v>
      </c>
      <c r="BN323">
        <v>1.0000000000000001E-5</v>
      </c>
      <c r="BO323">
        <v>0</v>
      </c>
      <c r="BP323">
        <v>6.9999999999999994E-5</v>
      </c>
      <c r="BQ323">
        <v>0</v>
      </c>
      <c r="BR323">
        <v>3.8999999999999999E-4</v>
      </c>
      <c r="BS323">
        <v>5.0000000000000002E-5</v>
      </c>
      <c r="BT323">
        <v>4.0000000000000003E-5</v>
      </c>
      <c r="BU323">
        <v>1.2E-4</v>
      </c>
      <c r="BV323">
        <v>0.59799999999999998</v>
      </c>
      <c r="BW323">
        <v>0.73290880000000003</v>
      </c>
      <c r="BX323">
        <v>17.3</v>
      </c>
      <c r="BY323">
        <v>4621.1000000000004</v>
      </c>
      <c r="BZ323">
        <v>194.4</v>
      </c>
      <c r="CB323">
        <v>112.2</v>
      </c>
      <c r="CC323">
        <v>3.8739749680000002</v>
      </c>
      <c r="CD323">
        <v>3.8706820890000002</v>
      </c>
      <c r="CE323">
        <v>227.6</v>
      </c>
      <c r="CF323" t="s">
        <v>609</v>
      </c>
      <c r="CG323">
        <v>19</v>
      </c>
      <c r="CH323" t="s">
        <v>1499</v>
      </c>
      <c r="CI323" t="s">
        <v>157</v>
      </c>
      <c r="CJ323" t="s">
        <v>1500</v>
      </c>
      <c r="CL323" t="s">
        <v>826</v>
      </c>
      <c r="CM323" t="s">
        <v>826</v>
      </c>
      <c r="CN323" t="s">
        <v>826</v>
      </c>
      <c r="CO323" t="s">
        <v>826</v>
      </c>
      <c r="CP323" t="s">
        <v>826</v>
      </c>
      <c r="CQ323" t="s">
        <v>826</v>
      </c>
      <c r="CR323" t="s">
        <v>780</v>
      </c>
      <c r="CS323" t="s">
        <v>780</v>
      </c>
      <c r="CT323" t="s">
        <v>780</v>
      </c>
      <c r="CU323">
        <v>462</v>
      </c>
      <c r="CV323">
        <v>457</v>
      </c>
      <c r="CW323" t="s">
        <v>1706</v>
      </c>
    </row>
    <row r="324" spans="2:101" hidden="1">
      <c r="B324">
        <v>76865</v>
      </c>
      <c r="C324" t="s">
        <v>1191</v>
      </c>
      <c r="D324" t="s">
        <v>592</v>
      </c>
      <c r="E324" t="s">
        <v>665</v>
      </c>
      <c r="F324" t="s">
        <v>594</v>
      </c>
      <c r="G324" t="s">
        <v>1820</v>
      </c>
      <c r="H324">
        <v>13430</v>
      </c>
      <c r="I324" t="s">
        <v>616</v>
      </c>
      <c r="J324" t="s">
        <v>1193</v>
      </c>
      <c r="K324">
        <v>10086</v>
      </c>
      <c r="L324" t="s">
        <v>638</v>
      </c>
      <c r="M324" t="s">
        <v>1096</v>
      </c>
      <c r="N324" t="s">
        <v>1816</v>
      </c>
      <c r="O324" t="s">
        <v>1717</v>
      </c>
      <c r="P324" t="s">
        <v>1782</v>
      </c>
      <c r="Q324" t="s">
        <v>642</v>
      </c>
      <c r="R324">
        <v>331</v>
      </c>
      <c r="S324">
        <v>331</v>
      </c>
      <c r="T324">
        <v>250</v>
      </c>
      <c r="U324">
        <v>17.8</v>
      </c>
      <c r="V324">
        <v>17.8</v>
      </c>
      <c r="W324">
        <v>21.6</v>
      </c>
      <c r="Y324" t="s">
        <v>1736</v>
      </c>
      <c r="Z324">
        <v>1E-4</v>
      </c>
      <c r="AA324">
        <v>8.0000000000000004E-4</v>
      </c>
      <c r="AB324">
        <v>1.6799999999999999E-2</v>
      </c>
      <c r="AC324">
        <v>1.6400000000000001E-2</v>
      </c>
      <c r="AD324" t="s">
        <v>607</v>
      </c>
      <c r="AE324">
        <v>0.94299999999999995</v>
      </c>
      <c r="AF324">
        <v>1.17E-2</v>
      </c>
      <c r="AG324">
        <v>3.5999999999999999E-3</v>
      </c>
      <c r="AH324">
        <v>8.9999999999999998E-4</v>
      </c>
      <c r="AI324">
        <v>6.9999999999999999E-4</v>
      </c>
      <c r="AJ324">
        <v>5.9999999999999995E-4</v>
      </c>
      <c r="AK324">
        <v>2.9999999999999997E-4</v>
      </c>
      <c r="AL324">
        <v>4.2000000000000002E-4</v>
      </c>
      <c r="AM324">
        <v>1.0200000000000001E-3</v>
      </c>
      <c r="AN324">
        <v>8.1999999999999998E-4</v>
      </c>
      <c r="AO324">
        <v>2.3E-3</v>
      </c>
      <c r="AP324">
        <v>0</v>
      </c>
      <c r="AQ324" t="s">
        <v>606</v>
      </c>
      <c r="AR324" t="s">
        <v>606</v>
      </c>
      <c r="AS324" t="s">
        <v>606</v>
      </c>
      <c r="AT324" t="s">
        <v>606</v>
      </c>
      <c r="AU324" t="s">
        <v>606</v>
      </c>
      <c r="BK324">
        <v>2.0000000000000002E-5</v>
      </c>
      <c r="BL324">
        <v>5.0000000000000002E-5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2.3000000000000001E-4</v>
      </c>
      <c r="BS324">
        <v>3.0000000000000001E-5</v>
      </c>
      <c r="BT324">
        <v>3.0000000000000001E-5</v>
      </c>
      <c r="BU324">
        <v>1.8000000000000001E-4</v>
      </c>
      <c r="BV324">
        <v>0.60599999999999998</v>
      </c>
      <c r="BW324">
        <v>0.74271359999999997</v>
      </c>
      <c r="BX324">
        <v>17.600000000000001</v>
      </c>
      <c r="BY324">
        <v>4609.8</v>
      </c>
      <c r="BZ324">
        <v>195.7</v>
      </c>
      <c r="CB324">
        <v>117.1</v>
      </c>
      <c r="CC324">
        <v>4.0431592580000002</v>
      </c>
      <c r="CD324">
        <v>4.0397225719999996</v>
      </c>
      <c r="CE324">
        <v>238.54</v>
      </c>
      <c r="CF324" t="s">
        <v>609</v>
      </c>
      <c r="CG324">
        <v>13</v>
      </c>
      <c r="CH324" t="s">
        <v>1194</v>
      </c>
      <c r="CI324" t="s">
        <v>157</v>
      </c>
      <c r="CJ324" t="s">
        <v>1195</v>
      </c>
      <c r="CL324">
        <v>1261.5</v>
      </c>
      <c r="CM324">
        <v>1275</v>
      </c>
      <c r="CN324">
        <v>1261.5</v>
      </c>
      <c r="CO324">
        <v>1275</v>
      </c>
      <c r="CP324" t="s">
        <v>826</v>
      </c>
      <c r="CQ324" t="s">
        <v>826</v>
      </c>
      <c r="CR324" t="s">
        <v>780</v>
      </c>
      <c r="CS324" t="s">
        <v>780</v>
      </c>
      <c r="CT324" t="s">
        <v>780</v>
      </c>
      <c r="CU324">
        <v>464.2</v>
      </c>
      <c r="CV324">
        <v>458.5</v>
      </c>
      <c r="CW324" t="s">
        <v>1706</v>
      </c>
    </row>
    <row r="325" spans="2:101" hidden="1">
      <c r="B325">
        <v>76843</v>
      </c>
      <c r="C325" t="s">
        <v>1351</v>
      </c>
      <c r="D325" t="s">
        <v>592</v>
      </c>
      <c r="E325" t="s">
        <v>665</v>
      </c>
      <c r="F325" t="s">
        <v>594</v>
      </c>
      <c r="G325" t="s">
        <v>1821</v>
      </c>
      <c r="H325">
        <v>12928</v>
      </c>
      <c r="I325" t="s">
        <v>616</v>
      </c>
      <c r="J325" t="s">
        <v>1353</v>
      </c>
      <c r="K325">
        <v>11771</v>
      </c>
      <c r="L325" t="s">
        <v>638</v>
      </c>
      <c r="M325" t="s">
        <v>1096</v>
      </c>
      <c r="N325" t="s">
        <v>1816</v>
      </c>
      <c r="O325" t="s">
        <v>1720</v>
      </c>
      <c r="P325" t="s">
        <v>1782</v>
      </c>
      <c r="Q325" t="s">
        <v>1099</v>
      </c>
      <c r="R325">
        <v>248</v>
      </c>
      <c r="S325">
        <v>248</v>
      </c>
      <c r="T325">
        <v>300</v>
      </c>
      <c r="U325">
        <v>11.1</v>
      </c>
      <c r="V325">
        <v>11.1</v>
      </c>
      <c r="W325">
        <v>22</v>
      </c>
      <c r="Y325" t="s">
        <v>1354</v>
      </c>
      <c r="Z325" t="s">
        <v>607</v>
      </c>
      <c r="AA325">
        <v>6.9999999999999999E-4</v>
      </c>
      <c r="AB325">
        <v>1.52E-2</v>
      </c>
      <c r="AC325">
        <v>1.7500000000000002E-2</v>
      </c>
      <c r="AD325" t="s">
        <v>607</v>
      </c>
      <c r="AE325">
        <v>0.95</v>
      </c>
      <c r="AF325">
        <v>1.03E-2</v>
      </c>
      <c r="AG325">
        <v>3.0999999999999999E-3</v>
      </c>
      <c r="AH325">
        <v>1.1000000000000001E-3</v>
      </c>
      <c r="AI325">
        <v>4.0000000000000002E-4</v>
      </c>
      <c r="AJ325">
        <v>2.9999999999999997E-4</v>
      </c>
      <c r="AK325">
        <v>2.0000000000000001E-4</v>
      </c>
      <c r="AL325">
        <v>2.4000000000000001E-4</v>
      </c>
      <c r="AM325">
        <v>2.5999999999999998E-4</v>
      </c>
      <c r="AN325">
        <v>3.4000000000000002E-4</v>
      </c>
      <c r="AO325">
        <v>6.9999999999999994E-5</v>
      </c>
      <c r="AP325">
        <v>0</v>
      </c>
      <c r="AQ325" t="s">
        <v>606</v>
      </c>
      <c r="AR325" t="s">
        <v>606</v>
      </c>
      <c r="AS325" t="s">
        <v>606</v>
      </c>
      <c r="AT325" t="s">
        <v>606</v>
      </c>
      <c r="AU325" t="s">
        <v>606</v>
      </c>
      <c r="BK325">
        <v>0</v>
      </c>
      <c r="BL325">
        <v>3.0000000000000001E-5</v>
      </c>
      <c r="BM325">
        <v>0</v>
      </c>
      <c r="BN325">
        <v>0</v>
      </c>
      <c r="BO325">
        <v>0</v>
      </c>
      <c r="BP325">
        <v>3.0000000000000001E-5</v>
      </c>
      <c r="BQ325">
        <v>0</v>
      </c>
      <c r="BR325">
        <v>1.2999999999999999E-4</v>
      </c>
      <c r="BS325">
        <v>2.0000000000000002E-5</v>
      </c>
      <c r="BT325">
        <v>2.0000000000000002E-5</v>
      </c>
      <c r="BU325">
        <v>6.0000000000000002E-5</v>
      </c>
      <c r="BV325">
        <v>0.59099999999999997</v>
      </c>
      <c r="BW325">
        <v>0.72432960000000002</v>
      </c>
      <c r="BX325">
        <v>17.100000000000001</v>
      </c>
      <c r="BY325">
        <v>4623.8</v>
      </c>
      <c r="BZ325">
        <v>194.1</v>
      </c>
      <c r="CB325">
        <v>108.2</v>
      </c>
      <c r="CC325">
        <v>3.7358653429999999</v>
      </c>
      <c r="CD325">
        <v>3.7326898580000001</v>
      </c>
      <c r="CE325">
        <v>219.58</v>
      </c>
      <c r="CF325" t="s">
        <v>609</v>
      </c>
      <c r="CG325">
        <v>11</v>
      </c>
      <c r="CH325" t="s">
        <v>1355</v>
      </c>
      <c r="CI325" t="s">
        <v>157</v>
      </c>
      <c r="CJ325" t="s">
        <v>1356</v>
      </c>
      <c r="CL325">
        <v>1329</v>
      </c>
      <c r="CM325">
        <v>1855</v>
      </c>
      <c r="CN325">
        <v>1329</v>
      </c>
      <c r="CO325">
        <v>1855</v>
      </c>
      <c r="CP325" t="s">
        <v>826</v>
      </c>
      <c r="CQ325" t="s">
        <v>826</v>
      </c>
      <c r="CR325" t="s">
        <v>780</v>
      </c>
      <c r="CS325" t="s">
        <v>780</v>
      </c>
      <c r="CT325" t="s">
        <v>780</v>
      </c>
      <c r="CU325">
        <v>446.1</v>
      </c>
      <c r="CV325">
        <v>441.4</v>
      </c>
      <c r="CW325" t="s">
        <v>1706</v>
      </c>
    </row>
    <row r="326" spans="2:101" hidden="1">
      <c r="B326">
        <v>76882</v>
      </c>
      <c r="C326" t="s">
        <v>1267</v>
      </c>
      <c r="D326" t="s">
        <v>592</v>
      </c>
      <c r="E326" t="s">
        <v>665</v>
      </c>
      <c r="F326" t="s">
        <v>594</v>
      </c>
      <c r="G326" t="s">
        <v>1822</v>
      </c>
      <c r="H326">
        <v>11669</v>
      </c>
      <c r="I326" t="s">
        <v>616</v>
      </c>
      <c r="J326" t="s">
        <v>1269</v>
      </c>
      <c r="K326">
        <v>12453</v>
      </c>
      <c r="L326" t="s">
        <v>638</v>
      </c>
      <c r="M326" t="s">
        <v>1096</v>
      </c>
      <c r="N326" t="s">
        <v>1816</v>
      </c>
      <c r="O326" t="s">
        <v>1720</v>
      </c>
      <c r="P326" t="s">
        <v>1782</v>
      </c>
      <c r="Q326" t="s">
        <v>642</v>
      </c>
      <c r="R326">
        <v>255</v>
      </c>
      <c r="S326">
        <v>255</v>
      </c>
      <c r="T326">
        <v>350</v>
      </c>
      <c r="U326">
        <v>11.7</v>
      </c>
      <c r="V326">
        <v>11.7</v>
      </c>
      <c r="W326">
        <v>22</v>
      </c>
      <c r="Z326" t="s">
        <v>607</v>
      </c>
      <c r="AA326">
        <v>6.9999999999999999E-4</v>
      </c>
      <c r="AB326">
        <v>1.72E-2</v>
      </c>
      <c r="AC326">
        <v>1.5900000000000001E-2</v>
      </c>
      <c r="AD326" t="s">
        <v>607</v>
      </c>
      <c r="AE326">
        <v>0.95189999999999997</v>
      </c>
      <c r="AF326">
        <v>9.2999999999999992E-3</v>
      </c>
      <c r="AG326">
        <v>1.1000000000000001E-3</v>
      </c>
      <c r="AH326">
        <v>6.9999999999999999E-4</v>
      </c>
      <c r="AI326">
        <v>5.0000000000000001E-4</v>
      </c>
      <c r="AJ326">
        <v>5.0000000000000001E-4</v>
      </c>
      <c r="AK326">
        <v>2.9999999999999997E-4</v>
      </c>
      <c r="AL326">
        <v>4.0000000000000002E-4</v>
      </c>
      <c r="AM326">
        <v>5.4000000000000001E-4</v>
      </c>
      <c r="AN326">
        <v>4.4000000000000002E-4</v>
      </c>
      <c r="AO326">
        <v>6.9999999999999994E-5</v>
      </c>
      <c r="AP326">
        <v>0</v>
      </c>
      <c r="AQ326" t="s">
        <v>607</v>
      </c>
      <c r="AR326" t="s">
        <v>606</v>
      </c>
      <c r="AS326" t="s">
        <v>606</v>
      </c>
      <c r="AT326" t="s">
        <v>606</v>
      </c>
      <c r="AU326" t="s">
        <v>606</v>
      </c>
      <c r="BK326">
        <v>1.0000000000000001E-5</v>
      </c>
      <c r="BL326">
        <v>4.0000000000000003E-5</v>
      </c>
      <c r="BM326">
        <v>0</v>
      </c>
      <c r="BN326">
        <v>0</v>
      </c>
      <c r="BO326">
        <v>0</v>
      </c>
      <c r="BP326">
        <v>3.0000000000000001E-5</v>
      </c>
      <c r="BQ326">
        <v>0</v>
      </c>
      <c r="BR326">
        <v>2.5999999999999998E-4</v>
      </c>
      <c r="BS326">
        <v>3.0000000000000001E-5</v>
      </c>
      <c r="BT326">
        <v>2.0000000000000002E-5</v>
      </c>
      <c r="BU326">
        <v>6.0000000000000002E-5</v>
      </c>
      <c r="BV326">
        <v>0.59</v>
      </c>
      <c r="BW326">
        <v>0.72310399999999997</v>
      </c>
      <c r="BX326">
        <v>17.100000000000001</v>
      </c>
      <c r="BY326">
        <v>4616.1000000000004</v>
      </c>
      <c r="BZ326">
        <v>193.6</v>
      </c>
      <c r="CB326">
        <v>107.9</v>
      </c>
      <c r="CC326">
        <v>3.7255071210000001</v>
      </c>
      <c r="CD326">
        <v>3.72234044</v>
      </c>
      <c r="CE326">
        <v>219.47</v>
      </c>
      <c r="CF326" t="s">
        <v>609</v>
      </c>
      <c r="CG326">
        <v>9</v>
      </c>
      <c r="CH326" t="s">
        <v>1271</v>
      </c>
      <c r="CI326" t="s">
        <v>157</v>
      </c>
      <c r="CJ326" t="s">
        <v>1272</v>
      </c>
      <c r="CL326">
        <v>1406</v>
      </c>
      <c r="CM326">
        <v>1878</v>
      </c>
      <c r="CN326">
        <v>1406</v>
      </c>
      <c r="CO326">
        <v>1878</v>
      </c>
      <c r="CP326" t="s">
        <v>826</v>
      </c>
      <c r="CQ326" t="s">
        <v>826</v>
      </c>
      <c r="CR326" t="s">
        <v>780</v>
      </c>
      <c r="CS326" t="s">
        <v>780</v>
      </c>
      <c r="CT326" t="s">
        <v>780</v>
      </c>
      <c r="CU326">
        <v>461.3</v>
      </c>
      <c r="CV326">
        <v>457.8</v>
      </c>
      <c r="CW326" t="s">
        <v>1706</v>
      </c>
    </row>
    <row r="327" spans="2:101" hidden="1">
      <c r="B327">
        <v>76901</v>
      </c>
      <c r="C327" t="s">
        <v>1429</v>
      </c>
      <c r="D327" t="s">
        <v>592</v>
      </c>
      <c r="E327" t="s">
        <v>665</v>
      </c>
      <c r="F327" t="s">
        <v>594</v>
      </c>
      <c r="G327" t="s">
        <v>1823</v>
      </c>
      <c r="H327">
        <v>13502</v>
      </c>
      <c r="I327" t="s">
        <v>616</v>
      </c>
      <c r="J327" t="s">
        <v>1431</v>
      </c>
      <c r="K327">
        <v>13459</v>
      </c>
      <c r="L327" t="s">
        <v>638</v>
      </c>
      <c r="M327" t="s">
        <v>1096</v>
      </c>
      <c r="N327" t="s">
        <v>1816</v>
      </c>
      <c r="O327" t="s">
        <v>1629</v>
      </c>
      <c r="P327" t="s">
        <v>1782</v>
      </c>
      <c r="Q327" t="s">
        <v>642</v>
      </c>
      <c r="R327">
        <v>524</v>
      </c>
      <c r="S327">
        <v>524</v>
      </c>
      <c r="T327">
        <v>550</v>
      </c>
      <c r="U327">
        <v>8.3000000000000007</v>
      </c>
      <c r="V327">
        <v>8.3000000000000007</v>
      </c>
      <c r="W327">
        <v>21.8</v>
      </c>
      <c r="Z327" t="s">
        <v>607</v>
      </c>
      <c r="AA327">
        <v>5.0000000000000001E-4</v>
      </c>
      <c r="AB327">
        <v>1.24E-2</v>
      </c>
      <c r="AC327">
        <v>2.12E-2</v>
      </c>
      <c r="AD327" t="s">
        <v>607</v>
      </c>
      <c r="AE327">
        <v>0.93069999999999997</v>
      </c>
      <c r="AF327">
        <v>2.12E-2</v>
      </c>
      <c r="AG327">
        <v>8.3999999999999995E-3</v>
      </c>
      <c r="AH327">
        <v>1.6999999999999999E-3</v>
      </c>
      <c r="AI327">
        <v>1E-3</v>
      </c>
      <c r="AJ327">
        <v>5.0000000000000001E-4</v>
      </c>
      <c r="AK327">
        <v>2.0000000000000001E-4</v>
      </c>
      <c r="AL327">
        <v>3.4000000000000002E-4</v>
      </c>
      <c r="AM327">
        <v>5.9000000000000003E-4</v>
      </c>
      <c r="AN327">
        <v>4.6999999999999999E-4</v>
      </c>
      <c r="AO327">
        <v>2.5000000000000001E-4</v>
      </c>
      <c r="AP327">
        <v>0</v>
      </c>
      <c r="AQ327" t="s">
        <v>606</v>
      </c>
      <c r="AR327" t="s">
        <v>606</v>
      </c>
      <c r="AS327" t="s">
        <v>606</v>
      </c>
      <c r="AT327" t="s">
        <v>606</v>
      </c>
      <c r="AU327" t="s">
        <v>606</v>
      </c>
      <c r="BK327">
        <v>3.0000000000000001E-5</v>
      </c>
      <c r="BL327">
        <v>5.0000000000000002E-5</v>
      </c>
      <c r="BM327">
        <v>2.0000000000000002E-5</v>
      </c>
      <c r="BN327">
        <v>0</v>
      </c>
      <c r="BO327">
        <v>0</v>
      </c>
      <c r="BP327">
        <v>5.0000000000000002E-5</v>
      </c>
      <c r="BQ327">
        <v>0</v>
      </c>
      <c r="BR327">
        <v>2.1000000000000001E-4</v>
      </c>
      <c r="BS327">
        <v>4.0000000000000003E-5</v>
      </c>
      <c r="BT327">
        <v>4.0000000000000003E-5</v>
      </c>
      <c r="BU327">
        <v>1.1E-4</v>
      </c>
      <c r="BV327">
        <v>0.60899999999999999</v>
      </c>
      <c r="BW327">
        <v>0.74639040000000001</v>
      </c>
      <c r="BX327">
        <v>17.600000000000001</v>
      </c>
      <c r="BY327">
        <v>4636.3</v>
      </c>
      <c r="BZ327">
        <v>197.6</v>
      </c>
      <c r="CB327">
        <v>106.7</v>
      </c>
      <c r="CC327">
        <v>3.6840742340000001</v>
      </c>
      <c r="CD327">
        <v>3.6809427709999998</v>
      </c>
      <c r="CE327">
        <v>216.34</v>
      </c>
      <c r="CF327" t="s">
        <v>609</v>
      </c>
      <c r="CG327">
        <v>6</v>
      </c>
      <c r="CH327" t="s">
        <v>1432</v>
      </c>
      <c r="CI327" t="s">
        <v>157</v>
      </c>
      <c r="CJ327" t="s">
        <v>1433</v>
      </c>
      <c r="CL327">
        <v>1392</v>
      </c>
      <c r="CM327">
        <v>2200</v>
      </c>
      <c r="CN327">
        <v>1392</v>
      </c>
      <c r="CO327">
        <v>2200</v>
      </c>
      <c r="CP327" t="s">
        <v>826</v>
      </c>
      <c r="CQ327" t="s">
        <v>826</v>
      </c>
      <c r="CR327" t="s">
        <v>780</v>
      </c>
      <c r="CS327" t="s">
        <v>780</v>
      </c>
      <c r="CT327" t="s">
        <v>780</v>
      </c>
      <c r="CU327">
        <v>449.7</v>
      </c>
      <c r="CV327">
        <v>445.5</v>
      </c>
      <c r="CW327" t="s">
        <v>1706</v>
      </c>
    </row>
    <row r="328" spans="2:101" hidden="1">
      <c r="B328">
        <v>76895</v>
      </c>
      <c r="C328" t="s">
        <v>1170</v>
      </c>
      <c r="D328" t="s">
        <v>592</v>
      </c>
      <c r="E328" t="s">
        <v>665</v>
      </c>
      <c r="F328" t="s">
        <v>594</v>
      </c>
      <c r="G328" t="s">
        <v>1824</v>
      </c>
      <c r="H328">
        <v>13385</v>
      </c>
      <c r="I328" t="s">
        <v>616</v>
      </c>
      <c r="J328" t="s">
        <v>1172</v>
      </c>
      <c r="K328">
        <v>13440</v>
      </c>
      <c r="L328" t="s">
        <v>638</v>
      </c>
      <c r="M328" t="s">
        <v>1096</v>
      </c>
      <c r="N328" t="s">
        <v>1816</v>
      </c>
      <c r="O328" t="s">
        <v>1629</v>
      </c>
      <c r="P328" t="s">
        <v>1782</v>
      </c>
      <c r="Q328" t="s">
        <v>642</v>
      </c>
      <c r="R328">
        <v>524</v>
      </c>
      <c r="S328">
        <v>524</v>
      </c>
      <c r="T328">
        <v>525</v>
      </c>
      <c r="U328">
        <v>8.9</v>
      </c>
      <c r="V328">
        <v>8.9</v>
      </c>
      <c r="W328">
        <v>21.9</v>
      </c>
      <c r="Z328" t="s">
        <v>607</v>
      </c>
      <c r="AA328">
        <v>5.0000000000000001E-4</v>
      </c>
      <c r="AB328">
        <v>1.21E-2</v>
      </c>
      <c r="AC328">
        <v>1.7000000000000001E-2</v>
      </c>
      <c r="AD328" t="s">
        <v>607</v>
      </c>
      <c r="AE328">
        <v>0.95399999999999996</v>
      </c>
      <c r="AF328">
        <v>1.41E-2</v>
      </c>
      <c r="AG328">
        <v>8.0000000000000004E-4</v>
      </c>
      <c r="AH328">
        <v>4.0000000000000002E-4</v>
      </c>
      <c r="AI328">
        <v>2.9999999999999997E-4</v>
      </c>
      <c r="AJ328">
        <v>2.0000000000000001E-4</v>
      </c>
      <c r="AK328" t="s">
        <v>607</v>
      </c>
      <c r="AL328">
        <v>9.0000000000000006E-5</v>
      </c>
      <c r="AM328">
        <v>1.6000000000000001E-4</v>
      </c>
      <c r="AN328">
        <v>1.6000000000000001E-4</v>
      </c>
      <c r="AO328">
        <v>0</v>
      </c>
      <c r="AP328">
        <v>0</v>
      </c>
      <c r="AQ328" t="s">
        <v>607</v>
      </c>
      <c r="AR328" t="s">
        <v>607</v>
      </c>
      <c r="AS328" t="s">
        <v>606</v>
      </c>
      <c r="AT328" t="s">
        <v>606</v>
      </c>
      <c r="AU328" t="s">
        <v>606</v>
      </c>
      <c r="BK328">
        <v>0</v>
      </c>
      <c r="BL328">
        <v>2.0000000000000002E-5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9.0000000000000006E-5</v>
      </c>
      <c r="BS328">
        <v>2.0000000000000002E-5</v>
      </c>
      <c r="BT328">
        <v>2.0000000000000002E-5</v>
      </c>
      <c r="BU328">
        <v>4.0000000000000003E-5</v>
      </c>
      <c r="BV328">
        <v>0.58699999999999997</v>
      </c>
      <c r="BW328">
        <v>0.71942720000000004</v>
      </c>
      <c r="BX328">
        <v>17</v>
      </c>
      <c r="BY328">
        <v>4630.6000000000004</v>
      </c>
      <c r="BZ328">
        <v>194</v>
      </c>
      <c r="CB328">
        <v>111.3</v>
      </c>
      <c r="CC328">
        <v>3.8429003019999999</v>
      </c>
      <c r="CD328">
        <v>3.839633837</v>
      </c>
      <c r="CE328">
        <v>226.04</v>
      </c>
      <c r="CF328" t="s">
        <v>609</v>
      </c>
      <c r="CG328">
        <v>10</v>
      </c>
      <c r="CH328" t="s">
        <v>1173</v>
      </c>
      <c r="CI328" t="s">
        <v>157</v>
      </c>
      <c r="CJ328" t="s">
        <v>1174</v>
      </c>
      <c r="CL328">
        <v>1398</v>
      </c>
      <c r="CM328">
        <v>2051</v>
      </c>
      <c r="CN328">
        <v>1398</v>
      </c>
      <c r="CO328">
        <v>2051</v>
      </c>
      <c r="CP328" t="s">
        <v>826</v>
      </c>
      <c r="CQ328" t="s">
        <v>826</v>
      </c>
      <c r="CR328" t="s">
        <v>780</v>
      </c>
      <c r="CS328" t="s">
        <v>780</v>
      </c>
      <c r="CT328" t="s">
        <v>780</v>
      </c>
      <c r="CU328">
        <v>449.2</v>
      </c>
      <c r="CV328">
        <v>445</v>
      </c>
      <c r="CW328" t="s">
        <v>1706</v>
      </c>
    </row>
    <row r="329" spans="2:101" hidden="1">
      <c r="B329">
        <v>76939</v>
      </c>
      <c r="C329" t="s">
        <v>1196</v>
      </c>
      <c r="D329" t="s">
        <v>592</v>
      </c>
      <c r="E329" t="s">
        <v>665</v>
      </c>
      <c r="F329" t="s">
        <v>594</v>
      </c>
      <c r="G329" t="s">
        <v>1825</v>
      </c>
      <c r="H329">
        <v>9008</v>
      </c>
      <c r="I329" t="s">
        <v>616</v>
      </c>
      <c r="J329" t="s">
        <v>1198</v>
      </c>
      <c r="K329">
        <v>13450</v>
      </c>
      <c r="L329" t="s">
        <v>654</v>
      </c>
      <c r="M329" t="s">
        <v>1152</v>
      </c>
      <c r="N329" t="s">
        <v>1816</v>
      </c>
      <c r="O329" t="s">
        <v>1717</v>
      </c>
      <c r="P329" t="s">
        <v>1782</v>
      </c>
      <c r="Q329" t="s">
        <v>642</v>
      </c>
      <c r="R329">
        <v>1379</v>
      </c>
      <c r="S329">
        <v>1379</v>
      </c>
      <c r="T329">
        <v>750</v>
      </c>
      <c r="U329">
        <v>0</v>
      </c>
      <c r="V329">
        <v>0</v>
      </c>
      <c r="W329">
        <v>21.7</v>
      </c>
      <c r="Y329" t="s">
        <v>1826</v>
      </c>
      <c r="Z329" t="s">
        <v>607</v>
      </c>
      <c r="AA329">
        <v>1E-4</v>
      </c>
      <c r="AB329">
        <v>2.8E-3</v>
      </c>
      <c r="AC329">
        <v>4.2200000000000001E-2</v>
      </c>
      <c r="AD329" t="s">
        <v>606</v>
      </c>
      <c r="AE329">
        <v>0.9516</v>
      </c>
      <c r="AF329">
        <v>1.9E-3</v>
      </c>
      <c r="AG329">
        <v>1.2999999999999999E-3</v>
      </c>
      <c r="AH329" t="s">
        <v>607</v>
      </c>
      <c r="AI329" t="s">
        <v>607</v>
      </c>
      <c r="AJ329" t="s">
        <v>607</v>
      </c>
      <c r="AK329" t="s">
        <v>607</v>
      </c>
      <c r="AL329">
        <v>0</v>
      </c>
      <c r="AM329">
        <v>0</v>
      </c>
      <c r="AN329">
        <v>0</v>
      </c>
      <c r="AO329">
        <v>1E-4</v>
      </c>
      <c r="AP329">
        <v>0</v>
      </c>
      <c r="AQ329" t="s">
        <v>607</v>
      </c>
      <c r="AR329" t="s">
        <v>606</v>
      </c>
      <c r="AS329" t="s">
        <v>606</v>
      </c>
      <c r="AT329" t="s">
        <v>606</v>
      </c>
      <c r="AU329" t="s">
        <v>606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0.59899999999999998</v>
      </c>
      <c r="BW329">
        <v>0.73413439999999996</v>
      </c>
      <c r="BX329">
        <v>17.3</v>
      </c>
      <c r="BY329">
        <v>4711.6000000000004</v>
      </c>
      <c r="BZ329">
        <v>195.7</v>
      </c>
      <c r="CB329">
        <v>121.2</v>
      </c>
      <c r="CC329">
        <v>4.1847216229999997</v>
      </c>
      <c r="CD329">
        <v>4.1811646089999996</v>
      </c>
      <c r="CE329">
        <v>247.26</v>
      </c>
      <c r="CF329" t="s">
        <v>609</v>
      </c>
      <c r="CG329">
        <v>0</v>
      </c>
      <c r="CH329" t="s">
        <v>1200</v>
      </c>
      <c r="CI329" t="s">
        <v>157</v>
      </c>
      <c r="CJ329" t="s">
        <v>1201</v>
      </c>
      <c r="CL329">
        <v>480.5</v>
      </c>
      <c r="CM329">
        <v>483.5</v>
      </c>
      <c r="CN329">
        <v>480.5</v>
      </c>
      <c r="CO329">
        <v>483.5</v>
      </c>
      <c r="CP329" t="s">
        <v>826</v>
      </c>
      <c r="CQ329" t="s">
        <v>826</v>
      </c>
      <c r="CR329" t="s">
        <v>780</v>
      </c>
      <c r="CS329" t="s">
        <v>780</v>
      </c>
      <c r="CT329" t="s">
        <v>780</v>
      </c>
      <c r="CU329">
        <v>507.2</v>
      </c>
      <c r="CV329">
        <v>502.7</v>
      </c>
      <c r="CW329" t="s">
        <v>1706</v>
      </c>
    </row>
    <row r="330" spans="2:101" hidden="1">
      <c r="C330" t="s">
        <v>1247</v>
      </c>
      <c r="D330" t="s">
        <v>592</v>
      </c>
      <c r="E330" t="s">
        <v>665</v>
      </c>
      <c r="F330" t="s">
        <v>594</v>
      </c>
      <c r="G330" t="s">
        <v>1827</v>
      </c>
      <c r="H330">
        <v>12467</v>
      </c>
      <c r="I330" t="s">
        <v>616</v>
      </c>
      <c r="J330" t="s">
        <v>1249</v>
      </c>
      <c r="K330">
        <v>12872</v>
      </c>
      <c r="L330" t="s">
        <v>654</v>
      </c>
      <c r="M330" t="s">
        <v>1143</v>
      </c>
      <c r="N330" t="s">
        <v>1816</v>
      </c>
      <c r="O330" t="s">
        <v>1704</v>
      </c>
      <c r="P330" t="s">
        <v>1782</v>
      </c>
      <c r="Q330" t="s">
        <v>642</v>
      </c>
      <c r="R330">
        <v>1172</v>
      </c>
      <c r="S330">
        <v>1172</v>
      </c>
      <c r="T330">
        <v>900</v>
      </c>
      <c r="U330">
        <v>-3</v>
      </c>
      <c r="V330">
        <v>-3</v>
      </c>
      <c r="W330">
        <v>21.7</v>
      </c>
      <c r="Y330" t="s">
        <v>1828</v>
      </c>
      <c r="Z330">
        <v>1E-4</v>
      </c>
      <c r="AA330">
        <v>2.0000000000000001E-4</v>
      </c>
      <c r="AB330">
        <v>5.1999999999999998E-3</v>
      </c>
      <c r="AC330">
        <v>8.5800000000000001E-2</v>
      </c>
      <c r="AD330">
        <v>5.0000000000000001E-4</v>
      </c>
      <c r="AE330">
        <v>0.90669999999999995</v>
      </c>
      <c r="AF330">
        <v>1.5E-3</v>
      </c>
      <c r="AG330" t="s">
        <v>607</v>
      </c>
      <c r="AH330" t="s">
        <v>607</v>
      </c>
      <c r="AI330" t="s">
        <v>607</v>
      </c>
      <c r="AJ330" t="s">
        <v>607</v>
      </c>
      <c r="AK330" t="s">
        <v>607</v>
      </c>
      <c r="AL330">
        <v>0</v>
      </c>
      <c r="AM330">
        <v>0</v>
      </c>
      <c r="AN330">
        <v>0</v>
      </c>
      <c r="AO330">
        <v>0</v>
      </c>
      <c r="AP330">
        <v>0</v>
      </c>
      <c r="AQ330" t="s">
        <v>606</v>
      </c>
      <c r="AR330" t="s">
        <v>606</v>
      </c>
      <c r="AS330" t="s">
        <v>606</v>
      </c>
      <c r="AT330" t="s">
        <v>606</v>
      </c>
      <c r="AU330" t="s">
        <v>606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0.64</v>
      </c>
      <c r="BW330">
        <v>0.78438399999999997</v>
      </c>
      <c r="BX330">
        <v>18.5</v>
      </c>
      <c r="BY330">
        <v>4832.5</v>
      </c>
      <c r="BZ330">
        <v>200.2</v>
      </c>
      <c r="CB330">
        <v>95</v>
      </c>
      <c r="CC330">
        <v>3.28</v>
      </c>
      <c r="CD330">
        <v>3.2770000000000001</v>
      </c>
      <c r="CE330" t="s">
        <v>608</v>
      </c>
      <c r="CF330" t="s">
        <v>609</v>
      </c>
      <c r="CG330">
        <v>500</v>
      </c>
      <c r="CH330" t="s">
        <v>1250</v>
      </c>
      <c r="CI330" t="s">
        <v>157</v>
      </c>
      <c r="CJ330" t="s">
        <v>1251</v>
      </c>
      <c r="CL330" t="s">
        <v>826</v>
      </c>
      <c r="CM330" t="s">
        <v>826</v>
      </c>
      <c r="CN330" t="s">
        <v>826</v>
      </c>
      <c r="CO330" t="s">
        <v>826</v>
      </c>
      <c r="CP330" t="s">
        <v>826</v>
      </c>
      <c r="CQ330" t="s">
        <v>826</v>
      </c>
      <c r="CR330" t="s">
        <v>780</v>
      </c>
      <c r="CS330" t="s">
        <v>780</v>
      </c>
      <c r="CT330" t="s">
        <v>780</v>
      </c>
      <c r="CU330">
        <v>551.79999999999995</v>
      </c>
      <c r="CV330">
        <v>547.79999999999995</v>
      </c>
      <c r="CW330" t="s">
        <v>1706</v>
      </c>
    </row>
    <row r="331" spans="2:101" hidden="1">
      <c r="B331">
        <v>76838</v>
      </c>
      <c r="C331" t="s">
        <v>1347</v>
      </c>
      <c r="D331" t="s">
        <v>592</v>
      </c>
      <c r="E331" t="s">
        <v>665</v>
      </c>
      <c r="F331" t="s">
        <v>594</v>
      </c>
      <c r="G331" t="s">
        <v>1829</v>
      </c>
      <c r="H331">
        <v>5127</v>
      </c>
      <c r="I331" t="s">
        <v>616</v>
      </c>
      <c r="J331" t="s">
        <v>1349</v>
      </c>
      <c r="K331">
        <v>11709</v>
      </c>
      <c r="L331" t="s">
        <v>638</v>
      </c>
      <c r="M331" t="s">
        <v>1096</v>
      </c>
      <c r="N331" t="s">
        <v>1816</v>
      </c>
      <c r="O331" t="s">
        <v>1717</v>
      </c>
      <c r="P331" t="s">
        <v>1782</v>
      </c>
      <c r="Q331" t="s">
        <v>642</v>
      </c>
      <c r="R331">
        <v>352</v>
      </c>
      <c r="S331">
        <v>352</v>
      </c>
      <c r="T331">
        <v>300</v>
      </c>
      <c r="U331">
        <v>10</v>
      </c>
      <c r="V331">
        <v>10</v>
      </c>
      <c r="W331">
        <v>21.6</v>
      </c>
      <c r="Z331" t="s">
        <v>607</v>
      </c>
      <c r="AA331">
        <v>5.9999999999999995E-4</v>
      </c>
      <c r="AB331">
        <v>1.4800000000000001E-2</v>
      </c>
      <c r="AC331">
        <v>1.7600000000000001E-2</v>
      </c>
      <c r="AD331" t="s">
        <v>607</v>
      </c>
      <c r="AE331">
        <v>0.95209999999999995</v>
      </c>
      <c r="AF331">
        <v>1.0800000000000001E-2</v>
      </c>
      <c r="AG331">
        <v>1E-3</v>
      </c>
      <c r="AH331">
        <v>5.9999999999999995E-4</v>
      </c>
      <c r="AI331">
        <v>4.0000000000000002E-4</v>
      </c>
      <c r="AJ331">
        <v>4.0000000000000002E-4</v>
      </c>
      <c r="AK331">
        <v>2.0000000000000001E-4</v>
      </c>
      <c r="AL331">
        <v>2.5999999999999998E-4</v>
      </c>
      <c r="AM331">
        <v>4.4000000000000002E-4</v>
      </c>
      <c r="AN331">
        <v>3.3E-4</v>
      </c>
      <c r="AO331">
        <v>6.9999999999999994E-5</v>
      </c>
      <c r="AP331">
        <v>0</v>
      </c>
      <c r="AQ331" t="s">
        <v>607</v>
      </c>
      <c r="AR331" t="s">
        <v>607</v>
      </c>
      <c r="AS331" t="s">
        <v>607</v>
      </c>
      <c r="AT331" t="s">
        <v>606</v>
      </c>
      <c r="AU331" t="s">
        <v>606</v>
      </c>
      <c r="BK331">
        <v>1.0000000000000001E-5</v>
      </c>
      <c r="BL331">
        <v>4.0000000000000003E-5</v>
      </c>
      <c r="BM331">
        <v>0</v>
      </c>
      <c r="BN331">
        <v>0</v>
      </c>
      <c r="BO331">
        <v>0</v>
      </c>
      <c r="BP331">
        <v>3.0000000000000001E-5</v>
      </c>
      <c r="BQ331">
        <v>0</v>
      </c>
      <c r="BR331">
        <v>2.0000000000000001E-4</v>
      </c>
      <c r="BS331">
        <v>3.0000000000000001E-5</v>
      </c>
      <c r="BT331">
        <v>2.0000000000000002E-5</v>
      </c>
      <c r="BU331">
        <v>6.9999999999999994E-5</v>
      </c>
      <c r="BV331">
        <v>0.59099999999999997</v>
      </c>
      <c r="BW331">
        <v>0.72432960000000002</v>
      </c>
      <c r="BX331">
        <v>17.100000000000001</v>
      </c>
      <c r="BY331">
        <v>4625.2</v>
      </c>
      <c r="BZ331">
        <v>193.9</v>
      </c>
      <c r="CB331">
        <v>110.9</v>
      </c>
      <c r="CC331">
        <v>3.8290893399999999</v>
      </c>
      <c r="CD331">
        <v>3.8258346140000001</v>
      </c>
      <c r="CE331">
        <v>225.17</v>
      </c>
      <c r="CF331" t="s">
        <v>609</v>
      </c>
      <c r="CG331">
        <v>11</v>
      </c>
      <c r="CH331" t="s">
        <v>1350</v>
      </c>
      <c r="CI331" t="s">
        <v>157</v>
      </c>
      <c r="CJ331" t="s">
        <v>1154</v>
      </c>
      <c r="CL331">
        <v>1367</v>
      </c>
      <c r="CM331">
        <v>1822.5</v>
      </c>
      <c r="CN331">
        <v>1367</v>
      </c>
      <c r="CO331">
        <v>1822.5</v>
      </c>
      <c r="CP331" t="s">
        <v>826</v>
      </c>
      <c r="CQ331" t="s">
        <v>826</v>
      </c>
      <c r="CR331" t="s">
        <v>780</v>
      </c>
      <c r="CS331" t="s">
        <v>780</v>
      </c>
      <c r="CT331" t="s">
        <v>780</v>
      </c>
      <c r="CU331">
        <v>456</v>
      </c>
      <c r="CV331">
        <v>451</v>
      </c>
      <c r="CW331" t="s">
        <v>1706</v>
      </c>
    </row>
    <row r="332" spans="2:101" hidden="1">
      <c r="C332" t="s">
        <v>1175</v>
      </c>
      <c r="D332" t="s">
        <v>592</v>
      </c>
      <c r="E332" t="s">
        <v>665</v>
      </c>
      <c r="F332" t="s">
        <v>594</v>
      </c>
      <c r="G332" t="s">
        <v>1830</v>
      </c>
      <c r="H332">
        <v>1563</v>
      </c>
      <c r="I332" t="s">
        <v>616</v>
      </c>
      <c r="J332" t="s">
        <v>1177</v>
      </c>
      <c r="K332">
        <v>15242</v>
      </c>
      <c r="L332" t="s">
        <v>1178</v>
      </c>
      <c r="M332" t="s">
        <v>1179</v>
      </c>
      <c r="N332" t="s">
        <v>1816</v>
      </c>
      <c r="O332" t="s">
        <v>1704</v>
      </c>
      <c r="P332" t="s">
        <v>1782</v>
      </c>
      <c r="Q332" t="s">
        <v>1063</v>
      </c>
      <c r="R332">
        <v>1000</v>
      </c>
      <c r="S332">
        <v>1000</v>
      </c>
      <c r="T332">
        <v>775</v>
      </c>
      <c r="U332">
        <v>5</v>
      </c>
      <c r="V332">
        <v>5</v>
      </c>
      <c r="W332">
        <v>21.7</v>
      </c>
      <c r="Y332" t="s">
        <v>1354</v>
      </c>
      <c r="Z332" t="s">
        <v>607</v>
      </c>
      <c r="AA332">
        <v>8.0000000000000004E-4</v>
      </c>
      <c r="AB332">
        <v>1.1900000000000001E-2</v>
      </c>
      <c r="AC332">
        <v>1.89E-2</v>
      </c>
      <c r="AD332" t="s">
        <v>607</v>
      </c>
      <c r="AE332">
        <v>0.95930000000000004</v>
      </c>
      <c r="AF332">
        <v>3.8999999999999998E-3</v>
      </c>
      <c r="AG332">
        <v>2.3E-3</v>
      </c>
      <c r="AH332">
        <v>1E-4</v>
      </c>
      <c r="AI332">
        <v>1E-4</v>
      </c>
      <c r="AJ332">
        <v>2.0000000000000001E-4</v>
      </c>
      <c r="AK332">
        <v>1E-4</v>
      </c>
      <c r="AL332">
        <v>1.8000000000000001E-4</v>
      </c>
      <c r="AM332">
        <v>6.4000000000000005E-4</v>
      </c>
      <c r="AN332">
        <v>7.5000000000000002E-4</v>
      </c>
      <c r="AO332">
        <v>4.0000000000000002E-4</v>
      </c>
      <c r="AP332">
        <v>0</v>
      </c>
      <c r="AQ332" t="s">
        <v>607</v>
      </c>
      <c r="AR332" t="s">
        <v>606</v>
      </c>
      <c r="AS332" t="s">
        <v>606</v>
      </c>
      <c r="AT332" t="s">
        <v>606</v>
      </c>
      <c r="AU332" t="s">
        <v>606</v>
      </c>
      <c r="BK332">
        <v>0</v>
      </c>
      <c r="BL332">
        <v>2.0000000000000002E-5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2.0000000000000001E-4</v>
      </c>
      <c r="BS332">
        <v>3.0000000000000001E-5</v>
      </c>
      <c r="BT332">
        <v>3.0000000000000001E-5</v>
      </c>
      <c r="BU332">
        <v>1.4999999999999999E-4</v>
      </c>
      <c r="BV332">
        <v>0.58899999999999997</v>
      </c>
      <c r="BW332">
        <v>0.72187840000000003</v>
      </c>
      <c r="BX332">
        <v>17.100000000000001</v>
      </c>
      <c r="BY332">
        <v>4628.8999999999996</v>
      </c>
      <c r="BZ332">
        <v>193.7</v>
      </c>
      <c r="CB332">
        <v>110.3</v>
      </c>
      <c r="CC332">
        <v>3.8083728959999998</v>
      </c>
      <c r="CD332">
        <v>3.805135779</v>
      </c>
      <c r="CE332">
        <v>224.79</v>
      </c>
      <c r="CF332" t="s">
        <v>609</v>
      </c>
      <c r="CG332">
        <v>20</v>
      </c>
      <c r="CH332" t="s">
        <v>1180</v>
      </c>
      <c r="CI332" t="s">
        <v>157</v>
      </c>
      <c r="CJ332" t="s">
        <v>1181</v>
      </c>
      <c r="CL332" t="s">
        <v>826</v>
      </c>
      <c r="CM332" t="s">
        <v>826</v>
      </c>
      <c r="CN332" t="s">
        <v>826</v>
      </c>
      <c r="CO332" t="s">
        <v>826</v>
      </c>
      <c r="CP332" t="s">
        <v>826</v>
      </c>
      <c r="CQ332" t="s">
        <v>826</v>
      </c>
      <c r="CR332" t="s">
        <v>780</v>
      </c>
      <c r="CS332" t="s">
        <v>780</v>
      </c>
      <c r="CT332" t="s">
        <v>780</v>
      </c>
      <c r="CU332">
        <v>511.5</v>
      </c>
      <c r="CV332">
        <v>507.1</v>
      </c>
      <c r="CW332" t="s">
        <v>1706</v>
      </c>
    </row>
    <row r="333" spans="2:101" hidden="1">
      <c r="B333">
        <v>76797</v>
      </c>
      <c r="C333" t="s">
        <v>1182</v>
      </c>
      <c r="D333" t="s">
        <v>592</v>
      </c>
      <c r="E333" t="s">
        <v>665</v>
      </c>
      <c r="F333" t="s">
        <v>594</v>
      </c>
      <c r="G333" t="s">
        <v>1831</v>
      </c>
      <c r="H333">
        <v>1482</v>
      </c>
      <c r="I333" t="s">
        <v>616</v>
      </c>
      <c r="J333" t="s">
        <v>1184</v>
      </c>
      <c r="K333">
        <v>13449</v>
      </c>
      <c r="L333" t="s">
        <v>1178</v>
      </c>
      <c r="M333" t="s">
        <v>1143</v>
      </c>
      <c r="N333" t="s">
        <v>1816</v>
      </c>
      <c r="O333" t="s">
        <v>1720</v>
      </c>
      <c r="P333" t="s">
        <v>1782</v>
      </c>
      <c r="Q333" t="s">
        <v>642</v>
      </c>
      <c r="R333">
        <v>965</v>
      </c>
      <c r="S333">
        <v>965</v>
      </c>
      <c r="T333">
        <v>750</v>
      </c>
      <c r="U333">
        <v>14.4</v>
      </c>
      <c r="V333">
        <v>14.4</v>
      </c>
      <c r="W333">
        <v>21.7</v>
      </c>
      <c r="Y333" t="s">
        <v>1354</v>
      </c>
      <c r="Z333" t="s">
        <v>607</v>
      </c>
      <c r="AA333">
        <v>1E-4</v>
      </c>
      <c r="AB333">
        <v>2.3999999999999998E-3</v>
      </c>
      <c r="AC333">
        <v>0.1206</v>
      </c>
      <c r="AD333" t="s">
        <v>607</v>
      </c>
      <c r="AE333">
        <v>0.87509999999999999</v>
      </c>
      <c r="AF333">
        <v>1.5E-3</v>
      </c>
      <c r="AG333">
        <v>2.9999999999999997E-4</v>
      </c>
      <c r="AH333" t="s">
        <v>607</v>
      </c>
      <c r="AI333" t="s">
        <v>607</v>
      </c>
      <c r="AJ333" t="s">
        <v>607</v>
      </c>
      <c r="AK333" t="s">
        <v>606</v>
      </c>
      <c r="AL333">
        <v>0</v>
      </c>
      <c r="AM333">
        <v>0</v>
      </c>
      <c r="AN333">
        <v>0</v>
      </c>
      <c r="AO333">
        <v>0</v>
      </c>
      <c r="AP333">
        <v>0</v>
      </c>
      <c r="AQ333" t="s">
        <v>607</v>
      </c>
      <c r="AR333" t="s">
        <v>607</v>
      </c>
      <c r="AS333" t="s">
        <v>606</v>
      </c>
      <c r="AT333" t="s">
        <v>606</v>
      </c>
      <c r="AU333" t="s">
        <v>606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0.67200000000000004</v>
      </c>
      <c r="BW333">
        <v>0.82360319999999998</v>
      </c>
      <c r="BX333">
        <v>19.5</v>
      </c>
      <c r="BY333">
        <v>4930.8999999999996</v>
      </c>
      <c r="BZ333">
        <v>204.3</v>
      </c>
      <c r="CB333">
        <v>95</v>
      </c>
      <c r="CC333">
        <v>3.28</v>
      </c>
      <c r="CD333">
        <v>3.2770000000000001</v>
      </c>
      <c r="CE333" t="s">
        <v>608</v>
      </c>
      <c r="CF333" t="s">
        <v>609</v>
      </c>
      <c r="CG333">
        <v>20</v>
      </c>
      <c r="CH333" t="s">
        <v>993</v>
      </c>
      <c r="CI333" t="s">
        <v>157</v>
      </c>
      <c r="CJ333" t="s">
        <v>994</v>
      </c>
      <c r="CL333">
        <v>412</v>
      </c>
      <c r="CM333">
        <v>414.5</v>
      </c>
      <c r="CN333">
        <v>412</v>
      </c>
      <c r="CO333">
        <v>414.5</v>
      </c>
      <c r="CP333" t="s">
        <v>826</v>
      </c>
      <c r="CQ333" t="s">
        <v>826</v>
      </c>
      <c r="CR333" t="s">
        <v>780</v>
      </c>
      <c r="CS333" t="s">
        <v>780</v>
      </c>
      <c r="CT333" t="s">
        <v>780</v>
      </c>
      <c r="CU333">
        <v>503</v>
      </c>
      <c r="CV333">
        <v>497.9</v>
      </c>
      <c r="CW333" t="s">
        <v>1706</v>
      </c>
    </row>
    <row r="334" spans="2:101" hidden="1">
      <c r="B334">
        <v>76821</v>
      </c>
      <c r="C334" t="s">
        <v>1259</v>
      </c>
      <c r="D334" t="s">
        <v>592</v>
      </c>
      <c r="E334" t="s">
        <v>665</v>
      </c>
      <c r="F334" t="s">
        <v>594</v>
      </c>
      <c r="G334" t="s">
        <v>1832</v>
      </c>
      <c r="H334">
        <v>12694</v>
      </c>
      <c r="I334" t="s">
        <v>616</v>
      </c>
      <c r="J334" t="s">
        <v>1261</v>
      </c>
      <c r="K334">
        <v>13400</v>
      </c>
      <c r="L334" t="s">
        <v>638</v>
      </c>
      <c r="M334" t="s">
        <v>1096</v>
      </c>
      <c r="N334" t="s">
        <v>1816</v>
      </c>
      <c r="O334" t="s">
        <v>1720</v>
      </c>
      <c r="P334" t="s">
        <v>1782</v>
      </c>
      <c r="Q334" t="s">
        <v>642</v>
      </c>
      <c r="R334">
        <v>434</v>
      </c>
      <c r="S334">
        <v>434</v>
      </c>
      <c r="T334">
        <v>450</v>
      </c>
      <c r="U334">
        <v>11.1</v>
      </c>
      <c r="V334">
        <v>11.1</v>
      </c>
      <c r="W334">
        <v>21.8</v>
      </c>
      <c r="Z334" t="s">
        <v>607</v>
      </c>
      <c r="AA334">
        <v>8.0000000000000004E-4</v>
      </c>
      <c r="AB334">
        <v>1.6299999999999999E-2</v>
      </c>
      <c r="AC334">
        <v>2.3800000000000002E-2</v>
      </c>
      <c r="AD334" t="s">
        <v>607</v>
      </c>
      <c r="AE334">
        <v>0.93310000000000004</v>
      </c>
      <c r="AF334">
        <v>6.1999999999999998E-3</v>
      </c>
      <c r="AG334">
        <v>5.7000000000000002E-3</v>
      </c>
      <c r="AH334">
        <v>5.5999999999999999E-3</v>
      </c>
      <c r="AI334">
        <v>5.0000000000000001E-4</v>
      </c>
      <c r="AJ334">
        <v>8.9999999999999998E-4</v>
      </c>
      <c r="AK334">
        <v>5.9999999999999995E-4</v>
      </c>
      <c r="AL334">
        <v>9.2000000000000003E-4</v>
      </c>
      <c r="AM334">
        <v>2.0600000000000002E-3</v>
      </c>
      <c r="AN334">
        <v>1.2099999999999999E-3</v>
      </c>
      <c r="AO334">
        <v>5.8E-4</v>
      </c>
      <c r="AP334">
        <v>1E-4</v>
      </c>
      <c r="AQ334" t="s">
        <v>606</v>
      </c>
      <c r="AR334" t="s">
        <v>606</v>
      </c>
      <c r="AS334" t="s">
        <v>606</v>
      </c>
      <c r="AT334" t="s">
        <v>606</v>
      </c>
      <c r="AU334" t="s">
        <v>606</v>
      </c>
      <c r="BK334">
        <v>3.0000000000000001E-5</v>
      </c>
      <c r="BL334">
        <v>8.0000000000000007E-5</v>
      </c>
      <c r="BM334">
        <v>0</v>
      </c>
      <c r="BN334">
        <v>0</v>
      </c>
      <c r="BO334">
        <v>0</v>
      </c>
      <c r="BP334">
        <v>1.2E-4</v>
      </c>
      <c r="BQ334">
        <v>0</v>
      </c>
      <c r="BR334">
        <v>8.0000000000000004E-4</v>
      </c>
      <c r="BS334">
        <v>1.1E-4</v>
      </c>
      <c r="BT334">
        <v>1E-4</v>
      </c>
      <c r="BU334">
        <v>3.8999999999999999E-4</v>
      </c>
      <c r="BV334">
        <v>0.623</v>
      </c>
      <c r="BW334">
        <v>0.76354880000000003</v>
      </c>
      <c r="BX334">
        <v>18</v>
      </c>
      <c r="BY334">
        <v>4622.1000000000004</v>
      </c>
      <c r="BZ334">
        <v>197.9</v>
      </c>
      <c r="CB334">
        <v>107.5</v>
      </c>
      <c r="CC334">
        <v>3.7116961590000002</v>
      </c>
      <c r="CD334">
        <v>3.7085412170000001</v>
      </c>
      <c r="CE334">
        <v>218.41</v>
      </c>
      <c r="CF334" t="s">
        <v>609</v>
      </c>
      <c r="CG334">
        <v>9</v>
      </c>
      <c r="CH334" t="s">
        <v>1262</v>
      </c>
      <c r="CI334" t="s">
        <v>157</v>
      </c>
      <c r="CJ334" t="s">
        <v>1263</v>
      </c>
      <c r="CL334">
        <v>1403</v>
      </c>
      <c r="CM334">
        <v>1959</v>
      </c>
      <c r="CN334">
        <v>1403</v>
      </c>
      <c r="CO334">
        <v>1959</v>
      </c>
      <c r="CP334" t="s">
        <v>826</v>
      </c>
      <c r="CQ334" t="s">
        <v>826</v>
      </c>
      <c r="CR334" t="s">
        <v>780</v>
      </c>
      <c r="CS334" t="s">
        <v>780</v>
      </c>
      <c r="CT334" t="s">
        <v>780</v>
      </c>
      <c r="CU334">
        <v>480.4</v>
      </c>
      <c r="CV334">
        <v>475.4</v>
      </c>
      <c r="CW334" t="s">
        <v>1706</v>
      </c>
    </row>
    <row r="335" spans="2:101" hidden="1">
      <c r="B335">
        <v>76710</v>
      </c>
      <c r="C335" t="s">
        <v>716</v>
      </c>
      <c r="D335" t="s">
        <v>592</v>
      </c>
      <c r="E335" t="s">
        <v>665</v>
      </c>
      <c r="F335" t="s">
        <v>594</v>
      </c>
      <c r="G335" t="s">
        <v>1833</v>
      </c>
      <c r="H335">
        <v>11527</v>
      </c>
      <c r="I335" t="s">
        <v>616</v>
      </c>
      <c r="J335" t="s">
        <v>1265</v>
      </c>
      <c r="K335">
        <v>15453</v>
      </c>
      <c r="L335" t="s">
        <v>654</v>
      </c>
      <c r="M335" t="s">
        <v>1169</v>
      </c>
      <c r="N335" t="s">
        <v>1816</v>
      </c>
      <c r="O335" t="s">
        <v>1720</v>
      </c>
      <c r="P335" t="s">
        <v>1782</v>
      </c>
      <c r="Q335" t="s">
        <v>642</v>
      </c>
      <c r="R335">
        <v>1103</v>
      </c>
      <c r="S335">
        <v>1103</v>
      </c>
      <c r="T335">
        <v>950</v>
      </c>
      <c r="U335">
        <v>14</v>
      </c>
      <c r="V335">
        <v>14</v>
      </c>
      <c r="W335">
        <v>21.8</v>
      </c>
      <c r="Z335" t="s">
        <v>607</v>
      </c>
      <c r="AA335">
        <v>2.0000000000000001E-4</v>
      </c>
      <c r="AB335">
        <v>4.4999999999999997E-3</v>
      </c>
      <c r="AC335">
        <v>7.2900000000000006E-2</v>
      </c>
      <c r="AD335" t="s">
        <v>607</v>
      </c>
      <c r="AE335">
        <v>0.92190000000000005</v>
      </c>
      <c r="AF335">
        <v>5.0000000000000001E-4</v>
      </c>
      <c r="AG335" t="s">
        <v>607</v>
      </c>
      <c r="AH335" t="s">
        <v>607</v>
      </c>
      <c r="AI335" t="s">
        <v>607</v>
      </c>
      <c r="AJ335" t="s">
        <v>607</v>
      </c>
      <c r="AK335" t="s">
        <v>606</v>
      </c>
      <c r="AL335">
        <v>0</v>
      </c>
      <c r="AM335">
        <v>0</v>
      </c>
      <c r="AN335">
        <v>0</v>
      </c>
      <c r="AO335">
        <v>0</v>
      </c>
      <c r="AP335">
        <v>0</v>
      </c>
      <c r="AQ335" t="s">
        <v>606</v>
      </c>
      <c r="AR335" t="s">
        <v>606</v>
      </c>
      <c r="AS335" t="s">
        <v>606</v>
      </c>
      <c r="AT335" t="s">
        <v>606</v>
      </c>
      <c r="AU335" t="s">
        <v>606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0.626</v>
      </c>
      <c r="BW335">
        <v>0.76722559999999995</v>
      </c>
      <c r="BX335">
        <v>18.100000000000001</v>
      </c>
      <c r="BY335">
        <v>4795.3999999999996</v>
      </c>
      <c r="BZ335">
        <v>198.6</v>
      </c>
      <c r="CB335">
        <v>95</v>
      </c>
      <c r="CC335">
        <v>3.28</v>
      </c>
      <c r="CD335">
        <v>3.2770000000000001</v>
      </c>
      <c r="CE335" t="s">
        <v>608</v>
      </c>
      <c r="CF335" t="s">
        <v>609</v>
      </c>
      <c r="CG335">
        <v>3</v>
      </c>
      <c r="CH335" t="s">
        <v>643</v>
      </c>
      <c r="CI335" t="s">
        <v>157</v>
      </c>
      <c r="CJ335" t="s">
        <v>644</v>
      </c>
      <c r="CL335">
        <v>505.5</v>
      </c>
      <c r="CM335">
        <v>508.5</v>
      </c>
      <c r="CN335">
        <v>505.5</v>
      </c>
      <c r="CO335">
        <v>508.5</v>
      </c>
      <c r="CP335" t="s">
        <v>826</v>
      </c>
      <c r="CQ335" t="s">
        <v>826</v>
      </c>
      <c r="CR335" t="s">
        <v>780</v>
      </c>
      <c r="CS335" t="s">
        <v>780</v>
      </c>
      <c r="CT335" t="s">
        <v>780</v>
      </c>
      <c r="CU335">
        <v>589</v>
      </c>
      <c r="CV335">
        <v>584.6</v>
      </c>
      <c r="CW335" t="s">
        <v>1706</v>
      </c>
    </row>
    <row r="336" spans="2:101" hidden="1">
      <c r="B336">
        <v>76856</v>
      </c>
      <c r="C336" t="s">
        <v>1556</v>
      </c>
      <c r="D336" t="s">
        <v>592</v>
      </c>
      <c r="E336" t="s">
        <v>665</v>
      </c>
      <c r="F336" t="s">
        <v>594</v>
      </c>
      <c r="G336" t="s">
        <v>1834</v>
      </c>
      <c r="H336">
        <v>11675</v>
      </c>
      <c r="I336" t="s">
        <v>616</v>
      </c>
      <c r="J336" t="s">
        <v>1558</v>
      </c>
      <c r="K336">
        <v>12294</v>
      </c>
      <c r="L336" t="s">
        <v>638</v>
      </c>
      <c r="M336" t="s">
        <v>1096</v>
      </c>
      <c r="N336" t="s">
        <v>1816</v>
      </c>
      <c r="O336" t="s">
        <v>1720</v>
      </c>
      <c r="P336" t="s">
        <v>1782</v>
      </c>
      <c r="Q336" t="s">
        <v>642</v>
      </c>
      <c r="R336">
        <v>483</v>
      </c>
      <c r="S336">
        <v>483</v>
      </c>
      <c r="T336">
        <v>800</v>
      </c>
      <c r="U336">
        <v>15.6</v>
      </c>
      <c r="V336">
        <v>15.6</v>
      </c>
      <c r="W336">
        <v>21.2</v>
      </c>
      <c r="Z336" t="s">
        <v>607</v>
      </c>
      <c r="AA336">
        <v>6.9999999999999999E-4</v>
      </c>
      <c r="AB336">
        <v>1.5900000000000001E-2</v>
      </c>
      <c r="AC336">
        <v>1.89E-2</v>
      </c>
      <c r="AD336" t="s">
        <v>607</v>
      </c>
      <c r="AE336">
        <v>0.95030000000000003</v>
      </c>
      <c r="AF336">
        <v>1.0999999999999999E-2</v>
      </c>
      <c r="AG336" t="s">
        <v>607</v>
      </c>
      <c r="AH336">
        <v>4.0000000000000002E-4</v>
      </c>
      <c r="AI336">
        <v>2.9999999999999997E-4</v>
      </c>
      <c r="AJ336">
        <v>4.0000000000000002E-4</v>
      </c>
      <c r="AK336">
        <v>2.9999999999999997E-4</v>
      </c>
      <c r="AL336">
        <v>4.4000000000000002E-4</v>
      </c>
      <c r="AM336">
        <v>5.1999999999999995E-4</v>
      </c>
      <c r="AN336">
        <v>3.2000000000000003E-4</v>
      </c>
      <c r="AO336">
        <v>0</v>
      </c>
      <c r="AP336">
        <v>0</v>
      </c>
      <c r="AQ336" t="s">
        <v>606</v>
      </c>
      <c r="AR336" t="s">
        <v>606</v>
      </c>
      <c r="AS336" t="s">
        <v>606</v>
      </c>
      <c r="AT336" t="s">
        <v>606</v>
      </c>
      <c r="AU336" t="s">
        <v>606</v>
      </c>
      <c r="BK336">
        <v>1.0000000000000001E-5</v>
      </c>
      <c r="BL336">
        <v>4.0000000000000003E-5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3.2000000000000003E-4</v>
      </c>
      <c r="BS336">
        <v>4.0000000000000003E-5</v>
      </c>
      <c r="BT336">
        <v>3.0000000000000001E-5</v>
      </c>
      <c r="BU336">
        <v>8.0000000000000007E-5</v>
      </c>
      <c r="BV336">
        <v>0.59099999999999997</v>
      </c>
      <c r="BW336">
        <v>0.72432960000000002</v>
      </c>
      <c r="BX336">
        <v>17.100000000000001</v>
      </c>
      <c r="BY336">
        <v>4627.5</v>
      </c>
      <c r="BZ336">
        <v>193.8</v>
      </c>
      <c r="CB336">
        <v>104.1</v>
      </c>
      <c r="CC336">
        <v>3.594302978</v>
      </c>
      <c r="CD336">
        <v>3.59124782</v>
      </c>
      <c r="CE336">
        <v>211.65</v>
      </c>
      <c r="CF336" t="s">
        <v>609</v>
      </c>
      <c r="CG336">
        <v>11</v>
      </c>
      <c r="CH336" t="s">
        <v>1559</v>
      </c>
      <c r="CI336" t="s">
        <v>157</v>
      </c>
      <c r="CJ336" t="s">
        <v>1560</v>
      </c>
      <c r="CL336">
        <v>1376</v>
      </c>
      <c r="CM336">
        <v>1834</v>
      </c>
      <c r="CN336">
        <v>1376</v>
      </c>
      <c r="CO336">
        <v>1834</v>
      </c>
      <c r="CP336" t="s">
        <v>826</v>
      </c>
      <c r="CQ336" t="s">
        <v>826</v>
      </c>
      <c r="CR336" t="s">
        <v>780</v>
      </c>
      <c r="CS336" t="s">
        <v>780</v>
      </c>
      <c r="CT336" t="s">
        <v>780</v>
      </c>
      <c r="CU336">
        <v>459.2</v>
      </c>
      <c r="CV336">
        <v>454.1</v>
      </c>
      <c r="CW336" t="s">
        <v>1706</v>
      </c>
    </row>
    <row r="337" spans="2:101" hidden="1">
      <c r="C337" t="s">
        <v>1741</v>
      </c>
      <c r="D337" t="s">
        <v>592</v>
      </c>
      <c r="E337" t="s">
        <v>665</v>
      </c>
      <c r="F337" t="s">
        <v>594</v>
      </c>
      <c r="G337" t="s">
        <v>1835</v>
      </c>
      <c r="H337">
        <v>6771</v>
      </c>
      <c r="I337" t="s">
        <v>616</v>
      </c>
      <c r="J337" t="s">
        <v>598</v>
      </c>
      <c r="K337" t="s">
        <v>773</v>
      </c>
      <c r="L337" t="s">
        <v>617</v>
      </c>
      <c r="N337" t="s">
        <v>1816</v>
      </c>
      <c r="O337" t="s">
        <v>1629</v>
      </c>
      <c r="P337" t="s">
        <v>1782</v>
      </c>
      <c r="Q337" t="s">
        <v>1836</v>
      </c>
      <c r="R337">
        <v>241</v>
      </c>
      <c r="S337">
        <v>241</v>
      </c>
      <c r="T337">
        <v>400</v>
      </c>
      <c r="U337">
        <v>11</v>
      </c>
      <c r="V337">
        <v>11</v>
      </c>
      <c r="W337">
        <v>21.8</v>
      </c>
      <c r="Z337">
        <v>6.9999999999999999E-4</v>
      </c>
      <c r="AA337">
        <v>2.0000000000000001E-4</v>
      </c>
      <c r="AB337">
        <v>2.0899999999999998E-2</v>
      </c>
      <c r="AC337">
        <v>6.9800000000000001E-2</v>
      </c>
      <c r="AD337" t="s">
        <v>606</v>
      </c>
      <c r="AE337">
        <v>0.87150000000000005</v>
      </c>
      <c r="AF337">
        <v>1.1000000000000001E-3</v>
      </c>
      <c r="AG337">
        <v>5.1999999999999998E-3</v>
      </c>
      <c r="AH337">
        <v>2.8500000000000001E-2</v>
      </c>
      <c r="AI337">
        <v>1E-4</v>
      </c>
      <c r="AJ337">
        <v>2.0000000000000001E-4</v>
      </c>
      <c r="AK337">
        <v>1E-4</v>
      </c>
      <c r="AL337">
        <v>1.8000000000000001E-4</v>
      </c>
      <c r="AM337">
        <v>5.5000000000000003E-4</v>
      </c>
      <c r="AN337">
        <v>4.0999999999999999E-4</v>
      </c>
      <c r="AO337">
        <v>1.6000000000000001E-4</v>
      </c>
      <c r="AP337">
        <v>0</v>
      </c>
      <c r="AQ337" t="s">
        <v>606</v>
      </c>
      <c r="AR337" t="s">
        <v>606</v>
      </c>
      <c r="AS337" t="s">
        <v>606</v>
      </c>
      <c r="AT337" t="s">
        <v>606</v>
      </c>
      <c r="AU337" t="s">
        <v>606</v>
      </c>
      <c r="BK337">
        <v>0</v>
      </c>
      <c r="BL337">
        <v>3.0000000000000001E-5</v>
      </c>
      <c r="BM337">
        <v>0</v>
      </c>
      <c r="BN337">
        <v>0</v>
      </c>
      <c r="BO337">
        <v>0</v>
      </c>
      <c r="BP337">
        <v>4.0000000000000003E-5</v>
      </c>
      <c r="BQ337">
        <v>0</v>
      </c>
      <c r="BR337">
        <v>1.9000000000000001E-4</v>
      </c>
      <c r="BS337">
        <v>3.0000000000000001E-5</v>
      </c>
      <c r="BT337">
        <v>2.0000000000000002E-5</v>
      </c>
      <c r="BU337">
        <v>9.0000000000000006E-5</v>
      </c>
      <c r="BV337">
        <v>0.68200000000000005</v>
      </c>
      <c r="BW337">
        <v>0.83585920000000002</v>
      </c>
      <c r="BX337">
        <v>19.8</v>
      </c>
      <c r="BY337">
        <v>4732.3</v>
      </c>
      <c r="BZ337">
        <v>205</v>
      </c>
      <c r="CB337">
        <v>108.5</v>
      </c>
      <c r="CC337">
        <v>3.7462235650000002</v>
      </c>
      <c r="CD337">
        <v>3.7430392750000001</v>
      </c>
      <c r="CE337">
        <v>220.53</v>
      </c>
      <c r="CF337" t="s">
        <v>609</v>
      </c>
      <c r="CG337">
        <v>0</v>
      </c>
      <c r="CH337" t="s">
        <v>1837</v>
      </c>
      <c r="CI337" t="s">
        <v>157</v>
      </c>
      <c r="CJ337" t="s">
        <v>624</v>
      </c>
      <c r="CL337" t="s">
        <v>779</v>
      </c>
      <c r="CM337" t="s">
        <v>779</v>
      </c>
      <c r="CN337" t="s">
        <v>779</v>
      </c>
      <c r="CO337" t="s">
        <v>779</v>
      </c>
      <c r="CP337" t="s">
        <v>779</v>
      </c>
      <c r="CQ337" t="s">
        <v>779</v>
      </c>
      <c r="CR337" t="s">
        <v>780</v>
      </c>
      <c r="CS337" t="s">
        <v>780</v>
      </c>
      <c r="CT337" t="s">
        <v>780</v>
      </c>
      <c r="CU337" t="s">
        <v>780</v>
      </c>
      <c r="CV337" t="s">
        <v>780</v>
      </c>
      <c r="CW337" t="s">
        <v>1706</v>
      </c>
    </row>
    <row r="338" spans="2:101" hidden="1">
      <c r="C338" t="s">
        <v>731</v>
      </c>
      <c r="D338" t="s">
        <v>592</v>
      </c>
      <c r="E338" t="s">
        <v>665</v>
      </c>
      <c r="F338" t="s">
        <v>594</v>
      </c>
      <c r="G338" t="s">
        <v>1838</v>
      </c>
      <c r="H338">
        <v>5797</v>
      </c>
      <c r="I338" t="s">
        <v>616</v>
      </c>
      <c r="J338" t="s">
        <v>598</v>
      </c>
      <c r="K338" t="s">
        <v>773</v>
      </c>
      <c r="L338" t="s">
        <v>617</v>
      </c>
      <c r="N338" t="s">
        <v>1816</v>
      </c>
      <c r="O338" t="s">
        <v>1629</v>
      </c>
      <c r="P338" t="s">
        <v>1782</v>
      </c>
      <c r="Q338" t="s">
        <v>1839</v>
      </c>
      <c r="R338">
        <v>241</v>
      </c>
      <c r="S338">
        <v>241</v>
      </c>
      <c r="T338">
        <v>250</v>
      </c>
      <c r="U338">
        <v>12</v>
      </c>
      <c r="V338">
        <v>12</v>
      </c>
      <c r="W338">
        <v>21.3</v>
      </c>
      <c r="AA338">
        <v>6.9999999999999999E-4</v>
      </c>
      <c r="AB338">
        <v>1.7100000000000001E-2</v>
      </c>
      <c r="AC338">
        <v>1.6799999999999999E-2</v>
      </c>
      <c r="AD338" t="s">
        <v>607</v>
      </c>
      <c r="AE338">
        <v>0.94689999999999996</v>
      </c>
      <c r="AF338">
        <v>1.17E-2</v>
      </c>
      <c r="AG338">
        <v>1.2999999999999999E-3</v>
      </c>
      <c r="AH338">
        <v>2.5000000000000001E-3</v>
      </c>
      <c r="AI338">
        <v>4.0000000000000002E-4</v>
      </c>
      <c r="AJ338">
        <v>4.0000000000000002E-4</v>
      </c>
      <c r="AK338">
        <v>2.0000000000000001E-4</v>
      </c>
      <c r="AL338">
        <v>4.0000000000000002E-4</v>
      </c>
      <c r="AM338">
        <v>5.1000000000000004E-4</v>
      </c>
      <c r="AN338">
        <v>4.2999999999999999E-4</v>
      </c>
      <c r="AO338">
        <v>1.9000000000000001E-4</v>
      </c>
      <c r="AP338">
        <v>0</v>
      </c>
      <c r="AQ338" t="s">
        <v>606</v>
      </c>
      <c r="AR338" t="s">
        <v>606</v>
      </c>
      <c r="AS338" t="s">
        <v>606</v>
      </c>
      <c r="AT338" t="s">
        <v>606</v>
      </c>
      <c r="AU338" t="s">
        <v>606</v>
      </c>
      <c r="BK338">
        <v>2.0000000000000002E-5</v>
      </c>
      <c r="BL338">
        <v>6.0000000000000002E-5</v>
      </c>
      <c r="BM338">
        <v>0</v>
      </c>
      <c r="BN338">
        <v>0</v>
      </c>
      <c r="BO338">
        <v>0</v>
      </c>
      <c r="BP338">
        <v>1.0000000000000001E-5</v>
      </c>
      <c r="BQ338">
        <v>0</v>
      </c>
      <c r="BR338">
        <v>2.4000000000000001E-4</v>
      </c>
      <c r="BS338">
        <v>4.0000000000000003E-5</v>
      </c>
      <c r="BT338">
        <v>3.0000000000000001E-5</v>
      </c>
      <c r="BU338">
        <v>6.9999999999999994E-5</v>
      </c>
      <c r="BV338">
        <v>0.59499999999999997</v>
      </c>
      <c r="BW338">
        <v>0.72923199999999999</v>
      </c>
      <c r="BX338">
        <v>17.2</v>
      </c>
      <c r="BY338">
        <v>4617.8999999999996</v>
      </c>
      <c r="BZ338">
        <v>194.4</v>
      </c>
      <c r="CB338">
        <v>108.7</v>
      </c>
      <c r="CC338">
        <v>3.7531290460000002</v>
      </c>
      <c r="CD338">
        <v>3.7499388859999998</v>
      </c>
      <c r="CE338">
        <v>221.17</v>
      </c>
      <c r="CF338" t="s">
        <v>609</v>
      </c>
      <c r="CG338">
        <v>2</v>
      </c>
      <c r="CH338" t="s">
        <v>756</v>
      </c>
      <c r="CJ338" t="s">
        <v>624</v>
      </c>
      <c r="CL338" t="s">
        <v>779</v>
      </c>
      <c r="CM338" t="s">
        <v>779</v>
      </c>
      <c r="CN338" t="s">
        <v>779</v>
      </c>
      <c r="CO338" t="s">
        <v>779</v>
      </c>
      <c r="CP338" t="s">
        <v>779</v>
      </c>
      <c r="CQ338" t="s">
        <v>779</v>
      </c>
      <c r="CR338" t="s">
        <v>780</v>
      </c>
      <c r="CS338" t="s">
        <v>780</v>
      </c>
      <c r="CT338" t="s">
        <v>780</v>
      </c>
      <c r="CU338" t="s">
        <v>780</v>
      </c>
      <c r="CV338" t="s">
        <v>780</v>
      </c>
      <c r="CW338" t="s">
        <v>1706</v>
      </c>
    </row>
    <row r="339" spans="2:101" hidden="1">
      <c r="C339" t="s">
        <v>731</v>
      </c>
      <c r="D339" t="s">
        <v>592</v>
      </c>
      <c r="E339" t="s">
        <v>665</v>
      </c>
      <c r="F339" t="s">
        <v>594</v>
      </c>
      <c r="G339" t="s">
        <v>1840</v>
      </c>
      <c r="H339">
        <v>7843</v>
      </c>
      <c r="I339" t="s">
        <v>616</v>
      </c>
      <c r="J339" t="s">
        <v>598</v>
      </c>
      <c r="K339" t="s">
        <v>773</v>
      </c>
      <c r="L339" t="s">
        <v>617</v>
      </c>
      <c r="N339" t="s">
        <v>1816</v>
      </c>
      <c r="O339" t="s">
        <v>1700</v>
      </c>
      <c r="P339" t="s">
        <v>1782</v>
      </c>
      <c r="Q339" t="s">
        <v>633</v>
      </c>
      <c r="R339">
        <v>3700</v>
      </c>
      <c r="S339">
        <v>3700</v>
      </c>
      <c r="T339">
        <v>2775</v>
      </c>
      <c r="U339">
        <v>31</v>
      </c>
      <c r="V339">
        <v>31</v>
      </c>
      <c r="W339">
        <v>21.8</v>
      </c>
      <c r="Z339" t="s">
        <v>607</v>
      </c>
      <c r="AA339">
        <v>2.9999999999999997E-4</v>
      </c>
      <c r="AB339">
        <v>7.1999999999999998E-3</v>
      </c>
      <c r="AC339">
        <v>4.4699999999999997E-2</v>
      </c>
      <c r="AD339" t="s">
        <v>607</v>
      </c>
      <c r="AE339">
        <v>0.94420000000000004</v>
      </c>
      <c r="AF339">
        <v>3.3E-3</v>
      </c>
      <c r="AG339" t="s">
        <v>607</v>
      </c>
      <c r="AH339">
        <v>1E-4</v>
      </c>
      <c r="AI339" t="s">
        <v>607</v>
      </c>
      <c r="AJ339" t="s">
        <v>607</v>
      </c>
      <c r="AK339" t="s">
        <v>607</v>
      </c>
      <c r="AL339">
        <v>0</v>
      </c>
      <c r="AM339">
        <v>1E-4</v>
      </c>
      <c r="AN339">
        <v>6.9999999999999994E-5</v>
      </c>
      <c r="AO339">
        <v>0</v>
      </c>
      <c r="AP339">
        <v>0</v>
      </c>
      <c r="AQ339" t="s">
        <v>607</v>
      </c>
      <c r="AR339" t="s">
        <v>606</v>
      </c>
      <c r="AS339" t="s">
        <v>606</v>
      </c>
      <c r="AT339" t="s">
        <v>606</v>
      </c>
      <c r="AU339" t="s">
        <v>606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3.0000000000000001E-5</v>
      </c>
      <c r="BV339">
        <v>0.60399999999999998</v>
      </c>
      <c r="BW339">
        <v>0.74026239999999999</v>
      </c>
      <c r="BX339">
        <v>17.5</v>
      </c>
      <c r="BY339">
        <v>4712.8</v>
      </c>
      <c r="BZ339">
        <v>195.8</v>
      </c>
      <c r="CB339">
        <v>111.8</v>
      </c>
      <c r="CC339">
        <v>3.8601640050000001</v>
      </c>
      <c r="CD339">
        <v>3.8568828659999999</v>
      </c>
      <c r="CE339">
        <v>227.5</v>
      </c>
      <c r="CF339" t="s">
        <v>609</v>
      </c>
      <c r="CG339">
        <v>38</v>
      </c>
      <c r="CH339" t="s">
        <v>634</v>
      </c>
      <c r="CJ339" t="s">
        <v>624</v>
      </c>
      <c r="CL339" t="s">
        <v>779</v>
      </c>
      <c r="CM339" t="s">
        <v>779</v>
      </c>
      <c r="CN339" t="s">
        <v>779</v>
      </c>
      <c r="CO339" t="s">
        <v>779</v>
      </c>
      <c r="CP339" t="s">
        <v>779</v>
      </c>
      <c r="CQ339" t="s">
        <v>779</v>
      </c>
      <c r="CR339" t="s">
        <v>780</v>
      </c>
      <c r="CS339" t="s">
        <v>780</v>
      </c>
      <c r="CT339" t="s">
        <v>780</v>
      </c>
      <c r="CU339" t="s">
        <v>780</v>
      </c>
      <c r="CV339" t="s">
        <v>780</v>
      </c>
      <c r="CW339" t="s">
        <v>1706</v>
      </c>
    </row>
    <row r="340" spans="2:101" hidden="1">
      <c r="B340">
        <v>83946</v>
      </c>
      <c r="C340" t="s">
        <v>1741</v>
      </c>
      <c r="D340" t="s">
        <v>592</v>
      </c>
      <c r="E340" t="s">
        <v>665</v>
      </c>
      <c r="F340" t="s">
        <v>594</v>
      </c>
      <c r="G340" t="s">
        <v>1841</v>
      </c>
      <c r="H340">
        <v>7953</v>
      </c>
      <c r="I340" t="s">
        <v>616</v>
      </c>
      <c r="J340" t="s">
        <v>598</v>
      </c>
      <c r="K340" t="s">
        <v>773</v>
      </c>
      <c r="L340" t="s">
        <v>617</v>
      </c>
      <c r="N340" t="s">
        <v>1816</v>
      </c>
      <c r="O340" t="s">
        <v>1720</v>
      </c>
      <c r="P340" t="s">
        <v>1782</v>
      </c>
      <c r="Q340" t="s">
        <v>1842</v>
      </c>
      <c r="R340">
        <v>3650</v>
      </c>
      <c r="S340">
        <v>3650</v>
      </c>
      <c r="T340">
        <v>2650</v>
      </c>
      <c r="U340">
        <v>31</v>
      </c>
      <c r="V340">
        <v>31</v>
      </c>
      <c r="W340">
        <v>21.8</v>
      </c>
      <c r="Z340" t="s">
        <v>607</v>
      </c>
      <c r="AA340">
        <v>2.9999999999999997E-4</v>
      </c>
      <c r="AB340">
        <v>7.0000000000000001E-3</v>
      </c>
      <c r="AC340">
        <v>5.3400000000000003E-2</v>
      </c>
      <c r="AD340" t="s">
        <v>607</v>
      </c>
      <c r="AE340">
        <v>0.93240000000000001</v>
      </c>
      <c r="AF340">
        <v>3.2000000000000002E-3</v>
      </c>
      <c r="AG340">
        <v>1.4E-3</v>
      </c>
      <c r="AH340">
        <v>1E-4</v>
      </c>
      <c r="AI340">
        <v>1E-4</v>
      </c>
      <c r="AJ340">
        <v>1E-4</v>
      </c>
      <c r="AK340" t="s">
        <v>607</v>
      </c>
      <c r="AL340">
        <v>8.0000000000000007E-5</v>
      </c>
      <c r="AM340">
        <v>3.5E-4</v>
      </c>
      <c r="AN340">
        <v>2.9E-4</v>
      </c>
      <c r="AO340">
        <v>9.7999999999999997E-4</v>
      </c>
      <c r="AP340">
        <v>0</v>
      </c>
      <c r="AQ340" t="s">
        <v>606</v>
      </c>
      <c r="AR340" t="s">
        <v>606</v>
      </c>
      <c r="AS340" t="s">
        <v>606</v>
      </c>
      <c r="AT340" t="s">
        <v>606</v>
      </c>
      <c r="AU340" t="s">
        <v>606</v>
      </c>
      <c r="BK340">
        <v>0</v>
      </c>
      <c r="BL340">
        <v>2.0000000000000002E-5</v>
      </c>
      <c r="BM340">
        <v>3.0000000000000001E-5</v>
      </c>
      <c r="BN340">
        <v>0</v>
      </c>
      <c r="BO340">
        <v>0</v>
      </c>
      <c r="BP340">
        <v>2.0000000000000002E-5</v>
      </c>
      <c r="BQ340">
        <v>0</v>
      </c>
      <c r="BR340">
        <v>1E-4</v>
      </c>
      <c r="BS340">
        <v>2.0000000000000002E-5</v>
      </c>
      <c r="BT340">
        <v>3.0000000000000001E-5</v>
      </c>
      <c r="BU340">
        <v>8.0000000000000007E-5</v>
      </c>
      <c r="BV340">
        <v>0.61899999999999999</v>
      </c>
      <c r="BW340">
        <v>0.75864640000000005</v>
      </c>
      <c r="BX340">
        <v>17.899999999999999</v>
      </c>
      <c r="BY340">
        <v>4733.5</v>
      </c>
      <c r="BZ340">
        <v>197.6</v>
      </c>
      <c r="CB340">
        <v>117.8</v>
      </c>
      <c r="CC340">
        <v>4.067328442</v>
      </c>
      <c r="CD340">
        <v>4.0638712129999996</v>
      </c>
      <c r="CE340">
        <v>239.4</v>
      </c>
      <c r="CF340" t="s">
        <v>609</v>
      </c>
      <c r="CG340">
        <v>58</v>
      </c>
      <c r="CH340" t="s">
        <v>1843</v>
      </c>
      <c r="CJ340" t="s">
        <v>624</v>
      </c>
      <c r="CL340" t="s">
        <v>779</v>
      </c>
      <c r="CM340" t="s">
        <v>779</v>
      </c>
      <c r="CN340" t="s">
        <v>779</v>
      </c>
      <c r="CO340" t="s">
        <v>779</v>
      </c>
      <c r="CP340" t="s">
        <v>779</v>
      </c>
      <c r="CQ340" t="s">
        <v>779</v>
      </c>
      <c r="CR340" t="s">
        <v>780</v>
      </c>
      <c r="CS340" t="s">
        <v>780</v>
      </c>
      <c r="CT340" t="s">
        <v>780</v>
      </c>
      <c r="CU340" t="s">
        <v>780</v>
      </c>
      <c r="CV340" t="s">
        <v>780</v>
      </c>
      <c r="CW340" t="s">
        <v>1706</v>
      </c>
    </row>
    <row r="341" spans="2:101" hidden="1">
      <c r="C341" t="s">
        <v>731</v>
      </c>
      <c r="D341" t="s">
        <v>592</v>
      </c>
      <c r="E341" t="s">
        <v>665</v>
      </c>
      <c r="F341" t="s">
        <v>594</v>
      </c>
      <c r="G341" t="s">
        <v>1844</v>
      </c>
      <c r="H341">
        <v>10784</v>
      </c>
      <c r="I341" t="s">
        <v>616</v>
      </c>
      <c r="J341" t="s">
        <v>598</v>
      </c>
      <c r="K341" t="s">
        <v>773</v>
      </c>
      <c r="L341" t="s">
        <v>617</v>
      </c>
      <c r="N341" t="s">
        <v>1816</v>
      </c>
      <c r="O341" t="s">
        <v>1629</v>
      </c>
      <c r="P341" t="s">
        <v>1782</v>
      </c>
      <c r="Q341" t="s">
        <v>758</v>
      </c>
      <c r="R341">
        <v>200</v>
      </c>
      <c r="S341">
        <v>200</v>
      </c>
      <c r="T341">
        <v>200</v>
      </c>
      <c r="U341">
        <v>0</v>
      </c>
      <c r="V341">
        <v>0</v>
      </c>
      <c r="W341">
        <v>21.9</v>
      </c>
      <c r="Z341" t="s">
        <v>607</v>
      </c>
      <c r="AA341">
        <v>5.9999999999999995E-4</v>
      </c>
      <c r="AB341">
        <v>4.7999999999999996E-3</v>
      </c>
      <c r="AC341">
        <v>2.87E-2</v>
      </c>
      <c r="AD341" t="s">
        <v>607</v>
      </c>
      <c r="AE341">
        <v>0.9546</v>
      </c>
      <c r="AF341">
        <v>9.5999999999999992E-3</v>
      </c>
      <c r="AG341">
        <v>2.9999999999999997E-4</v>
      </c>
      <c r="AH341">
        <v>4.0000000000000002E-4</v>
      </c>
      <c r="AI341">
        <v>1E-4</v>
      </c>
      <c r="AJ341">
        <v>2.0000000000000001E-4</v>
      </c>
      <c r="AK341">
        <v>1E-4</v>
      </c>
      <c r="AL341">
        <v>1.9000000000000001E-4</v>
      </c>
      <c r="AM341">
        <v>1.9000000000000001E-4</v>
      </c>
      <c r="AN341">
        <v>6.9999999999999994E-5</v>
      </c>
      <c r="AO341">
        <v>0</v>
      </c>
      <c r="AP341">
        <v>0</v>
      </c>
      <c r="AQ341" t="s">
        <v>607</v>
      </c>
      <c r="AR341" t="s">
        <v>606</v>
      </c>
      <c r="AS341" t="s">
        <v>606</v>
      </c>
      <c r="AT341" t="s">
        <v>606</v>
      </c>
      <c r="AU341" t="s">
        <v>606</v>
      </c>
      <c r="BK341">
        <v>0</v>
      </c>
      <c r="BL341">
        <v>1.0000000000000001E-5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1E-4</v>
      </c>
      <c r="BS341">
        <v>1.0000000000000001E-5</v>
      </c>
      <c r="BT341">
        <v>0</v>
      </c>
      <c r="BU341">
        <v>3.0000000000000001E-5</v>
      </c>
      <c r="BV341">
        <v>0.59099999999999997</v>
      </c>
      <c r="BW341">
        <v>0.72432960000000002</v>
      </c>
      <c r="BX341">
        <v>17.100000000000001</v>
      </c>
      <c r="BY341">
        <v>4670.8</v>
      </c>
      <c r="BZ341">
        <v>195</v>
      </c>
      <c r="CB341">
        <v>106.6</v>
      </c>
      <c r="CC341">
        <v>3.6806214929999999</v>
      </c>
      <c r="CD341">
        <v>3.6774929649999999</v>
      </c>
      <c r="CE341">
        <v>217.44</v>
      </c>
      <c r="CF341" t="s">
        <v>609</v>
      </c>
      <c r="CG341">
        <v>10</v>
      </c>
      <c r="CH341" t="s">
        <v>759</v>
      </c>
      <c r="CJ341" t="s">
        <v>624</v>
      </c>
      <c r="CL341" t="s">
        <v>779</v>
      </c>
      <c r="CM341" t="s">
        <v>779</v>
      </c>
      <c r="CN341" t="s">
        <v>779</v>
      </c>
      <c r="CO341" t="s">
        <v>779</v>
      </c>
      <c r="CP341" t="s">
        <v>779</v>
      </c>
      <c r="CQ341" t="s">
        <v>779</v>
      </c>
      <c r="CR341" t="s">
        <v>780</v>
      </c>
      <c r="CS341" t="s">
        <v>780</v>
      </c>
      <c r="CT341" t="s">
        <v>780</v>
      </c>
      <c r="CU341" t="s">
        <v>780</v>
      </c>
      <c r="CV341" t="s">
        <v>780</v>
      </c>
      <c r="CW341" t="s">
        <v>1706</v>
      </c>
    </row>
    <row r="342" spans="2:101" hidden="1">
      <c r="C342" t="s">
        <v>731</v>
      </c>
      <c r="D342" t="s">
        <v>592</v>
      </c>
      <c r="E342" t="s">
        <v>665</v>
      </c>
      <c r="F342" t="s">
        <v>594</v>
      </c>
      <c r="G342" t="s">
        <v>1845</v>
      </c>
      <c r="H342">
        <v>7846</v>
      </c>
      <c r="I342" t="s">
        <v>616</v>
      </c>
      <c r="J342" t="s">
        <v>598</v>
      </c>
      <c r="K342" t="s">
        <v>773</v>
      </c>
      <c r="L342" t="s">
        <v>617</v>
      </c>
      <c r="N342" t="s">
        <v>1816</v>
      </c>
      <c r="O342" t="s">
        <v>1629</v>
      </c>
      <c r="P342" t="s">
        <v>1782</v>
      </c>
      <c r="Q342" t="s">
        <v>764</v>
      </c>
      <c r="R342">
        <v>552</v>
      </c>
      <c r="S342">
        <v>552</v>
      </c>
      <c r="T342">
        <v>500</v>
      </c>
      <c r="U342">
        <v>-2</v>
      </c>
      <c r="V342">
        <v>-2</v>
      </c>
      <c r="W342">
        <v>21.9</v>
      </c>
      <c r="Z342" t="s">
        <v>607</v>
      </c>
      <c r="AA342">
        <v>2.0000000000000001E-4</v>
      </c>
      <c r="AB342">
        <v>5.1000000000000004E-3</v>
      </c>
      <c r="AC342">
        <v>7.0499999999999993E-2</v>
      </c>
      <c r="AD342">
        <v>1E-4</v>
      </c>
      <c r="AE342">
        <v>0.92290000000000005</v>
      </c>
      <c r="AF342">
        <v>6.9999999999999999E-4</v>
      </c>
      <c r="AG342">
        <v>5.0000000000000001E-4</v>
      </c>
      <c r="AH342" t="s">
        <v>607</v>
      </c>
      <c r="AI342" t="s">
        <v>607</v>
      </c>
      <c r="AJ342" t="s">
        <v>607</v>
      </c>
      <c r="AK342" t="s">
        <v>607</v>
      </c>
      <c r="AL342">
        <v>0</v>
      </c>
      <c r="AM342">
        <v>0</v>
      </c>
      <c r="AN342">
        <v>0</v>
      </c>
      <c r="AO342">
        <v>0</v>
      </c>
      <c r="AP342">
        <v>0</v>
      </c>
      <c r="AQ342" t="s">
        <v>606</v>
      </c>
      <c r="AR342" t="s">
        <v>606</v>
      </c>
      <c r="AS342" t="s">
        <v>606</v>
      </c>
      <c r="AT342" t="s">
        <v>606</v>
      </c>
      <c r="AU342" t="s">
        <v>606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0.625</v>
      </c>
      <c r="BW342">
        <v>0.76600000000000001</v>
      </c>
      <c r="BX342">
        <v>18.100000000000001</v>
      </c>
      <c r="BY342">
        <v>4787.8</v>
      </c>
      <c r="BZ342">
        <v>198.4</v>
      </c>
      <c r="CB342">
        <v>95</v>
      </c>
      <c r="CC342">
        <v>3.28</v>
      </c>
      <c r="CD342">
        <v>3.2770000000000001</v>
      </c>
      <c r="CE342" t="s">
        <v>608</v>
      </c>
      <c r="CF342" t="s">
        <v>609</v>
      </c>
      <c r="CG342">
        <v>100</v>
      </c>
      <c r="CH342" t="s">
        <v>765</v>
      </c>
      <c r="CJ342" t="s">
        <v>624</v>
      </c>
      <c r="CL342" t="s">
        <v>779</v>
      </c>
      <c r="CM342" t="s">
        <v>779</v>
      </c>
      <c r="CN342" t="s">
        <v>779</v>
      </c>
      <c r="CO342" t="s">
        <v>779</v>
      </c>
      <c r="CP342" t="s">
        <v>779</v>
      </c>
      <c r="CQ342" t="s">
        <v>779</v>
      </c>
      <c r="CR342" t="s">
        <v>780</v>
      </c>
      <c r="CS342" t="s">
        <v>780</v>
      </c>
      <c r="CT342" t="s">
        <v>780</v>
      </c>
      <c r="CU342" t="s">
        <v>780</v>
      </c>
      <c r="CV342" t="s">
        <v>780</v>
      </c>
      <c r="CW342" t="s">
        <v>1706</v>
      </c>
    </row>
    <row r="343" spans="2:101" hidden="1">
      <c r="C343" t="s">
        <v>1741</v>
      </c>
      <c r="D343" t="s">
        <v>592</v>
      </c>
      <c r="E343" t="s">
        <v>665</v>
      </c>
      <c r="F343" t="s">
        <v>594</v>
      </c>
      <c r="G343" t="s">
        <v>1846</v>
      </c>
      <c r="H343">
        <v>8604</v>
      </c>
      <c r="I343" t="s">
        <v>616</v>
      </c>
      <c r="J343" t="s">
        <v>598</v>
      </c>
      <c r="K343" t="s">
        <v>773</v>
      </c>
      <c r="L343" t="s">
        <v>617</v>
      </c>
      <c r="N343" t="s">
        <v>1816</v>
      </c>
      <c r="O343" t="s">
        <v>1700</v>
      </c>
      <c r="P343" t="s">
        <v>1782</v>
      </c>
      <c r="Q343" t="s">
        <v>1847</v>
      </c>
      <c r="R343">
        <v>310</v>
      </c>
      <c r="S343">
        <v>310</v>
      </c>
      <c r="T343">
        <v>275</v>
      </c>
      <c r="U343">
        <v>7</v>
      </c>
      <c r="V343">
        <v>7</v>
      </c>
      <c r="W343">
        <v>21.5</v>
      </c>
      <c r="Z343" t="s">
        <v>607</v>
      </c>
      <c r="AA343">
        <v>4.0000000000000002E-4</v>
      </c>
      <c r="AB343">
        <v>2.9999999999999997E-4</v>
      </c>
      <c r="AC343">
        <v>1.7999999999999999E-2</v>
      </c>
      <c r="AD343" t="s">
        <v>606</v>
      </c>
      <c r="AE343">
        <v>0.97599999999999998</v>
      </c>
      <c r="AF343">
        <v>3.0000000000000001E-3</v>
      </c>
      <c r="AG343">
        <v>1.1999999999999999E-3</v>
      </c>
      <c r="AH343">
        <v>2.0000000000000001E-4</v>
      </c>
      <c r="AI343">
        <v>2.0000000000000001E-4</v>
      </c>
      <c r="AJ343">
        <v>2.0000000000000001E-4</v>
      </c>
      <c r="AK343">
        <v>2.0000000000000001E-4</v>
      </c>
      <c r="AL343">
        <v>9.0000000000000006E-5</v>
      </c>
      <c r="AM343">
        <v>0</v>
      </c>
      <c r="AN343">
        <v>0</v>
      </c>
      <c r="AO343">
        <v>0</v>
      </c>
      <c r="AP343">
        <v>0</v>
      </c>
      <c r="AQ343" t="s">
        <v>606</v>
      </c>
      <c r="AR343" t="s">
        <v>606</v>
      </c>
      <c r="AS343" t="s">
        <v>606</v>
      </c>
      <c r="AT343" t="s">
        <v>606</v>
      </c>
      <c r="AU343" t="s">
        <v>606</v>
      </c>
      <c r="BK343">
        <v>0</v>
      </c>
      <c r="BL343">
        <v>1.0000000000000001E-5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1E-4</v>
      </c>
      <c r="BS343">
        <v>5.0000000000000002E-5</v>
      </c>
      <c r="BT343">
        <v>5.0000000000000002E-5</v>
      </c>
      <c r="BU343">
        <v>0</v>
      </c>
      <c r="BV343">
        <v>0.57599999999999996</v>
      </c>
      <c r="BW343">
        <v>0.70594559999999995</v>
      </c>
      <c r="BX343">
        <v>16.7</v>
      </c>
      <c r="BY343">
        <v>4645.6000000000004</v>
      </c>
      <c r="BZ343">
        <v>193.5</v>
      </c>
      <c r="CB343">
        <v>94.3</v>
      </c>
      <c r="CC343">
        <v>3.255934398</v>
      </c>
      <c r="CD343">
        <v>3.2531668539999998</v>
      </c>
      <c r="CE343">
        <v>189.1</v>
      </c>
      <c r="CF343" t="s">
        <v>609</v>
      </c>
      <c r="CG343">
        <v>0</v>
      </c>
      <c r="CH343" t="s">
        <v>1848</v>
      </c>
      <c r="CI343" t="s">
        <v>157</v>
      </c>
      <c r="CJ343" t="s">
        <v>624</v>
      </c>
      <c r="CL343" t="s">
        <v>779</v>
      </c>
      <c r="CM343" t="s">
        <v>779</v>
      </c>
      <c r="CN343" t="s">
        <v>779</v>
      </c>
      <c r="CO343" t="s">
        <v>779</v>
      </c>
      <c r="CP343" t="s">
        <v>779</v>
      </c>
      <c r="CQ343" t="s">
        <v>779</v>
      </c>
      <c r="CR343" t="s">
        <v>780</v>
      </c>
      <c r="CS343" t="s">
        <v>780</v>
      </c>
      <c r="CT343" t="s">
        <v>780</v>
      </c>
      <c r="CU343" t="s">
        <v>780</v>
      </c>
      <c r="CV343" t="s">
        <v>780</v>
      </c>
      <c r="CW343" t="s">
        <v>1706</v>
      </c>
    </row>
    <row r="344" spans="2:101" hidden="1">
      <c r="C344" t="s">
        <v>1741</v>
      </c>
      <c r="D344" t="s">
        <v>592</v>
      </c>
      <c r="E344" t="s">
        <v>665</v>
      </c>
      <c r="F344" t="s">
        <v>594</v>
      </c>
      <c r="G344" t="s">
        <v>1849</v>
      </c>
      <c r="H344">
        <v>8445</v>
      </c>
      <c r="I344" t="s">
        <v>616</v>
      </c>
      <c r="J344" t="s">
        <v>598</v>
      </c>
      <c r="K344" t="s">
        <v>773</v>
      </c>
      <c r="L344" t="s">
        <v>617</v>
      </c>
      <c r="N344" t="s">
        <v>1816</v>
      </c>
      <c r="O344" t="s">
        <v>1700</v>
      </c>
      <c r="P344" t="s">
        <v>1782</v>
      </c>
      <c r="Q344" t="s">
        <v>1850</v>
      </c>
      <c r="R344">
        <v>310</v>
      </c>
      <c r="S344">
        <v>310</v>
      </c>
      <c r="T344">
        <v>350</v>
      </c>
      <c r="U344">
        <v>18</v>
      </c>
      <c r="V344">
        <v>18</v>
      </c>
      <c r="W344">
        <v>21.6</v>
      </c>
      <c r="Z344" t="s">
        <v>607</v>
      </c>
      <c r="AA344">
        <v>2.9999999999999997E-4</v>
      </c>
      <c r="AB344">
        <v>6.7999999999999996E-3</v>
      </c>
      <c r="AC344">
        <v>2.1899999999999999E-2</v>
      </c>
      <c r="AD344" t="s">
        <v>606</v>
      </c>
      <c r="AE344">
        <v>0.96789999999999998</v>
      </c>
      <c r="AF344">
        <v>2.8999999999999998E-3</v>
      </c>
      <c r="AG344" t="s">
        <v>607</v>
      </c>
      <c r="AH344">
        <v>1E-4</v>
      </c>
      <c r="AI344" t="s">
        <v>607</v>
      </c>
      <c r="AJ344" t="s">
        <v>607</v>
      </c>
      <c r="AK344" t="s">
        <v>607</v>
      </c>
      <c r="AL344">
        <v>0</v>
      </c>
      <c r="AM344">
        <v>1E-4</v>
      </c>
      <c r="AN344">
        <v>0</v>
      </c>
      <c r="AO344">
        <v>0</v>
      </c>
      <c r="AP344">
        <v>0</v>
      </c>
      <c r="AQ344" t="s">
        <v>606</v>
      </c>
      <c r="AR344" t="s">
        <v>606</v>
      </c>
      <c r="AS344" t="s">
        <v>606</v>
      </c>
      <c r="AT344" t="s">
        <v>606</v>
      </c>
      <c r="AU344" t="s">
        <v>606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0.57999999999999996</v>
      </c>
      <c r="BW344">
        <v>0.71084800000000004</v>
      </c>
      <c r="BX344">
        <v>16.8</v>
      </c>
      <c r="BY344">
        <v>4650.3</v>
      </c>
      <c r="BZ344">
        <v>193.1</v>
      </c>
      <c r="CB344">
        <v>100.9</v>
      </c>
      <c r="CC344">
        <v>3.4838152779999998</v>
      </c>
      <c r="CD344">
        <v>3.4808540350000001</v>
      </c>
      <c r="CE344">
        <v>205.86</v>
      </c>
      <c r="CF344" t="s">
        <v>609</v>
      </c>
      <c r="CG344">
        <v>0</v>
      </c>
      <c r="CH344" t="s">
        <v>1851</v>
      </c>
      <c r="CI344" t="s">
        <v>157</v>
      </c>
      <c r="CJ344" t="s">
        <v>624</v>
      </c>
      <c r="CL344" t="s">
        <v>779</v>
      </c>
      <c r="CM344" t="s">
        <v>779</v>
      </c>
      <c r="CN344" t="s">
        <v>779</v>
      </c>
      <c r="CO344" t="s">
        <v>779</v>
      </c>
      <c r="CP344" t="s">
        <v>779</v>
      </c>
      <c r="CQ344" t="s">
        <v>779</v>
      </c>
      <c r="CR344" t="s">
        <v>780</v>
      </c>
      <c r="CS344" t="s">
        <v>780</v>
      </c>
      <c r="CT344" t="s">
        <v>780</v>
      </c>
      <c r="CU344" t="s">
        <v>780</v>
      </c>
      <c r="CV344" t="s">
        <v>780</v>
      </c>
      <c r="CW344" t="s">
        <v>1706</v>
      </c>
    </row>
    <row r="345" spans="2:101" hidden="1">
      <c r="B345">
        <v>79040</v>
      </c>
      <c r="C345" t="s">
        <v>731</v>
      </c>
      <c r="D345" t="s">
        <v>592</v>
      </c>
      <c r="E345" t="s">
        <v>665</v>
      </c>
      <c r="F345" t="s">
        <v>594</v>
      </c>
      <c r="G345" t="s">
        <v>1852</v>
      </c>
      <c r="H345">
        <v>5534</v>
      </c>
      <c r="I345" t="s">
        <v>616</v>
      </c>
      <c r="J345" t="s">
        <v>598</v>
      </c>
      <c r="K345" t="s">
        <v>773</v>
      </c>
      <c r="L345" t="s">
        <v>617</v>
      </c>
      <c r="N345" t="s">
        <v>1816</v>
      </c>
      <c r="O345" t="s">
        <v>1720</v>
      </c>
      <c r="P345" t="s">
        <v>1782</v>
      </c>
      <c r="Q345" t="s">
        <v>627</v>
      </c>
      <c r="R345">
        <v>6067</v>
      </c>
      <c r="S345">
        <v>6067</v>
      </c>
      <c r="T345">
        <v>5150</v>
      </c>
      <c r="U345">
        <v>25</v>
      </c>
      <c r="V345">
        <v>25</v>
      </c>
      <c r="W345">
        <v>22</v>
      </c>
      <c r="Z345" t="s">
        <v>607</v>
      </c>
      <c r="AA345">
        <v>2.9999999999999997E-4</v>
      </c>
      <c r="AB345">
        <v>6.8999999999999999E-3</v>
      </c>
      <c r="AC345">
        <v>1.6899999999999998E-2</v>
      </c>
      <c r="AD345" t="s">
        <v>606</v>
      </c>
      <c r="AE345">
        <v>0.96779999999999999</v>
      </c>
      <c r="AF345">
        <v>4.4000000000000003E-3</v>
      </c>
      <c r="AG345">
        <v>1.2999999999999999E-3</v>
      </c>
      <c r="AH345">
        <v>4.0000000000000002E-4</v>
      </c>
      <c r="AI345">
        <v>4.0000000000000002E-4</v>
      </c>
      <c r="AJ345">
        <v>2.9999999999999997E-4</v>
      </c>
      <c r="AK345">
        <v>2.0000000000000001E-4</v>
      </c>
      <c r="AL345">
        <v>3.3E-4</v>
      </c>
      <c r="AM345">
        <v>4.4999999999999999E-4</v>
      </c>
      <c r="AN345">
        <v>0</v>
      </c>
      <c r="AO345">
        <v>0</v>
      </c>
      <c r="AP345">
        <v>0</v>
      </c>
      <c r="AQ345" t="s">
        <v>606</v>
      </c>
      <c r="AR345" t="s">
        <v>606</v>
      </c>
      <c r="AS345" t="s">
        <v>606</v>
      </c>
      <c r="AT345" t="s">
        <v>606</v>
      </c>
      <c r="AU345" t="s">
        <v>606</v>
      </c>
      <c r="BK345">
        <v>0</v>
      </c>
      <c r="BL345">
        <v>5.0000000000000002E-5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2.2000000000000001E-4</v>
      </c>
      <c r="BS345">
        <v>3.0000000000000001E-5</v>
      </c>
      <c r="BT345">
        <v>2.0000000000000002E-5</v>
      </c>
      <c r="BU345">
        <v>0</v>
      </c>
      <c r="BV345">
        <v>0.58099999999999996</v>
      </c>
      <c r="BW345">
        <v>0.71207359999999997</v>
      </c>
      <c r="BX345">
        <v>16.8</v>
      </c>
      <c r="BY345">
        <v>4633.7</v>
      </c>
      <c r="BZ345">
        <v>193.4</v>
      </c>
      <c r="CB345">
        <v>99.5</v>
      </c>
      <c r="CC345">
        <v>3.4354769100000002</v>
      </c>
      <c r="CD345">
        <v>3.4325567540000002</v>
      </c>
      <c r="CE345">
        <v>202.77</v>
      </c>
      <c r="CF345" t="s">
        <v>609</v>
      </c>
      <c r="CG345">
        <v>0</v>
      </c>
      <c r="CH345" t="s">
        <v>628</v>
      </c>
      <c r="CJ345" t="s">
        <v>624</v>
      </c>
      <c r="CL345" t="s">
        <v>779</v>
      </c>
      <c r="CM345" t="s">
        <v>779</v>
      </c>
      <c r="CN345" t="s">
        <v>779</v>
      </c>
      <c r="CO345" t="s">
        <v>779</v>
      </c>
      <c r="CP345" t="s">
        <v>779</v>
      </c>
      <c r="CQ345" t="s">
        <v>779</v>
      </c>
      <c r="CR345" t="s">
        <v>780</v>
      </c>
      <c r="CS345" t="s">
        <v>780</v>
      </c>
      <c r="CT345" t="s">
        <v>780</v>
      </c>
      <c r="CU345" t="s">
        <v>780</v>
      </c>
      <c r="CV345" t="s">
        <v>780</v>
      </c>
      <c r="CW345" t="s">
        <v>1706</v>
      </c>
    </row>
    <row r="346" spans="2:101" hidden="1">
      <c r="B346">
        <v>79041</v>
      </c>
      <c r="C346" t="s">
        <v>731</v>
      </c>
      <c r="D346" t="s">
        <v>592</v>
      </c>
      <c r="E346" t="s">
        <v>665</v>
      </c>
      <c r="F346" t="s">
        <v>594</v>
      </c>
      <c r="G346" t="s">
        <v>1853</v>
      </c>
      <c r="H346">
        <v>5420</v>
      </c>
      <c r="I346" t="s">
        <v>616</v>
      </c>
      <c r="J346" t="s">
        <v>598</v>
      </c>
      <c r="K346" t="s">
        <v>773</v>
      </c>
      <c r="L346" t="s">
        <v>617</v>
      </c>
      <c r="N346" t="s">
        <v>1816</v>
      </c>
      <c r="O346" t="s">
        <v>1629</v>
      </c>
      <c r="P346" t="s">
        <v>1782</v>
      </c>
      <c r="Q346" t="s">
        <v>630</v>
      </c>
      <c r="R346">
        <v>6116</v>
      </c>
      <c r="S346">
        <v>6116</v>
      </c>
      <c r="T346">
        <v>5925</v>
      </c>
      <c r="U346">
        <v>26</v>
      </c>
      <c r="V346">
        <v>26</v>
      </c>
      <c r="W346">
        <v>21.6</v>
      </c>
      <c r="Z346" t="s">
        <v>607</v>
      </c>
      <c r="AA346">
        <v>4.0000000000000002E-4</v>
      </c>
      <c r="AB346">
        <v>7.4000000000000003E-3</v>
      </c>
      <c r="AC346">
        <v>1.37E-2</v>
      </c>
      <c r="AD346" t="s">
        <v>606</v>
      </c>
      <c r="AE346">
        <v>0.97450000000000003</v>
      </c>
      <c r="AF346">
        <v>3.0999999999999999E-3</v>
      </c>
      <c r="AG346">
        <v>5.0000000000000001E-4</v>
      </c>
      <c r="AH346">
        <v>1E-4</v>
      </c>
      <c r="AI346">
        <v>1E-4</v>
      </c>
      <c r="AJ346" t="s">
        <v>607</v>
      </c>
      <c r="AK346" t="s">
        <v>607</v>
      </c>
      <c r="AL346">
        <v>0</v>
      </c>
      <c r="AM346">
        <v>1.4999999999999999E-4</v>
      </c>
      <c r="AN346">
        <v>0</v>
      </c>
      <c r="AO346">
        <v>0</v>
      </c>
      <c r="AP346">
        <v>0</v>
      </c>
      <c r="AQ346" t="s">
        <v>606</v>
      </c>
      <c r="AR346" t="s">
        <v>606</v>
      </c>
      <c r="AS346" t="s">
        <v>606</v>
      </c>
      <c r="AT346" t="s">
        <v>606</v>
      </c>
      <c r="AU346" t="s">
        <v>606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2.0000000000000002E-5</v>
      </c>
      <c r="BT346">
        <v>3.0000000000000001E-5</v>
      </c>
      <c r="BU346">
        <v>0</v>
      </c>
      <c r="BV346">
        <v>0.57399999999999995</v>
      </c>
      <c r="BW346">
        <v>0.70349439999999996</v>
      </c>
      <c r="BX346">
        <v>16.600000000000001</v>
      </c>
      <c r="BY346">
        <v>4626.1000000000004</v>
      </c>
      <c r="BZ346">
        <v>192.3</v>
      </c>
      <c r="CB346">
        <v>98.3</v>
      </c>
      <c r="CC346">
        <v>3.3940440220000001</v>
      </c>
      <c r="CD346">
        <v>3.391159085</v>
      </c>
      <c r="CE346">
        <v>199.32</v>
      </c>
      <c r="CF346" t="s">
        <v>609</v>
      </c>
      <c r="CG346">
        <v>0</v>
      </c>
      <c r="CH346" t="s">
        <v>631</v>
      </c>
      <c r="CJ346" t="s">
        <v>624</v>
      </c>
      <c r="CL346" t="s">
        <v>779</v>
      </c>
      <c r="CM346" t="s">
        <v>779</v>
      </c>
      <c r="CN346" t="s">
        <v>779</v>
      </c>
      <c r="CO346" t="s">
        <v>779</v>
      </c>
      <c r="CP346" t="s">
        <v>779</v>
      </c>
      <c r="CQ346" t="s">
        <v>779</v>
      </c>
      <c r="CR346" t="s">
        <v>780</v>
      </c>
      <c r="CS346" t="s">
        <v>780</v>
      </c>
      <c r="CT346" t="s">
        <v>780</v>
      </c>
      <c r="CU346" t="s">
        <v>780</v>
      </c>
      <c r="CV346" t="s">
        <v>780</v>
      </c>
      <c r="CW346" t="s">
        <v>1706</v>
      </c>
    </row>
    <row r="347" spans="2:101" hidden="1">
      <c r="B347">
        <v>76847</v>
      </c>
      <c r="C347" t="s">
        <v>1212</v>
      </c>
      <c r="D347" t="s">
        <v>592</v>
      </c>
      <c r="E347" t="s">
        <v>665</v>
      </c>
      <c r="F347" t="s">
        <v>594</v>
      </c>
      <c r="G347" t="s">
        <v>1854</v>
      </c>
      <c r="H347">
        <v>9143</v>
      </c>
      <c r="I347" t="s">
        <v>616</v>
      </c>
      <c r="J347" t="s">
        <v>1214</v>
      </c>
      <c r="K347">
        <v>13456</v>
      </c>
      <c r="L347" t="s">
        <v>638</v>
      </c>
      <c r="M347" t="s">
        <v>1096</v>
      </c>
      <c r="N347" t="s">
        <v>1816</v>
      </c>
      <c r="O347" t="s">
        <v>1720</v>
      </c>
      <c r="P347" t="s">
        <v>1782</v>
      </c>
      <c r="Q347" t="s">
        <v>642</v>
      </c>
      <c r="R347">
        <v>483</v>
      </c>
      <c r="S347">
        <v>483</v>
      </c>
      <c r="T347">
        <v>600</v>
      </c>
      <c r="U347">
        <v>0</v>
      </c>
      <c r="V347">
        <v>0</v>
      </c>
      <c r="W347">
        <v>21.3</v>
      </c>
      <c r="Y347" t="s">
        <v>1793</v>
      </c>
      <c r="Z347" t="s">
        <v>607</v>
      </c>
      <c r="AA347">
        <v>8.0000000000000004E-4</v>
      </c>
      <c r="AB347">
        <v>1.89E-2</v>
      </c>
      <c r="AC347">
        <v>1.95E-2</v>
      </c>
      <c r="AD347" t="s">
        <v>607</v>
      </c>
      <c r="AE347">
        <v>0.92779999999999996</v>
      </c>
      <c r="AF347">
        <v>1.38E-2</v>
      </c>
      <c r="AG347">
        <v>7.1999999999999998E-3</v>
      </c>
      <c r="AH347">
        <v>2.2000000000000001E-3</v>
      </c>
      <c r="AI347">
        <v>1.9E-3</v>
      </c>
      <c r="AJ347">
        <v>1.5E-3</v>
      </c>
      <c r="AK347">
        <v>8.9999999999999998E-4</v>
      </c>
      <c r="AL347">
        <v>8.9999999999999998E-4</v>
      </c>
      <c r="AM347">
        <v>1.33E-3</v>
      </c>
      <c r="AN347">
        <v>1.3600000000000001E-3</v>
      </c>
      <c r="AO347">
        <v>5.9000000000000003E-4</v>
      </c>
      <c r="AP347">
        <v>0</v>
      </c>
      <c r="AQ347" t="s">
        <v>606</v>
      </c>
      <c r="AR347" t="s">
        <v>606</v>
      </c>
      <c r="AS347" t="s">
        <v>606</v>
      </c>
      <c r="AT347" t="s">
        <v>606</v>
      </c>
      <c r="AU347" t="s">
        <v>606</v>
      </c>
      <c r="BK347">
        <v>4.0000000000000003E-5</v>
      </c>
      <c r="BL347">
        <v>1.1E-4</v>
      </c>
      <c r="BM347">
        <v>3.0000000000000001E-5</v>
      </c>
      <c r="BN347">
        <v>0</v>
      </c>
      <c r="BO347">
        <v>0</v>
      </c>
      <c r="BP347">
        <v>2.1000000000000001E-4</v>
      </c>
      <c r="BQ347">
        <v>0</v>
      </c>
      <c r="BR347">
        <v>5.9000000000000003E-4</v>
      </c>
      <c r="BS347">
        <v>6.9999999999999994E-5</v>
      </c>
      <c r="BT347">
        <v>6.0000000000000002E-5</v>
      </c>
      <c r="BU347">
        <v>2.1000000000000001E-4</v>
      </c>
      <c r="BV347">
        <v>0.621</v>
      </c>
      <c r="BW347">
        <v>0.76109760000000004</v>
      </c>
      <c r="BX347">
        <v>18</v>
      </c>
      <c r="BY347">
        <v>4612.1000000000004</v>
      </c>
      <c r="BZ347">
        <v>197.9</v>
      </c>
      <c r="CB347">
        <v>108.9</v>
      </c>
      <c r="CC347">
        <v>3.7600345270000002</v>
      </c>
      <c r="CD347">
        <v>3.756838498</v>
      </c>
      <c r="CE347">
        <v>220.48</v>
      </c>
      <c r="CF347" t="s">
        <v>609</v>
      </c>
      <c r="CG347">
        <v>6</v>
      </c>
      <c r="CH347" t="s">
        <v>1215</v>
      </c>
      <c r="CI347" t="s">
        <v>157</v>
      </c>
      <c r="CJ347" t="s">
        <v>1216</v>
      </c>
      <c r="CL347">
        <v>1378</v>
      </c>
      <c r="CM347">
        <v>1931</v>
      </c>
      <c r="CN347">
        <v>1378</v>
      </c>
      <c r="CO347">
        <v>1931</v>
      </c>
      <c r="CP347" t="s">
        <v>826</v>
      </c>
      <c r="CQ347" t="s">
        <v>826</v>
      </c>
      <c r="CR347" t="s">
        <v>780</v>
      </c>
      <c r="CS347" t="s">
        <v>780</v>
      </c>
      <c r="CT347" t="s">
        <v>780</v>
      </c>
      <c r="CU347">
        <v>452</v>
      </c>
      <c r="CV347">
        <v>447.8</v>
      </c>
      <c r="CW347" t="s">
        <v>1706</v>
      </c>
    </row>
    <row r="348" spans="2:101" hidden="1">
      <c r="B348">
        <v>76848</v>
      </c>
      <c r="C348" t="s">
        <v>1225</v>
      </c>
      <c r="D348" t="s">
        <v>592</v>
      </c>
      <c r="E348" t="s">
        <v>665</v>
      </c>
      <c r="F348" t="s">
        <v>594</v>
      </c>
      <c r="G348" t="s">
        <v>1855</v>
      </c>
      <c r="H348">
        <v>8261</v>
      </c>
      <c r="I348" t="s">
        <v>616</v>
      </c>
      <c r="J348" t="s">
        <v>1227</v>
      </c>
      <c r="K348">
        <v>12456</v>
      </c>
      <c r="L348" t="s">
        <v>638</v>
      </c>
      <c r="M348" t="s">
        <v>1096</v>
      </c>
      <c r="N348" t="s">
        <v>1816</v>
      </c>
      <c r="O348" t="s">
        <v>1720</v>
      </c>
      <c r="P348" t="s">
        <v>1782</v>
      </c>
      <c r="Q348" t="s">
        <v>642</v>
      </c>
      <c r="R348">
        <v>414</v>
      </c>
      <c r="S348">
        <v>414</v>
      </c>
      <c r="T348">
        <v>550</v>
      </c>
      <c r="U348">
        <v>2.8</v>
      </c>
      <c r="V348">
        <v>2.8</v>
      </c>
      <c r="W348">
        <v>21.3</v>
      </c>
      <c r="Z348" t="s">
        <v>607</v>
      </c>
      <c r="AA348">
        <v>5.9999999999999995E-4</v>
      </c>
      <c r="AB348">
        <v>1.4500000000000001E-2</v>
      </c>
      <c r="AC348">
        <v>1.5699999999999999E-2</v>
      </c>
      <c r="AD348" t="s">
        <v>607</v>
      </c>
      <c r="AE348">
        <v>0.95330000000000004</v>
      </c>
      <c r="AF348">
        <v>1.2E-2</v>
      </c>
      <c r="AG348">
        <v>1E-3</v>
      </c>
      <c r="AH348">
        <v>5.0000000000000001E-4</v>
      </c>
      <c r="AI348">
        <v>4.0000000000000002E-4</v>
      </c>
      <c r="AJ348">
        <v>2.9999999999999997E-4</v>
      </c>
      <c r="AK348">
        <v>2.0000000000000001E-4</v>
      </c>
      <c r="AL348">
        <v>2.2000000000000001E-4</v>
      </c>
      <c r="AM348">
        <v>3.5E-4</v>
      </c>
      <c r="AN348">
        <v>3.5E-4</v>
      </c>
      <c r="AO348">
        <v>2.5000000000000001E-4</v>
      </c>
      <c r="AP348">
        <v>0</v>
      </c>
      <c r="AQ348" t="s">
        <v>606</v>
      </c>
      <c r="AR348" t="s">
        <v>606</v>
      </c>
      <c r="AS348" t="s">
        <v>606</v>
      </c>
      <c r="AT348" t="s">
        <v>606</v>
      </c>
      <c r="AU348" t="s">
        <v>606</v>
      </c>
      <c r="BK348">
        <v>1.0000000000000001E-5</v>
      </c>
      <c r="BL348">
        <v>3.0000000000000001E-5</v>
      </c>
      <c r="BM348">
        <v>0</v>
      </c>
      <c r="BN348">
        <v>0</v>
      </c>
      <c r="BO348">
        <v>0</v>
      </c>
      <c r="BP348">
        <v>5.0000000000000002E-5</v>
      </c>
      <c r="BQ348">
        <v>0</v>
      </c>
      <c r="BR348">
        <v>1.4999999999999999E-4</v>
      </c>
      <c r="BS348">
        <v>2.0000000000000002E-5</v>
      </c>
      <c r="BT348">
        <v>2.0000000000000002E-5</v>
      </c>
      <c r="BU348">
        <v>5.0000000000000002E-5</v>
      </c>
      <c r="BV348">
        <v>0.58799999999999997</v>
      </c>
      <c r="BW348">
        <v>0.72065279999999998</v>
      </c>
      <c r="BX348">
        <v>17</v>
      </c>
      <c r="BY348">
        <v>4621.8999999999996</v>
      </c>
      <c r="BZ348">
        <v>193.7</v>
      </c>
      <c r="CB348">
        <v>109.2</v>
      </c>
      <c r="CC348">
        <v>3.770392749</v>
      </c>
      <c r="CD348">
        <v>3.7671879150000001</v>
      </c>
      <c r="CE348">
        <v>221.16</v>
      </c>
      <c r="CF348" t="s">
        <v>609</v>
      </c>
      <c r="CG348">
        <v>8</v>
      </c>
      <c r="CH348" t="s">
        <v>1228</v>
      </c>
      <c r="CI348" t="s">
        <v>157</v>
      </c>
      <c r="CJ348" t="s">
        <v>1229</v>
      </c>
      <c r="CL348">
        <v>1381</v>
      </c>
      <c r="CM348">
        <v>1938</v>
      </c>
      <c r="CN348">
        <v>1381</v>
      </c>
      <c r="CO348">
        <v>1938</v>
      </c>
      <c r="CP348" t="s">
        <v>826</v>
      </c>
      <c r="CQ348" t="s">
        <v>826</v>
      </c>
      <c r="CR348" t="s">
        <v>780</v>
      </c>
      <c r="CS348" t="s">
        <v>780</v>
      </c>
      <c r="CT348" t="s">
        <v>780</v>
      </c>
      <c r="CU348">
        <v>452.7</v>
      </c>
      <c r="CV348">
        <v>448.5</v>
      </c>
      <c r="CW348" t="s">
        <v>1706</v>
      </c>
    </row>
    <row r="349" spans="2:101" hidden="1">
      <c r="B349">
        <v>79038</v>
      </c>
      <c r="C349" t="s">
        <v>731</v>
      </c>
      <c r="D349" t="s">
        <v>592</v>
      </c>
      <c r="E349" t="s">
        <v>665</v>
      </c>
      <c r="F349" t="s">
        <v>594</v>
      </c>
      <c r="G349" t="s">
        <v>1856</v>
      </c>
      <c r="H349">
        <v>13270</v>
      </c>
      <c r="I349" t="s">
        <v>616</v>
      </c>
      <c r="J349" t="s">
        <v>598</v>
      </c>
      <c r="K349" t="s">
        <v>773</v>
      </c>
      <c r="L349" t="s">
        <v>617</v>
      </c>
      <c r="N349" t="s">
        <v>1816</v>
      </c>
      <c r="O349" t="s">
        <v>1629</v>
      </c>
      <c r="P349" t="s">
        <v>1782</v>
      </c>
      <c r="Q349" t="s">
        <v>786</v>
      </c>
      <c r="R349">
        <v>544</v>
      </c>
      <c r="S349">
        <v>544</v>
      </c>
      <c r="T349">
        <v>400</v>
      </c>
      <c r="U349">
        <v>1.7</v>
      </c>
      <c r="V349">
        <v>1.7</v>
      </c>
      <c r="W349">
        <v>21.4</v>
      </c>
      <c r="Z349" t="s">
        <v>607</v>
      </c>
      <c r="AA349">
        <v>2.0000000000000001E-4</v>
      </c>
      <c r="AB349">
        <v>4.1000000000000003E-3</v>
      </c>
      <c r="AC349">
        <v>9.5699999999999993E-2</v>
      </c>
      <c r="AD349" t="s">
        <v>607</v>
      </c>
      <c r="AE349">
        <v>0.89680000000000004</v>
      </c>
      <c r="AF349">
        <v>1.1999999999999999E-3</v>
      </c>
      <c r="AG349">
        <v>1.6999999999999999E-3</v>
      </c>
      <c r="AH349">
        <v>2.9999999999999997E-4</v>
      </c>
      <c r="AI349" t="s">
        <v>607</v>
      </c>
      <c r="AJ349" t="s">
        <v>607</v>
      </c>
      <c r="AK349" t="s">
        <v>607</v>
      </c>
      <c r="AL349">
        <v>0</v>
      </c>
      <c r="AM349">
        <v>0</v>
      </c>
      <c r="AN349">
        <v>0</v>
      </c>
      <c r="AO349">
        <v>0</v>
      </c>
      <c r="AP349">
        <v>0</v>
      </c>
      <c r="AQ349" t="s">
        <v>606</v>
      </c>
      <c r="AR349" t="s">
        <v>606</v>
      </c>
      <c r="AS349" t="s">
        <v>606</v>
      </c>
      <c r="AT349" t="s">
        <v>606</v>
      </c>
      <c r="AU349" t="s">
        <v>606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0.65200000000000002</v>
      </c>
      <c r="BW349">
        <v>0.7990912</v>
      </c>
      <c r="BX349">
        <v>18.899999999999999</v>
      </c>
      <c r="BY349">
        <v>4858</v>
      </c>
      <c r="BZ349">
        <v>201.8</v>
      </c>
      <c r="CB349">
        <v>110.2</v>
      </c>
      <c r="CC349">
        <v>3.804920155</v>
      </c>
      <c r="CD349">
        <v>3.8016859730000001</v>
      </c>
      <c r="CE349">
        <v>224.78</v>
      </c>
      <c r="CF349" t="s">
        <v>609</v>
      </c>
      <c r="CG349">
        <v>53</v>
      </c>
      <c r="CH349" t="s">
        <v>787</v>
      </c>
      <c r="CJ349" t="s">
        <v>624</v>
      </c>
      <c r="CL349" t="s">
        <v>779</v>
      </c>
      <c r="CM349" t="s">
        <v>779</v>
      </c>
      <c r="CN349" t="s">
        <v>779</v>
      </c>
      <c r="CO349" t="s">
        <v>779</v>
      </c>
      <c r="CP349" t="s">
        <v>779</v>
      </c>
      <c r="CQ349" t="s">
        <v>779</v>
      </c>
      <c r="CR349" t="s">
        <v>780</v>
      </c>
      <c r="CS349" t="s">
        <v>780</v>
      </c>
      <c r="CT349" t="s">
        <v>780</v>
      </c>
      <c r="CU349" t="s">
        <v>780</v>
      </c>
      <c r="CV349" t="s">
        <v>780</v>
      </c>
      <c r="CW349" t="s">
        <v>1706</v>
      </c>
    </row>
    <row r="350" spans="2:101" hidden="1">
      <c r="B350">
        <v>79037</v>
      </c>
      <c r="C350" t="s">
        <v>731</v>
      </c>
      <c r="D350" t="s">
        <v>592</v>
      </c>
      <c r="E350" t="s">
        <v>665</v>
      </c>
      <c r="F350" t="s">
        <v>594</v>
      </c>
      <c r="G350" t="s">
        <v>1857</v>
      </c>
      <c r="H350">
        <v>7192</v>
      </c>
      <c r="I350" t="s">
        <v>616</v>
      </c>
      <c r="J350" t="s">
        <v>598</v>
      </c>
      <c r="K350" t="s">
        <v>773</v>
      </c>
      <c r="L350" t="s">
        <v>617</v>
      </c>
      <c r="N350" t="s">
        <v>1816</v>
      </c>
      <c r="O350" t="s">
        <v>1629</v>
      </c>
      <c r="P350" t="s">
        <v>1782</v>
      </c>
      <c r="Q350" t="s">
        <v>783</v>
      </c>
      <c r="R350">
        <v>655</v>
      </c>
      <c r="S350">
        <v>655</v>
      </c>
      <c r="T350">
        <v>600</v>
      </c>
      <c r="U350">
        <v>0</v>
      </c>
      <c r="V350">
        <v>0</v>
      </c>
      <c r="W350">
        <v>21.4</v>
      </c>
      <c r="Z350" t="s">
        <v>607</v>
      </c>
      <c r="AA350">
        <v>2.0000000000000001E-4</v>
      </c>
      <c r="AB350">
        <v>4.1999999999999997E-3</v>
      </c>
      <c r="AC350">
        <v>7.1300000000000002E-2</v>
      </c>
      <c r="AD350" t="s">
        <v>607</v>
      </c>
      <c r="AE350">
        <v>0.92349999999999999</v>
      </c>
      <c r="AF350">
        <v>8.0000000000000004E-4</v>
      </c>
      <c r="AG350" t="s">
        <v>607</v>
      </c>
      <c r="AH350" t="s">
        <v>607</v>
      </c>
      <c r="AI350" t="s">
        <v>607</v>
      </c>
      <c r="AJ350" t="s">
        <v>607</v>
      </c>
      <c r="AK350" t="s">
        <v>607</v>
      </c>
      <c r="AL350">
        <v>0</v>
      </c>
      <c r="AM350">
        <v>0</v>
      </c>
      <c r="AN350">
        <v>0</v>
      </c>
      <c r="AO350">
        <v>0</v>
      </c>
      <c r="AP350">
        <v>0</v>
      </c>
      <c r="AQ350" t="s">
        <v>606</v>
      </c>
      <c r="AR350" t="s">
        <v>606</v>
      </c>
      <c r="AS350" t="s">
        <v>606</v>
      </c>
      <c r="AT350" t="s">
        <v>606</v>
      </c>
      <c r="AU350" t="s">
        <v>606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0.625</v>
      </c>
      <c r="BW350">
        <v>0.76600000000000001</v>
      </c>
      <c r="BX350">
        <v>18.100000000000001</v>
      </c>
      <c r="BY350">
        <v>4791.8</v>
      </c>
      <c r="BZ350">
        <v>198.5</v>
      </c>
      <c r="CB350">
        <v>95</v>
      </c>
      <c r="CC350">
        <v>3.28</v>
      </c>
      <c r="CD350">
        <v>3.2770000000000001</v>
      </c>
      <c r="CE350" t="s">
        <v>608</v>
      </c>
      <c r="CF350" t="s">
        <v>609</v>
      </c>
      <c r="CG350">
        <v>76</v>
      </c>
      <c r="CH350" t="s">
        <v>784</v>
      </c>
      <c r="CJ350" t="s">
        <v>624</v>
      </c>
      <c r="CL350" t="s">
        <v>779</v>
      </c>
      <c r="CM350" t="s">
        <v>779</v>
      </c>
      <c r="CN350" t="s">
        <v>779</v>
      </c>
      <c r="CO350" t="s">
        <v>779</v>
      </c>
      <c r="CP350" t="s">
        <v>779</v>
      </c>
      <c r="CQ350" t="s">
        <v>779</v>
      </c>
      <c r="CR350" t="s">
        <v>780</v>
      </c>
      <c r="CS350" t="s">
        <v>780</v>
      </c>
      <c r="CT350" t="s">
        <v>780</v>
      </c>
      <c r="CU350" t="s">
        <v>780</v>
      </c>
      <c r="CV350" t="s">
        <v>780</v>
      </c>
      <c r="CW350" t="s">
        <v>1706</v>
      </c>
    </row>
    <row r="351" spans="2:101" hidden="1">
      <c r="B351">
        <v>76922</v>
      </c>
      <c r="C351" t="s">
        <v>1538</v>
      </c>
      <c r="D351" t="s">
        <v>592</v>
      </c>
      <c r="E351" t="s">
        <v>665</v>
      </c>
      <c r="F351" t="s">
        <v>594</v>
      </c>
      <c r="G351" t="s">
        <v>1858</v>
      </c>
      <c r="H351">
        <v>6838</v>
      </c>
      <c r="I351" t="s">
        <v>616</v>
      </c>
      <c r="J351" t="s">
        <v>1540</v>
      </c>
      <c r="K351">
        <v>15234</v>
      </c>
      <c r="L351" t="s">
        <v>638</v>
      </c>
      <c r="M351" t="s">
        <v>1169</v>
      </c>
      <c r="N351" t="s">
        <v>1816</v>
      </c>
      <c r="O351" t="s">
        <v>1720</v>
      </c>
      <c r="P351" t="s">
        <v>1782</v>
      </c>
      <c r="Q351" t="s">
        <v>642</v>
      </c>
      <c r="R351">
        <v>621</v>
      </c>
      <c r="S351">
        <v>621</v>
      </c>
      <c r="T351">
        <v>675</v>
      </c>
      <c r="U351">
        <v>11</v>
      </c>
      <c r="V351">
        <v>11</v>
      </c>
      <c r="W351">
        <v>21.5</v>
      </c>
      <c r="Z351" t="s">
        <v>607</v>
      </c>
      <c r="AA351" t="s">
        <v>607</v>
      </c>
      <c r="AB351">
        <v>1.6999999999999999E-3</v>
      </c>
      <c r="AC351">
        <v>0.1303</v>
      </c>
      <c r="AD351" t="s">
        <v>606</v>
      </c>
      <c r="AE351">
        <v>0.86709999999999998</v>
      </c>
      <c r="AF351">
        <v>6.9999999999999999E-4</v>
      </c>
      <c r="AG351">
        <v>2.0000000000000001E-4</v>
      </c>
      <c r="AH351" t="s">
        <v>607</v>
      </c>
      <c r="AI351" t="s">
        <v>606</v>
      </c>
      <c r="AJ351" t="s">
        <v>607</v>
      </c>
      <c r="AK351" t="s">
        <v>606</v>
      </c>
      <c r="AL351">
        <v>0</v>
      </c>
      <c r="AM351">
        <v>0</v>
      </c>
      <c r="AN351">
        <v>0</v>
      </c>
      <c r="AO351">
        <v>0</v>
      </c>
      <c r="AP351">
        <v>0</v>
      </c>
      <c r="AQ351" t="s">
        <v>606</v>
      </c>
      <c r="AR351" t="s">
        <v>606</v>
      </c>
      <c r="AS351" t="s">
        <v>606</v>
      </c>
      <c r="AT351" t="s">
        <v>606</v>
      </c>
      <c r="AU351" t="s">
        <v>606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0.68100000000000005</v>
      </c>
      <c r="BW351">
        <v>0.83463359999999998</v>
      </c>
      <c r="BX351">
        <v>19.7</v>
      </c>
      <c r="BY351">
        <v>4958.5</v>
      </c>
      <c r="BZ351">
        <v>205.4</v>
      </c>
      <c r="CB351">
        <v>95</v>
      </c>
      <c r="CC351">
        <v>3.28</v>
      </c>
      <c r="CD351">
        <v>3.2770000000000001</v>
      </c>
      <c r="CE351" t="s">
        <v>608</v>
      </c>
      <c r="CF351" t="s">
        <v>609</v>
      </c>
      <c r="CG351">
        <v>0</v>
      </c>
      <c r="CH351" t="s">
        <v>729</v>
      </c>
      <c r="CI351" t="s">
        <v>157</v>
      </c>
      <c r="CJ351" t="s">
        <v>730</v>
      </c>
      <c r="CL351">
        <v>357</v>
      </c>
      <c r="CM351">
        <v>363</v>
      </c>
      <c r="CN351">
        <v>357</v>
      </c>
      <c r="CO351">
        <v>363</v>
      </c>
      <c r="CP351" t="s">
        <v>826</v>
      </c>
      <c r="CQ351" t="s">
        <v>826</v>
      </c>
      <c r="CR351" t="s">
        <v>780</v>
      </c>
      <c r="CS351" t="s">
        <v>780</v>
      </c>
      <c r="CT351" t="s">
        <v>780</v>
      </c>
      <c r="CU351">
        <v>450.5</v>
      </c>
      <c r="CV351">
        <v>446.3</v>
      </c>
      <c r="CW351" t="s">
        <v>1706</v>
      </c>
    </row>
    <row r="352" spans="2:101" hidden="1">
      <c r="B352">
        <v>76817</v>
      </c>
      <c r="C352" t="s">
        <v>1525</v>
      </c>
      <c r="D352" t="s">
        <v>592</v>
      </c>
      <c r="E352" t="s">
        <v>665</v>
      </c>
      <c r="F352" t="s">
        <v>594</v>
      </c>
      <c r="G352" t="s">
        <v>1859</v>
      </c>
      <c r="H352">
        <v>6575</v>
      </c>
      <c r="I352" t="s">
        <v>616</v>
      </c>
      <c r="J352" t="s">
        <v>1527</v>
      </c>
      <c r="K352">
        <v>13519</v>
      </c>
      <c r="L352" t="s">
        <v>638</v>
      </c>
      <c r="M352" t="s">
        <v>1096</v>
      </c>
      <c r="N352" t="s">
        <v>1816</v>
      </c>
      <c r="O352" t="s">
        <v>1720</v>
      </c>
      <c r="P352" t="s">
        <v>1782</v>
      </c>
      <c r="Q352" t="s">
        <v>642</v>
      </c>
      <c r="R352">
        <v>517</v>
      </c>
      <c r="S352">
        <v>517</v>
      </c>
      <c r="T352">
        <v>550</v>
      </c>
      <c r="U352">
        <v>10.6</v>
      </c>
      <c r="V352">
        <v>10.6</v>
      </c>
      <c r="W352">
        <v>21.5</v>
      </c>
      <c r="Z352" t="s">
        <v>607</v>
      </c>
      <c r="AA352">
        <v>5.9999999999999995E-4</v>
      </c>
      <c r="AB352">
        <v>1.29E-2</v>
      </c>
      <c r="AC352">
        <v>1.84E-2</v>
      </c>
      <c r="AD352" t="s">
        <v>607</v>
      </c>
      <c r="AE352">
        <v>0.95289999999999997</v>
      </c>
      <c r="AF352">
        <v>1.0999999999999999E-2</v>
      </c>
      <c r="AG352">
        <v>5.0000000000000001E-4</v>
      </c>
      <c r="AH352">
        <v>4.0000000000000002E-4</v>
      </c>
      <c r="AI352">
        <v>2.9999999999999997E-4</v>
      </c>
      <c r="AJ352">
        <v>4.0000000000000002E-4</v>
      </c>
      <c r="AK352">
        <v>2.9999999999999997E-4</v>
      </c>
      <c r="AL352">
        <v>4.6999999999999999E-4</v>
      </c>
      <c r="AM352">
        <v>6.9999999999999999E-4</v>
      </c>
      <c r="AN352">
        <v>3.8000000000000002E-4</v>
      </c>
      <c r="AO352">
        <v>8.0000000000000007E-5</v>
      </c>
      <c r="AP352">
        <v>0</v>
      </c>
      <c r="AQ352" t="s">
        <v>606</v>
      </c>
      <c r="AR352" t="s">
        <v>606</v>
      </c>
      <c r="AS352" t="s">
        <v>606</v>
      </c>
      <c r="AT352" t="s">
        <v>606</v>
      </c>
      <c r="AU352" t="s">
        <v>606</v>
      </c>
      <c r="BK352">
        <v>1.0000000000000001E-5</v>
      </c>
      <c r="BL352">
        <v>4.0000000000000003E-5</v>
      </c>
      <c r="BM352">
        <v>0</v>
      </c>
      <c r="BN352">
        <v>0</v>
      </c>
      <c r="BO352">
        <v>0</v>
      </c>
      <c r="BP352">
        <v>2.0000000000000002E-5</v>
      </c>
      <c r="BQ352">
        <v>0</v>
      </c>
      <c r="BR352">
        <v>3.8999999999999999E-4</v>
      </c>
      <c r="BS352">
        <v>5.0000000000000002E-5</v>
      </c>
      <c r="BT352">
        <v>4.0000000000000003E-5</v>
      </c>
      <c r="BU352">
        <v>1.2E-4</v>
      </c>
      <c r="BV352">
        <v>0.59199999999999997</v>
      </c>
      <c r="BW352">
        <v>0.72555519999999996</v>
      </c>
      <c r="BX352">
        <v>17.100000000000001</v>
      </c>
      <c r="BY352">
        <v>4629.3999999999996</v>
      </c>
      <c r="BZ352">
        <v>194.3</v>
      </c>
      <c r="CB352">
        <v>105.5</v>
      </c>
      <c r="CC352">
        <v>3.6426413470000001</v>
      </c>
      <c r="CD352">
        <v>3.6395451009999999</v>
      </c>
      <c r="CE352">
        <v>214.62</v>
      </c>
      <c r="CF352" t="s">
        <v>609</v>
      </c>
      <c r="CG352">
        <v>9</v>
      </c>
      <c r="CH352" t="s">
        <v>1528</v>
      </c>
      <c r="CI352" t="s">
        <v>157</v>
      </c>
      <c r="CJ352" t="s">
        <v>1529</v>
      </c>
      <c r="CL352">
        <v>1403</v>
      </c>
      <c r="CM352">
        <v>2006</v>
      </c>
      <c r="CN352">
        <v>1403</v>
      </c>
      <c r="CO352">
        <v>2006</v>
      </c>
      <c r="CP352" t="s">
        <v>826</v>
      </c>
      <c r="CQ352" t="s">
        <v>826</v>
      </c>
      <c r="CR352" t="s">
        <v>780</v>
      </c>
      <c r="CS352" t="s">
        <v>780</v>
      </c>
      <c r="CT352" t="s">
        <v>780</v>
      </c>
      <c r="CU352">
        <v>454.2</v>
      </c>
      <c r="CV352">
        <v>449.6</v>
      </c>
      <c r="CW352" t="s">
        <v>1706</v>
      </c>
    </row>
    <row r="353" spans="2:101" hidden="1">
      <c r="B353">
        <v>79039</v>
      </c>
      <c r="C353" t="s">
        <v>731</v>
      </c>
      <c r="D353" t="s">
        <v>592</v>
      </c>
      <c r="E353" t="s">
        <v>665</v>
      </c>
      <c r="F353" t="s">
        <v>594</v>
      </c>
      <c r="G353" t="s">
        <v>1860</v>
      </c>
      <c r="H353">
        <v>12394</v>
      </c>
      <c r="I353" t="s">
        <v>616</v>
      </c>
      <c r="J353" t="s">
        <v>598</v>
      </c>
      <c r="K353" t="s">
        <v>773</v>
      </c>
      <c r="L353" t="s">
        <v>617</v>
      </c>
      <c r="N353" t="s">
        <v>1816</v>
      </c>
      <c r="O353" t="s">
        <v>1700</v>
      </c>
      <c r="P353" t="s">
        <v>1782</v>
      </c>
      <c r="Q353" t="s">
        <v>777</v>
      </c>
      <c r="R353">
        <v>345</v>
      </c>
      <c r="S353">
        <v>345</v>
      </c>
      <c r="T353">
        <v>200</v>
      </c>
      <c r="U353">
        <v>1</v>
      </c>
      <c r="V353">
        <v>1</v>
      </c>
      <c r="W353">
        <v>21.2</v>
      </c>
      <c r="Y353" t="s">
        <v>1826</v>
      </c>
      <c r="AA353">
        <v>6.9999999999999999E-4</v>
      </c>
      <c r="AB353">
        <v>1.3599999999999999E-2</v>
      </c>
      <c r="AC353">
        <v>3.2500000000000001E-2</v>
      </c>
      <c r="AD353" t="s">
        <v>607</v>
      </c>
      <c r="AE353">
        <v>0.93959999999999999</v>
      </c>
      <c r="AF353">
        <v>9.1999999999999998E-3</v>
      </c>
      <c r="AG353">
        <v>1.5E-3</v>
      </c>
      <c r="AH353">
        <v>4.0000000000000002E-4</v>
      </c>
      <c r="AI353">
        <v>2.9999999999999997E-4</v>
      </c>
      <c r="AJ353">
        <v>2.9999999999999997E-4</v>
      </c>
      <c r="AK353">
        <v>2.0000000000000001E-4</v>
      </c>
      <c r="AL353">
        <v>3.4000000000000002E-4</v>
      </c>
      <c r="AM353">
        <v>5.1000000000000004E-4</v>
      </c>
      <c r="AN353">
        <v>3.2000000000000003E-4</v>
      </c>
      <c r="AO353">
        <v>9.0000000000000006E-5</v>
      </c>
      <c r="AP353">
        <v>0</v>
      </c>
      <c r="AQ353" t="s">
        <v>606</v>
      </c>
      <c r="AR353" t="s">
        <v>606</v>
      </c>
      <c r="AS353" t="s">
        <v>606</v>
      </c>
      <c r="AT353" t="s">
        <v>606</v>
      </c>
      <c r="AU353" t="s">
        <v>606</v>
      </c>
      <c r="BK353">
        <v>2.0000000000000002E-5</v>
      </c>
      <c r="BL353">
        <v>3.0000000000000001E-5</v>
      </c>
      <c r="BM353">
        <v>1.0000000000000001E-5</v>
      </c>
      <c r="BN353">
        <v>0</v>
      </c>
      <c r="BO353">
        <v>0</v>
      </c>
      <c r="BP353">
        <v>1.0000000000000001E-5</v>
      </c>
      <c r="BQ353">
        <v>0</v>
      </c>
      <c r="BR353">
        <v>2.3000000000000001E-4</v>
      </c>
      <c r="BS353">
        <v>4.0000000000000003E-5</v>
      </c>
      <c r="BT353">
        <v>3.0000000000000001E-5</v>
      </c>
      <c r="BU353">
        <v>6.9999999999999994E-5</v>
      </c>
      <c r="BV353">
        <v>0.60399999999999998</v>
      </c>
      <c r="BW353">
        <v>0.74026239999999999</v>
      </c>
      <c r="BX353">
        <v>17.5</v>
      </c>
      <c r="BY353">
        <v>4667.6000000000004</v>
      </c>
      <c r="BZ353">
        <v>195.5</v>
      </c>
      <c r="CB353">
        <v>107.5</v>
      </c>
      <c r="CC353">
        <v>3.7116961590000002</v>
      </c>
      <c r="CD353">
        <v>3.7085412170000001</v>
      </c>
      <c r="CE353">
        <v>218.4</v>
      </c>
      <c r="CF353" t="s">
        <v>609</v>
      </c>
      <c r="CG353">
        <v>10</v>
      </c>
      <c r="CH353" t="s">
        <v>778</v>
      </c>
      <c r="CJ353" t="s">
        <v>624</v>
      </c>
      <c r="CL353" t="s">
        <v>779</v>
      </c>
      <c r="CM353" t="s">
        <v>779</v>
      </c>
      <c r="CN353" t="s">
        <v>779</v>
      </c>
      <c r="CO353" t="s">
        <v>779</v>
      </c>
      <c r="CP353" t="s">
        <v>779</v>
      </c>
      <c r="CQ353" t="s">
        <v>779</v>
      </c>
      <c r="CR353" t="s">
        <v>780</v>
      </c>
      <c r="CS353" t="s">
        <v>780</v>
      </c>
      <c r="CT353" t="s">
        <v>780</v>
      </c>
      <c r="CU353" t="s">
        <v>780</v>
      </c>
      <c r="CV353" t="s">
        <v>780</v>
      </c>
      <c r="CW353" t="s">
        <v>1706</v>
      </c>
    </row>
    <row r="354" spans="2:101" hidden="1">
      <c r="C354" t="s">
        <v>1300</v>
      </c>
      <c r="D354" t="s">
        <v>592</v>
      </c>
      <c r="E354" t="s">
        <v>665</v>
      </c>
      <c r="F354" t="s">
        <v>594</v>
      </c>
      <c r="G354" t="s">
        <v>1861</v>
      </c>
      <c r="H354">
        <v>13012</v>
      </c>
      <c r="I354" t="s">
        <v>616</v>
      </c>
      <c r="J354" t="s">
        <v>1302</v>
      </c>
      <c r="K354">
        <v>9232</v>
      </c>
      <c r="L354" t="s">
        <v>638</v>
      </c>
      <c r="M354" t="s">
        <v>1096</v>
      </c>
      <c r="N354" t="s">
        <v>1816</v>
      </c>
      <c r="O354" t="s">
        <v>1700</v>
      </c>
      <c r="P354" t="s">
        <v>1782</v>
      </c>
      <c r="Q354" t="s">
        <v>642</v>
      </c>
      <c r="R354">
        <v>545</v>
      </c>
      <c r="S354">
        <v>545</v>
      </c>
      <c r="T354">
        <v>625</v>
      </c>
      <c r="U354">
        <v>6.1</v>
      </c>
      <c r="V354">
        <v>6.1</v>
      </c>
      <c r="W354">
        <v>21.3</v>
      </c>
      <c r="AA354">
        <v>6.9999999999999999E-4</v>
      </c>
      <c r="AB354">
        <v>1.7299999999999999E-2</v>
      </c>
      <c r="AC354">
        <v>1.89E-2</v>
      </c>
      <c r="AD354" t="s">
        <v>607</v>
      </c>
      <c r="AE354">
        <v>0.9425</v>
      </c>
      <c r="AF354">
        <v>1.34E-2</v>
      </c>
      <c r="AG354">
        <v>3.5999999999999999E-3</v>
      </c>
      <c r="AH354">
        <v>1E-3</v>
      </c>
      <c r="AI354">
        <v>5.0000000000000001E-4</v>
      </c>
      <c r="AJ354">
        <v>5.0000000000000001E-4</v>
      </c>
      <c r="AK354">
        <v>2.9999999999999997E-4</v>
      </c>
      <c r="AL354">
        <v>4.4999999999999999E-4</v>
      </c>
      <c r="AM354">
        <v>5.2999999999999998E-4</v>
      </c>
      <c r="AN354">
        <v>0</v>
      </c>
      <c r="AO354">
        <v>0</v>
      </c>
      <c r="AP354">
        <v>0</v>
      </c>
      <c r="AQ354" t="s">
        <v>606</v>
      </c>
      <c r="AR354" t="s">
        <v>606</v>
      </c>
      <c r="AS354" t="s">
        <v>606</v>
      </c>
      <c r="AT354" t="s">
        <v>606</v>
      </c>
      <c r="AU354" t="s">
        <v>606</v>
      </c>
      <c r="BK354">
        <v>2.0000000000000002E-5</v>
      </c>
      <c r="BL354">
        <v>4.0000000000000003E-5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2.1000000000000001E-4</v>
      </c>
      <c r="BS354">
        <v>3.0000000000000001E-5</v>
      </c>
      <c r="BT354">
        <v>2.0000000000000002E-5</v>
      </c>
      <c r="BU354">
        <v>0</v>
      </c>
      <c r="BV354">
        <v>0.59599999999999997</v>
      </c>
      <c r="BW354">
        <v>0.73045760000000004</v>
      </c>
      <c r="BX354">
        <v>17.3</v>
      </c>
      <c r="BY354">
        <v>4626.1000000000004</v>
      </c>
      <c r="BZ354">
        <v>194.7</v>
      </c>
      <c r="CB354">
        <v>98.1</v>
      </c>
      <c r="CC354">
        <v>3.3871385410000001</v>
      </c>
      <c r="CD354">
        <v>3.3842594730000002</v>
      </c>
      <c r="CE354">
        <v>199.47</v>
      </c>
      <c r="CF354" t="s">
        <v>609</v>
      </c>
      <c r="CG354">
        <v>22</v>
      </c>
      <c r="CH354" t="s">
        <v>1303</v>
      </c>
      <c r="CI354" t="s">
        <v>157</v>
      </c>
      <c r="CJ354" t="s">
        <v>624</v>
      </c>
      <c r="CL354">
        <v>1261</v>
      </c>
      <c r="CM354">
        <v>1270</v>
      </c>
      <c r="CN354">
        <v>1261</v>
      </c>
      <c r="CO354">
        <v>1270</v>
      </c>
      <c r="CP354" t="s">
        <v>826</v>
      </c>
      <c r="CQ354" t="s">
        <v>826</v>
      </c>
      <c r="CR354" t="s">
        <v>780</v>
      </c>
      <c r="CS354" t="s">
        <v>780</v>
      </c>
      <c r="CT354" t="s">
        <v>780</v>
      </c>
      <c r="CU354">
        <v>462.1</v>
      </c>
      <c r="CV354">
        <v>457.3</v>
      </c>
      <c r="CW354" t="s">
        <v>1706</v>
      </c>
    </row>
    <row r="355" spans="2:101" hidden="1">
      <c r="B355">
        <v>76874</v>
      </c>
      <c r="C355" t="s">
        <v>1317</v>
      </c>
      <c r="D355" t="s">
        <v>592</v>
      </c>
      <c r="E355" t="s">
        <v>665</v>
      </c>
      <c r="F355" t="s">
        <v>594</v>
      </c>
      <c r="G355" t="s">
        <v>1862</v>
      </c>
      <c r="H355">
        <v>12539</v>
      </c>
      <c r="I355" t="s">
        <v>616</v>
      </c>
      <c r="J355" t="s">
        <v>1319</v>
      </c>
      <c r="K355">
        <v>14502</v>
      </c>
      <c r="L355" t="s">
        <v>638</v>
      </c>
      <c r="M355" t="s">
        <v>1096</v>
      </c>
      <c r="N355" t="s">
        <v>1816</v>
      </c>
      <c r="O355" t="s">
        <v>1720</v>
      </c>
      <c r="P355" t="s">
        <v>1782</v>
      </c>
      <c r="Q355" t="s">
        <v>642</v>
      </c>
      <c r="R355">
        <v>345</v>
      </c>
      <c r="S355">
        <v>345</v>
      </c>
      <c r="T355">
        <v>550</v>
      </c>
      <c r="U355">
        <v>4</v>
      </c>
      <c r="V355">
        <v>4</v>
      </c>
      <c r="W355">
        <v>21.3</v>
      </c>
      <c r="Y355" t="s">
        <v>1354</v>
      </c>
      <c r="Z355" t="s">
        <v>607</v>
      </c>
      <c r="AA355">
        <v>5.9999999999999995E-4</v>
      </c>
      <c r="AB355">
        <v>1.44E-2</v>
      </c>
      <c r="AC355">
        <v>1.8100000000000002E-2</v>
      </c>
      <c r="AD355" t="s">
        <v>607</v>
      </c>
      <c r="AE355">
        <v>0.92830000000000001</v>
      </c>
      <c r="AF355">
        <v>1.7399999999999999E-2</v>
      </c>
      <c r="AG355">
        <v>1.0800000000000001E-2</v>
      </c>
      <c r="AH355">
        <v>2.8999999999999998E-3</v>
      </c>
      <c r="AI355">
        <v>2E-3</v>
      </c>
      <c r="AJ355">
        <v>1.1999999999999999E-3</v>
      </c>
      <c r="AK355">
        <v>5.9999999999999995E-4</v>
      </c>
      <c r="AL355">
        <v>7.3999999999999999E-4</v>
      </c>
      <c r="AM355">
        <v>9.8999999999999999E-4</v>
      </c>
      <c r="AN355">
        <v>7.3999999999999999E-4</v>
      </c>
      <c r="AO355">
        <v>4.0000000000000002E-4</v>
      </c>
      <c r="AP355">
        <v>0</v>
      </c>
      <c r="AQ355" t="s">
        <v>606</v>
      </c>
      <c r="AR355" t="s">
        <v>606</v>
      </c>
      <c r="AS355" t="s">
        <v>606</v>
      </c>
      <c r="AT355" t="s">
        <v>606</v>
      </c>
      <c r="AU355" t="s">
        <v>606</v>
      </c>
      <c r="BK355">
        <v>3.0000000000000001E-5</v>
      </c>
      <c r="BL355">
        <v>9.0000000000000006E-5</v>
      </c>
      <c r="BM355">
        <v>2.0000000000000002E-5</v>
      </c>
      <c r="BN355">
        <v>0</v>
      </c>
      <c r="BO355">
        <v>0</v>
      </c>
      <c r="BP355">
        <v>1E-4</v>
      </c>
      <c r="BQ355">
        <v>0</v>
      </c>
      <c r="BR355">
        <v>3.6999999999999999E-4</v>
      </c>
      <c r="BS355">
        <v>4.0000000000000003E-5</v>
      </c>
      <c r="BT355">
        <v>4.0000000000000003E-5</v>
      </c>
      <c r="BU355">
        <v>1.3999999999999999E-4</v>
      </c>
      <c r="BV355">
        <v>0.61699999999999999</v>
      </c>
      <c r="BW355">
        <v>0.75619519999999996</v>
      </c>
      <c r="BX355">
        <v>17.899999999999999</v>
      </c>
      <c r="BY355">
        <v>4617</v>
      </c>
      <c r="BZ355">
        <v>198.4</v>
      </c>
      <c r="CB355">
        <v>109.1</v>
      </c>
      <c r="CC355">
        <v>3.7669400089999998</v>
      </c>
      <c r="CD355">
        <v>3.7637381099999998</v>
      </c>
      <c r="CE355">
        <v>221.26</v>
      </c>
      <c r="CF355" t="s">
        <v>609</v>
      </c>
      <c r="CG355">
        <v>3</v>
      </c>
      <c r="CH355" t="s">
        <v>1320</v>
      </c>
      <c r="CI355" t="s">
        <v>157</v>
      </c>
      <c r="CJ355" t="s">
        <v>1321</v>
      </c>
      <c r="CL355">
        <v>1320</v>
      </c>
      <c r="CM355">
        <v>1762</v>
      </c>
      <c r="CN355">
        <v>1320</v>
      </c>
      <c r="CO355">
        <v>1762</v>
      </c>
      <c r="CP355" t="s">
        <v>826</v>
      </c>
      <c r="CQ355" t="s">
        <v>826</v>
      </c>
      <c r="CR355" t="s">
        <v>780</v>
      </c>
      <c r="CS355" t="s">
        <v>780</v>
      </c>
      <c r="CT355" t="s">
        <v>780</v>
      </c>
      <c r="CU355">
        <v>448.3</v>
      </c>
      <c r="CV355">
        <v>443.9</v>
      </c>
      <c r="CW355" t="s">
        <v>1706</v>
      </c>
    </row>
    <row r="356" spans="2:101" hidden="1">
      <c r="B356">
        <v>76866</v>
      </c>
      <c r="C356" t="s">
        <v>1307</v>
      </c>
      <c r="D356" t="s">
        <v>592</v>
      </c>
      <c r="E356" t="s">
        <v>665</v>
      </c>
      <c r="F356" t="s">
        <v>594</v>
      </c>
      <c r="G356" t="s">
        <v>1863</v>
      </c>
      <c r="H356">
        <v>12632</v>
      </c>
      <c r="I356" t="s">
        <v>616</v>
      </c>
      <c r="J356" t="s">
        <v>1309</v>
      </c>
      <c r="K356">
        <v>14501</v>
      </c>
      <c r="L356" t="s">
        <v>638</v>
      </c>
      <c r="M356" t="s">
        <v>1096</v>
      </c>
      <c r="N356" t="s">
        <v>1816</v>
      </c>
      <c r="O356" t="s">
        <v>1720</v>
      </c>
      <c r="P356" t="s">
        <v>1782</v>
      </c>
      <c r="Q356" t="s">
        <v>642</v>
      </c>
      <c r="R356">
        <v>345</v>
      </c>
      <c r="S356">
        <v>345</v>
      </c>
      <c r="T356">
        <v>400</v>
      </c>
      <c r="U356">
        <v>-1</v>
      </c>
      <c r="V356">
        <v>-1</v>
      </c>
      <c r="W356">
        <v>21.3</v>
      </c>
      <c r="Z356">
        <v>1E-4</v>
      </c>
      <c r="AA356">
        <v>5.9999999999999995E-4</v>
      </c>
      <c r="AB356">
        <v>1.49E-2</v>
      </c>
      <c r="AC356">
        <v>1.5299999999999999E-2</v>
      </c>
      <c r="AD356" t="s">
        <v>607</v>
      </c>
      <c r="AE356">
        <v>0.95250000000000001</v>
      </c>
      <c r="AF356">
        <v>1.2200000000000001E-2</v>
      </c>
      <c r="AG356">
        <v>1.4E-3</v>
      </c>
      <c r="AH356">
        <v>6.9999999999999999E-4</v>
      </c>
      <c r="AI356">
        <v>5.0000000000000001E-4</v>
      </c>
      <c r="AJ356">
        <v>4.0000000000000002E-4</v>
      </c>
      <c r="AK356">
        <v>2.0000000000000001E-4</v>
      </c>
      <c r="AL356">
        <v>2.9E-4</v>
      </c>
      <c r="AM356">
        <v>3.6000000000000002E-4</v>
      </c>
      <c r="AN356">
        <v>2.5000000000000001E-4</v>
      </c>
      <c r="AO356">
        <v>0</v>
      </c>
      <c r="AP356">
        <v>0</v>
      </c>
      <c r="AQ356" t="s">
        <v>606</v>
      </c>
      <c r="AR356" t="s">
        <v>606</v>
      </c>
      <c r="AS356" t="s">
        <v>606</v>
      </c>
      <c r="AT356" t="s">
        <v>606</v>
      </c>
      <c r="AU356" t="s">
        <v>606</v>
      </c>
      <c r="BK356">
        <v>0</v>
      </c>
      <c r="BL356">
        <v>4.0000000000000003E-5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1.7000000000000001E-4</v>
      </c>
      <c r="BS356">
        <v>2.0000000000000002E-5</v>
      </c>
      <c r="BT356">
        <v>2.0000000000000002E-5</v>
      </c>
      <c r="BU356">
        <v>5.0000000000000002E-5</v>
      </c>
      <c r="BV356">
        <v>0.58799999999999997</v>
      </c>
      <c r="BW356">
        <v>0.72065279999999998</v>
      </c>
      <c r="BX356">
        <v>17</v>
      </c>
      <c r="BY356">
        <v>4619.3</v>
      </c>
      <c r="BZ356">
        <v>193.8</v>
      </c>
      <c r="CB356">
        <v>105.1</v>
      </c>
      <c r="CC356">
        <v>3.628830384</v>
      </c>
      <c r="CD356">
        <v>3.625745878</v>
      </c>
      <c r="CE356">
        <v>214.47</v>
      </c>
      <c r="CF356" t="s">
        <v>609</v>
      </c>
      <c r="CG356">
        <v>16</v>
      </c>
      <c r="CH356" t="s">
        <v>1310</v>
      </c>
      <c r="CI356" t="s">
        <v>157</v>
      </c>
      <c r="CJ356" t="s">
        <v>1311</v>
      </c>
      <c r="CL356">
        <v>1299</v>
      </c>
      <c r="CM356">
        <v>1811</v>
      </c>
      <c r="CN356">
        <v>1299</v>
      </c>
      <c r="CO356">
        <v>1811</v>
      </c>
      <c r="CP356" t="s">
        <v>157</v>
      </c>
      <c r="CQ356" t="s">
        <v>157</v>
      </c>
      <c r="CR356" t="s">
        <v>780</v>
      </c>
      <c r="CS356" t="s">
        <v>780</v>
      </c>
      <c r="CT356" t="s">
        <v>780</v>
      </c>
      <c r="CU356">
        <v>456.3</v>
      </c>
      <c r="CV356">
        <v>451.7</v>
      </c>
      <c r="CW356" t="s">
        <v>1706</v>
      </c>
    </row>
    <row r="357" spans="2:101" hidden="1">
      <c r="B357">
        <v>76780</v>
      </c>
      <c r="C357" t="s">
        <v>1480</v>
      </c>
      <c r="D357" t="s">
        <v>592</v>
      </c>
      <c r="E357" t="s">
        <v>665</v>
      </c>
      <c r="F357" t="s">
        <v>594</v>
      </c>
      <c r="G357" t="s">
        <v>1864</v>
      </c>
      <c r="H357">
        <v>248</v>
      </c>
      <c r="I357" t="s">
        <v>616</v>
      </c>
      <c r="J357" t="s">
        <v>1482</v>
      </c>
      <c r="K357">
        <v>9603</v>
      </c>
      <c r="L357" t="s">
        <v>638</v>
      </c>
      <c r="M357" t="s">
        <v>1096</v>
      </c>
      <c r="N357" t="s">
        <v>1816</v>
      </c>
      <c r="O357" t="s">
        <v>1704</v>
      </c>
      <c r="P357" t="s">
        <v>1782</v>
      </c>
      <c r="Q357" t="s">
        <v>642</v>
      </c>
      <c r="R357">
        <v>228</v>
      </c>
      <c r="S357">
        <v>228</v>
      </c>
      <c r="T357">
        <v>275</v>
      </c>
      <c r="U357">
        <v>0</v>
      </c>
      <c r="V357">
        <v>0</v>
      </c>
      <c r="W357">
        <v>21.2</v>
      </c>
      <c r="Z357" t="s">
        <v>607</v>
      </c>
      <c r="AA357">
        <v>8.9999999999999998E-4</v>
      </c>
      <c r="AB357">
        <v>1.1299999999999999E-2</v>
      </c>
      <c r="AC357">
        <v>0.02</v>
      </c>
      <c r="AD357" t="s">
        <v>607</v>
      </c>
      <c r="AE357">
        <v>0.95730000000000004</v>
      </c>
      <c r="AF357">
        <v>6.4999999999999997E-3</v>
      </c>
      <c r="AG357" t="s">
        <v>607</v>
      </c>
      <c r="AH357">
        <v>2.9999999999999997E-4</v>
      </c>
      <c r="AI357">
        <v>2.9999999999999997E-4</v>
      </c>
      <c r="AJ357">
        <v>4.0000000000000002E-4</v>
      </c>
      <c r="AK357">
        <v>2.9999999999999997E-4</v>
      </c>
      <c r="AL357">
        <v>6.3000000000000003E-4</v>
      </c>
      <c r="AM357">
        <v>6.8999999999999997E-4</v>
      </c>
      <c r="AN357">
        <v>4.8000000000000001E-4</v>
      </c>
      <c r="AO357">
        <v>1E-4</v>
      </c>
      <c r="AP357">
        <v>0</v>
      </c>
      <c r="AQ357" t="s">
        <v>607</v>
      </c>
      <c r="AR357" t="s">
        <v>606</v>
      </c>
      <c r="AS357" t="s">
        <v>606</v>
      </c>
      <c r="AT357" t="s">
        <v>606</v>
      </c>
      <c r="AU357" t="s">
        <v>606</v>
      </c>
      <c r="BK357">
        <v>1.0000000000000001E-5</v>
      </c>
      <c r="BL357">
        <v>5.0000000000000002E-5</v>
      </c>
      <c r="BM357">
        <v>9.0000000000000006E-5</v>
      </c>
      <c r="BN357">
        <v>0</v>
      </c>
      <c r="BO357">
        <v>0</v>
      </c>
      <c r="BP357">
        <v>0</v>
      </c>
      <c r="BQ357">
        <v>0</v>
      </c>
      <c r="BR357">
        <v>4.2000000000000002E-4</v>
      </c>
      <c r="BS357">
        <v>5.0000000000000002E-5</v>
      </c>
      <c r="BT357">
        <v>5.0000000000000002E-5</v>
      </c>
      <c r="BU357">
        <v>1.2999999999999999E-4</v>
      </c>
      <c r="BV357">
        <v>0.59</v>
      </c>
      <c r="BW357">
        <v>0.72310399999999997</v>
      </c>
      <c r="BX357">
        <v>17.100000000000001</v>
      </c>
      <c r="BY357">
        <v>4633.3999999999996</v>
      </c>
      <c r="BZ357">
        <v>193.9</v>
      </c>
      <c r="CB357">
        <v>103.9</v>
      </c>
      <c r="CC357">
        <v>3.587397497</v>
      </c>
      <c r="CD357">
        <v>3.5843482089999998</v>
      </c>
      <c r="CE357">
        <v>210.26</v>
      </c>
      <c r="CF357" t="s">
        <v>609</v>
      </c>
      <c r="CG357">
        <v>15</v>
      </c>
      <c r="CH357" t="s">
        <v>1483</v>
      </c>
      <c r="CI357" t="s">
        <v>157</v>
      </c>
      <c r="CJ357" t="s">
        <v>1484</v>
      </c>
      <c r="CL357">
        <v>1280.5</v>
      </c>
      <c r="CM357">
        <v>1290.9000000000001</v>
      </c>
      <c r="CN357">
        <v>1280.5</v>
      </c>
      <c r="CO357">
        <v>1290.9000000000001</v>
      </c>
      <c r="CP357" t="s">
        <v>157</v>
      </c>
      <c r="CQ357" t="s">
        <v>157</v>
      </c>
      <c r="CR357" t="s">
        <v>780</v>
      </c>
      <c r="CS357" t="s">
        <v>780</v>
      </c>
      <c r="CT357" t="s">
        <v>780</v>
      </c>
      <c r="CU357">
        <v>468.5</v>
      </c>
      <c r="CV357">
        <v>465</v>
      </c>
      <c r="CW357" t="s">
        <v>1706</v>
      </c>
    </row>
    <row r="358" spans="2:101" hidden="1">
      <c r="B358">
        <v>76771</v>
      </c>
      <c r="C358" t="s">
        <v>1411</v>
      </c>
      <c r="D358" t="s">
        <v>592</v>
      </c>
      <c r="E358" t="s">
        <v>665</v>
      </c>
      <c r="F358" t="s">
        <v>594</v>
      </c>
      <c r="G358" t="s">
        <v>1865</v>
      </c>
      <c r="H358">
        <v>883</v>
      </c>
      <c r="I358" t="s">
        <v>616</v>
      </c>
      <c r="J358" t="s">
        <v>1413</v>
      </c>
      <c r="K358">
        <v>11674</v>
      </c>
      <c r="L358" t="s">
        <v>638</v>
      </c>
      <c r="M358" t="s">
        <v>1143</v>
      </c>
      <c r="N358" t="s">
        <v>1816</v>
      </c>
      <c r="O358" t="s">
        <v>1704</v>
      </c>
      <c r="P358" t="s">
        <v>1782</v>
      </c>
      <c r="Q358" t="s">
        <v>642</v>
      </c>
      <c r="R358">
        <v>359</v>
      </c>
      <c r="S358">
        <v>359</v>
      </c>
      <c r="T358">
        <v>425</v>
      </c>
      <c r="U358">
        <v>10</v>
      </c>
      <c r="V358">
        <v>10</v>
      </c>
      <c r="W358">
        <v>21.4</v>
      </c>
      <c r="Z358" t="s">
        <v>607</v>
      </c>
      <c r="AA358" t="s">
        <v>607</v>
      </c>
      <c r="AB358">
        <v>4.8999999999999998E-3</v>
      </c>
      <c r="AC358">
        <v>0.13600000000000001</v>
      </c>
      <c r="AD358" t="s">
        <v>607</v>
      </c>
      <c r="AE358">
        <v>0.85770000000000002</v>
      </c>
      <c r="AF358">
        <v>1.1999999999999999E-3</v>
      </c>
      <c r="AG358" t="s">
        <v>607</v>
      </c>
      <c r="AH358">
        <v>1E-4</v>
      </c>
      <c r="AI358">
        <v>1E-4</v>
      </c>
      <c r="AJ358" t="s">
        <v>607</v>
      </c>
      <c r="AK358" t="s">
        <v>607</v>
      </c>
      <c r="AL358">
        <v>0</v>
      </c>
      <c r="AM358">
        <v>0</v>
      </c>
      <c r="AN358">
        <v>0</v>
      </c>
      <c r="AO358">
        <v>0</v>
      </c>
      <c r="AP358">
        <v>0</v>
      </c>
      <c r="AQ358" t="s">
        <v>606</v>
      </c>
      <c r="AR358" t="s">
        <v>606</v>
      </c>
      <c r="AS358" t="s">
        <v>606</v>
      </c>
      <c r="AT358" t="s">
        <v>606</v>
      </c>
      <c r="AU358" t="s">
        <v>606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0.68799999999999994</v>
      </c>
      <c r="BW358">
        <v>0.84321279999999998</v>
      </c>
      <c r="BX358">
        <v>19.899999999999999</v>
      </c>
      <c r="BY358">
        <v>4970.6000000000004</v>
      </c>
      <c r="BZ358">
        <v>205.9</v>
      </c>
      <c r="CB358">
        <v>100.2</v>
      </c>
      <c r="CC358">
        <v>3.459646094</v>
      </c>
      <c r="CD358">
        <v>3.4567053950000002</v>
      </c>
      <c r="CE358">
        <v>205.5</v>
      </c>
      <c r="CF358" t="s">
        <v>609</v>
      </c>
      <c r="CG358">
        <v>22</v>
      </c>
      <c r="CH358" t="s">
        <v>1414</v>
      </c>
      <c r="CI358" t="s">
        <v>157</v>
      </c>
      <c r="CJ358" t="s">
        <v>1410</v>
      </c>
      <c r="CL358">
        <v>378.5</v>
      </c>
      <c r="CM358">
        <v>382</v>
      </c>
      <c r="CN358">
        <v>378.5</v>
      </c>
      <c r="CO358">
        <v>382</v>
      </c>
      <c r="CP358" t="s">
        <v>157</v>
      </c>
      <c r="CQ358" t="s">
        <v>157</v>
      </c>
      <c r="CR358" t="s">
        <v>780</v>
      </c>
      <c r="CS358" t="s">
        <v>780</v>
      </c>
      <c r="CT358" t="s">
        <v>780</v>
      </c>
      <c r="CU358">
        <v>483.2</v>
      </c>
      <c r="CV358">
        <v>479.5</v>
      </c>
      <c r="CW358" t="s">
        <v>1706</v>
      </c>
    </row>
    <row r="359" spans="2:101" hidden="1">
      <c r="B359">
        <v>76707</v>
      </c>
      <c r="C359" t="s">
        <v>1332</v>
      </c>
      <c r="D359" t="s">
        <v>592</v>
      </c>
      <c r="E359" t="s">
        <v>665</v>
      </c>
      <c r="F359" t="s">
        <v>594</v>
      </c>
      <c r="G359" t="s">
        <v>1866</v>
      </c>
      <c r="H359">
        <v>12247</v>
      </c>
      <c r="I359" t="s">
        <v>616</v>
      </c>
      <c r="J359" t="s">
        <v>1334</v>
      </c>
      <c r="K359">
        <v>14543</v>
      </c>
      <c r="L359" t="s">
        <v>654</v>
      </c>
      <c r="M359" t="s">
        <v>1096</v>
      </c>
      <c r="N359" t="s">
        <v>1816</v>
      </c>
      <c r="O359" t="s">
        <v>1704</v>
      </c>
      <c r="P359" t="s">
        <v>1782</v>
      </c>
      <c r="Q359" t="s">
        <v>642</v>
      </c>
      <c r="R359">
        <v>965</v>
      </c>
      <c r="S359">
        <v>965</v>
      </c>
      <c r="T359">
        <v>900</v>
      </c>
      <c r="U359">
        <v>6</v>
      </c>
      <c r="V359">
        <v>6</v>
      </c>
      <c r="W359">
        <v>21</v>
      </c>
      <c r="Z359" t="s">
        <v>607</v>
      </c>
      <c r="AA359">
        <v>1.1999999999999999E-3</v>
      </c>
      <c r="AB359">
        <v>2.12E-2</v>
      </c>
      <c r="AC359">
        <v>1.78E-2</v>
      </c>
      <c r="AD359" t="s">
        <v>607</v>
      </c>
      <c r="AE359">
        <v>0.95030000000000003</v>
      </c>
      <c r="AF359">
        <v>3.7000000000000002E-3</v>
      </c>
      <c r="AG359">
        <v>1.1999999999999999E-3</v>
      </c>
      <c r="AH359">
        <v>2.9999999999999997E-4</v>
      </c>
      <c r="AI359">
        <v>2.9999999999999997E-4</v>
      </c>
      <c r="AJ359">
        <v>5.9999999999999995E-4</v>
      </c>
      <c r="AK359">
        <v>5.0000000000000001E-4</v>
      </c>
      <c r="AL359">
        <v>7.3999999999999999E-4</v>
      </c>
      <c r="AM359">
        <v>8.0999999999999996E-4</v>
      </c>
      <c r="AN359">
        <v>4.6000000000000001E-4</v>
      </c>
      <c r="AO359">
        <v>8.0000000000000007E-5</v>
      </c>
      <c r="AP359">
        <v>0</v>
      </c>
      <c r="AQ359" t="s">
        <v>607</v>
      </c>
      <c r="AR359" t="s">
        <v>606</v>
      </c>
      <c r="AS359" t="s">
        <v>606</v>
      </c>
      <c r="AT359" t="s">
        <v>606</v>
      </c>
      <c r="AU359" t="s">
        <v>606</v>
      </c>
      <c r="BK359">
        <v>0</v>
      </c>
      <c r="BL359">
        <v>6.0000000000000002E-5</v>
      </c>
      <c r="BM359">
        <v>0</v>
      </c>
      <c r="BN359">
        <v>0</v>
      </c>
      <c r="BO359">
        <v>0</v>
      </c>
      <c r="BP359">
        <v>2.0000000000000002E-5</v>
      </c>
      <c r="BQ359">
        <v>0</v>
      </c>
      <c r="BR359">
        <v>5.0000000000000001E-4</v>
      </c>
      <c r="BS359">
        <v>5.0000000000000002E-5</v>
      </c>
      <c r="BT359">
        <v>4.0000000000000003E-5</v>
      </c>
      <c r="BU359">
        <v>1.3999999999999999E-4</v>
      </c>
      <c r="BV359">
        <v>0.59299999999999997</v>
      </c>
      <c r="BW359">
        <v>0.7267808</v>
      </c>
      <c r="BX359">
        <v>17.2</v>
      </c>
      <c r="BY359">
        <v>4611.3999999999996</v>
      </c>
      <c r="BZ359">
        <v>193.1</v>
      </c>
      <c r="CB359">
        <v>105.8</v>
      </c>
      <c r="CC359">
        <v>3.6529995679999998</v>
      </c>
      <c r="CD359">
        <v>3.6498945190000001</v>
      </c>
      <c r="CE359">
        <v>215.41</v>
      </c>
      <c r="CF359" t="s">
        <v>609</v>
      </c>
      <c r="CG359">
        <v>21</v>
      </c>
      <c r="CH359" t="s">
        <v>1335</v>
      </c>
      <c r="CI359" t="s">
        <v>157</v>
      </c>
      <c r="CJ359" t="s">
        <v>1336</v>
      </c>
      <c r="CL359">
        <v>1466.4</v>
      </c>
      <c r="CM359">
        <v>2047</v>
      </c>
      <c r="CN359">
        <v>1466.4</v>
      </c>
      <c r="CO359">
        <v>2047</v>
      </c>
      <c r="CP359" t="s">
        <v>157</v>
      </c>
      <c r="CQ359" t="s">
        <v>157</v>
      </c>
      <c r="CR359" t="s">
        <v>780</v>
      </c>
      <c r="CS359" t="s">
        <v>780</v>
      </c>
      <c r="CT359" t="s">
        <v>780</v>
      </c>
      <c r="CU359">
        <v>533.70000000000005</v>
      </c>
      <c r="CV359">
        <v>526.9</v>
      </c>
      <c r="CW359" t="s">
        <v>1706</v>
      </c>
    </row>
    <row r="360" spans="2:101" hidden="1">
      <c r="B360">
        <v>76716</v>
      </c>
      <c r="C360" t="s">
        <v>835</v>
      </c>
      <c r="D360" t="s">
        <v>592</v>
      </c>
      <c r="E360" t="s">
        <v>665</v>
      </c>
      <c r="F360" t="s">
        <v>594</v>
      </c>
      <c r="G360" t="s">
        <v>1867</v>
      </c>
      <c r="H360">
        <v>11798</v>
      </c>
      <c r="I360" t="s">
        <v>616</v>
      </c>
      <c r="J360" t="s">
        <v>837</v>
      </c>
      <c r="K360">
        <v>17419</v>
      </c>
      <c r="L360" t="s">
        <v>654</v>
      </c>
      <c r="M360" t="s">
        <v>1143</v>
      </c>
      <c r="N360" t="s">
        <v>1816</v>
      </c>
      <c r="O360" t="s">
        <v>1704</v>
      </c>
      <c r="P360" t="s">
        <v>1782</v>
      </c>
      <c r="Q360" t="s">
        <v>1063</v>
      </c>
      <c r="R360">
        <v>1034</v>
      </c>
      <c r="S360">
        <v>1034</v>
      </c>
      <c r="T360">
        <v>900</v>
      </c>
      <c r="U360">
        <v>15</v>
      </c>
      <c r="V360">
        <v>15</v>
      </c>
      <c r="W360">
        <v>21</v>
      </c>
      <c r="Z360" t="s">
        <v>607</v>
      </c>
      <c r="AA360">
        <v>2.0000000000000001E-4</v>
      </c>
      <c r="AB360">
        <v>4.1000000000000003E-3</v>
      </c>
      <c r="AC360">
        <v>6.59E-2</v>
      </c>
      <c r="AD360" t="s">
        <v>607</v>
      </c>
      <c r="AE360">
        <v>0.92930000000000001</v>
      </c>
      <c r="AF360">
        <v>5.0000000000000001E-4</v>
      </c>
      <c r="AG360" t="s">
        <v>607</v>
      </c>
      <c r="AH360" t="s">
        <v>607</v>
      </c>
      <c r="AI360" t="s">
        <v>607</v>
      </c>
      <c r="AJ360" t="s">
        <v>607</v>
      </c>
      <c r="AK360" t="s">
        <v>606</v>
      </c>
      <c r="AL360">
        <v>0</v>
      </c>
      <c r="AM360">
        <v>0</v>
      </c>
      <c r="AN360">
        <v>0</v>
      </c>
      <c r="AO360">
        <v>0</v>
      </c>
      <c r="AP360">
        <v>0</v>
      </c>
      <c r="AQ360" t="s">
        <v>607</v>
      </c>
      <c r="AR360" t="s">
        <v>607</v>
      </c>
      <c r="AS360" t="s">
        <v>607</v>
      </c>
      <c r="AT360" t="s">
        <v>606</v>
      </c>
      <c r="AU360" t="s">
        <v>606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0.61899999999999999</v>
      </c>
      <c r="BW360">
        <v>0.75864640000000005</v>
      </c>
      <c r="BX360">
        <v>17.899999999999999</v>
      </c>
      <c r="BY360">
        <v>4776.8999999999996</v>
      </c>
      <c r="BZ360">
        <v>197.9</v>
      </c>
      <c r="CB360">
        <v>95</v>
      </c>
      <c r="CC360">
        <v>3.28</v>
      </c>
      <c r="CD360">
        <v>3.2770000000000001</v>
      </c>
      <c r="CE360" t="s">
        <v>608</v>
      </c>
      <c r="CF360" t="s">
        <v>609</v>
      </c>
      <c r="CG360">
        <v>44</v>
      </c>
      <c r="CH360" t="s">
        <v>838</v>
      </c>
      <c r="CI360" t="s">
        <v>157</v>
      </c>
      <c r="CJ360" t="s">
        <v>839</v>
      </c>
      <c r="CL360">
        <v>461.2</v>
      </c>
      <c r="CM360">
        <v>466.2</v>
      </c>
      <c r="CN360">
        <v>461.2</v>
      </c>
      <c r="CO360">
        <v>466.2</v>
      </c>
      <c r="CP360" t="s">
        <v>157</v>
      </c>
      <c r="CQ360" t="s">
        <v>157</v>
      </c>
      <c r="CR360" t="s">
        <v>780</v>
      </c>
      <c r="CS360" t="s">
        <v>780</v>
      </c>
      <c r="CT360" t="s">
        <v>780</v>
      </c>
      <c r="CU360" t="s">
        <v>157</v>
      </c>
      <c r="CV360">
        <v>541.70000000000005</v>
      </c>
      <c r="CW360" t="s">
        <v>1706</v>
      </c>
    </row>
    <row r="361" spans="2:101" hidden="1">
      <c r="B361">
        <v>76839</v>
      </c>
      <c r="C361" t="s">
        <v>1457</v>
      </c>
      <c r="D361" t="s">
        <v>592</v>
      </c>
      <c r="E361" t="s">
        <v>665</v>
      </c>
      <c r="F361" t="s">
        <v>594</v>
      </c>
      <c r="G361" t="s">
        <v>1868</v>
      </c>
      <c r="H361">
        <v>13049</v>
      </c>
      <c r="I361" t="s">
        <v>616</v>
      </c>
      <c r="J361" t="s">
        <v>1459</v>
      </c>
      <c r="K361">
        <v>10384</v>
      </c>
      <c r="L361" t="s">
        <v>638</v>
      </c>
      <c r="M361" t="s">
        <v>1096</v>
      </c>
      <c r="N361" t="s">
        <v>1816</v>
      </c>
      <c r="O361" t="s">
        <v>1720</v>
      </c>
      <c r="P361" t="s">
        <v>1782</v>
      </c>
      <c r="Q361" t="s">
        <v>642</v>
      </c>
      <c r="R361">
        <v>393</v>
      </c>
      <c r="S361">
        <v>393</v>
      </c>
      <c r="T361">
        <v>575</v>
      </c>
      <c r="U361">
        <v>2.2000000000000002</v>
      </c>
      <c r="V361">
        <v>2.2000000000000002</v>
      </c>
      <c r="W361">
        <v>21.8</v>
      </c>
      <c r="Z361" t="s">
        <v>607</v>
      </c>
      <c r="AA361">
        <v>1.1000000000000001E-3</v>
      </c>
      <c r="AB361">
        <v>2.0799999999999999E-2</v>
      </c>
      <c r="AC361">
        <v>1.9099999999999999E-2</v>
      </c>
      <c r="AD361" t="s">
        <v>607</v>
      </c>
      <c r="AE361">
        <v>0.94550000000000001</v>
      </c>
      <c r="AF361">
        <v>6.3E-3</v>
      </c>
      <c r="AG361">
        <v>2.0000000000000001E-4</v>
      </c>
      <c r="AH361">
        <v>4.0000000000000002E-4</v>
      </c>
      <c r="AI361">
        <v>4.0000000000000002E-4</v>
      </c>
      <c r="AJ361">
        <v>6.9999999999999999E-4</v>
      </c>
      <c r="AK361">
        <v>5.9999999999999995E-4</v>
      </c>
      <c r="AL361">
        <v>1.4400000000000001E-3</v>
      </c>
      <c r="AM361">
        <v>1.1900000000000001E-3</v>
      </c>
      <c r="AN361">
        <v>7.5000000000000002E-4</v>
      </c>
      <c r="AO361">
        <v>0</v>
      </c>
      <c r="AP361">
        <v>0</v>
      </c>
      <c r="AQ361" t="s">
        <v>606</v>
      </c>
      <c r="AR361" t="s">
        <v>606</v>
      </c>
      <c r="AS361" t="s">
        <v>606</v>
      </c>
      <c r="AT361" t="s">
        <v>606</v>
      </c>
      <c r="AU361" t="s">
        <v>606</v>
      </c>
      <c r="BK361">
        <v>3.0000000000000001E-5</v>
      </c>
      <c r="BL361">
        <v>1E-4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9.6000000000000002E-4</v>
      </c>
      <c r="BS361">
        <v>1.1E-4</v>
      </c>
      <c r="BT361">
        <v>6.9999999999999994E-5</v>
      </c>
      <c r="BU361">
        <v>2.5000000000000001E-4</v>
      </c>
      <c r="BV361">
        <v>0.6</v>
      </c>
      <c r="BW361">
        <v>0.73536000000000001</v>
      </c>
      <c r="BX361">
        <v>17.399999999999999</v>
      </c>
      <c r="BY361">
        <v>4613.5</v>
      </c>
      <c r="BZ361">
        <v>194.1</v>
      </c>
      <c r="CB361">
        <v>102.9</v>
      </c>
      <c r="CC361">
        <v>3.552870091</v>
      </c>
      <c r="CD361">
        <v>3.5498501509999998</v>
      </c>
      <c r="CE361">
        <v>209.49</v>
      </c>
      <c r="CF361" t="s">
        <v>609</v>
      </c>
      <c r="CG361">
        <v>13</v>
      </c>
      <c r="CH361" t="s">
        <v>1460</v>
      </c>
      <c r="CI361" t="s">
        <v>157</v>
      </c>
      <c r="CJ361" t="s">
        <v>1461</v>
      </c>
      <c r="CL361">
        <v>1277</v>
      </c>
      <c r="CM361">
        <v>1289</v>
      </c>
      <c r="CN361">
        <v>1277</v>
      </c>
      <c r="CO361">
        <v>1289</v>
      </c>
      <c r="CP361" t="s">
        <v>157</v>
      </c>
      <c r="CQ361" t="s">
        <v>157</v>
      </c>
      <c r="CR361" t="s">
        <v>780</v>
      </c>
      <c r="CS361" t="s">
        <v>780</v>
      </c>
      <c r="CT361" t="s">
        <v>780</v>
      </c>
      <c r="CU361">
        <v>454.5</v>
      </c>
      <c r="CV361">
        <v>450.4</v>
      </c>
      <c r="CW361" t="s">
        <v>1706</v>
      </c>
    </row>
    <row r="362" spans="2:101" hidden="1">
      <c r="B362">
        <v>76828</v>
      </c>
      <c r="C362" t="s">
        <v>1252</v>
      </c>
      <c r="D362" t="s">
        <v>592</v>
      </c>
      <c r="E362" t="s">
        <v>665</v>
      </c>
      <c r="F362" t="s">
        <v>594</v>
      </c>
      <c r="G362" t="s">
        <v>1869</v>
      </c>
      <c r="H362">
        <v>108</v>
      </c>
      <c r="I362" t="s">
        <v>616</v>
      </c>
      <c r="J362" t="s">
        <v>1254</v>
      </c>
      <c r="K362">
        <v>11770</v>
      </c>
      <c r="L362" t="s">
        <v>638</v>
      </c>
      <c r="M362" t="s">
        <v>1096</v>
      </c>
      <c r="N362" t="s">
        <v>1816</v>
      </c>
      <c r="O362" t="s">
        <v>1717</v>
      </c>
      <c r="P362" t="s">
        <v>1782</v>
      </c>
      <c r="Q362" t="s">
        <v>642</v>
      </c>
      <c r="R362">
        <v>448</v>
      </c>
      <c r="S362">
        <v>448</v>
      </c>
      <c r="T362">
        <v>425</v>
      </c>
      <c r="U362">
        <v>17.2</v>
      </c>
      <c r="V362">
        <v>17.2</v>
      </c>
      <c r="W362">
        <v>21.6</v>
      </c>
      <c r="Z362" t="s">
        <v>607</v>
      </c>
      <c r="AA362">
        <v>1E-3</v>
      </c>
      <c r="AB362">
        <v>1.67E-2</v>
      </c>
      <c r="AC362">
        <v>1.9099999999999999E-2</v>
      </c>
      <c r="AD362" t="s">
        <v>607</v>
      </c>
      <c r="AE362">
        <v>0.95369999999999999</v>
      </c>
      <c r="AF362">
        <v>4.5999999999999999E-3</v>
      </c>
      <c r="AG362" t="s">
        <v>607</v>
      </c>
      <c r="AH362">
        <v>2.9999999999999997E-4</v>
      </c>
      <c r="AI362">
        <v>2.9999999999999997E-4</v>
      </c>
      <c r="AJ362">
        <v>5.9999999999999995E-4</v>
      </c>
      <c r="AK362">
        <v>5.0000000000000001E-4</v>
      </c>
      <c r="AL362">
        <v>7.2000000000000005E-4</v>
      </c>
      <c r="AM362">
        <v>8.8000000000000003E-4</v>
      </c>
      <c r="AN362">
        <v>5.1000000000000004E-4</v>
      </c>
      <c r="AO362">
        <v>1.6000000000000001E-4</v>
      </c>
      <c r="AP362">
        <v>0</v>
      </c>
      <c r="AQ362" t="s">
        <v>606</v>
      </c>
      <c r="AR362" t="s">
        <v>606</v>
      </c>
      <c r="AS362" t="s">
        <v>606</v>
      </c>
      <c r="AT362" t="s">
        <v>606</v>
      </c>
      <c r="AU362" t="s">
        <v>606</v>
      </c>
      <c r="BK362">
        <v>1.0000000000000001E-5</v>
      </c>
      <c r="BL362">
        <v>6.0000000000000002E-5</v>
      </c>
      <c r="BM362">
        <v>0</v>
      </c>
      <c r="BN362">
        <v>0</v>
      </c>
      <c r="BO362">
        <v>0</v>
      </c>
      <c r="BP362">
        <v>4.0000000000000003E-5</v>
      </c>
      <c r="BQ362">
        <v>0</v>
      </c>
      <c r="BR362">
        <v>5.1999999999999995E-4</v>
      </c>
      <c r="BS362">
        <v>6.0000000000000002E-5</v>
      </c>
      <c r="BT362">
        <v>5.0000000000000002E-5</v>
      </c>
      <c r="BU362">
        <v>1.9000000000000001E-4</v>
      </c>
      <c r="BV362">
        <v>0.59299999999999997</v>
      </c>
      <c r="BW362">
        <v>0.7267808</v>
      </c>
      <c r="BX362">
        <v>17.2</v>
      </c>
      <c r="BY362">
        <v>4621.8999999999996</v>
      </c>
      <c r="BZ362">
        <v>193.6</v>
      </c>
      <c r="CB362">
        <v>105.8</v>
      </c>
      <c r="CC362">
        <v>3.6529995679999998</v>
      </c>
      <c r="CD362">
        <v>3.6498945190000001</v>
      </c>
      <c r="CE362">
        <v>215.07</v>
      </c>
      <c r="CF362" t="s">
        <v>609</v>
      </c>
      <c r="CG362">
        <v>9</v>
      </c>
      <c r="CH362" t="s">
        <v>1256</v>
      </c>
      <c r="CI362" t="s">
        <v>157</v>
      </c>
      <c r="CJ362" t="s">
        <v>1257</v>
      </c>
      <c r="CL362">
        <v>1387</v>
      </c>
      <c r="CM362">
        <v>1998.5</v>
      </c>
      <c r="CN362">
        <v>1387</v>
      </c>
      <c r="CO362">
        <v>1998.5</v>
      </c>
      <c r="CP362" t="s">
        <v>157</v>
      </c>
      <c r="CQ362" t="s">
        <v>157</v>
      </c>
      <c r="CR362" t="s">
        <v>780</v>
      </c>
      <c r="CS362" t="s">
        <v>780</v>
      </c>
      <c r="CT362" t="s">
        <v>780</v>
      </c>
      <c r="CU362">
        <v>478.2</v>
      </c>
      <c r="CV362">
        <v>472.5</v>
      </c>
      <c r="CW362" t="s">
        <v>1706</v>
      </c>
    </row>
    <row r="363" spans="2:101" hidden="1">
      <c r="B363">
        <v>76647</v>
      </c>
      <c r="C363" t="s">
        <v>1870</v>
      </c>
      <c r="D363" t="s">
        <v>592</v>
      </c>
      <c r="E363" t="s">
        <v>1589</v>
      </c>
      <c r="F363" t="s">
        <v>594</v>
      </c>
      <c r="G363" t="s">
        <v>1871</v>
      </c>
      <c r="H363">
        <v>11046</v>
      </c>
      <c r="I363" t="s">
        <v>616</v>
      </c>
      <c r="J363" t="s">
        <v>1872</v>
      </c>
      <c r="K363" t="s">
        <v>773</v>
      </c>
      <c r="L363" t="s">
        <v>654</v>
      </c>
      <c r="M363" t="s">
        <v>831</v>
      </c>
      <c r="N363" t="s">
        <v>1715</v>
      </c>
      <c r="O363" t="s">
        <v>1873</v>
      </c>
      <c r="P363" t="s">
        <v>1874</v>
      </c>
      <c r="Q363" t="s">
        <v>642</v>
      </c>
      <c r="R363">
        <v>131</v>
      </c>
      <c r="S363">
        <v>131</v>
      </c>
      <c r="T363">
        <v>125</v>
      </c>
      <c r="U363">
        <v>2</v>
      </c>
      <c r="V363">
        <v>2</v>
      </c>
      <c r="W363">
        <v>21.2</v>
      </c>
      <c r="Z363" t="s">
        <v>607</v>
      </c>
      <c r="AA363">
        <v>2.0000000000000001E-4</v>
      </c>
      <c r="AB363">
        <v>4.4000000000000003E-3</v>
      </c>
      <c r="AC363">
        <v>6.2300000000000001E-2</v>
      </c>
      <c r="AD363" t="s">
        <v>606</v>
      </c>
      <c r="AE363">
        <v>0.92749999999999999</v>
      </c>
      <c r="AF363">
        <v>6.9999999999999999E-4</v>
      </c>
      <c r="AG363">
        <v>3.2000000000000002E-3</v>
      </c>
      <c r="AH363">
        <v>1.6999999999999999E-3</v>
      </c>
      <c r="AI363" t="s">
        <v>607</v>
      </c>
      <c r="AJ363" t="s">
        <v>607</v>
      </c>
      <c r="AK363" t="s">
        <v>607</v>
      </c>
      <c r="AL363">
        <v>0</v>
      </c>
      <c r="AM363">
        <v>0</v>
      </c>
      <c r="AN363">
        <v>0</v>
      </c>
      <c r="AO363">
        <v>0</v>
      </c>
      <c r="AP363">
        <v>0</v>
      </c>
      <c r="AQ363" t="s">
        <v>607</v>
      </c>
      <c r="AR363" t="s">
        <v>606</v>
      </c>
      <c r="AS363" t="s">
        <v>606</v>
      </c>
      <c r="AT363" t="s">
        <v>606</v>
      </c>
      <c r="AU363" t="s">
        <v>606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0.623</v>
      </c>
      <c r="BW363">
        <v>0.76354880000000003</v>
      </c>
      <c r="BX363">
        <v>18</v>
      </c>
      <c r="BY363">
        <v>4762.8</v>
      </c>
      <c r="BZ363">
        <v>198.5</v>
      </c>
      <c r="CB363">
        <v>103</v>
      </c>
      <c r="CC363">
        <v>3.5563228310000001</v>
      </c>
      <c r="CD363">
        <v>3.5532999570000001</v>
      </c>
      <c r="CE363">
        <v>206.22</v>
      </c>
      <c r="CF363" t="s">
        <v>609</v>
      </c>
      <c r="CG363">
        <v>0</v>
      </c>
      <c r="CH363" t="s">
        <v>1875</v>
      </c>
      <c r="CJ363" t="s">
        <v>1876</v>
      </c>
      <c r="CL363">
        <v>487</v>
      </c>
      <c r="CM363">
        <v>493</v>
      </c>
      <c r="CN363">
        <v>487</v>
      </c>
      <c r="CO363">
        <v>493</v>
      </c>
      <c r="CP363" t="s">
        <v>779</v>
      </c>
      <c r="CQ363" t="s">
        <v>779</v>
      </c>
      <c r="CR363">
        <v>0</v>
      </c>
      <c r="CS363">
        <v>0</v>
      </c>
      <c r="CT363">
        <v>54.280999999999999</v>
      </c>
      <c r="CU363">
        <v>571.95000000000005</v>
      </c>
      <c r="CV363">
        <v>568.35</v>
      </c>
      <c r="CW363" t="s">
        <v>1877</v>
      </c>
    </row>
    <row r="364" spans="2:101" hidden="1">
      <c r="C364" t="s">
        <v>1878</v>
      </c>
      <c r="D364" t="s">
        <v>592</v>
      </c>
      <c r="E364" t="s">
        <v>1589</v>
      </c>
      <c r="F364" t="s">
        <v>594</v>
      </c>
      <c r="G364" t="s">
        <v>1879</v>
      </c>
      <c r="H364">
        <v>11216</v>
      </c>
      <c r="I364" t="s">
        <v>616</v>
      </c>
      <c r="J364" t="s">
        <v>1880</v>
      </c>
      <c r="K364" t="s">
        <v>773</v>
      </c>
      <c r="L364" t="s">
        <v>638</v>
      </c>
      <c r="M364" t="s">
        <v>852</v>
      </c>
      <c r="N364" t="s">
        <v>1715</v>
      </c>
      <c r="O364" t="s">
        <v>1881</v>
      </c>
      <c r="P364" t="s">
        <v>1882</v>
      </c>
      <c r="Q364" t="s">
        <v>1137</v>
      </c>
      <c r="R364">
        <v>3261</v>
      </c>
      <c r="S364">
        <v>3261</v>
      </c>
      <c r="T364">
        <v>2500</v>
      </c>
      <c r="U364">
        <v>7</v>
      </c>
      <c r="V364">
        <v>7</v>
      </c>
      <c r="W364">
        <v>21.2</v>
      </c>
      <c r="Z364" t="s">
        <v>607</v>
      </c>
      <c r="AA364" t="s">
        <v>607</v>
      </c>
      <c r="AB364">
        <v>2.2000000000000001E-3</v>
      </c>
      <c r="AC364">
        <v>9.6299999999999997E-2</v>
      </c>
      <c r="AD364" t="s">
        <v>606</v>
      </c>
      <c r="AE364">
        <v>0.90100000000000002</v>
      </c>
      <c r="AF364">
        <v>5.0000000000000001E-4</v>
      </c>
      <c r="AG364" t="s">
        <v>607</v>
      </c>
      <c r="AH364" t="s">
        <v>607</v>
      </c>
      <c r="AI364" t="s">
        <v>607</v>
      </c>
      <c r="AJ364" t="s">
        <v>606</v>
      </c>
      <c r="AK364" t="s">
        <v>606</v>
      </c>
      <c r="AL364">
        <v>0</v>
      </c>
      <c r="AM364">
        <v>0</v>
      </c>
      <c r="AN364">
        <v>0</v>
      </c>
      <c r="AO364">
        <v>0</v>
      </c>
      <c r="AP364">
        <v>0</v>
      </c>
      <c r="AQ364" t="s">
        <v>606</v>
      </c>
      <c r="AR364" t="s">
        <v>606</v>
      </c>
      <c r="AS364" t="s">
        <v>606</v>
      </c>
      <c r="AT364" t="s">
        <v>606</v>
      </c>
      <c r="AU364" t="s">
        <v>606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0.64800000000000002</v>
      </c>
      <c r="BW364">
        <v>0.79418880000000003</v>
      </c>
      <c r="BX364">
        <v>18.8</v>
      </c>
      <c r="BY364">
        <v>4863.6000000000004</v>
      </c>
      <c r="BZ364">
        <v>201.4</v>
      </c>
      <c r="CB364">
        <v>95</v>
      </c>
      <c r="CC364">
        <v>3.28</v>
      </c>
      <c r="CD364">
        <v>3.2770000000000001</v>
      </c>
      <c r="CE364" t="s">
        <v>608</v>
      </c>
      <c r="CF364" t="s">
        <v>609</v>
      </c>
      <c r="CG364">
        <v>0</v>
      </c>
      <c r="CH364" t="s">
        <v>1883</v>
      </c>
      <c r="CI364" t="s">
        <v>157</v>
      </c>
      <c r="CJ364" t="s">
        <v>1884</v>
      </c>
      <c r="CL364">
        <v>381.3</v>
      </c>
      <c r="CM364">
        <v>386.3</v>
      </c>
      <c r="CN364">
        <v>381.3</v>
      </c>
      <c r="CO364">
        <v>386.3</v>
      </c>
      <c r="CP364" t="s">
        <v>779</v>
      </c>
      <c r="CQ364" t="s">
        <v>779</v>
      </c>
      <c r="CR364">
        <v>0</v>
      </c>
      <c r="CS364">
        <v>0</v>
      </c>
      <c r="CT364">
        <v>40.966999999999999</v>
      </c>
      <c r="CU364">
        <v>465.03</v>
      </c>
      <c r="CV364">
        <v>401.45</v>
      </c>
      <c r="CW364" t="s">
        <v>1877</v>
      </c>
    </row>
    <row r="365" spans="2:101" hidden="1">
      <c r="C365" t="s">
        <v>1885</v>
      </c>
      <c r="D365" t="s">
        <v>592</v>
      </c>
      <c r="E365" t="s">
        <v>816</v>
      </c>
      <c r="F365" t="s">
        <v>594</v>
      </c>
      <c r="G365" t="s">
        <v>1886</v>
      </c>
      <c r="H365">
        <v>12000</v>
      </c>
      <c r="I365" t="s">
        <v>616</v>
      </c>
      <c r="J365" t="s">
        <v>1887</v>
      </c>
      <c r="K365" t="s">
        <v>773</v>
      </c>
      <c r="L365" t="s">
        <v>1055</v>
      </c>
      <c r="M365" t="s">
        <v>959</v>
      </c>
      <c r="N365" t="s">
        <v>1705</v>
      </c>
      <c r="O365" t="s">
        <v>1873</v>
      </c>
      <c r="P365" t="s">
        <v>1882</v>
      </c>
      <c r="Q365" t="s">
        <v>642</v>
      </c>
      <c r="R365">
        <v>28</v>
      </c>
      <c r="S365">
        <v>28</v>
      </c>
      <c r="T365">
        <v>20</v>
      </c>
      <c r="U365" t="s">
        <v>694</v>
      </c>
      <c r="V365" t="s">
        <v>694</v>
      </c>
      <c r="W365">
        <v>21.1</v>
      </c>
      <c r="Z365" t="s">
        <v>607</v>
      </c>
      <c r="AA365">
        <v>8.0000000000000004E-4</v>
      </c>
      <c r="AB365">
        <v>1.6299999999999999E-2</v>
      </c>
      <c r="AC365">
        <v>1.7000000000000001E-2</v>
      </c>
      <c r="AD365" t="s">
        <v>606</v>
      </c>
      <c r="AE365">
        <v>0.94879999999999998</v>
      </c>
      <c r="AF365">
        <v>9.4999999999999998E-3</v>
      </c>
      <c r="AG365">
        <v>3.8999999999999998E-3</v>
      </c>
      <c r="AH365">
        <v>1.9E-3</v>
      </c>
      <c r="AI365">
        <v>5.0000000000000001E-4</v>
      </c>
      <c r="AJ365">
        <v>2.9999999999999997E-4</v>
      </c>
      <c r="AK365">
        <v>2.0000000000000001E-4</v>
      </c>
      <c r="AL365">
        <v>1.8000000000000001E-4</v>
      </c>
      <c r="AM365">
        <v>2.0000000000000001E-4</v>
      </c>
      <c r="AN365">
        <v>1.7000000000000001E-4</v>
      </c>
      <c r="AO365">
        <v>1E-4</v>
      </c>
      <c r="AP365">
        <v>0</v>
      </c>
      <c r="AQ365" t="s">
        <v>607</v>
      </c>
      <c r="AR365" t="s">
        <v>607</v>
      </c>
      <c r="AS365" t="s">
        <v>606</v>
      </c>
      <c r="AT365" t="s">
        <v>606</v>
      </c>
      <c r="AU365" t="s">
        <v>606</v>
      </c>
      <c r="BK365">
        <v>0</v>
      </c>
      <c r="BL365">
        <v>2.0000000000000002E-5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1E-4</v>
      </c>
      <c r="BS365">
        <v>0</v>
      </c>
      <c r="BT365">
        <v>0</v>
      </c>
      <c r="BU365">
        <v>3.0000000000000001E-5</v>
      </c>
      <c r="BV365">
        <v>0.59199999999999997</v>
      </c>
      <c r="BW365">
        <v>0.72555519999999996</v>
      </c>
      <c r="BX365">
        <v>17.100000000000001</v>
      </c>
      <c r="BY365">
        <v>4619.8</v>
      </c>
      <c r="BZ365">
        <v>194.1</v>
      </c>
      <c r="CB365">
        <v>113.6</v>
      </c>
      <c r="CC365">
        <v>3.9223133360000002</v>
      </c>
      <c r="CD365">
        <v>3.9189793700000002</v>
      </c>
      <c r="CE365">
        <v>231.71</v>
      </c>
      <c r="CF365" t="s">
        <v>609</v>
      </c>
      <c r="CG365">
        <v>0</v>
      </c>
      <c r="CH365" t="s">
        <v>1888</v>
      </c>
      <c r="CI365" t="s">
        <v>157</v>
      </c>
      <c r="CJ365" t="s">
        <v>1889</v>
      </c>
      <c r="CL365">
        <v>1474</v>
      </c>
      <c r="CM365">
        <v>1783</v>
      </c>
      <c r="CN365">
        <v>1474</v>
      </c>
      <c r="CO365">
        <v>1783</v>
      </c>
      <c r="CP365" t="s">
        <v>779</v>
      </c>
      <c r="CQ365" t="s">
        <v>779</v>
      </c>
      <c r="CR365" t="s">
        <v>780</v>
      </c>
      <c r="CS365">
        <v>0</v>
      </c>
      <c r="CT365">
        <v>29.17</v>
      </c>
      <c r="CU365">
        <v>493.6</v>
      </c>
      <c r="CV365">
        <v>489.3</v>
      </c>
      <c r="CW365" t="s">
        <v>1890</v>
      </c>
    </row>
    <row r="366" spans="2:101" hidden="1">
      <c r="B366">
        <v>76943</v>
      </c>
      <c r="C366" t="s">
        <v>1891</v>
      </c>
      <c r="D366" t="s">
        <v>592</v>
      </c>
      <c r="E366" t="s">
        <v>816</v>
      </c>
      <c r="F366" t="s">
        <v>594</v>
      </c>
      <c r="G366" t="s">
        <v>1892</v>
      </c>
      <c r="H366">
        <v>8976</v>
      </c>
      <c r="I366" t="s">
        <v>616</v>
      </c>
      <c r="J366" t="s">
        <v>1893</v>
      </c>
      <c r="K366" t="s">
        <v>773</v>
      </c>
      <c r="L366" t="s">
        <v>1055</v>
      </c>
      <c r="M366" t="s">
        <v>959</v>
      </c>
      <c r="N366" t="s">
        <v>1705</v>
      </c>
      <c r="O366" t="s">
        <v>1881</v>
      </c>
      <c r="P366" t="s">
        <v>1874</v>
      </c>
      <c r="Q366" t="s">
        <v>642</v>
      </c>
      <c r="R366">
        <v>28</v>
      </c>
      <c r="S366">
        <v>28</v>
      </c>
      <c r="T366">
        <v>25</v>
      </c>
      <c r="U366">
        <v>-8</v>
      </c>
      <c r="V366">
        <v>-8</v>
      </c>
      <c r="W366">
        <v>21.9</v>
      </c>
      <c r="Z366" t="s">
        <v>607</v>
      </c>
      <c r="AA366">
        <v>4.0000000000000002E-4</v>
      </c>
      <c r="AB366">
        <v>9.2999999999999992E-3</v>
      </c>
      <c r="AC366">
        <v>1.78E-2</v>
      </c>
      <c r="AD366" t="s">
        <v>606</v>
      </c>
      <c r="AE366">
        <v>0.94720000000000004</v>
      </c>
      <c r="AF366">
        <v>1.61E-2</v>
      </c>
      <c r="AG366">
        <v>8.6E-3</v>
      </c>
      <c r="AH366">
        <v>4.0000000000000002E-4</v>
      </c>
      <c r="AI366">
        <v>2.0000000000000001E-4</v>
      </c>
      <c r="AJ366" t="s">
        <v>607</v>
      </c>
      <c r="AK366" t="s">
        <v>607</v>
      </c>
      <c r="AL366">
        <v>0</v>
      </c>
      <c r="AM366">
        <v>0</v>
      </c>
      <c r="AN366">
        <v>0</v>
      </c>
      <c r="AO366">
        <v>0</v>
      </c>
      <c r="AP366">
        <v>0</v>
      </c>
      <c r="AQ366" t="s">
        <v>606</v>
      </c>
      <c r="AR366" t="s">
        <v>606</v>
      </c>
      <c r="AS366" t="s">
        <v>606</v>
      </c>
      <c r="AT366" t="s">
        <v>606</v>
      </c>
      <c r="AU366" t="s">
        <v>606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0.59299999999999997</v>
      </c>
      <c r="BW366">
        <v>0.7267808</v>
      </c>
      <c r="BX366">
        <v>17.2</v>
      </c>
      <c r="BY366">
        <v>4636.2</v>
      </c>
      <c r="BZ366">
        <v>195.6</v>
      </c>
      <c r="CB366">
        <v>108.6</v>
      </c>
      <c r="CC366">
        <v>3.749676306</v>
      </c>
      <c r="CD366">
        <v>3.746489081</v>
      </c>
      <c r="CE366">
        <v>219.34</v>
      </c>
      <c r="CF366" t="s">
        <v>609</v>
      </c>
      <c r="CG366">
        <v>0</v>
      </c>
      <c r="CH366" t="s">
        <v>1894</v>
      </c>
      <c r="CI366" t="s">
        <v>157</v>
      </c>
      <c r="CJ366" t="s">
        <v>1895</v>
      </c>
      <c r="CL366">
        <v>1558</v>
      </c>
      <c r="CM366">
        <v>1963</v>
      </c>
      <c r="CN366">
        <v>1558</v>
      </c>
      <c r="CO366">
        <v>1963</v>
      </c>
      <c r="CP366" t="s">
        <v>779</v>
      </c>
      <c r="CQ366" t="s">
        <v>779</v>
      </c>
      <c r="CR366" t="s">
        <v>780</v>
      </c>
      <c r="CS366">
        <v>0</v>
      </c>
      <c r="CT366">
        <v>28.84</v>
      </c>
      <c r="CU366">
        <v>479.24</v>
      </c>
      <c r="CV366">
        <v>474.7</v>
      </c>
      <c r="CW366" t="s">
        <v>1890</v>
      </c>
    </row>
    <row r="367" spans="2:101" hidden="1">
      <c r="B367">
        <v>76955</v>
      </c>
      <c r="C367" t="s">
        <v>1896</v>
      </c>
      <c r="D367" t="s">
        <v>592</v>
      </c>
      <c r="E367" t="s">
        <v>816</v>
      </c>
      <c r="F367" t="s">
        <v>594</v>
      </c>
      <c r="G367" t="s">
        <v>1897</v>
      </c>
      <c r="H367">
        <v>8331</v>
      </c>
      <c r="I367" t="s">
        <v>616</v>
      </c>
      <c r="J367" t="s">
        <v>1898</v>
      </c>
      <c r="K367" t="s">
        <v>773</v>
      </c>
      <c r="L367" t="s">
        <v>1055</v>
      </c>
      <c r="M367" t="s">
        <v>959</v>
      </c>
      <c r="N367" t="s">
        <v>1705</v>
      </c>
      <c r="O367" t="s">
        <v>1873</v>
      </c>
      <c r="P367" t="s">
        <v>1882</v>
      </c>
      <c r="Q367" t="s">
        <v>642</v>
      </c>
      <c r="R367">
        <v>28</v>
      </c>
      <c r="S367">
        <v>28</v>
      </c>
      <c r="T367">
        <v>25</v>
      </c>
      <c r="U367">
        <v>-2</v>
      </c>
      <c r="V367">
        <v>-2</v>
      </c>
      <c r="W367">
        <v>21.2</v>
      </c>
      <c r="Z367" t="s">
        <v>607</v>
      </c>
      <c r="AA367">
        <v>8.0000000000000004E-4</v>
      </c>
      <c r="AB367">
        <v>1.7299999999999999E-2</v>
      </c>
      <c r="AC367">
        <v>1.61E-2</v>
      </c>
      <c r="AD367" t="s">
        <v>606</v>
      </c>
      <c r="AE367">
        <v>0.9526</v>
      </c>
      <c r="AF367">
        <v>8.9999999999999993E-3</v>
      </c>
      <c r="AG367">
        <v>1E-3</v>
      </c>
      <c r="AH367">
        <v>6.9999999999999999E-4</v>
      </c>
      <c r="AI367">
        <v>5.9999999999999995E-4</v>
      </c>
      <c r="AJ367">
        <v>5.0000000000000001E-4</v>
      </c>
      <c r="AK367">
        <v>2.9999999999999997E-4</v>
      </c>
      <c r="AL367">
        <v>3.1E-4</v>
      </c>
      <c r="AM367">
        <v>3.5E-4</v>
      </c>
      <c r="AN367">
        <v>1.4999999999999999E-4</v>
      </c>
      <c r="AO367">
        <v>0</v>
      </c>
      <c r="AP367">
        <v>0</v>
      </c>
      <c r="AQ367" t="s">
        <v>607</v>
      </c>
      <c r="AR367" t="s">
        <v>606</v>
      </c>
      <c r="AS367" t="s">
        <v>606</v>
      </c>
      <c r="AT367" t="s">
        <v>606</v>
      </c>
      <c r="AU367" t="s">
        <v>606</v>
      </c>
      <c r="BK367">
        <v>0</v>
      </c>
      <c r="BL367">
        <v>3.0000000000000001E-5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1.6000000000000001E-4</v>
      </c>
      <c r="BS367">
        <v>3.0000000000000001E-5</v>
      </c>
      <c r="BT367">
        <v>2.0000000000000002E-5</v>
      </c>
      <c r="BU367">
        <v>5.0000000000000002E-5</v>
      </c>
      <c r="BV367">
        <v>0.58799999999999997</v>
      </c>
      <c r="BW367">
        <v>0.72065279999999998</v>
      </c>
      <c r="BX367">
        <v>17</v>
      </c>
      <c r="BY367">
        <v>4617.8999999999996</v>
      </c>
      <c r="BZ367">
        <v>193.2</v>
      </c>
      <c r="CB367">
        <v>105.4</v>
      </c>
      <c r="CC367">
        <v>3.6391886059999998</v>
      </c>
      <c r="CD367">
        <v>3.6360952960000001</v>
      </c>
      <c r="CE367">
        <v>213.86</v>
      </c>
      <c r="CF367" t="s">
        <v>609</v>
      </c>
      <c r="CG367">
        <v>0</v>
      </c>
      <c r="CH367" t="s">
        <v>1899</v>
      </c>
      <c r="CI367" t="s">
        <v>157</v>
      </c>
      <c r="CJ367" t="s">
        <v>1900</v>
      </c>
      <c r="CL367">
        <v>1514</v>
      </c>
      <c r="CM367">
        <v>2014</v>
      </c>
      <c r="CN367">
        <v>1514</v>
      </c>
      <c r="CO367">
        <v>2014</v>
      </c>
      <c r="CP367" t="s">
        <v>779</v>
      </c>
      <c r="CQ367" t="s">
        <v>779</v>
      </c>
      <c r="CR367" t="s">
        <v>780</v>
      </c>
      <c r="CS367">
        <v>0</v>
      </c>
      <c r="CT367">
        <v>28.09</v>
      </c>
      <c r="CU367">
        <v>469.22</v>
      </c>
      <c r="CV367">
        <v>491.7</v>
      </c>
      <c r="CW367" t="s">
        <v>1890</v>
      </c>
    </row>
    <row r="368" spans="2:101" hidden="1">
      <c r="C368" t="s">
        <v>1675</v>
      </c>
      <c r="D368" t="s">
        <v>592</v>
      </c>
      <c r="E368" t="s">
        <v>816</v>
      </c>
      <c r="F368" t="s">
        <v>594</v>
      </c>
      <c r="G368" t="s">
        <v>1901</v>
      </c>
      <c r="H368">
        <v>12967</v>
      </c>
      <c r="I368" t="s">
        <v>616</v>
      </c>
      <c r="J368" t="s">
        <v>1677</v>
      </c>
      <c r="K368" t="s">
        <v>773</v>
      </c>
      <c r="L368" t="s">
        <v>1678</v>
      </c>
      <c r="M368" t="s">
        <v>852</v>
      </c>
      <c r="N368" t="s">
        <v>1705</v>
      </c>
      <c r="O368" t="s">
        <v>1720</v>
      </c>
      <c r="P368" t="s">
        <v>1882</v>
      </c>
      <c r="Q368" t="s">
        <v>642</v>
      </c>
      <c r="R368">
        <v>7</v>
      </c>
      <c r="S368">
        <v>7</v>
      </c>
      <c r="T368">
        <v>7</v>
      </c>
      <c r="U368">
        <v>5</v>
      </c>
      <c r="V368">
        <v>5</v>
      </c>
      <c r="W368">
        <v>21.3</v>
      </c>
      <c r="Z368" t="s">
        <v>607</v>
      </c>
      <c r="AA368">
        <v>4.0000000000000002E-4</v>
      </c>
      <c r="AB368">
        <v>9.1999999999999998E-3</v>
      </c>
      <c r="AC368">
        <v>4.58E-2</v>
      </c>
      <c r="AD368" t="s">
        <v>606</v>
      </c>
      <c r="AE368">
        <v>0.92649999999999999</v>
      </c>
      <c r="AF368">
        <v>2.8E-3</v>
      </c>
      <c r="AG368">
        <v>1.26E-2</v>
      </c>
      <c r="AH368">
        <v>1.6999999999999999E-3</v>
      </c>
      <c r="AI368">
        <v>2.0000000000000001E-4</v>
      </c>
      <c r="AJ368">
        <v>1E-4</v>
      </c>
      <c r="AK368">
        <v>1E-4</v>
      </c>
      <c r="AL368">
        <v>1.2999999999999999E-4</v>
      </c>
      <c r="AM368">
        <v>1.2E-4</v>
      </c>
      <c r="AN368">
        <v>1.2E-4</v>
      </c>
      <c r="AO368">
        <v>0</v>
      </c>
      <c r="AP368">
        <v>0</v>
      </c>
      <c r="AQ368" t="s">
        <v>606</v>
      </c>
      <c r="AR368" t="s">
        <v>606</v>
      </c>
      <c r="AS368" t="s">
        <v>606</v>
      </c>
      <c r="AT368" t="s">
        <v>606</v>
      </c>
      <c r="AU368" t="s">
        <v>606</v>
      </c>
      <c r="BK368">
        <v>0</v>
      </c>
      <c r="BL368">
        <v>0</v>
      </c>
      <c r="BM368">
        <v>1.0000000000000001E-5</v>
      </c>
      <c r="BN368">
        <v>0</v>
      </c>
      <c r="BO368">
        <v>0</v>
      </c>
      <c r="BP368">
        <v>0</v>
      </c>
      <c r="BQ368">
        <v>0</v>
      </c>
      <c r="BR368">
        <v>6.9999999999999994E-5</v>
      </c>
      <c r="BS368">
        <v>5.0000000000000002E-5</v>
      </c>
      <c r="BT368">
        <v>3.0000000000000001E-5</v>
      </c>
      <c r="BU368">
        <v>6.9999999999999994E-5</v>
      </c>
      <c r="BV368">
        <v>0.62</v>
      </c>
      <c r="BW368">
        <v>0.75987199999999999</v>
      </c>
      <c r="BX368">
        <v>18</v>
      </c>
      <c r="BY368">
        <v>4706.1000000000004</v>
      </c>
      <c r="BZ368">
        <v>198.4</v>
      </c>
      <c r="CB368">
        <v>106.2</v>
      </c>
      <c r="CC368">
        <v>3.6668105309999999</v>
      </c>
      <c r="CD368">
        <v>3.663693742</v>
      </c>
      <c r="CE368">
        <v>215.18</v>
      </c>
      <c r="CF368" t="s">
        <v>609</v>
      </c>
      <c r="CG368">
        <v>0</v>
      </c>
      <c r="CH368" t="s">
        <v>1902</v>
      </c>
      <c r="CJ368" t="s">
        <v>1683</v>
      </c>
      <c r="CL368">
        <v>645.20000000000005</v>
      </c>
      <c r="CM368">
        <v>646.20000000000005</v>
      </c>
      <c r="CN368">
        <v>645.20000000000005</v>
      </c>
      <c r="CO368">
        <v>646.20000000000005</v>
      </c>
      <c r="CP368" t="s">
        <v>779</v>
      </c>
      <c r="CQ368" t="s">
        <v>779</v>
      </c>
      <c r="CR368" t="s">
        <v>780</v>
      </c>
      <c r="CS368">
        <v>0</v>
      </c>
      <c r="CT368">
        <v>14.69</v>
      </c>
      <c r="CU368">
        <v>700.3</v>
      </c>
      <c r="CV368">
        <v>696.7</v>
      </c>
      <c r="CW368" t="s">
        <v>1890</v>
      </c>
    </row>
    <row r="369" spans="2:101" hidden="1">
      <c r="C369" t="s">
        <v>1603</v>
      </c>
      <c r="D369" t="s">
        <v>592</v>
      </c>
      <c r="E369" t="s">
        <v>816</v>
      </c>
      <c r="F369" t="s">
        <v>594</v>
      </c>
      <c r="G369" t="s">
        <v>1903</v>
      </c>
      <c r="H369">
        <v>12569</v>
      </c>
      <c r="I369" t="s">
        <v>616</v>
      </c>
      <c r="J369" t="s">
        <v>1605</v>
      </c>
      <c r="K369" t="s">
        <v>773</v>
      </c>
      <c r="L369" t="s">
        <v>638</v>
      </c>
      <c r="M369" t="s">
        <v>852</v>
      </c>
      <c r="N369" t="s">
        <v>1705</v>
      </c>
      <c r="O369" t="s">
        <v>1631</v>
      </c>
      <c r="P369" t="s">
        <v>1882</v>
      </c>
      <c r="Q369" t="s">
        <v>642</v>
      </c>
      <c r="R369">
        <v>7</v>
      </c>
      <c r="S369">
        <v>7</v>
      </c>
      <c r="T369">
        <v>7</v>
      </c>
      <c r="U369">
        <v>1</v>
      </c>
      <c r="V369">
        <v>1</v>
      </c>
      <c r="W369">
        <v>21.3</v>
      </c>
      <c r="Z369" t="s">
        <v>607</v>
      </c>
      <c r="AA369">
        <v>2.0000000000000001E-4</v>
      </c>
      <c r="AB369">
        <v>2.8999999999999998E-3</v>
      </c>
      <c r="AC369">
        <v>6.3899999999999998E-2</v>
      </c>
      <c r="AD369" t="s">
        <v>606</v>
      </c>
      <c r="AE369">
        <v>0.93269999999999997</v>
      </c>
      <c r="AF369">
        <v>2.9999999999999997E-4</v>
      </c>
      <c r="AG369" t="s">
        <v>607</v>
      </c>
      <c r="AH369" t="s">
        <v>607</v>
      </c>
      <c r="AI369" t="s">
        <v>607</v>
      </c>
      <c r="AJ369" t="s">
        <v>607</v>
      </c>
      <c r="AK369" t="s">
        <v>607</v>
      </c>
      <c r="AL369">
        <v>0</v>
      </c>
      <c r="AM369">
        <v>0</v>
      </c>
      <c r="AN369">
        <v>0</v>
      </c>
      <c r="AO369">
        <v>0</v>
      </c>
      <c r="AP369">
        <v>0</v>
      </c>
      <c r="AQ369" t="s">
        <v>607</v>
      </c>
      <c r="AR369" t="s">
        <v>606</v>
      </c>
      <c r="AS369" t="s">
        <v>606</v>
      </c>
      <c r="AT369" t="s">
        <v>606</v>
      </c>
      <c r="AU369" t="s">
        <v>606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0.61699999999999999</v>
      </c>
      <c r="BW369">
        <v>0.75619519999999996</v>
      </c>
      <c r="BX369">
        <v>17.899999999999999</v>
      </c>
      <c r="BY369">
        <v>4772.5</v>
      </c>
      <c r="BZ369">
        <v>197.7</v>
      </c>
      <c r="CB369">
        <v>95</v>
      </c>
      <c r="CC369">
        <v>3.28</v>
      </c>
      <c r="CD369">
        <v>3.2770000000000001</v>
      </c>
      <c r="CE369" t="s">
        <v>608</v>
      </c>
      <c r="CF369" t="s">
        <v>609</v>
      </c>
      <c r="CG369">
        <v>0</v>
      </c>
      <c r="CH369" t="s">
        <v>1607</v>
      </c>
      <c r="CJ369" t="s">
        <v>1608</v>
      </c>
      <c r="CL369">
        <v>366.3</v>
      </c>
      <c r="CM369">
        <v>368.7</v>
      </c>
      <c r="CN369">
        <v>363.5</v>
      </c>
      <c r="CO369">
        <v>365.2</v>
      </c>
      <c r="CP369" t="s">
        <v>779</v>
      </c>
      <c r="CQ369" t="s">
        <v>779</v>
      </c>
      <c r="CR369" t="s">
        <v>780</v>
      </c>
      <c r="CS369">
        <v>0</v>
      </c>
      <c r="CT369">
        <v>13.36</v>
      </c>
      <c r="CU369">
        <v>447.7</v>
      </c>
      <c r="CV369">
        <v>444.1</v>
      </c>
      <c r="CW369" t="s">
        <v>1890</v>
      </c>
    </row>
    <row r="370" spans="2:101" hidden="1">
      <c r="B370">
        <v>76890</v>
      </c>
      <c r="C370" t="s">
        <v>1904</v>
      </c>
      <c r="D370" t="s">
        <v>592</v>
      </c>
      <c r="E370" t="s">
        <v>1905</v>
      </c>
      <c r="F370" t="s">
        <v>594</v>
      </c>
      <c r="G370" t="s">
        <v>1906</v>
      </c>
      <c r="H370">
        <v>10768</v>
      </c>
      <c r="I370" t="s">
        <v>616</v>
      </c>
      <c r="J370" t="s">
        <v>1907</v>
      </c>
      <c r="K370" t="s">
        <v>773</v>
      </c>
      <c r="L370" t="s">
        <v>638</v>
      </c>
      <c r="M370" t="s">
        <v>959</v>
      </c>
      <c r="N370" t="s">
        <v>1774</v>
      </c>
      <c r="O370" t="s">
        <v>1688</v>
      </c>
      <c r="P370" t="s">
        <v>1908</v>
      </c>
      <c r="Q370" t="s">
        <v>642</v>
      </c>
      <c r="R370">
        <v>34</v>
      </c>
      <c r="S370">
        <v>34</v>
      </c>
      <c r="T370">
        <v>25</v>
      </c>
      <c r="U370">
        <v>-10</v>
      </c>
      <c r="V370">
        <v>-10</v>
      </c>
      <c r="W370">
        <v>21.6</v>
      </c>
      <c r="Z370" t="s">
        <v>607</v>
      </c>
      <c r="AA370">
        <v>3.5000000000000001E-3</v>
      </c>
      <c r="AB370">
        <v>8.3199999999999996E-2</v>
      </c>
      <c r="AC370">
        <v>1.8700000000000001E-2</v>
      </c>
      <c r="AD370" t="s">
        <v>606</v>
      </c>
      <c r="AE370">
        <v>0.87790000000000001</v>
      </c>
      <c r="AF370">
        <v>1.54E-2</v>
      </c>
      <c r="AG370" t="s">
        <v>607</v>
      </c>
      <c r="AH370">
        <v>4.0000000000000002E-4</v>
      </c>
      <c r="AI370">
        <v>2.9999999999999997E-4</v>
      </c>
      <c r="AJ370">
        <v>2.0000000000000001E-4</v>
      </c>
      <c r="AK370" t="s">
        <v>607</v>
      </c>
      <c r="AL370">
        <v>0</v>
      </c>
      <c r="AM370">
        <v>2.0000000000000001E-4</v>
      </c>
      <c r="AN370">
        <v>2.0000000000000001E-4</v>
      </c>
      <c r="AO370">
        <v>0</v>
      </c>
      <c r="AP370">
        <v>0</v>
      </c>
      <c r="AQ370" t="s">
        <v>606</v>
      </c>
      <c r="AR370" t="s">
        <v>606</v>
      </c>
      <c r="AS370" t="s">
        <v>606</v>
      </c>
      <c r="AT370" t="s">
        <v>606</v>
      </c>
      <c r="AU370" t="s">
        <v>606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0.61499999999999999</v>
      </c>
      <c r="BW370">
        <v>0.75374399999999997</v>
      </c>
      <c r="BX370">
        <v>17.8</v>
      </c>
      <c r="BY370">
        <v>4538.5</v>
      </c>
      <c r="BZ370">
        <v>188.8</v>
      </c>
      <c r="CB370">
        <v>107.2</v>
      </c>
      <c r="CC370">
        <v>3.7013379369999999</v>
      </c>
      <c r="CD370">
        <v>3.6981918</v>
      </c>
      <c r="CE370">
        <v>219.32</v>
      </c>
      <c r="CF370" t="s">
        <v>609</v>
      </c>
      <c r="CG370">
        <v>0</v>
      </c>
      <c r="CH370" t="s">
        <v>1909</v>
      </c>
      <c r="CI370" t="s">
        <v>157</v>
      </c>
      <c r="CJ370" t="s">
        <v>1910</v>
      </c>
      <c r="CL370">
        <v>1817</v>
      </c>
      <c r="CM370">
        <v>1964</v>
      </c>
      <c r="CN370">
        <v>1430</v>
      </c>
      <c r="CO370">
        <v>1551</v>
      </c>
      <c r="CP370" t="s">
        <v>779</v>
      </c>
      <c r="CQ370" t="s">
        <v>779</v>
      </c>
      <c r="CR370" t="s">
        <v>780</v>
      </c>
      <c r="CS370">
        <v>0</v>
      </c>
      <c r="CT370">
        <v>30.18</v>
      </c>
      <c r="CU370">
        <v>470.25</v>
      </c>
      <c r="CV370">
        <v>466</v>
      </c>
      <c r="CW370" t="s">
        <v>1911</v>
      </c>
    </row>
    <row r="371" spans="2:101" hidden="1">
      <c r="B371">
        <v>76885</v>
      </c>
      <c r="C371" t="s">
        <v>1912</v>
      </c>
      <c r="D371" t="s">
        <v>592</v>
      </c>
      <c r="E371" t="s">
        <v>1905</v>
      </c>
      <c r="F371" t="s">
        <v>594</v>
      </c>
      <c r="G371" t="s">
        <v>1913</v>
      </c>
      <c r="H371">
        <v>5616</v>
      </c>
      <c r="I371" t="s">
        <v>616</v>
      </c>
      <c r="J371" t="s">
        <v>1914</v>
      </c>
      <c r="K371" t="s">
        <v>773</v>
      </c>
      <c r="L371" t="s">
        <v>638</v>
      </c>
      <c r="M371" t="s">
        <v>959</v>
      </c>
      <c r="N371" t="s">
        <v>1774</v>
      </c>
      <c r="O371" t="s">
        <v>1681</v>
      </c>
      <c r="P371" t="s">
        <v>1908</v>
      </c>
      <c r="Q371" t="s">
        <v>642</v>
      </c>
      <c r="R371">
        <v>28</v>
      </c>
      <c r="S371">
        <v>28</v>
      </c>
      <c r="T371">
        <v>50</v>
      </c>
      <c r="U371">
        <v>-6</v>
      </c>
      <c r="V371">
        <v>-6</v>
      </c>
      <c r="W371">
        <v>21.6</v>
      </c>
      <c r="Z371" t="s">
        <v>607</v>
      </c>
      <c r="AA371">
        <v>8.0000000000000004E-4</v>
      </c>
      <c r="AB371">
        <v>2.1399999999999999E-2</v>
      </c>
      <c r="AC371">
        <v>1.29E-2</v>
      </c>
      <c r="AD371" t="s">
        <v>606</v>
      </c>
      <c r="AE371">
        <v>0.95240000000000002</v>
      </c>
      <c r="AF371">
        <v>7.6E-3</v>
      </c>
      <c r="AG371">
        <v>3.5999999999999999E-3</v>
      </c>
      <c r="AH371">
        <v>2.9999999999999997E-4</v>
      </c>
      <c r="AI371">
        <v>2.0000000000000001E-4</v>
      </c>
      <c r="AJ371">
        <v>1E-4</v>
      </c>
      <c r="AK371">
        <v>1E-4</v>
      </c>
      <c r="AL371">
        <v>2.5000000000000001E-4</v>
      </c>
      <c r="AM371">
        <v>1.6000000000000001E-4</v>
      </c>
      <c r="AN371">
        <v>0</v>
      </c>
      <c r="AO371">
        <v>0</v>
      </c>
      <c r="AP371">
        <v>0</v>
      </c>
      <c r="AQ371" t="s">
        <v>606</v>
      </c>
      <c r="AR371" t="s">
        <v>606</v>
      </c>
      <c r="AS371" t="s">
        <v>606</v>
      </c>
      <c r="AT371" t="s">
        <v>606</v>
      </c>
      <c r="AU371" t="s">
        <v>606</v>
      </c>
      <c r="BK371">
        <v>0</v>
      </c>
      <c r="BL371">
        <v>2.0000000000000002E-5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1.2999999999999999E-4</v>
      </c>
      <c r="BS371">
        <v>2.0000000000000002E-5</v>
      </c>
      <c r="BT371">
        <v>2.0000000000000002E-5</v>
      </c>
      <c r="BU371">
        <v>0</v>
      </c>
      <c r="BV371">
        <v>0.58499999999999996</v>
      </c>
      <c r="BW371">
        <v>0.71697599999999995</v>
      </c>
      <c r="BX371">
        <v>17</v>
      </c>
      <c r="BY371">
        <v>4604.6000000000004</v>
      </c>
      <c r="BZ371">
        <v>192.5</v>
      </c>
      <c r="CB371">
        <v>102.3</v>
      </c>
      <c r="CC371">
        <v>3.5321536469999999</v>
      </c>
      <c r="CD371">
        <v>3.5291513160000001</v>
      </c>
      <c r="CE371">
        <v>208.44</v>
      </c>
      <c r="CF371" t="s">
        <v>609</v>
      </c>
      <c r="CG371">
        <v>0</v>
      </c>
      <c r="CH371" t="s">
        <v>1915</v>
      </c>
      <c r="CI371" t="s">
        <v>157</v>
      </c>
      <c r="CJ371" t="s">
        <v>1916</v>
      </c>
      <c r="CL371">
        <v>1800</v>
      </c>
      <c r="CM371">
        <v>1920</v>
      </c>
      <c r="CN371">
        <v>1435</v>
      </c>
      <c r="CO371">
        <v>1502</v>
      </c>
      <c r="CP371" t="s">
        <v>779</v>
      </c>
      <c r="CQ371" t="s">
        <v>779</v>
      </c>
      <c r="CR371" t="s">
        <v>780</v>
      </c>
      <c r="CS371">
        <v>0</v>
      </c>
      <c r="CT371">
        <v>27.43</v>
      </c>
      <c r="CU371">
        <v>465.78</v>
      </c>
      <c r="CV371">
        <v>461.53</v>
      </c>
      <c r="CW371" t="s">
        <v>1911</v>
      </c>
    </row>
    <row r="372" spans="2:101" hidden="1">
      <c r="C372" t="s">
        <v>1917</v>
      </c>
      <c r="D372" t="s">
        <v>592</v>
      </c>
      <c r="E372" t="s">
        <v>614</v>
      </c>
      <c r="F372" t="s">
        <v>594</v>
      </c>
      <c r="G372" t="s">
        <v>1918</v>
      </c>
      <c r="H372">
        <v>10339</v>
      </c>
      <c r="I372" t="s">
        <v>616</v>
      </c>
      <c r="J372" t="s">
        <v>598</v>
      </c>
      <c r="K372" t="s">
        <v>773</v>
      </c>
      <c r="L372" t="s">
        <v>617</v>
      </c>
      <c r="N372" t="s">
        <v>1919</v>
      </c>
      <c r="O372" t="s">
        <v>1920</v>
      </c>
      <c r="P372" t="s">
        <v>1921</v>
      </c>
      <c r="Q372" t="s">
        <v>1922</v>
      </c>
      <c r="R372">
        <v>240</v>
      </c>
      <c r="S372">
        <v>240</v>
      </c>
      <c r="T372">
        <v>240</v>
      </c>
      <c r="U372">
        <v>17</v>
      </c>
      <c r="V372">
        <v>17</v>
      </c>
      <c r="W372">
        <v>17</v>
      </c>
      <c r="Z372" t="s">
        <v>607</v>
      </c>
      <c r="AA372">
        <v>1E-4</v>
      </c>
      <c r="AB372" t="s">
        <v>606</v>
      </c>
      <c r="AC372">
        <v>7.2300000000000003E-2</v>
      </c>
      <c r="AD372" t="s">
        <v>606</v>
      </c>
      <c r="AE372">
        <v>0.92700000000000005</v>
      </c>
      <c r="AF372">
        <v>5.9999999999999995E-4</v>
      </c>
      <c r="AG372" t="s">
        <v>607</v>
      </c>
      <c r="AH372" t="s">
        <v>606</v>
      </c>
      <c r="AI372" t="s">
        <v>606</v>
      </c>
      <c r="AJ372" t="s">
        <v>606</v>
      </c>
      <c r="AK372" t="s">
        <v>606</v>
      </c>
      <c r="AL372">
        <v>0</v>
      </c>
      <c r="AM372">
        <v>0</v>
      </c>
      <c r="AN372">
        <v>0</v>
      </c>
      <c r="AO372">
        <v>0</v>
      </c>
      <c r="AP372">
        <v>0</v>
      </c>
      <c r="AQ372" t="s">
        <v>606</v>
      </c>
      <c r="AR372" t="s">
        <v>606</v>
      </c>
      <c r="AS372" t="s">
        <v>606</v>
      </c>
      <c r="AT372" t="s">
        <v>606</v>
      </c>
      <c r="AU372" t="s">
        <v>606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0.624</v>
      </c>
      <c r="BW372">
        <v>0.76477439999999997</v>
      </c>
      <c r="BX372">
        <v>18.100000000000001</v>
      </c>
      <c r="BY372">
        <v>4799.3</v>
      </c>
      <c r="BZ372">
        <v>198.8</v>
      </c>
      <c r="CB372">
        <v>95</v>
      </c>
      <c r="CC372">
        <v>3.28</v>
      </c>
      <c r="CD372">
        <v>3.2770000000000001</v>
      </c>
      <c r="CE372" t="s">
        <v>608</v>
      </c>
      <c r="CF372" t="s">
        <v>609</v>
      </c>
      <c r="CG372">
        <v>0</v>
      </c>
      <c r="CH372" t="s">
        <v>1923</v>
      </c>
      <c r="CI372" t="s">
        <v>157</v>
      </c>
      <c r="CJ372" t="s">
        <v>1578</v>
      </c>
      <c r="CL372" t="s">
        <v>779</v>
      </c>
      <c r="CM372" t="s">
        <v>779</v>
      </c>
      <c r="CN372" t="s">
        <v>779</v>
      </c>
      <c r="CO372" t="s">
        <v>779</v>
      </c>
      <c r="CP372" t="s">
        <v>779</v>
      </c>
      <c r="CQ372" t="s">
        <v>779</v>
      </c>
      <c r="CR372" t="s">
        <v>780</v>
      </c>
      <c r="CS372" t="s">
        <v>780</v>
      </c>
      <c r="CT372" t="s">
        <v>780</v>
      </c>
      <c r="CU372" t="s">
        <v>780</v>
      </c>
      <c r="CV372" t="s">
        <v>780</v>
      </c>
      <c r="CW372" t="s">
        <v>1924</v>
      </c>
    </row>
    <row r="373" spans="2:101" hidden="1">
      <c r="C373" t="s">
        <v>1917</v>
      </c>
      <c r="D373" t="s">
        <v>592</v>
      </c>
      <c r="E373" t="s">
        <v>614</v>
      </c>
      <c r="F373" t="s">
        <v>594</v>
      </c>
      <c r="G373" t="s">
        <v>1925</v>
      </c>
      <c r="H373">
        <v>8801</v>
      </c>
      <c r="I373" t="s">
        <v>616</v>
      </c>
      <c r="J373" t="s">
        <v>598</v>
      </c>
      <c r="K373" t="s">
        <v>773</v>
      </c>
      <c r="L373" t="s">
        <v>617</v>
      </c>
      <c r="N373" t="s">
        <v>1919</v>
      </c>
      <c r="O373" t="s">
        <v>1926</v>
      </c>
      <c r="P373" t="s">
        <v>1921</v>
      </c>
      <c r="Q373" t="s">
        <v>1927</v>
      </c>
      <c r="R373">
        <v>240</v>
      </c>
      <c r="S373">
        <v>240</v>
      </c>
      <c r="T373">
        <v>240</v>
      </c>
      <c r="U373">
        <v>21</v>
      </c>
      <c r="V373">
        <v>21</v>
      </c>
      <c r="W373">
        <v>21</v>
      </c>
      <c r="Z373" t="s">
        <v>607</v>
      </c>
      <c r="AA373">
        <v>1E-4</v>
      </c>
      <c r="AB373">
        <v>2.5999999999999999E-3</v>
      </c>
      <c r="AC373">
        <v>7.2499999999999995E-2</v>
      </c>
      <c r="AD373" t="s">
        <v>607</v>
      </c>
      <c r="AE373">
        <v>0.92420000000000002</v>
      </c>
      <c r="AF373">
        <v>5.9999999999999995E-4</v>
      </c>
      <c r="AG373" t="s">
        <v>607</v>
      </c>
      <c r="AH373" t="s">
        <v>606</v>
      </c>
      <c r="AI373" t="s">
        <v>606</v>
      </c>
      <c r="AJ373" t="s">
        <v>606</v>
      </c>
      <c r="AK373" t="s">
        <v>606</v>
      </c>
      <c r="AL373">
        <v>0</v>
      </c>
      <c r="AM373">
        <v>0</v>
      </c>
      <c r="AN373">
        <v>0</v>
      </c>
      <c r="AO373">
        <v>0</v>
      </c>
      <c r="AP373">
        <v>0</v>
      </c>
      <c r="AQ373" t="s">
        <v>606</v>
      </c>
      <c r="AR373" t="s">
        <v>606</v>
      </c>
      <c r="AS373" t="s">
        <v>606</v>
      </c>
      <c r="AT373" t="s">
        <v>606</v>
      </c>
      <c r="AU373" t="s">
        <v>606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0.625</v>
      </c>
      <c r="BW373">
        <v>0.76600000000000001</v>
      </c>
      <c r="BX373">
        <v>18.100000000000001</v>
      </c>
      <c r="BY373">
        <v>4797</v>
      </c>
      <c r="BZ373">
        <v>198.7</v>
      </c>
      <c r="CB373">
        <v>95</v>
      </c>
      <c r="CC373">
        <v>3.28</v>
      </c>
      <c r="CD373">
        <v>3.2770000000000001</v>
      </c>
      <c r="CE373" t="s">
        <v>608</v>
      </c>
      <c r="CF373" t="s">
        <v>609</v>
      </c>
      <c r="CG373">
        <v>50</v>
      </c>
      <c r="CH373" t="s">
        <v>1928</v>
      </c>
      <c r="CI373" t="s">
        <v>157</v>
      </c>
      <c r="CJ373" t="s">
        <v>1578</v>
      </c>
      <c r="CL373" t="s">
        <v>779</v>
      </c>
      <c r="CM373" t="s">
        <v>779</v>
      </c>
      <c r="CN373" t="s">
        <v>779</v>
      </c>
      <c r="CO373" t="s">
        <v>779</v>
      </c>
      <c r="CP373" t="s">
        <v>779</v>
      </c>
      <c r="CQ373" t="s">
        <v>779</v>
      </c>
      <c r="CR373" t="s">
        <v>780</v>
      </c>
      <c r="CS373" t="s">
        <v>780</v>
      </c>
      <c r="CT373" t="s">
        <v>780</v>
      </c>
      <c r="CU373" t="s">
        <v>780</v>
      </c>
      <c r="CV373" t="s">
        <v>780</v>
      </c>
      <c r="CW373" t="s">
        <v>1924</v>
      </c>
    </row>
    <row r="374" spans="2:101" hidden="1">
      <c r="C374" t="s">
        <v>1917</v>
      </c>
      <c r="D374" t="s">
        <v>592</v>
      </c>
      <c r="E374" t="s">
        <v>614</v>
      </c>
      <c r="F374" t="s">
        <v>594</v>
      </c>
      <c r="G374" t="s">
        <v>1929</v>
      </c>
      <c r="H374">
        <v>8701</v>
      </c>
      <c r="I374" t="s">
        <v>616</v>
      </c>
      <c r="J374" t="s">
        <v>598</v>
      </c>
      <c r="K374" t="s">
        <v>773</v>
      </c>
      <c r="L374" t="s">
        <v>617</v>
      </c>
      <c r="N374" t="s">
        <v>1919</v>
      </c>
      <c r="O374" t="s">
        <v>1926</v>
      </c>
      <c r="P374" t="s">
        <v>1921</v>
      </c>
      <c r="Q374" t="s">
        <v>1930</v>
      </c>
      <c r="R374">
        <v>275</v>
      </c>
      <c r="S374">
        <v>275</v>
      </c>
      <c r="T374">
        <v>275</v>
      </c>
      <c r="U374">
        <v>19</v>
      </c>
      <c r="V374">
        <v>19</v>
      </c>
      <c r="W374">
        <v>19</v>
      </c>
      <c r="Z374" t="s">
        <v>607</v>
      </c>
      <c r="AA374">
        <v>1E-4</v>
      </c>
      <c r="AB374">
        <v>3.8999999999999998E-3</v>
      </c>
      <c r="AC374">
        <v>7.3300000000000004E-2</v>
      </c>
      <c r="AD374" t="s">
        <v>607</v>
      </c>
      <c r="AE374">
        <v>0.92200000000000004</v>
      </c>
      <c r="AF374">
        <v>6.9999999999999999E-4</v>
      </c>
      <c r="AG374" t="s">
        <v>607</v>
      </c>
      <c r="AH374" t="s">
        <v>607</v>
      </c>
      <c r="AI374" t="s">
        <v>607</v>
      </c>
      <c r="AJ374" t="s">
        <v>607</v>
      </c>
      <c r="AK374" t="s">
        <v>607</v>
      </c>
      <c r="AL374">
        <v>0</v>
      </c>
      <c r="AM374">
        <v>0</v>
      </c>
      <c r="AN374">
        <v>0</v>
      </c>
      <c r="AO374">
        <v>0</v>
      </c>
      <c r="AP374">
        <v>0</v>
      </c>
      <c r="AQ374" t="s">
        <v>606</v>
      </c>
      <c r="AR374" t="s">
        <v>606</v>
      </c>
      <c r="AS374" t="s">
        <v>606</v>
      </c>
      <c r="AT374" t="s">
        <v>606</v>
      </c>
      <c r="AU374" t="s">
        <v>606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0.627</v>
      </c>
      <c r="BW374">
        <v>0.7684512</v>
      </c>
      <c r="BX374">
        <v>18.100000000000001</v>
      </c>
      <c r="BY374">
        <v>4797.8</v>
      </c>
      <c r="BZ374">
        <v>198.7</v>
      </c>
      <c r="CB374">
        <v>95</v>
      </c>
      <c r="CC374">
        <v>3.28</v>
      </c>
      <c r="CD374">
        <v>3.2770000000000001</v>
      </c>
      <c r="CE374" t="s">
        <v>608</v>
      </c>
      <c r="CF374" t="s">
        <v>609</v>
      </c>
      <c r="CG374">
        <v>50</v>
      </c>
      <c r="CH374" t="s">
        <v>1931</v>
      </c>
      <c r="CI374" t="s">
        <v>157</v>
      </c>
      <c r="CJ374" t="s">
        <v>1578</v>
      </c>
      <c r="CL374" t="s">
        <v>779</v>
      </c>
      <c r="CM374" t="s">
        <v>779</v>
      </c>
      <c r="CN374" t="s">
        <v>779</v>
      </c>
      <c r="CO374" t="s">
        <v>779</v>
      </c>
      <c r="CP374" t="s">
        <v>779</v>
      </c>
      <c r="CQ374" t="s">
        <v>779</v>
      </c>
      <c r="CR374" t="s">
        <v>780</v>
      </c>
      <c r="CS374" t="s">
        <v>780</v>
      </c>
      <c r="CT374" t="s">
        <v>780</v>
      </c>
      <c r="CU374" t="s">
        <v>780</v>
      </c>
      <c r="CV374" t="s">
        <v>780</v>
      </c>
      <c r="CW374" t="s">
        <v>1924</v>
      </c>
    </row>
    <row r="375" spans="2:101" hidden="1">
      <c r="B375">
        <v>79041</v>
      </c>
      <c r="C375" t="s">
        <v>731</v>
      </c>
      <c r="D375" t="s">
        <v>592</v>
      </c>
      <c r="E375" t="s">
        <v>614</v>
      </c>
      <c r="F375" t="s">
        <v>594</v>
      </c>
      <c r="G375" t="s">
        <v>1932</v>
      </c>
      <c r="H375">
        <v>346</v>
      </c>
      <c r="I375" t="s">
        <v>616</v>
      </c>
      <c r="J375" t="s">
        <v>598</v>
      </c>
      <c r="L375" t="s">
        <v>617</v>
      </c>
      <c r="N375" t="s">
        <v>1933</v>
      </c>
      <c r="O375" t="s">
        <v>1934</v>
      </c>
      <c r="P375" t="s">
        <v>1935</v>
      </c>
      <c r="Q375" t="s">
        <v>630</v>
      </c>
      <c r="R375">
        <v>7400</v>
      </c>
      <c r="S375">
        <v>7400</v>
      </c>
      <c r="T375">
        <v>5800</v>
      </c>
      <c r="U375" t="s">
        <v>694</v>
      </c>
      <c r="V375" t="s">
        <v>694</v>
      </c>
      <c r="W375">
        <v>20</v>
      </c>
      <c r="Z375" t="s">
        <v>607</v>
      </c>
      <c r="AA375">
        <v>2.9999999999999997E-4</v>
      </c>
      <c r="AB375">
        <v>6.7999999999999996E-3</v>
      </c>
      <c r="AC375">
        <v>1.84E-2</v>
      </c>
      <c r="AD375" t="s">
        <v>607</v>
      </c>
      <c r="AE375">
        <v>0.96940000000000004</v>
      </c>
      <c r="AF375">
        <v>3.3999999999999998E-3</v>
      </c>
      <c r="AG375">
        <v>1.5E-3</v>
      </c>
      <c r="AH375">
        <v>2.0000000000000001E-4</v>
      </c>
      <c r="AI375" t="s">
        <v>607</v>
      </c>
      <c r="AJ375" t="s">
        <v>607</v>
      </c>
      <c r="AK375" t="s">
        <v>607</v>
      </c>
      <c r="AL375">
        <v>0</v>
      </c>
      <c r="AM375">
        <v>0</v>
      </c>
      <c r="AN375">
        <v>0</v>
      </c>
      <c r="AO375">
        <v>0</v>
      </c>
      <c r="AP375">
        <v>0</v>
      </c>
      <c r="AQ375" t="s">
        <v>606</v>
      </c>
      <c r="AR375" t="s">
        <v>606</v>
      </c>
      <c r="AS375" t="s">
        <v>606</v>
      </c>
      <c r="AT375" t="s">
        <v>606</v>
      </c>
      <c r="AU375" t="s">
        <v>606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0.57899999999999996</v>
      </c>
      <c r="BW375">
        <v>0.70962239999999999</v>
      </c>
      <c r="BX375">
        <v>16.8</v>
      </c>
      <c r="BY375">
        <v>4640.3</v>
      </c>
      <c r="BZ375">
        <v>193</v>
      </c>
      <c r="CB375">
        <v>104.8</v>
      </c>
      <c r="CC375">
        <v>3.6184721620000002</v>
      </c>
      <c r="CD375">
        <v>3.615396461</v>
      </c>
      <c r="CE375">
        <v>213.09</v>
      </c>
      <c r="CF375" t="s">
        <v>609</v>
      </c>
      <c r="CG375">
        <v>0</v>
      </c>
      <c r="CH375" t="s">
        <v>631</v>
      </c>
      <c r="CJ375" t="s">
        <v>624</v>
      </c>
      <c r="CR375" t="s">
        <v>780</v>
      </c>
      <c r="CS375" t="s">
        <v>780</v>
      </c>
      <c r="CT375" t="s">
        <v>780</v>
      </c>
      <c r="CW375" t="s">
        <v>1936</v>
      </c>
    </row>
    <row r="376" spans="2:101" hidden="1">
      <c r="B376">
        <v>79040</v>
      </c>
      <c r="C376" t="s">
        <v>731</v>
      </c>
      <c r="D376" t="s">
        <v>592</v>
      </c>
      <c r="E376" t="s">
        <v>614</v>
      </c>
      <c r="F376" t="s">
        <v>594</v>
      </c>
      <c r="G376" t="s">
        <v>1937</v>
      </c>
      <c r="H376">
        <v>1910</v>
      </c>
      <c r="I376" t="s">
        <v>616</v>
      </c>
      <c r="J376" t="s">
        <v>598</v>
      </c>
      <c r="L376" t="s">
        <v>617</v>
      </c>
      <c r="N376" t="s">
        <v>1933</v>
      </c>
      <c r="O376" t="s">
        <v>1934</v>
      </c>
      <c r="P376" t="s">
        <v>1935</v>
      </c>
      <c r="Q376" t="s">
        <v>627</v>
      </c>
      <c r="R376">
        <v>7500</v>
      </c>
      <c r="S376">
        <v>7500</v>
      </c>
      <c r="T376">
        <v>5350</v>
      </c>
      <c r="U376" t="s">
        <v>694</v>
      </c>
      <c r="V376" t="s">
        <v>694</v>
      </c>
      <c r="W376">
        <v>20</v>
      </c>
      <c r="Z376" t="s">
        <v>607</v>
      </c>
      <c r="AA376">
        <v>2.9999999999999997E-4</v>
      </c>
      <c r="AB376">
        <v>7.4999999999999997E-3</v>
      </c>
      <c r="AC376">
        <v>1.8800000000000001E-2</v>
      </c>
      <c r="AD376" t="s">
        <v>606</v>
      </c>
      <c r="AE376">
        <v>0.96940000000000004</v>
      </c>
      <c r="AF376">
        <v>3.5999999999999999E-3</v>
      </c>
      <c r="AG376">
        <v>1E-4</v>
      </c>
      <c r="AH376">
        <v>2.0000000000000001E-4</v>
      </c>
      <c r="AI376" t="s">
        <v>607</v>
      </c>
      <c r="AJ376" t="s">
        <v>607</v>
      </c>
      <c r="AK376" t="s">
        <v>607</v>
      </c>
      <c r="AL376">
        <v>0</v>
      </c>
      <c r="AM376">
        <v>1E-4</v>
      </c>
      <c r="AN376">
        <v>0</v>
      </c>
      <c r="AO376">
        <v>0</v>
      </c>
      <c r="AP376">
        <v>0</v>
      </c>
      <c r="AQ376" t="s">
        <v>606</v>
      </c>
      <c r="AR376" t="s">
        <v>606</v>
      </c>
      <c r="AS376" t="s">
        <v>606</v>
      </c>
      <c r="AT376" t="s">
        <v>606</v>
      </c>
      <c r="AU376" t="s">
        <v>606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0.57899999999999996</v>
      </c>
      <c r="BW376">
        <v>0.70962239999999999</v>
      </c>
      <c r="BX376">
        <v>16.8</v>
      </c>
      <c r="BY376">
        <v>4640.6000000000004</v>
      </c>
      <c r="BZ376">
        <v>192.8</v>
      </c>
      <c r="CB376">
        <v>107.3</v>
      </c>
      <c r="CC376">
        <v>3.7047906780000002</v>
      </c>
      <c r="CD376">
        <v>3.7016416059999999</v>
      </c>
      <c r="CE376">
        <v>219.05</v>
      </c>
      <c r="CF376" t="s">
        <v>609</v>
      </c>
      <c r="CG376">
        <v>0</v>
      </c>
      <c r="CH376" t="s">
        <v>628</v>
      </c>
      <c r="CJ376" t="s">
        <v>624</v>
      </c>
      <c r="CR376" t="s">
        <v>780</v>
      </c>
      <c r="CS376" t="s">
        <v>780</v>
      </c>
      <c r="CT376" t="s">
        <v>780</v>
      </c>
      <c r="CW376" t="s">
        <v>1936</v>
      </c>
    </row>
    <row r="377" spans="2:101" hidden="1">
      <c r="B377">
        <v>73297</v>
      </c>
      <c r="C377" t="s">
        <v>882</v>
      </c>
      <c r="D377" t="s">
        <v>592</v>
      </c>
      <c r="E377" t="s">
        <v>665</v>
      </c>
      <c r="F377" t="s">
        <v>594</v>
      </c>
      <c r="G377" t="s">
        <v>1938</v>
      </c>
      <c r="H377">
        <v>8314</v>
      </c>
      <c r="I377" t="s">
        <v>616</v>
      </c>
      <c r="J377" t="s">
        <v>884</v>
      </c>
      <c r="K377">
        <v>7724</v>
      </c>
      <c r="L377" t="s">
        <v>874</v>
      </c>
      <c r="M377" t="s">
        <v>852</v>
      </c>
      <c r="N377" t="s">
        <v>1670</v>
      </c>
      <c r="O377" t="s">
        <v>1671</v>
      </c>
      <c r="P377" t="s">
        <v>1672</v>
      </c>
      <c r="Q377" t="s">
        <v>642</v>
      </c>
      <c r="R377">
        <v>276</v>
      </c>
      <c r="S377">
        <v>276</v>
      </c>
      <c r="T377">
        <v>275</v>
      </c>
      <c r="U377">
        <v>6</v>
      </c>
      <c r="V377">
        <v>6</v>
      </c>
      <c r="W377">
        <v>21</v>
      </c>
      <c r="Z377">
        <v>2.0000000000000001E-4</v>
      </c>
      <c r="AA377">
        <v>4.0000000000000002E-4</v>
      </c>
      <c r="AB377">
        <v>6.4999999999999997E-3</v>
      </c>
      <c r="AC377">
        <v>9.7999999999999997E-3</v>
      </c>
      <c r="AD377" t="s">
        <v>606</v>
      </c>
      <c r="AE377">
        <v>0.84960000000000002</v>
      </c>
      <c r="AF377">
        <v>6.9699999999999998E-2</v>
      </c>
      <c r="AG377">
        <v>3.95E-2</v>
      </c>
      <c r="AH377">
        <v>4.4999999999999997E-3</v>
      </c>
      <c r="AI377">
        <v>1.0800000000000001E-2</v>
      </c>
      <c r="AJ377">
        <v>2.3E-3</v>
      </c>
      <c r="AK377">
        <v>2.7000000000000001E-3</v>
      </c>
      <c r="AL377">
        <v>9.7000000000000005E-4</v>
      </c>
      <c r="AM377">
        <v>5.6999999999999998E-4</v>
      </c>
      <c r="AN377">
        <v>3.8999999999999999E-4</v>
      </c>
      <c r="AO377">
        <v>1.4999999999999999E-4</v>
      </c>
      <c r="AP377">
        <v>0</v>
      </c>
      <c r="AQ377" t="s">
        <v>607</v>
      </c>
      <c r="AR377" t="s">
        <v>606</v>
      </c>
      <c r="AS377" t="s">
        <v>606</v>
      </c>
      <c r="AT377" t="s">
        <v>606</v>
      </c>
      <c r="AU377" t="s">
        <v>606</v>
      </c>
      <c r="BK377">
        <v>9.0000000000000006E-5</v>
      </c>
      <c r="BL377">
        <v>2.0000000000000002E-5</v>
      </c>
      <c r="BM377">
        <v>1.1E-4</v>
      </c>
      <c r="BN377">
        <v>1.0000000000000001E-5</v>
      </c>
      <c r="BO377">
        <v>0</v>
      </c>
      <c r="BP377">
        <v>4.0000000000000003E-5</v>
      </c>
      <c r="BQ377">
        <v>0</v>
      </c>
      <c r="BR377">
        <v>7.1000000000000002E-4</v>
      </c>
      <c r="BS377">
        <v>2.7999999999999998E-4</v>
      </c>
      <c r="BT377">
        <v>3.6000000000000002E-4</v>
      </c>
      <c r="BU377">
        <v>2.9999999999999997E-4</v>
      </c>
      <c r="BV377">
        <v>0.68</v>
      </c>
      <c r="BW377">
        <v>0.83340800000000004</v>
      </c>
      <c r="BX377">
        <v>19.7</v>
      </c>
      <c r="BY377">
        <v>4596.7</v>
      </c>
      <c r="BZ377">
        <v>212.5</v>
      </c>
      <c r="CB377">
        <v>98.3</v>
      </c>
      <c r="CC377">
        <v>3.3940440220000001</v>
      </c>
      <c r="CD377">
        <v>3.391159085</v>
      </c>
      <c r="CE377">
        <v>196.93</v>
      </c>
      <c r="CF377" t="s">
        <v>609</v>
      </c>
      <c r="CG377">
        <v>0</v>
      </c>
      <c r="CH377" t="s">
        <v>885</v>
      </c>
      <c r="CJ377" t="s">
        <v>886</v>
      </c>
      <c r="CL377">
        <v>1039</v>
      </c>
      <c r="CM377">
        <v>1044</v>
      </c>
      <c r="CU377">
        <v>697.6</v>
      </c>
      <c r="CV377">
        <v>693.4</v>
      </c>
      <c r="CW377" t="s">
        <v>1673</v>
      </c>
    </row>
    <row r="378" spans="2:101" hidden="1">
      <c r="B378">
        <v>83943</v>
      </c>
      <c r="C378" t="s">
        <v>731</v>
      </c>
      <c r="D378" t="s">
        <v>592</v>
      </c>
      <c r="E378" t="s">
        <v>614</v>
      </c>
      <c r="F378" t="s">
        <v>594</v>
      </c>
      <c r="G378" t="s">
        <v>1939</v>
      </c>
      <c r="H378">
        <v>182</v>
      </c>
      <c r="I378" t="s">
        <v>616</v>
      </c>
      <c r="J378" t="s">
        <v>598</v>
      </c>
      <c r="L378" t="s">
        <v>617</v>
      </c>
      <c r="N378" t="s">
        <v>1940</v>
      </c>
      <c r="O378" t="s">
        <v>1941</v>
      </c>
      <c r="P378" t="s">
        <v>1942</v>
      </c>
      <c r="Q378" t="s">
        <v>698</v>
      </c>
      <c r="R378">
        <v>50</v>
      </c>
      <c r="S378">
        <v>50</v>
      </c>
      <c r="T378">
        <v>75</v>
      </c>
      <c r="U378">
        <v>20</v>
      </c>
      <c r="V378">
        <v>20</v>
      </c>
      <c r="W378">
        <v>20</v>
      </c>
      <c r="Z378" t="s">
        <v>607</v>
      </c>
      <c r="AA378" t="s">
        <v>607</v>
      </c>
      <c r="AB378" t="s">
        <v>606</v>
      </c>
      <c r="AC378">
        <v>0.99229999999999996</v>
      </c>
      <c r="AD378">
        <v>2.8E-3</v>
      </c>
      <c r="AE378">
        <v>4.8999999999999998E-3</v>
      </c>
      <c r="AF378" t="s">
        <v>606</v>
      </c>
      <c r="AG378" t="s">
        <v>607</v>
      </c>
      <c r="AH378" t="s">
        <v>607</v>
      </c>
      <c r="AI378" t="s">
        <v>607</v>
      </c>
      <c r="AJ378" t="s">
        <v>607</v>
      </c>
      <c r="AK378" t="s">
        <v>607</v>
      </c>
      <c r="AL378">
        <v>0</v>
      </c>
      <c r="AM378">
        <v>0</v>
      </c>
      <c r="AN378">
        <v>0</v>
      </c>
      <c r="AO378">
        <v>0</v>
      </c>
      <c r="AP378">
        <v>0</v>
      </c>
      <c r="AQ378" t="s">
        <v>607</v>
      </c>
      <c r="AR378" t="s">
        <v>607</v>
      </c>
      <c r="AS378" t="s">
        <v>606</v>
      </c>
      <c r="AT378" t="s">
        <v>606</v>
      </c>
      <c r="AU378" t="s">
        <v>606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1.514</v>
      </c>
      <c r="BW378">
        <v>1.8555584000000001</v>
      </c>
      <c r="BX378">
        <v>43.8</v>
      </c>
      <c r="BY378">
        <v>7368.3</v>
      </c>
      <c r="BZ378">
        <v>303.7</v>
      </c>
      <c r="CB378">
        <v>95</v>
      </c>
      <c r="CC378">
        <v>3.28</v>
      </c>
      <c r="CD378">
        <v>3.2770000000000001</v>
      </c>
      <c r="CE378" t="s">
        <v>608</v>
      </c>
      <c r="CF378" t="s">
        <v>609</v>
      </c>
      <c r="CG378">
        <v>2800</v>
      </c>
      <c r="CH378" t="s">
        <v>699</v>
      </c>
      <c r="CJ378" t="s">
        <v>624</v>
      </c>
      <c r="CW378" t="s">
        <v>1943</v>
      </c>
    </row>
    <row r="379" spans="2:101" hidden="1">
      <c r="B379">
        <v>79037</v>
      </c>
      <c r="C379" t="s">
        <v>731</v>
      </c>
      <c r="D379" t="s">
        <v>592</v>
      </c>
      <c r="E379" t="s">
        <v>614</v>
      </c>
      <c r="F379" t="s">
        <v>594</v>
      </c>
      <c r="G379" t="s">
        <v>1944</v>
      </c>
      <c r="H379">
        <v>7120</v>
      </c>
      <c r="I379" t="s">
        <v>616</v>
      </c>
      <c r="J379" t="s">
        <v>598</v>
      </c>
      <c r="K379" t="s">
        <v>773</v>
      </c>
      <c r="L379" t="s">
        <v>617</v>
      </c>
      <c r="N379" t="s">
        <v>1940</v>
      </c>
      <c r="O379" t="s">
        <v>1941</v>
      </c>
      <c r="P379" t="s">
        <v>1942</v>
      </c>
      <c r="Q379" t="s">
        <v>783</v>
      </c>
      <c r="R379">
        <v>827</v>
      </c>
      <c r="S379">
        <v>827</v>
      </c>
      <c r="T379">
        <v>625</v>
      </c>
      <c r="U379">
        <v>10</v>
      </c>
      <c r="V379">
        <v>10</v>
      </c>
      <c r="W379">
        <v>20</v>
      </c>
      <c r="Z379" t="s">
        <v>607</v>
      </c>
      <c r="AA379">
        <v>2.0000000000000001E-4</v>
      </c>
      <c r="AB379">
        <v>4.1000000000000003E-3</v>
      </c>
      <c r="AC379">
        <v>7.46E-2</v>
      </c>
      <c r="AD379" t="s">
        <v>606</v>
      </c>
      <c r="AE379">
        <v>0.92030000000000001</v>
      </c>
      <c r="AF379">
        <v>8.0000000000000004E-4</v>
      </c>
      <c r="AG379" t="s">
        <v>607</v>
      </c>
      <c r="AH379" t="s">
        <v>607</v>
      </c>
      <c r="AI379" t="s">
        <v>607</v>
      </c>
      <c r="AJ379" t="s">
        <v>607</v>
      </c>
      <c r="AK379" t="s">
        <v>607</v>
      </c>
      <c r="AL379">
        <v>0</v>
      </c>
      <c r="AM379">
        <v>0</v>
      </c>
      <c r="AN379">
        <v>0</v>
      </c>
      <c r="AO379">
        <v>0</v>
      </c>
      <c r="AP379">
        <v>0</v>
      </c>
      <c r="AQ379" t="s">
        <v>607</v>
      </c>
      <c r="AR379" t="s">
        <v>607</v>
      </c>
      <c r="AS379" t="s">
        <v>606</v>
      </c>
      <c r="AT379" t="s">
        <v>606</v>
      </c>
      <c r="AU379" t="s">
        <v>606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0.628</v>
      </c>
      <c r="BW379">
        <v>0.76967680000000005</v>
      </c>
      <c r="BX379">
        <v>18.2</v>
      </c>
      <c r="BY379">
        <v>4800.8999999999996</v>
      </c>
      <c r="BZ379">
        <v>198.9</v>
      </c>
      <c r="CB379">
        <v>95</v>
      </c>
      <c r="CC379">
        <v>3.28</v>
      </c>
      <c r="CD379">
        <v>3.2770000000000001</v>
      </c>
      <c r="CE379" t="s">
        <v>608</v>
      </c>
      <c r="CF379" t="s">
        <v>609</v>
      </c>
      <c r="CG379">
        <v>0</v>
      </c>
      <c r="CH379" t="s">
        <v>784</v>
      </c>
      <c r="CJ379" t="s">
        <v>624</v>
      </c>
      <c r="CL379" t="s">
        <v>779</v>
      </c>
      <c r="CM379" t="s">
        <v>779</v>
      </c>
      <c r="CN379" t="s">
        <v>779</v>
      </c>
      <c r="CO379" t="s">
        <v>779</v>
      </c>
      <c r="CP379" t="s">
        <v>779</v>
      </c>
      <c r="CQ379" t="s">
        <v>779</v>
      </c>
      <c r="CU379" t="s">
        <v>780</v>
      </c>
      <c r="CV379" t="s">
        <v>780</v>
      </c>
      <c r="CW379" t="s">
        <v>1943</v>
      </c>
    </row>
    <row r="380" spans="2:101" hidden="1">
      <c r="B380">
        <v>79040</v>
      </c>
      <c r="C380" t="s">
        <v>731</v>
      </c>
      <c r="D380" t="s">
        <v>592</v>
      </c>
      <c r="E380" t="s">
        <v>614</v>
      </c>
      <c r="F380" t="s">
        <v>594</v>
      </c>
      <c r="G380" t="s">
        <v>1945</v>
      </c>
      <c r="H380">
        <v>5846</v>
      </c>
      <c r="I380" t="s">
        <v>616</v>
      </c>
      <c r="J380" t="s">
        <v>598</v>
      </c>
      <c r="L380" t="s">
        <v>617</v>
      </c>
      <c r="N380" t="s">
        <v>1940</v>
      </c>
      <c r="O380" t="s">
        <v>1941</v>
      </c>
      <c r="P380" t="s">
        <v>1942</v>
      </c>
      <c r="Q380" t="s">
        <v>627</v>
      </c>
      <c r="R380">
        <v>3000</v>
      </c>
      <c r="S380">
        <v>3000</v>
      </c>
      <c r="T380">
        <v>7350</v>
      </c>
      <c r="U380" t="s">
        <v>780</v>
      </c>
      <c r="V380" t="s">
        <v>780</v>
      </c>
      <c r="W380">
        <v>20</v>
      </c>
      <c r="Z380" t="s">
        <v>607</v>
      </c>
      <c r="AA380">
        <v>2.9999999999999997E-4</v>
      </c>
      <c r="AB380">
        <v>7.0000000000000001E-3</v>
      </c>
      <c r="AC380">
        <v>2.0500000000000001E-2</v>
      </c>
      <c r="AD380">
        <v>8.0000000000000004E-4</v>
      </c>
      <c r="AE380">
        <v>0.96750000000000003</v>
      </c>
      <c r="AF380">
        <v>3.5000000000000001E-3</v>
      </c>
      <c r="AG380" t="s">
        <v>607</v>
      </c>
      <c r="AH380">
        <v>2.0000000000000001E-4</v>
      </c>
      <c r="AI380">
        <v>1E-4</v>
      </c>
      <c r="AJ380" t="s">
        <v>607</v>
      </c>
      <c r="AK380" t="s">
        <v>607</v>
      </c>
      <c r="AL380">
        <v>0</v>
      </c>
      <c r="AM380">
        <v>6.9999999999999994E-5</v>
      </c>
      <c r="AN380">
        <v>0</v>
      </c>
      <c r="AO380">
        <v>0</v>
      </c>
      <c r="AP380">
        <v>0</v>
      </c>
      <c r="AQ380" t="s">
        <v>607</v>
      </c>
      <c r="AR380" t="s">
        <v>607</v>
      </c>
      <c r="AS380" t="s">
        <v>606</v>
      </c>
      <c r="AT380" t="s">
        <v>606</v>
      </c>
      <c r="AU380" t="s">
        <v>606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1.0000000000000001E-5</v>
      </c>
      <c r="BT380">
        <v>2.0000000000000002E-5</v>
      </c>
      <c r="BU380">
        <v>0</v>
      </c>
      <c r="BV380">
        <v>0.57999999999999996</v>
      </c>
      <c r="BW380">
        <v>0.71084800000000004</v>
      </c>
      <c r="BX380">
        <v>16.8</v>
      </c>
      <c r="BY380">
        <v>4649.7</v>
      </c>
      <c r="BZ380">
        <v>193.2</v>
      </c>
      <c r="CB380">
        <v>99.7</v>
      </c>
      <c r="CC380">
        <v>3.4423823910000002</v>
      </c>
      <c r="CD380">
        <v>3.4394563659999999</v>
      </c>
      <c r="CE380">
        <v>202.73</v>
      </c>
      <c r="CF380" t="s">
        <v>609</v>
      </c>
      <c r="CG380">
        <v>800</v>
      </c>
      <c r="CH380" t="s">
        <v>628</v>
      </c>
      <c r="CJ380" t="s">
        <v>624</v>
      </c>
      <c r="CW380" t="s">
        <v>1943</v>
      </c>
    </row>
    <row r="381" spans="2:101" hidden="1">
      <c r="B381">
        <v>79039</v>
      </c>
      <c r="C381" t="s">
        <v>731</v>
      </c>
      <c r="D381" t="s">
        <v>592</v>
      </c>
      <c r="E381" t="s">
        <v>614</v>
      </c>
      <c r="F381" t="s">
        <v>594</v>
      </c>
      <c r="G381" t="s">
        <v>1946</v>
      </c>
      <c r="H381">
        <v>6441</v>
      </c>
      <c r="I381" t="s">
        <v>616</v>
      </c>
      <c r="J381" t="s">
        <v>598</v>
      </c>
      <c r="L381" t="s">
        <v>617</v>
      </c>
      <c r="N381" t="s">
        <v>1940</v>
      </c>
      <c r="O381" t="s">
        <v>1941</v>
      </c>
      <c r="P381" t="s">
        <v>1942</v>
      </c>
      <c r="Q381" t="s">
        <v>777</v>
      </c>
      <c r="R381">
        <v>480</v>
      </c>
      <c r="S381">
        <v>480</v>
      </c>
      <c r="T381">
        <v>350</v>
      </c>
      <c r="U381">
        <v>12</v>
      </c>
      <c r="V381">
        <v>12</v>
      </c>
      <c r="W381">
        <v>20</v>
      </c>
      <c r="Z381" t="s">
        <v>607</v>
      </c>
      <c r="AA381">
        <v>5.9999999999999995E-4</v>
      </c>
      <c r="AB381">
        <v>1.29E-2</v>
      </c>
      <c r="AC381">
        <v>2.7099999999999999E-2</v>
      </c>
      <c r="AD381">
        <v>8.0000000000000004E-4</v>
      </c>
      <c r="AE381">
        <v>0.94510000000000005</v>
      </c>
      <c r="AF381">
        <v>1.0200000000000001E-2</v>
      </c>
      <c r="AG381" t="s">
        <v>607</v>
      </c>
      <c r="AH381">
        <v>5.0000000000000001E-4</v>
      </c>
      <c r="AI381">
        <v>2.9999999999999997E-4</v>
      </c>
      <c r="AJ381">
        <v>2.0000000000000001E-4</v>
      </c>
      <c r="AK381">
        <v>2.0000000000000001E-4</v>
      </c>
      <c r="AL381">
        <v>2.9E-4</v>
      </c>
      <c r="AM381">
        <v>5.5000000000000003E-4</v>
      </c>
      <c r="AN381">
        <v>5.0000000000000001E-4</v>
      </c>
      <c r="AO381">
        <v>2.5000000000000001E-4</v>
      </c>
      <c r="AP381">
        <v>2.0000000000000001E-4</v>
      </c>
      <c r="AQ381" t="s">
        <v>607</v>
      </c>
      <c r="AR381" t="s">
        <v>607</v>
      </c>
      <c r="AS381" t="s">
        <v>606</v>
      </c>
      <c r="AT381" t="s">
        <v>606</v>
      </c>
      <c r="AU381" t="s">
        <v>606</v>
      </c>
      <c r="BK381">
        <v>1.0000000000000001E-5</v>
      </c>
      <c r="BL381">
        <v>3.0000000000000001E-5</v>
      </c>
      <c r="BM381">
        <v>0</v>
      </c>
      <c r="BN381">
        <v>0</v>
      </c>
      <c r="BO381">
        <v>0</v>
      </c>
      <c r="BP381">
        <v>5.0000000000000002E-5</v>
      </c>
      <c r="BQ381">
        <v>0</v>
      </c>
      <c r="BR381">
        <v>1.8000000000000001E-4</v>
      </c>
      <c r="BS381">
        <v>2.0000000000000002E-5</v>
      </c>
      <c r="BT381">
        <v>2.0000000000000002E-5</v>
      </c>
      <c r="BU381">
        <v>0</v>
      </c>
      <c r="BV381">
        <v>0.59899999999999998</v>
      </c>
      <c r="BW381">
        <v>0.73413439999999996</v>
      </c>
      <c r="BX381">
        <v>17.3</v>
      </c>
      <c r="BY381">
        <v>4657.3999999999996</v>
      </c>
      <c r="BZ381">
        <v>195</v>
      </c>
      <c r="CB381">
        <v>115.1</v>
      </c>
      <c r="CC381">
        <v>3.974104445</v>
      </c>
      <c r="CD381">
        <v>3.970726457</v>
      </c>
      <c r="CE381">
        <v>233.95</v>
      </c>
      <c r="CF381" t="s">
        <v>609</v>
      </c>
      <c r="CG381">
        <v>800</v>
      </c>
      <c r="CH381" t="s">
        <v>778</v>
      </c>
      <c r="CJ381" t="s">
        <v>624</v>
      </c>
      <c r="CW381" t="s">
        <v>1943</v>
      </c>
    </row>
    <row r="382" spans="2:101" hidden="1">
      <c r="B382">
        <v>79038</v>
      </c>
      <c r="C382" t="s">
        <v>731</v>
      </c>
      <c r="D382" t="s">
        <v>592</v>
      </c>
      <c r="E382" t="s">
        <v>614</v>
      </c>
      <c r="F382" t="s">
        <v>594</v>
      </c>
      <c r="G382" t="s">
        <v>1947</v>
      </c>
      <c r="H382">
        <v>5222</v>
      </c>
      <c r="I382" t="s">
        <v>616</v>
      </c>
      <c r="J382" t="s">
        <v>598</v>
      </c>
      <c r="L382" t="s">
        <v>617</v>
      </c>
      <c r="N382" t="s">
        <v>1940</v>
      </c>
      <c r="O382" t="s">
        <v>1941</v>
      </c>
      <c r="P382" t="s">
        <v>1942</v>
      </c>
      <c r="Q382" t="s">
        <v>786</v>
      </c>
      <c r="R382">
        <v>966</v>
      </c>
      <c r="S382">
        <v>966</v>
      </c>
      <c r="T382">
        <v>600</v>
      </c>
      <c r="U382">
        <v>12</v>
      </c>
      <c r="V382">
        <v>12</v>
      </c>
      <c r="W382">
        <v>20</v>
      </c>
      <c r="Z382" t="s">
        <v>607</v>
      </c>
      <c r="AA382">
        <v>2.0000000000000001E-4</v>
      </c>
      <c r="AB382">
        <v>4.1000000000000003E-3</v>
      </c>
      <c r="AC382">
        <v>7.4099999999999999E-2</v>
      </c>
      <c r="AD382">
        <v>8.0000000000000004E-4</v>
      </c>
      <c r="AE382">
        <v>0.92010000000000003</v>
      </c>
      <c r="AF382">
        <v>6.9999999999999999E-4</v>
      </c>
      <c r="AG382" t="s">
        <v>607</v>
      </c>
      <c r="AH382" t="s">
        <v>607</v>
      </c>
      <c r="AI382" t="s">
        <v>607</v>
      </c>
      <c r="AJ382" t="s">
        <v>607</v>
      </c>
      <c r="AK382" t="s">
        <v>607</v>
      </c>
      <c r="AL382">
        <v>0</v>
      </c>
      <c r="AM382">
        <v>0</v>
      </c>
      <c r="AN382">
        <v>0</v>
      </c>
      <c r="AO382">
        <v>0</v>
      </c>
      <c r="AP382">
        <v>0</v>
      </c>
      <c r="AQ382" t="s">
        <v>607</v>
      </c>
      <c r="AR382" t="s">
        <v>607</v>
      </c>
      <c r="AS382" t="s">
        <v>606</v>
      </c>
      <c r="AT382" t="s">
        <v>606</v>
      </c>
      <c r="AU382" t="s">
        <v>606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0.628</v>
      </c>
      <c r="BW382">
        <v>0.76967680000000005</v>
      </c>
      <c r="BX382">
        <v>18.2</v>
      </c>
      <c r="BY382">
        <v>4803.1000000000004</v>
      </c>
      <c r="BZ382">
        <v>199</v>
      </c>
      <c r="CB382">
        <v>95</v>
      </c>
      <c r="CC382">
        <v>3.28</v>
      </c>
      <c r="CD382">
        <v>3.2770000000000001</v>
      </c>
      <c r="CE382" t="s">
        <v>608</v>
      </c>
      <c r="CF382" t="s">
        <v>609</v>
      </c>
      <c r="CG382">
        <v>800</v>
      </c>
      <c r="CH382" t="s">
        <v>787</v>
      </c>
      <c r="CJ382" t="s">
        <v>624</v>
      </c>
      <c r="CL382" t="s">
        <v>779</v>
      </c>
      <c r="CM382" t="s">
        <v>779</v>
      </c>
      <c r="CN382" t="s">
        <v>779</v>
      </c>
      <c r="CU382" t="s">
        <v>780</v>
      </c>
      <c r="CV382" t="s">
        <v>780</v>
      </c>
      <c r="CW382" t="s">
        <v>1943</v>
      </c>
    </row>
    <row r="383" spans="2:101" hidden="1">
      <c r="B383">
        <v>79041</v>
      </c>
      <c r="C383" t="s">
        <v>731</v>
      </c>
      <c r="D383" t="s">
        <v>592</v>
      </c>
      <c r="E383" t="s">
        <v>614</v>
      </c>
      <c r="F383" t="s">
        <v>594</v>
      </c>
      <c r="G383" t="s">
        <v>1948</v>
      </c>
      <c r="H383">
        <v>6696</v>
      </c>
      <c r="I383" t="s">
        <v>616</v>
      </c>
      <c r="J383" t="s">
        <v>598</v>
      </c>
      <c r="L383" t="s">
        <v>617</v>
      </c>
      <c r="N383" t="s">
        <v>1940</v>
      </c>
      <c r="O383" t="s">
        <v>1941</v>
      </c>
      <c r="P383" t="s">
        <v>1949</v>
      </c>
      <c r="Q383" t="s">
        <v>630</v>
      </c>
      <c r="R383">
        <v>3700</v>
      </c>
      <c r="S383">
        <v>3700</v>
      </c>
      <c r="T383">
        <v>7500</v>
      </c>
      <c r="U383" t="s">
        <v>780</v>
      </c>
      <c r="V383" t="s">
        <v>780</v>
      </c>
      <c r="W383">
        <v>20</v>
      </c>
      <c r="Y383" t="s">
        <v>1950</v>
      </c>
      <c r="Z383">
        <v>1E-4</v>
      </c>
      <c r="AA383">
        <v>2.9999999999999997E-4</v>
      </c>
      <c r="AB383">
        <v>7.0000000000000001E-3</v>
      </c>
      <c r="AC383">
        <v>1.5100000000000001E-2</v>
      </c>
      <c r="AD383" t="s">
        <v>606</v>
      </c>
      <c r="AE383">
        <v>0.97170000000000001</v>
      </c>
      <c r="AF383">
        <v>3.5999999999999999E-3</v>
      </c>
      <c r="AG383">
        <v>2.2000000000000001E-3</v>
      </c>
      <c r="AH383" t="s">
        <v>607</v>
      </c>
      <c r="AI383" t="s">
        <v>607</v>
      </c>
      <c r="AJ383" t="s">
        <v>607</v>
      </c>
      <c r="AK383" t="s">
        <v>607</v>
      </c>
      <c r="AL383">
        <v>0</v>
      </c>
      <c r="AM383">
        <v>0</v>
      </c>
      <c r="AN383">
        <v>0</v>
      </c>
      <c r="AO383">
        <v>0</v>
      </c>
      <c r="AP383">
        <v>0</v>
      </c>
      <c r="AQ383" t="s">
        <v>606</v>
      </c>
      <c r="AR383" t="s">
        <v>606</v>
      </c>
      <c r="AS383" t="s">
        <v>606</v>
      </c>
      <c r="AT383" t="s">
        <v>606</v>
      </c>
      <c r="AU383" t="s">
        <v>606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0.57499999999999996</v>
      </c>
      <c r="BW383">
        <v>0.70472000000000001</v>
      </c>
      <c r="BX383">
        <v>16.7</v>
      </c>
      <c r="BY383">
        <v>4631.1000000000004</v>
      </c>
      <c r="BZ383">
        <v>192.6</v>
      </c>
      <c r="CB383">
        <v>95</v>
      </c>
      <c r="CC383">
        <v>3.28</v>
      </c>
      <c r="CD383">
        <v>3.2770000000000001</v>
      </c>
      <c r="CE383" t="s">
        <v>608</v>
      </c>
      <c r="CF383" t="s">
        <v>609</v>
      </c>
      <c r="CG383">
        <v>0</v>
      </c>
      <c r="CH383" t="s">
        <v>631</v>
      </c>
      <c r="CJ383" t="s">
        <v>624</v>
      </c>
      <c r="CL383" t="s">
        <v>779</v>
      </c>
      <c r="CM383" t="s">
        <v>779</v>
      </c>
      <c r="CN383" t="s">
        <v>779</v>
      </c>
      <c r="CO383" t="s">
        <v>779</v>
      </c>
      <c r="CU383" t="s">
        <v>780</v>
      </c>
      <c r="CV383" t="s">
        <v>780</v>
      </c>
      <c r="CW383" t="s">
        <v>1943</v>
      </c>
    </row>
    <row r="384" spans="2:101" hidden="1">
      <c r="B384">
        <v>79042</v>
      </c>
      <c r="C384" t="s">
        <v>731</v>
      </c>
      <c r="D384" t="s">
        <v>592</v>
      </c>
      <c r="E384" t="s">
        <v>614</v>
      </c>
      <c r="F384" t="s">
        <v>594</v>
      </c>
      <c r="G384" t="s">
        <v>1951</v>
      </c>
      <c r="H384">
        <v>6893</v>
      </c>
      <c r="I384" t="s">
        <v>616</v>
      </c>
      <c r="J384" t="s">
        <v>598</v>
      </c>
      <c r="L384" t="s">
        <v>617</v>
      </c>
      <c r="N384" t="s">
        <v>1940</v>
      </c>
      <c r="O384" t="s">
        <v>1941</v>
      </c>
      <c r="P384" t="s">
        <v>1949</v>
      </c>
      <c r="Q384" t="s">
        <v>705</v>
      </c>
      <c r="R384">
        <v>910</v>
      </c>
      <c r="S384">
        <v>910</v>
      </c>
      <c r="T384">
        <v>850</v>
      </c>
      <c r="U384" t="s">
        <v>780</v>
      </c>
      <c r="V384" t="s">
        <v>780</v>
      </c>
      <c r="W384">
        <v>20</v>
      </c>
      <c r="Z384" t="s">
        <v>607</v>
      </c>
      <c r="AA384">
        <v>2.9999999999999997E-4</v>
      </c>
      <c r="AB384">
        <v>6.6E-3</v>
      </c>
      <c r="AC384">
        <v>1.9E-2</v>
      </c>
      <c r="AD384" t="s">
        <v>606</v>
      </c>
      <c r="AE384">
        <v>0.97099999999999997</v>
      </c>
      <c r="AF384">
        <v>3.0999999999999999E-3</v>
      </c>
      <c r="AG384" t="s">
        <v>607</v>
      </c>
      <c r="AH384" t="s">
        <v>607</v>
      </c>
      <c r="AI384" t="s">
        <v>607</v>
      </c>
      <c r="AJ384" t="s">
        <v>607</v>
      </c>
      <c r="AK384" t="s">
        <v>607</v>
      </c>
      <c r="AL384">
        <v>0</v>
      </c>
      <c r="AM384">
        <v>0</v>
      </c>
      <c r="AN384">
        <v>0</v>
      </c>
      <c r="AO384">
        <v>0</v>
      </c>
      <c r="AP384">
        <v>0</v>
      </c>
      <c r="AQ384" t="s">
        <v>606</v>
      </c>
      <c r="AR384" t="s">
        <v>606</v>
      </c>
      <c r="AS384" t="s">
        <v>606</v>
      </c>
      <c r="AT384" t="s">
        <v>606</v>
      </c>
      <c r="AU384" t="s">
        <v>606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0.57599999999999996</v>
      </c>
      <c r="BW384">
        <v>0.70594559999999995</v>
      </c>
      <c r="BX384">
        <v>16.7</v>
      </c>
      <c r="BY384">
        <v>4643.3</v>
      </c>
      <c r="BZ384">
        <v>192.6</v>
      </c>
      <c r="CB384">
        <v>95</v>
      </c>
      <c r="CC384">
        <v>3.28</v>
      </c>
      <c r="CD384">
        <v>3.2770000000000001</v>
      </c>
      <c r="CE384" t="s">
        <v>608</v>
      </c>
      <c r="CF384" t="s">
        <v>609</v>
      </c>
      <c r="CG384">
        <v>0</v>
      </c>
      <c r="CH384" t="s">
        <v>706</v>
      </c>
      <c r="CJ384" t="s">
        <v>624</v>
      </c>
      <c r="CW384" t="s">
        <v>1943</v>
      </c>
    </row>
    <row r="385" spans="2:106" hidden="1">
      <c r="B385">
        <v>79043</v>
      </c>
      <c r="C385" t="s">
        <v>731</v>
      </c>
      <c r="D385" t="s">
        <v>592</v>
      </c>
      <c r="E385" t="s">
        <v>614</v>
      </c>
      <c r="F385" t="s">
        <v>594</v>
      </c>
      <c r="G385" t="s">
        <v>1952</v>
      </c>
      <c r="H385">
        <v>1339</v>
      </c>
      <c r="I385" t="s">
        <v>616</v>
      </c>
      <c r="J385" t="s">
        <v>598</v>
      </c>
      <c r="L385" t="s">
        <v>617</v>
      </c>
      <c r="N385" t="s">
        <v>1940</v>
      </c>
      <c r="O385" t="s">
        <v>1941</v>
      </c>
      <c r="P385" t="s">
        <v>1949</v>
      </c>
      <c r="Q385" t="s">
        <v>701</v>
      </c>
      <c r="R385">
        <v>910</v>
      </c>
      <c r="S385">
        <v>910</v>
      </c>
      <c r="T385">
        <v>825</v>
      </c>
      <c r="U385" t="s">
        <v>780</v>
      </c>
      <c r="V385" t="s">
        <v>780</v>
      </c>
      <c r="W385">
        <v>20</v>
      </c>
      <c r="Z385">
        <v>1E-4</v>
      </c>
      <c r="AA385">
        <v>2.9999999999999997E-4</v>
      </c>
      <c r="AB385">
        <v>6.1000000000000004E-3</v>
      </c>
      <c r="AC385">
        <v>1.89E-2</v>
      </c>
      <c r="AD385" t="s">
        <v>606</v>
      </c>
      <c r="AE385">
        <v>0.96989999999999998</v>
      </c>
      <c r="AF385">
        <v>3.3E-3</v>
      </c>
      <c r="AG385">
        <v>8.9999999999999998E-4</v>
      </c>
      <c r="AH385">
        <v>2.0000000000000001E-4</v>
      </c>
      <c r="AI385">
        <v>1E-4</v>
      </c>
      <c r="AJ385" t="s">
        <v>607</v>
      </c>
      <c r="AK385" t="s">
        <v>607</v>
      </c>
      <c r="AL385">
        <v>0</v>
      </c>
      <c r="AM385">
        <v>1.7000000000000001E-4</v>
      </c>
      <c r="AN385">
        <v>0</v>
      </c>
      <c r="AO385">
        <v>0</v>
      </c>
      <c r="AP385">
        <v>0</v>
      </c>
      <c r="AQ385" t="s">
        <v>606</v>
      </c>
      <c r="AR385" t="s">
        <v>606</v>
      </c>
      <c r="AS385" t="s">
        <v>606</v>
      </c>
      <c r="AT385" t="s">
        <v>606</v>
      </c>
      <c r="AU385" t="s">
        <v>606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1.0000000000000001E-5</v>
      </c>
      <c r="BT385">
        <v>2.0000000000000002E-5</v>
      </c>
      <c r="BU385">
        <v>0</v>
      </c>
      <c r="BV385">
        <v>0.57899999999999996</v>
      </c>
      <c r="BW385">
        <v>0.70962239999999999</v>
      </c>
      <c r="BX385">
        <v>16.8</v>
      </c>
      <c r="BY385">
        <v>4641.8999999999996</v>
      </c>
      <c r="BZ385">
        <v>193.1</v>
      </c>
      <c r="CB385">
        <v>101.4</v>
      </c>
      <c r="CC385">
        <v>3.501078981</v>
      </c>
      <c r="CD385">
        <v>3.4981030639999999</v>
      </c>
      <c r="CE385">
        <v>205.95</v>
      </c>
      <c r="CF385" t="s">
        <v>609</v>
      </c>
      <c r="CG385">
        <v>0</v>
      </c>
      <c r="CH385" t="s">
        <v>703</v>
      </c>
      <c r="CJ385" t="s">
        <v>624</v>
      </c>
      <c r="CW385" t="s">
        <v>1943</v>
      </c>
    </row>
    <row r="386" spans="2:106" hidden="1">
      <c r="B386">
        <v>83944</v>
      </c>
      <c r="C386" t="s">
        <v>731</v>
      </c>
      <c r="D386" t="s">
        <v>592</v>
      </c>
      <c r="E386" t="s">
        <v>614</v>
      </c>
      <c r="F386" t="s">
        <v>594</v>
      </c>
      <c r="G386" t="s">
        <v>1953</v>
      </c>
      <c r="H386">
        <v>6906</v>
      </c>
      <c r="I386" t="s">
        <v>616</v>
      </c>
      <c r="J386" t="s">
        <v>598</v>
      </c>
      <c r="L386" t="s">
        <v>617</v>
      </c>
      <c r="N386" t="s">
        <v>1940</v>
      </c>
      <c r="O386" t="s">
        <v>1941</v>
      </c>
      <c r="P386" t="s">
        <v>1949</v>
      </c>
      <c r="Q386" t="s">
        <v>693</v>
      </c>
      <c r="R386">
        <v>50</v>
      </c>
      <c r="S386">
        <v>50</v>
      </c>
      <c r="T386">
        <v>75</v>
      </c>
      <c r="U386">
        <v>15</v>
      </c>
      <c r="V386">
        <v>15</v>
      </c>
      <c r="W386">
        <v>20</v>
      </c>
      <c r="Z386" t="s">
        <v>607</v>
      </c>
      <c r="AA386" t="s">
        <v>607</v>
      </c>
      <c r="AB386" t="s">
        <v>606</v>
      </c>
      <c r="AC386">
        <v>0.99660000000000004</v>
      </c>
      <c r="AD386" t="s">
        <v>606</v>
      </c>
      <c r="AE386">
        <v>3.3999999999999998E-3</v>
      </c>
      <c r="AF386" t="s">
        <v>607</v>
      </c>
      <c r="AG386" t="s">
        <v>607</v>
      </c>
      <c r="AH386" t="s">
        <v>607</v>
      </c>
      <c r="AI386" t="s">
        <v>607</v>
      </c>
      <c r="AJ386" t="s">
        <v>607</v>
      </c>
      <c r="AK386" t="s">
        <v>607</v>
      </c>
      <c r="AL386">
        <v>0</v>
      </c>
      <c r="AM386">
        <v>0</v>
      </c>
      <c r="AN386">
        <v>0</v>
      </c>
      <c r="AO386">
        <v>0</v>
      </c>
      <c r="AP386">
        <v>0</v>
      </c>
      <c r="AQ386" t="s">
        <v>606</v>
      </c>
      <c r="AR386" t="s">
        <v>606</v>
      </c>
      <c r="AS386" t="s">
        <v>606</v>
      </c>
      <c r="AT386" t="s">
        <v>606</v>
      </c>
      <c r="AU386" t="s">
        <v>606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1.5169999999999999</v>
      </c>
      <c r="BW386">
        <v>1.8592352000000001</v>
      </c>
      <c r="BX386">
        <v>43.9</v>
      </c>
      <c r="BY386">
        <v>7367.1</v>
      </c>
      <c r="BZ386">
        <v>303.8</v>
      </c>
      <c r="CB386">
        <v>104</v>
      </c>
      <c r="CC386">
        <v>3.5908502370000002</v>
      </c>
      <c r="CD386">
        <v>3.5877980150000002</v>
      </c>
      <c r="CE386">
        <v>198.44</v>
      </c>
      <c r="CF386" t="s">
        <v>609</v>
      </c>
      <c r="CG386">
        <v>0</v>
      </c>
      <c r="CH386" t="s">
        <v>695</v>
      </c>
      <c r="CJ386" t="s">
        <v>624</v>
      </c>
      <c r="CW386" t="s">
        <v>1943</v>
      </c>
    </row>
    <row r="387" spans="2:106" hidden="1">
      <c r="B387">
        <v>79040</v>
      </c>
      <c r="C387" t="s">
        <v>731</v>
      </c>
      <c r="D387" t="s">
        <v>592</v>
      </c>
      <c r="E387" t="s">
        <v>614</v>
      </c>
      <c r="F387" t="s">
        <v>594</v>
      </c>
      <c r="G387" t="s">
        <v>1954</v>
      </c>
      <c r="H387">
        <v>11908</v>
      </c>
      <c r="I387" t="s">
        <v>616</v>
      </c>
      <c r="J387" t="s">
        <v>598</v>
      </c>
      <c r="L387" t="s">
        <v>617</v>
      </c>
      <c r="N387" t="s">
        <v>1955</v>
      </c>
      <c r="O387" t="s">
        <v>1956</v>
      </c>
      <c r="P387" t="s">
        <v>1957</v>
      </c>
      <c r="Q387" t="s">
        <v>627</v>
      </c>
      <c r="R387">
        <v>3900</v>
      </c>
      <c r="S387">
        <v>3900</v>
      </c>
      <c r="T387">
        <v>7550</v>
      </c>
      <c r="U387">
        <v>30</v>
      </c>
      <c r="V387">
        <v>30</v>
      </c>
      <c r="W387">
        <v>21</v>
      </c>
      <c r="Z387" t="s">
        <v>607</v>
      </c>
      <c r="AA387">
        <v>2.9999999999999997E-4</v>
      </c>
      <c r="AB387">
        <v>6.4999999999999997E-3</v>
      </c>
      <c r="AC387">
        <v>1.6400000000000001E-2</v>
      </c>
      <c r="AD387" t="s">
        <v>606</v>
      </c>
      <c r="AE387">
        <v>0.97289999999999999</v>
      </c>
      <c r="AF387">
        <v>3.5999999999999999E-3</v>
      </c>
      <c r="AG387" t="s">
        <v>607</v>
      </c>
      <c r="AH387">
        <v>2.0000000000000001E-4</v>
      </c>
      <c r="AI387">
        <v>1E-4</v>
      </c>
      <c r="AJ387" t="s">
        <v>607</v>
      </c>
      <c r="AK387" t="s">
        <v>607</v>
      </c>
      <c r="AL387">
        <v>0</v>
      </c>
      <c r="AM387">
        <v>0</v>
      </c>
      <c r="AN387">
        <v>0</v>
      </c>
      <c r="AO387">
        <v>0</v>
      </c>
      <c r="AP387">
        <v>0</v>
      </c>
      <c r="AQ387" t="s">
        <v>606</v>
      </c>
      <c r="AR387" t="s">
        <v>606</v>
      </c>
      <c r="AS387" t="s">
        <v>606</v>
      </c>
      <c r="AT387" t="s">
        <v>606</v>
      </c>
      <c r="AU387" t="s">
        <v>606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0.57499999999999996</v>
      </c>
      <c r="BW387">
        <v>0.70472000000000001</v>
      </c>
      <c r="BX387">
        <v>16.7</v>
      </c>
      <c r="BY387">
        <v>4635.7</v>
      </c>
      <c r="BZ387">
        <v>192.6</v>
      </c>
      <c r="CB387">
        <v>104.7</v>
      </c>
      <c r="CC387">
        <v>3.615019422</v>
      </c>
      <c r="CD387">
        <v>3.6119466550000001</v>
      </c>
      <c r="CE387">
        <v>213.53</v>
      </c>
      <c r="CF387" t="s">
        <v>609</v>
      </c>
      <c r="CG387">
        <v>0</v>
      </c>
      <c r="CH387" t="s">
        <v>628</v>
      </c>
      <c r="CJ387" t="s">
        <v>624</v>
      </c>
      <c r="CW387" t="s">
        <v>1958</v>
      </c>
    </row>
    <row r="388" spans="2:106" hidden="1">
      <c r="B388">
        <v>79041</v>
      </c>
      <c r="C388" t="s">
        <v>731</v>
      </c>
      <c r="D388" t="s">
        <v>592</v>
      </c>
      <c r="E388" t="s">
        <v>614</v>
      </c>
      <c r="F388" t="s">
        <v>594</v>
      </c>
      <c r="G388" t="s">
        <v>1959</v>
      </c>
      <c r="H388">
        <v>11871</v>
      </c>
      <c r="I388" t="s">
        <v>616</v>
      </c>
      <c r="J388" t="s">
        <v>598</v>
      </c>
      <c r="L388" t="s">
        <v>617</v>
      </c>
      <c r="N388" t="s">
        <v>1955</v>
      </c>
      <c r="O388" t="s">
        <v>1956</v>
      </c>
      <c r="P388" t="s">
        <v>1957</v>
      </c>
      <c r="Q388" t="s">
        <v>630</v>
      </c>
      <c r="R388">
        <v>3900</v>
      </c>
      <c r="S388">
        <v>3900</v>
      </c>
      <c r="T388">
        <v>7550</v>
      </c>
      <c r="U388">
        <v>30</v>
      </c>
      <c r="V388">
        <v>30</v>
      </c>
      <c r="W388">
        <v>21</v>
      </c>
      <c r="Z388">
        <v>2.0000000000000001E-4</v>
      </c>
      <c r="AA388">
        <v>4.0000000000000002E-4</v>
      </c>
      <c r="AB388">
        <v>6.7000000000000002E-3</v>
      </c>
      <c r="AC388">
        <v>2.1299999999999999E-2</v>
      </c>
      <c r="AD388" t="s">
        <v>606</v>
      </c>
      <c r="AE388">
        <v>0.96479999999999999</v>
      </c>
      <c r="AF388">
        <v>3.5999999999999999E-3</v>
      </c>
      <c r="AG388">
        <v>2.3E-3</v>
      </c>
      <c r="AH388">
        <v>2.0000000000000001E-4</v>
      </c>
      <c r="AI388">
        <v>2.0000000000000001E-4</v>
      </c>
      <c r="AJ388">
        <v>1E-4</v>
      </c>
      <c r="AK388" t="s">
        <v>607</v>
      </c>
      <c r="AL388">
        <v>1.2E-4</v>
      </c>
      <c r="AM388">
        <v>0</v>
      </c>
      <c r="AN388">
        <v>0</v>
      </c>
      <c r="AO388">
        <v>0</v>
      </c>
      <c r="AP388">
        <v>0</v>
      </c>
      <c r="AQ388" t="s">
        <v>606</v>
      </c>
      <c r="AR388" t="s">
        <v>606</v>
      </c>
      <c r="AS388" t="s">
        <v>606</v>
      </c>
      <c r="AT388" t="s">
        <v>606</v>
      </c>
      <c r="AU388" t="s">
        <v>606</v>
      </c>
      <c r="BK388">
        <v>0</v>
      </c>
      <c r="BL388">
        <v>2.0000000000000002E-5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6.0000000000000002E-5</v>
      </c>
      <c r="BS388">
        <v>0</v>
      </c>
      <c r="BT388">
        <v>0</v>
      </c>
      <c r="BU388">
        <v>0</v>
      </c>
      <c r="BV388">
        <v>0.58299999999999996</v>
      </c>
      <c r="BW388">
        <v>0.71452479999999996</v>
      </c>
      <c r="BX388">
        <v>16.899999999999999</v>
      </c>
      <c r="BY388">
        <v>4646.8</v>
      </c>
      <c r="BZ388">
        <v>193.6</v>
      </c>
      <c r="CB388">
        <v>105.2</v>
      </c>
      <c r="CC388">
        <v>3.6322831249999998</v>
      </c>
      <c r="CD388">
        <v>3.6291956839999999</v>
      </c>
      <c r="CE388">
        <v>213.45</v>
      </c>
      <c r="CF388" t="s">
        <v>609</v>
      </c>
      <c r="CG388">
        <v>0</v>
      </c>
      <c r="CH388" t="s">
        <v>631</v>
      </c>
      <c r="CJ388" t="s">
        <v>624</v>
      </c>
      <c r="CW388" t="s">
        <v>1958</v>
      </c>
    </row>
    <row r="389" spans="2:106" hidden="1">
      <c r="B389">
        <v>79040</v>
      </c>
      <c r="C389" t="s">
        <v>731</v>
      </c>
      <c r="D389" t="s">
        <v>592</v>
      </c>
      <c r="E389" t="s">
        <v>1960</v>
      </c>
      <c r="F389" t="s">
        <v>594</v>
      </c>
      <c r="G389" t="s">
        <v>1961</v>
      </c>
      <c r="H389">
        <v>9595</v>
      </c>
      <c r="I389" t="s">
        <v>616</v>
      </c>
      <c r="J389" t="s">
        <v>598</v>
      </c>
      <c r="K389" t="s">
        <v>773</v>
      </c>
      <c r="L389" t="s">
        <v>617</v>
      </c>
      <c r="N389" t="s">
        <v>1962</v>
      </c>
      <c r="P389" t="s">
        <v>1963</v>
      </c>
      <c r="Q389" t="s">
        <v>627</v>
      </c>
      <c r="R389">
        <v>8065</v>
      </c>
      <c r="S389">
        <v>8065</v>
      </c>
      <c r="T389">
        <v>7200</v>
      </c>
      <c r="U389">
        <v>26.7</v>
      </c>
      <c r="V389">
        <v>26.7</v>
      </c>
      <c r="W389">
        <v>20</v>
      </c>
      <c r="Z389" t="s">
        <v>607</v>
      </c>
      <c r="AA389">
        <v>2.9999999999999997E-4</v>
      </c>
      <c r="AB389">
        <v>7.1000000000000004E-3</v>
      </c>
      <c r="AC389">
        <v>1.5599999999999999E-2</v>
      </c>
      <c r="AD389" t="s">
        <v>606</v>
      </c>
      <c r="AE389">
        <v>0.97299999999999998</v>
      </c>
      <c r="AF389">
        <v>3.8E-3</v>
      </c>
      <c r="AG389">
        <v>1E-4</v>
      </c>
      <c r="AH389">
        <v>1E-4</v>
      </c>
      <c r="AI389" t="s">
        <v>607</v>
      </c>
      <c r="AJ389" t="s">
        <v>607</v>
      </c>
      <c r="AK389" t="s">
        <v>607</v>
      </c>
      <c r="AL389">
        <v>0</v>
      </c>
      <c r="AM389">
        <v>0</v>
      </c>
      <c r="AN389">
        <v>0</v>
      </c>
      <c r="AO389">
        <v>0</v>
      </c>
      <c r="AP389">
        <v>0</v>
      </c>
      <c r="AQ389" t="s">
        <v>606</v>
      </c>
      <c r="AR389" t="s">
        <v>606</v>
      </c>
      <c r="AS389" t="s">
        <v>606</v>
      </c>
      <c r="AT389" t="s">
        <v>606</v>
      </c>
      <c r="AU389" t="s">
        <v>606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0.57499999999999996</v>
      </c>
      <c r="BW389">
        <v>0.70472000000000001</v>
      </c>
      <c r="BX389">
        <v>16.600000000000001</v>
      </c>
      <c r="BY389">
        <v>4632.6000000000004</v>
      </c>
      <c r="BZ389">
        <v>192.4</v>
      </c>
      <c r="CB389">
        <v>103.1</v>
      </c>
      <c r="CC389">
        <v>3.5597755719999999</v>
      </c>
      <c r="CD389">
        <v>3.556749763</v>
      </c>
      <c r="CE389">
        <v>210.44</v>
      </c>
      <c r="CF389" t="s">
        <v>609</v>
      </c>
      <c r="CG389">
        <v>0</v>
      </c>
      <c r="CH389" t="s">
        <v>628</v>
      </c>
      <c r="CJ389" t="s">
        <v>624</v>
      </c>
      <c r="CL389" t="s">
        <v>779</v>
      </c>
      <c r="CM389" t="s">
        <v>779</v>
      </c>
      <c r="CN389" t="s">
        <v>779</v>
      </c>
      <c r="CO389" t="s">
        <v>779</v>
      </c>
      <c r="CP389" t="s">
        <v>779</v>
      </c>
      <c r="CQ389" t="s">
        <v>779</v>
      </c>
      <c r="CR389" t="s">
        <v>780</v>
      </c>
      <c r="CS389" t="s">
        <v>780</v>
      </c>
      <c r="CT389" t="s">
        <v>780</v>
      </c>
      <c r="CU389" t="s">
        <v>780</v>
      </c>
      <c r="CV389" t="s">
        <v>780</v>
      </c>
      <c r="CW389" t="s">
        <v>848</v>
      </c>
    </row>
    <row r="390" spans="2:106" hidden="1">
      <c r="B390">
        <v>79041</v>
      </c>
      <c r="C390" t="s">
        <v>731</v>
      </c>
      <c r="D390" t="s">
        <v>592</v>
      </c>
      <c r="E390" t="s">
        <v>1960</v>
      </c>
      <c r="F390" t="s">
        <v>594</v>
      </c>
      <c r="G390" t="s">
        <v>1964</v>
      </c>
      <c r="H390">
        <v>1902</v>
      </c>
      <c r="I390" t="s">
        <v>616</v>
      </c>
      <c r="J390" t="s">
        <v>598</v>
      </c>
      <c r="K390" t="s">
        <v>773</v>
      </c>
      <c r="L390" t="s">
        <v>617</v>
      </c>
      <c r="N390" t="s">
        <v>1962</v>
      </c>
      <c r="P390" t="s">
        <v>1963</v>
      </c>
      <c r="Q390" t="s">
        <v>630</v>
      </c>
      <c r="R390">
        <v>8088</v>
      </c>
      <c r="S390">
        <v>8088</v>
      </c>
      <c r="T390">
        <v>6600</v>
      </c>
      <c r="U390">
        <v>27</v>
      </c>
      <c r="V390">
        <v>27</v>
      </c>
      <c r="W390">
        <v>20</v>
      </c>
      <c r="Z390" t="s">
        <v>607</v>
      </c>
      <c r="AA390">
        <v>2.9999999999999997E-4</v>
      </c>
      <c r="AB390">
        <v>7.1999999999999998E-3</v>
      </c>
      <c r="AC390">
        <v>1.52E-2</v>
      </c>
      <c r="AD390" t="s">
        <v>606</v>
      </c>
      <c r="AE390">
        <v>0.97360000000000002</v>
      </c>
      <c r="AF390">
        <v>3.7000000000000002E-3</v>
      </c>
      <c r="AG390" t="s">
        <v>607</v>
      </c>
      <c r="AH390" t="s">
        <v>607</v>
      </c>
      <c r="AI390" t="s">
        <v>607</v>
      </c>
      <c r="AJ390" t="s">
        <v>607</v>
      </c>
      <c r="AK390" t="s">
        <v>607</v>
      </c>
      <c r="AL390">
        <v>0</v>
      </c>
      <c r="AM390">
        <v>0</v>
      </c>
      <c r="AN390">
        <v>0</v>
      </c>
      <c r="AO390">
        <v>0</v>
      </c>
      <c r="AP390">
        <v>0</v>
      </c>
      <c r="AQ390" t="s">
        <v>606</v>
      </c>
      <c r="AR390" t="s">
        <v>606</v>
      </c>
      <c r="AS390" t="s">
        <v>606</v>
      </c>
      <c r="AT390" t="s">
        <v>606</v>
      </c>
      <c r="AU390" t="s">
        <v>606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0.57299999999999995</v>
      </c>
      <c r="BW390">
        <v>0.70226880000000003</v>
      </c>
      <c r="BX390">
        <v>16.600000000000001</v>
      </c>
      <c r="BY390">
        <v>4632.3</v>
      </c>
      <c r="BZ390">
        <v>192.2</v>
      </c>
      <c r="CB390">
        <v>95</v>
      </c>
      <c r="CC390">
        <v>3.28</v>
      </c>
      <c r="CD390">
        <v>3.2770000000000001</v>
      </c>
      <c r="CE390" t="s">
        <v>608</v>
      </c>
      <c r="CF390" t="s">
        <v>609</v>
      </c>
      <c r="CG390">
        <v>0</v>
      </c>
      <c r="CH390" t="s">
        <v>631</v>
      </c>
      <c r="CJ390" t="s">
        <v>624</v>
      </c>
      <c r="CL390" t="s">
        <v>779</v>
      </c>
      <c r="CM390" t="s">
        <v>779</v>
      </c>
      <c r="CN390" t="s">
        <v>779</v>
      </c>
      <c r="CO390" t="s">
        <v>779</v>
      </c>
      <c r="CP390" t="s">
        <v>779</v>
      </c>
      <c r="CQ390" t="s">
        <v>779</v>
      </c>
      <c r="CR390" t="s">
        <v>780</v>
      </c>
      <c r="CS390" t="s">
        <v>780</v>
      </c>
      <c r="CT390" t="s">
        <v>780</v>
      </c>
      <c r="CU390" t="s">
        <v>780</v>
      </c>
      <c r="CV390" t="s">
        <v>780</v>
      </c>
      <c r="CW390" t="s">
        <v>848</v>
      </c>
    </row>
    <row r="391" spans="2:106" hidden="1">
      <c r="B391">
        <v>79040</v>
      </c>
      <c r="C391" t="s">
        <v>731</v>
      </c>
      <c r="D391" t="s">
        <v>592</v>
      </c>
      <c r="E391" t="s">
        <v>1960</v>
      </c>
      <c r="F391" t="s">
        <v>594</v>
      </c>
      <c r="G391" t="s">
        <v>1965</v>
      </c>
      <c r="H391">
        <v>6431</v>
      </c>
      <c r="I391" t="s">
        <v>616</v>
      </c>
      <c r="J391" t="s">
        <v>598</v>
      </c>
      <c r="K391" t="s">
        <v>773</v>
      </c>
      <c r="L391" t="s">
        <v>617</v>
      </c>
      <c r="N391" t="s">
        <v>1966</v>
      </c>
      <c r="O391" t="s">
        <v>1967</v>
      </c>
      <c r="P391" t="s">
        <v>1968</v>
      </c>
      <c r="Q391" t="s">
        <v>627</v>
      </c>
      <c r="R391">
        <v>7536</v>
      </c>
      <c r="S391">
        <v>7536</v>
      </c>
      <c r="T391">
        <v>5525</v>
      </c>
      <c r="U391" t="s">
        <v>694</v>
      </c>
      <c r="V391" t="s">
        <v>694</v>
      </c>
      <c r="W391">
        <v>20</v>
      </c>
      <c r="Z391" t="s">
        <v>607</v>
      </c>
      <c r="AA391">
        <v>2.9999999999999997E-4</v>
      </c>
      <c r="AB391">
        <v>6.7000000000000002E-3</v>
      </c>
      <c r="AC391">
        <v>1.5900000000000001E-2</v>
      </c>
      <c r="AD391" t="s">
        <v>606</v>
      </c>
      <c r="AE391">
        <v>0.97350000000000003</v>
      </c>
      <c r="AF391">
        <v>3.5999999999999999E-3</v>
      </c>
      <c r="AG391" t="s">
        <v>607</v>
      </c>
      <c r="AH391" t="s">
        <v>607</v>
      </c>
      <c r="AI391" t="s">
        <v>607</v>
      </c>
      <c r="AJ391" t="s">
        <v>607</v>
      </c>
      <c r="AK391" t="s">
        <v>607</v>
      </c>
      <c r="AL391">
        <v>0</v>
      </c>
      <c r="AM391">
        <v>0</v>
      </c>
      <c r="AN391">
        <v>0</v>
      </c>
      <c r="AO391">
        <v>0</v>
      </c>
      <c r="AP391">
        <v>0</v>
      </c>
      <c r="AQ391" t="s">
        <v>606</v>
      </c>
      <c r="AR391" t="s">
        <v>606</v>
      </c>
      <c r="AS391" t="s">
        <v>606</v>
      </c>
      <c r="AT391" t="s">
        <v>606</v>
      </c>
      <c r="AU391" t="s">
        <v>606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0.57499999999999996</v>
      </c>
      <c r="BW391">
        <v>0.70472000000000001</v>
      </c>
      <c r="BX391">
        <v>16.600000000000001</v>
      </c>
      <c r="BY391">
        <v>4634.3999999999996</v>
      </c>
      <c r="BZ391">
        <v>192.5</v>
      </c>
      <c r="CB391">
        <v>104.2</v>
      </c>
      <c r="CC391">
        <v>3.5977557189999998</v>
      </c>
      <c r="CD391">
        <v>3.5946976259999999</v>
      </c>
      <c r="CE391">
        <v>212.72</v>
      </c>
      <c r="CF391" t="s">
        <v>609</v>
      </c>
      <c r="CG391">
        <v>0</v>
      </c>
      <c r="CH391" t="s">
        <v>628</v>
      </c>
      <c r="CJ391" t="s">
        <v>624</v>
      </c>
      <c r="CR391" t="s">
        <v>780</v>
      </c>
      <c r="CS391" t="s">
        <v>780</v>
      </c>
      <c r="CT391" t="s">
        <v>780</v>
      </c>
      <c r="CW391" t="s">
        <v>848</v>
      </c>
    </row>
    <row r="392" spans="2:106" hidden="1">
      <c r="B392">
        <v>79041</v>
      </c>
      <c r="C392" t="s">
        <v>731</v>
      </c>
      <c r="D392" t="s">
        <v>592</v>
      </c>
      <c r="E392" t="s">
        <v>614</v>
      </c>
      <c r="F392" t="s">
        <v>594</v>
      </c>
      <c r="G392" t="s">
        <v>1969</v>
      </c>
      <c r="H392">
        <v>10498</v>
      </c>
      <c r="I392" t="s">
        <v>616</v>
      </c>
      <c r="J392" t="s">
        <v>598</v>
      </c>
      <c r="K392" t="s">
        <v>773</v>
      </c>
      <c r="L392" t="s">
        <v>617</v>
      </c>
      <c r="N392" t="s">
        <v>1966</v>
      </c>
      <c r="O392" t="s">
        <v>1970</v>
      </c>
      <c r="P392" t="s">
        <v>1971</v>
      </c>
      <c r="Q392" t="s">
        <v>630</v>
      </c>
      <c r="R392">
        <v>7577</v>
      </c>
      <c r="S392">
        <v>7577</v>
      </c>
      <c r="T392">
        <v>7300</v>
      </c>
      <c r="U392" t="s">
        <v>694</v>
      </c>
      <c r="V392" t="s">
        <v>694</v>
      </c>
      <c r="W392">
        <v>20</v>
      </c>
      <c r="Z392" t="s">
        <v>607</v>
      </c>
      <c r="AA392">
        <v>2.9999999999999997E-4</v>
      </c>
      <c r="AB392">
        <v>6.3E-3</v>
      </c>
      <c r="AC392">
        <v>1.6500000000000001E-2</v>
      </c>
      <c r="AD392" t="s">
        <v>606</v>
      </c>
      <c r="AE392">
        <v>0.97240000000000004</v>
      </c>
      <c r="AF392">
        <v>3.8E-3</v>
      </c>
      <c r="AG392">
        <v>1E-4</v>
      </c>
      <c r="AH392">
        <v>2.0000000000000001E-4</v>
      </c>
      <c r="AI392">
        <v>1E-4</v>
      </c>
      <c r="AJ392" t="s">
        <v>607</v>
      </c>
      <c r="AK392" t="s">
        <v>607</v>
      </c>
      <c r="AL392">
        <v>1.2999999999999999E-4</v>
      </c>
      <c r="AM392">
        <v>1E-4</v>
      </c>
      <c r="AN392">
        <v>0</v>
      </c>
      <c r="AO392">
        <v>0</v>
      </c>
      <c r="AP392">
        <v>0</v>
      </c>
      <c r="AQ392" t="s">
        <v>606</v>
      </c>
      <c r="AR392" t="s">
        <v>606</v>
      </c>
      <c r="AS392" t="s">
        <v>606</v>
      </c>
      <c r="AT392" t="s">
        <v>606</v>
      </c>
      <c r="AU392" t="s">
        <v>606</v>
      </c>
      <c r="BK392">
        <v>0</v>
      </c>
      <c r="BL392">
        <v>2.0000000000000002E-5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5.0000000000000002E-5</v>
      </c>
      <c r="BS392">
        <v>0</v>
      </c>
      <c r="BT392">
        <v>0</v>
      </c>
      <c r="BU392">
        <v>0</v>
      </c>
      <c r="BV392">
        <v>0.57599999999999996</v>
      </c>
      <c r="BW392">
        <v>0.70594559999999995</v>
      </c>
      <c r="BX392">
        <v>16.7</v>
      </c>
      <c r="BY392">
        <v>4635.8999999999996</v>
      </c>
      <c r="BZ392">
        <v>192.7</v>
      </c>
      <c r="CB392">
        <v>101.5</v>
      </c>
      <c r="CC392">
        <v>3.5045317219999998</v>
      </c>
      <c r="CD392">
        <v>3.5015528699999998</v>
      </c>
      <c r="CE392">
        <v>206.82</v>
      </c>
      <c r="CF392" t="s">
        <v>609</v>
      </c>
      <c r="CG392">
        <v>0</v>
      </c>
      <c r="CH392" t="s">
        <v>631</v>
      </c>
      <c r="CJ392" t="s">
        <v>624</v>
      </c>
      <c r="CR392" t="s">
        <v>780</v>
      </c>
      <c r="CS392" t="s">
        <v>780</v>
      </c>
      <c r="CT392" t="s">
        <v>780</v>
      </c>
      <c r="CW392" t="s">
        <v>848</v>
      </c>
    </row>
    <row r="393" spans="2:106" hidden="1">
      <c r="B393">
        <v>79041</v>
      </c>
      <c r="C393" t="s">
        <v>731</v>
      </c>
      <c r="D393" t="s">
        <v>592</v>
      </c>
      <c r="E393" t="s">
        <v>614</v>
      </c>
      <c r="F393" t="s">
        <v>594</v>
      </c>
      <c r="G393" t="s">
        <v>1972</v>
      </c>
      <c r="H393" t="s">
        <v>1973</v>
      </c>
      <c r="I393" t="s">
        <v>616</v>
      </c>
      <c r="J393" t="s">
        <v>598</v>
      </c>
      <c r="K393" t="s">
        <v>773</v>
      </c>
      <c r="L393" t="s">
        <v>617</v>
      </c>
      <c r="N393" t="s">
        <v>1974</v>
      </c>
      <c r="O393" t="s">
        <v>1975</v>
      </c>
      <c r="P393" t="s">
        <v>1976</v>
      </c>
      <c r="Q393" t="s">
        <v>630</v>
      </c>
      <c r="R393">
        <v>7646</v>
      </c>
      <c r="S393">
        <v>7646</v>
      </c>
      <c r="T393">
        <v>6475</v>
      </c>
      <c r="U393" t="s">
        <v>694</v>
      </c>
      <c r="V393" t="s">
        <v>694</v>
      </c>
      <c r="W393">
        <v>20</v>
      </c>
      <c r="Z393" t="s">
        <v>607</v>
      </c>
      <c r="AA393">
        <v>2.9999999999999997E-4</v>
      </c>
      <c r="AB393">
        <v>6.8999999999999999E-3</v>
      </c>
      <c r="AC393">
        <v>1.67E-2</v>
      </c>
      <c r="AD393" t="s">
        <v>606</v>
      </c>
      <c r="AE393">
        <v>0.97219999999999995</v>
      </c>
      <c r="AF393">
        <v>3.7000000000000002E-3</v>
      </c>
      <c r="AG393" t="s">
        <v>607</v>
      </c>
      <c r="AH393">
        <v>2.0000000000000001E-4</v>
      </c>
      <c r="AI393" t="s">
        <v>607</v>
      </c>
      <c r="AJ393" t="s">
        <v>607</v>
      </c>
      <c r="AK393" t="s">
        <v>607</v>
      </c>
      <c r="AL393">
        <v>0</v>
      </c>
      <c r="AM393">
        <v>0</v>
      </c>
      <c r="AN393">
        <v>0</v>
      </c>
      <c r="AO393">
        <v>0</v>
      </c>
      <c r="AP393">
        <v>0</v>
      </c>
      <c r="AQ393" t="s">
        <v>606</v>
      </c>
      <c r="AR393" t="s">
        <v>606</v>
      </c>
      <c r="AS393" t="s">
        <v>606</v>
      </c>
      <c r="AT393" t="s">
        <v>606</v>
      </c>
      <c r="AU393" t="s">
        <v>606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0.57499999999999996</v>
      </c>
      <c r="BW393">
        <v>0.70472000000000001</v>
      </c>
      <c r="BX393">
        <v>16.7</v>
      </c>
      <c r="BY393">
        <v>4636.1000000000004</v>
      </c>
      <c r="BZ393">
        <v>192.6</v>
      </c>
      <c r="CB393">
        <v>103.1</v>
      </c>
      <c r="CC393">
        <v>3.5597755719999999</v>
      </c>
      <c r="CD393">
        <v>3.556749763</v>
      </c>
      <c r="CE393">
        <v>210.42</v>
      </c>
      <c r="CF393" t="s">
        <v>609</v>
      </c>
      <c r="CG393">
        <v>0</v>
      </c>
      <c r="CH393" t="s">
        <v>631</v>
      </c>
      <c r="CJ393" t="s">
        <v>624</v>
      </c>
      <c r="CL393" t="s">
        <v>779</v>
      </c>
      <c r="CM393" t="s">
        <v>779</v>
      </c>
      <c r="CN393" t="s">
        <v>779</v>
      </c>
      <c r="CO393" t="s">
        <v>779</v>
      </c>
      <c r="CP393" t="s">
        <v>779</v>
      </c>
      <c r="CQ393" t="s">
        <v>779</v>
      </c>
      <c r="CR393" t="s">
        <v>780</v>
      </c>
      <c r="CS393" t="s">
        <v>780</v>
      </c>
      <c r="CT393" t="s">
        <v>780</v>
      </c>
      <c r="CU393" t="s">
        <v>780</v>
      </c>
      <c r="CV393" t="s">
        <v>780</v>
      </c>
      <c r="CW393" t="s">
        <v>848</v>
      </c>
    </row>
    <row r="394" spans="2:106" hidden="1">
      <c r="B394">
        <v>73289</v>
      </c>
      <c r="C394" t="s">
        <v>877</v>
      </c>
      <c r="D394" t="s">
        <v>592</v>
      </c>
      <c r="E394" t="s">
        <v>665</v>
      </c>
      <c r="F394" t="s">
        <v>594</v>
      </c>
      <c r="G394" t="s">
        <v>1977</v>
      </c>
      <c r="H394">
        <v>9620</v>
      </c>
      <c r="I394" t="s">
        <v>616</v>
      </c>
      <c r="J394" t="s">
        <v>879</v>
      </c>
      <c r="K394">
        <v>10275</v>
      </c>
      <c r="L394" t="s">
        <v>874</v>
      </c>
      <c r="M394" t="s">
        <v>852</v>
      </c>
      <c r="N394" t="s">
        <v>1670</v>
      </c>
      <c r="O394" t="s">
        <v>1671</v>
      </c>
      <c r="P394" t="s">
        <v>1672</v>
      </c>
      <c r="Q394" t="s">
        <v>642</v>
      </c>
      <c r="R394">
        <v>414</v>
      </c>
      <c r="S394">
        <v>414</v>
      </c>
      <c r="T394">
        <v>375</v>
      </c>
      <c r="U394">
        <v>8</v>
      </c>
      <c r="V394">
        <v>8</v>
      </c>
      <c r="W394">
        <v>20</v>
      </c>
      <c r="Z394" t="s">
        <v>607</v>
      </c>
      <c r="AA394">
        <v>2.9999999999999997E-4</v>
      </c>
      <c r="AB394">
        <v>5.8999999999999999E-3</v>
      </c>
      <c r="AC394">
        <v>1.12E-2</v>
      </c>
      <c r="AD394" t="s">
        <v>606</v>
      </c>
      <c r="AE394">
        <v>0.84970000000000001</v>
      </c>
      <c r="AF394">
        <v>7.0099999999999996E-2</v>
      </c>
      <c r="AG394">
        <v>3.8399999999999997E-2</v>
      </c>
      <c r="AH394">
        <v>4.5999999999999999E-3</v>
      </c>
      <c r="AI394">
        <v>1.09E-2</v>
      </c>
      <c r="AJ394">
        <v>2.3999999999999998E-3</v>
      </c>
      <c r="AK394">
        <v>2.5999999999999999E-3</v>
      </c>
      <c r="AL394">
        <v>1.1299999999999999E-3</v>
      </c>
      <c r="AM394">
        <v>5.5999999999999995E-4</v>
      </c>
      <c r="AN394">
        <v>2.7999999999999998E-4</v>
      </c>
      <c r="AO394">
        <v>0</v>
      </c>
      <c r="AP394">
        <v>0</v>
      </c>
      <c r="AQ394" t="s">
        <v>606</v>
      </c>
      <c r="AR394" t="s">
        <v>606</v>
      </c>
      <c r="AS394" t="s">
        <v>606</v>
      </c>
      <c r="AT394" t="s">
        <v>606</v>
      </c>
      <c r="AU394" t="s">
        <v>606</v>
      </c>
      <c r="BK394">
        <v>1E-4</v>
      </c>
      <c r="BL394">
        <v>2.0000000000000002E-5</v>
      </c>
      <c r="BM394">
        <v>1.1E-4</v>
      </c>
      <c r="BN394">
        <v>0</v>
      </c>
      <c r="BO394">
        <v>0</v>
      </c>
      <c r="BP394">
        <v>0</v>
      </c>
      <c r="BQ394">
        <v>0</v>
      </c>
      <c r="BR394">
        <v>7.5000000000000002E-4</v>
      </c>
      <c r="BS394">
        <v>2.9E-4</v>
      </c>
      <c r="BT394">
        <v>3.5E-4</v>
      </c>
      <c r="BU394">
        <v>3.1E-4</v>
      </c>
      <c r="BV394">
        <v>0.68100000000000005</v>
      </c>
      <c r="BW394">
        <v>0.83463359999999998</v>
      </c>
      <c r="BX394">
        <v>19.7</v>
      </c>
      <c r="BY394">
        <v>4602.3999999999996</v>
      </c>
      <c r="BZ394">
        <v>212.6</v>
      </c>
      <c r="CB394">
        <v>96.2</v>
      </c>
      <c r="CC394">
        <v>3.3215364699999999</v>
      </c>
      <c r="CD394">
        <v>3.318713164</v>
      </c>
      <c r="CE394">
        <v>192.35</v>
      </c>
      <c r="CF394" t="s">
        <v>609</v>
      </c>
      <c r="CG394">
        <v>0</v>
      </c>
      <c r="CH394" t="s">
        <v>880</v>
      </c>
      <c r="CJ394" t="s">
        <v>881</v>
      </c>
      <c r="CL394">
        <v>1119</v>
      </c>
      <c r="CM394">
        <v>1124</v>
      </c>
      <c r="CU394">
        <v>737.3</v>
      </c>
      <c r="CV394">
        <v>733.4</v>
      </c>
      <c r="CW394" t="s">
        <v>1673</v>
      </c>
    </row>
    <row r="395" spans="2:106" hidden="1">
      <c r="B395">
        <v>73303</v>
      </c>
      <c r="C395" t="s">
        <v>903</v>
      </c>
      <c r="D395" t="s">
        <v>592</v>
      </c>
      <c r="E395" t="s">
        <v>665</v>
      </c>
      <c r="F395" t="s">
        <v>594</v>
      </c>
      <c r="G395" t="s">
        <v>1978</v>
      </c>
      <c r="H395">
        <v>13801</v>
      </c>
      <c r="I395" t="s">
        <v>616</v>
      </c>
      <c r="J395" t="s">
        <v>905</v>
      </c>
      <c r="L395" t="s">
        <v>874</v>
      </c>
      <c r="N395" t="s">
        <v>1670</v>
      </c>
      <c r="O395" t="s">
        <v>1671</v>
      </c>
      <c r="P395" t="s">
        <v>1672</v>
      </c>
      <c r="Q395" t="s">
        <v>642</v>
      </c>
      <c r="R395">
        <v>310</v>
      </c>
      <c r="S395">
        <v>310</v>
      </c>
      <c r="T395">
        <v>375</v>
      </c>
      <c r="U395">
        <v>10</v>
      </c>
      <c r="V395">
        <v>10</v>
      </c>
      <c r="W395">
        <v>21</v>
      </c>
      <c r="Z395">
        <v>2.0000000000000001E-4</v>
      </c>
      <c r="AA395">
        <v>2.9999999999999997E-4</v>
      </c>
      <c r="AB395">
        <v>4.3E-3</v>
      </c>
      <c r="AC395">
        <v>5.0000000000000001E-4</v>
      </c>
      <c r="AD395" t="s">
        <v>607</v>
      </c>
      <c r="AE395">
        <v>0.71060000000000001</v>
      </c>
      <c r="AF395">
        <v>0.1474</v>
      </c>
      <c r="AG395">
        <v>7.1099999999999997E-2</v>
      </c>
      <c r="AH395">
        <v>1.5599999999999999E-2</v>
      </c>
      <c r="AI395">
        <v>2.58E-2</v>
      </c>
      <c r="AJ395">
        <v>7.0000000000000001E-3</v>
      </c>
      <c r="AK395">
        <v>7.9000000000000008E-3</v>
      </c>
      <c r="AL395">
        <v>3.1900000000000001E-3</v>
      </c>
      <c r="AM395">
        <v>1.2700000000000001E-3</v>
      </c>
      <c r="AN395">
        <v>1.4999999999999999E-4</v>
      </c>
      <c r="AO395">
        <v>0</v>
      </c>
      <c r="AP395">
        <v>0</v>
      </c>
      <c r="AQ395" t="s">
        <v>607</v>
      </c>
      <c r="AR395" t="s">
        <v>606</v>
      </c>
      <c r="AS395" t="s">
        <v>606</v>
      </c>
      <c r="AT395" t="s">
        <v>606</v>
      </c>
      <c r="AU395" t="s">
        <v>606</v>
      </c>
      <c r="BK395">
        <v>1.0300000000000001E-3</v>
      </c>
      <c r="BL395">
        <v>8.0000000000000007E-5</v>
      </c>
      <c r="BM395">
        <v>2.0000000000000002E-5</v>
      </c>
      <c r="BN395">
        <v>0</v>
      </c>
      <c r="BO395">
        <v>0</v>
      </c>
      <c r="BP395">
        <v>0</v>
      </c>
      <c r="BQ395">
        <v>0</v>
      </c>
      <c r="BR395">
        <v>2.2300000000000002E-3</v>
      </c>
      <c r="BS395">
        <v>6.4000000000000005E-4</v>
      </c>
      <c r="BT395">
        <v>4.6000000000000001E-4</v>
      </c>
      <c r="BU395">
        <v>2.3000000000000001E-4</v>
      </c>
      <c r="BV395">
        <v>0.80800000000000005</v>
      </c>
      <c r="BW395">
        <v>0.99028479999999997</v>
      </c>
      <c r="BX395">
        <v>23.4</v>
      </c>
      <c r="BY395">
        <v>4542.7</v>
      </c>
      <c r="BZ395">
        <v>236.6</v>
      </c>
      <c r="CB395">
        <v>90.6</v>
      </c>
      <c r="CC395">
        <v>3.128182995</v>
      </c>
      <c r="CD395">
        <v>3.1255240400000002</v>
      </c>
      <c r="CE395">
        <v>178.61</v>
      </c>
      <c r="CF395" t="s">
        <v>609</v>
      </c>
      <c r="CG395">
        <v>11</v>
      </c>
      <c r="CH395" t="s">
        <v>907</v>
      </c>
      <c r="CJ395" t="s">
        <v>908</v>
      </c>
      <c r="CW395" t="s">
        <v>1673</v>
      </c>
    </row>
    <row r="396" spans="2:106" hidden="1">
      <c r="B396">
        <v>73299</v>
      </c>
      <c r="C396" t="s">
        <v>897</v>
      </c>
      <c r="D396" t="s">
        <v>592</v>
      </c>
      <c r="E396" t="s">
        <v>665</v>
      </c>
      <c r="F396" t="s">
        <v>594</v>
      </c>
      <c r="G396" t="s">
        <v>1979</v>
      </c>
      <c r="H396">
        <v>13176</v>
      </c>
      <c r="I396" t="s">
        <v>616</v>
      </c>
      <c r="J396" t="s">
        <v>899</v>
      </c>
      <c r="K396">
        <v>7379</v>
      </c>
      <c r="L396" t="s">
        <v>874</v>
      </c>
      <c r="M396" t="s">
        <v>852</v>
      </c>
      <c r="N396" t="s">
        <v>1670</v>
      </c>
      <c r="O396" t="s">
        <v>1671</v>
      </c>
      <c r="P396" t="s">
        <v>1672</v>
      </c>
      <c r="Q396" t="s">
        <v>642</v>
      </c>
      <c r="R396">
        <v>276</v>
      </c>
      <c r="S396">
        <v>276</v>
      </c>
      <c r="T396">
        <v>350</v>
      </c>
      <c r="U396">
        <v>3</v>
      </c>
      <c r="V396">
        <v>3</v>
      </c>
      <c r="W396">
        <v>21</v>
      </c>
      <c r="Z396">
        <v>2.9999999999999997E-4</v>
      </c>
      <c r="AA396">
        <v>4.0000000000000002E-4</v>
      </c>
      <c r="AB396">
        <v>6.3E-3</v>
      </c>
      <c r="AC396">
        <v>1.01E-2</v>
      </c>
      <c r="AD396" t="s">
        <v>606</v>
      </c>
      <c r="AE396">
        <v>0.84599999999999997</v>
      </c>
      <c r="AF396">
        <v>7.0900000000000005E-2</v>
      </c>
      <c r="AG396">
        <v>4.0800000000000003E-2</v>
      </c>
      <c r="AH396">
        <v>4.4999999999999997E-3</v>
      </c>
      <c r="AI396">
        <v>1.12E-2</v>
      </c>
      <c r="AJ396">
        <v>2.3999999999999998E-3</v>
      </c>
      <c r="AK396">
        <v>2.8E-3</v>
      </c>
      <c r="AL396">
        <v>1.09E-3</v>
      </c>
      <c r="AM396">
        <v>5.9999999999999995E-4</v>
      </c>
      <c r="AN396">
        <v>3.5E-4</v>
      </c>
      <c r="AO396">
        <v>1.2E-4</v>
      </c>
      <c r="AP396">
        <v>0</v>
      </c>
      <c r="AQ396" t="s">
        <v>607</v>
      </c>
      <c r="AR396" t="s">
        <v>606</v>
      </c>
      <c r="AS396" t="s">
        <v>606</v>
      </c>
      <c r="AT396" t="s">
        <v>606</v>
      </c>
      <c r="AU396" t="s">
        <v>606</v>
      </c>
      <c r="BK396">
        <v>1.3999999999999999E-4</v>
      </c>
      <c r="BL396">
        <v>2.0000000000000002E-5</v>
      </c>
      <c r="BM396">
        <v>1.2E-4</v>
      </c>
      <c r="BN396">
        <v>1.0000000000000001E-5</v>
      </c>
      <c r="BO396">
        <v>2.0000000000000002E-5</v>
      </c>
      <c r="BP396">
        <v>5.0000000000000002E-5</v>
      </c>
      <c r="BQ396">
        <v>0</v>
      </c>
      <c r="BR396">
        <v>7.9000000000000001E-4</v>
      </c>
      <c r="BS396">
        <v>2.9999999999999997E-4</v>
      </c>
      <c r="BT396">
        <v>3.6000000000000002E-4</v>
      </c>
      <c r="BU396">
        <v>3.3E-4</v>
      </c>
      <c r="BV396">
        <v>0.68400000000000005</v>
      </c>
      <c r="BW396">
        <v>0.83831040000000001</v>
      </c>
      <c r="BX396">
        <v>19.8</v>
      </c>
      <c r="BY396">
        <v>4595.8999999999996</v>
      </c>
      <c r="BZ396">
        <v>213.2</v>
      </c>
      <c r="CB396">
        <v>98.6</v>
      </c>
      <c r="CC396">
        <v>3.4044022439999999</v>
      </c>
      <c r="CD396">
        <v>3.401508502</v>
      </c>
      <c r="CE396">
        <v>197.04</v>
      </c>
      <c r="CF396" t="s">
        <v>609</v>
      </c>
      <c r="CG396">
        <v>0</v>
      </c>
      <c r="CH396" t="s">
        <v>901</v>
      </c>
      <c r="CJ396" t="s">
        <v>902</v>
      </c>
      <c r="CL396">
        <v>1092</v>
      </c>
      <c r="CM396">
        <v>1095.5</v>
      </c>
      <c r="CN396">
        <v>1055</v>
      </c>
      <c r="CO396">
        <v>1059.5</v>
      </c>
      <c r="CP396">
        <v>1055</v>
      </c>
      <c r="CQ396">
        <v>1059.5</v>
      </c>
      <c r="CU396">
        <v>713.2</v>
      </c>
      <c r="CV396">
        <v>708.7</v>
      </c>
      <c r="CW396" t="s">
        <v>1673</v>
      </c>
    </row>
    <row r="397" spans="2:106" hidden="1">
      <c r="B397">
        <v>73292</v>
      </c>
      <c r="C397" t="s">
        <v>915</v>
      </c>
      <c r="D397" t="s">
        <v>592</v>
      </c>
      <c r="E397" t="s">
        <v>665</v>
      </c>
      <c r="F397" t="s">
        <v>594</v>
      </c>
      <c r="G397" t="s">
        <v>1980</v>
      </c>
      <c r="H397">
        <v>11589</v>
      </c>
      <c r="I397" t="s">
        <v>616</v>
      </c>
      <c r="J397" t="s">
        <v>917</v>
      </c>
      <c r="K397">
        <v>7435</v>
      </c>
      <c r="L397" t="s">
        <v>874</v>
      </c>
      <c r="M397" t="s">
        <v>852</v>
      </c>
      <c r="N397" t="s">
        <v>1670</v>
      </c>
      <c r="O397" t="s">
        <v>1671</v>
      </c>
      <c r="P397" t="s">
        <v>1672</v>
      </c>
      <c r="Q397" t="s">
        <v>642</v>
      </c>
      <c r="R397">
        <v>276</v>
      </c>
      <c r="S397">
        <v>276</v>
      </c>
      <c r="T397">
        <v>350</v>
      </c>
      <c r="U397">
        <v>8</v>
      </c>
      <c r="V397">
        <v>8</v>
      </c>
      <c r="W397">
        <v>21</v>
      </c>
      <c r="Z397" t="s">
        <v>607</v>
      </c>
      <c r="AA397">
        <v>2.9999999999999997E-4</v>
      </c>
      <c r="AB397">
        <v>6.8999999999999999E-3</v>
      </c>
      <c r="AC397">
        <v>1.03E-2</v>
      </c>
      <c r="AD397" t="s">
        <v>606</v>
      </c>
      <c r="AE397">
        <v>0.85070000000000001</v>
      </c>
      <c r="AF397">
        <v>6.9400000000000003E-2</v>
      </c>
      <c r="AG397">
        <v>3.9800000000000002E-2</v>
      </c>
      <c r="AH397">
        <v>4.4999999999999997E-3</v>
      </c>
      <c r="AI397">
        <v>1.06E-2</v>
      </c>
      <c r="AJ397">
        <v>2.0999999999999999E-3</v>
      </c>
      <c r="AK397">
        <v>2.3E-3</v>
      </c>
      <c r="AL397">
        <v>9.3999999999999997E-4</v>
      </c>
      <c r="AM397">
        <v>4.0000000000000002E-4</v>
      </c>
      <c r="AN397">
        <v>1.9000000000000001E-4</v>
      </c>
      <c r="AO397">
        <v>0</v>
      </c>
      <c r="AP397">
        <v>0</v>
      </c>
      <c r="AQ397" t="s">
        <v>606</v>
      </c>
      <c r="AR397" t="s">
        <v>606</v>
      </c>
      <c r="AS397" t="s">
        <v>606</v>
      </c>
      <c r="AT397" t="s">
        <v>606</v>
      </c>
      <c r="AU397" t="s">
        <v>606</v>
      </c>
      <c r="BK397">
        <v>8.0000000000000007E-5</v>
      </c>
      <c r="BL397">
        <v>2.0000000000000002E-5</v>
      </c>
      <c r="BM397">
        <v>9.0000000000000006E-5</v>
      </c>
      <c r="BN397">
        <v>0</v>
      </c>
      <c r="BO397">
        <v>0</v>
      </c>
      <c r="BP397">
        <v>0</v>
      </c>
      <c r="BQ397">
        <v>0</v>
      </c>
      <c r="BR397">
        <v>6.4000000000000005E-4</v>
      </c>
      <c r="BS397">
        <v>2.4000000000000001E-4</v>
      </c>
      <c r="BT397">
        <v>2.7999999999999998E-4</v>
      </c>
      <c r="BU397">
        <v>2.2000000000000001E-4</v>
      </c>
      <c r="BV397">
        <v>0.67800000000000005</v>
      </c>
      <c r="BW397">
        <v>0.83095680000000005</v>
      </c>
      <c r="BX397">
        <v>19.600000000000001</v>
      </c>
      <c r="BY397">
        <v>4600.2</v>
      </c>
      <c r="BZ397">
        <v>212.1</v>
      </c>
      <c r="CB397">
        <v>96.3</v>
      </c>
      <c r="CC397">
        <v>3.32498921</v>
      </c>
      <c r="CD397">
        <v>3.3221629689999999</v>
      </c>
      <c r="CE397">
        <v>192.29</v>
      </c>
      <c r="CF397" t="s">
        <v>609</v>
      </c>
      <c r="CG397">
        <v>0</v>
      </c>
      <c r="CH397" t="s">
        <v>918</v>
      </c>
      <c r="CJ397" t="s">
        <v>919</v>
      </c>
      <c r="CL397">
        <v>1117</v>
      </c>
      <c r="CM397">
        <v>1119.5</v>
      </c>
      <c r="CN397">
        <v>1102</v>
      </c>
      <c r="CO397">
        <v>1110</v>
      </c>
      <c r="CP397">
        <v>1102</v>
      </c>
      <c r="CQ397">
        <v>1110</v>
      </c>
      <c r="CU397">
        <v>734</v>
      </c>
      <c r="CV397">
        <v>729.9</v>
      </c>
      <c r="CW397" t="s">
        <v>1673</v>
      </c>
    </row>
    <row r="398" spans="2:106" hidden="1">
      <c r="B398">
        <v>73292</v>
      </c>
      <c r="C398" t="s">
        <v>915</v>
      </c>
      <c r="D398" t="s">
        <v>592</v>
      </c>
      <c r="E398" t="s">
        <v>665</v>
      </c>
      <c r="F398" t="s">
        <v>594</v>
      </c>
      <c r="G398" t="s">
        <v>1981</v>
      </c>
      <c r="H398">
        <v>14017</v>
      </c>
      <c r="I398" t="s">
        <v>616</v>
      </c>
      <c r="J398" t="s">
        <v>917</v>
      </c>
      <c r="K398">
        <v>7435</v>
      </c>
      <c r="L398" t="s">
        <v>874</v>
      </c>
      <c r="M398" t="s">
        <v>1638</v>
      </c>
      <c r="N398" t="s">
        <v>1670</v>
      </c>
      <c r="O398" t="s">
        <v>1671</v>
      </c>
      <c r="P398" t="s">
        <v>1672</v>
      </c>
      <c r="Q398" t="s">
        <v>642</v>
      </c>
      <c r="R398">
        <v>276</v>
      </c>
      <c r="S398">
        <v>276</v>
      </c>
      <c r="T398">
        <v>350</v>
      </c>
      <c r="U398">
        <v>8</v>
      </c>
      <c r="V398">
        <v>8</v>
      </c>
      <c r="W398">
        <v>21</v>
      </c>
      <c r="Z398" t="s">
        <v>607</v>
      </c>
      <c r="AA398">
        <v>2.0000000000000001E-4</v>
      </c>
      <c r="AB398">
        <v>3.0999999999999999E-3</v>
      </c>
      <c r="AC398">
        <v>1.4200000000000001E-2</v>
      </c>
      <c r="AD398" t="s">
        <v>607</v>
      </c>
      <c r="AE398">
        <v>0.87080000000000002</v>
      </c>
      <c r="AF398">
        <v>6.93E-2</v>
      </c>
      <c r="AG398">
        <v>2.5499999999999998E-2</v>
      </c>
      <c r="AH398">
        <v>3.5999999999999999E-3</v>
      </c>
      <c r="AI398">
        <v>6.7999999999999996E-3</v>
      </c>
      <c r="AJ398">
        <v>1.8E-3</v>
      </c>
      <c r="AK398">
        <v>1.8E-3</v>
      </c>
      <c r="AL398">
        <v>8.0999999999999996E-4</v>
      </c>
      <c r="AM398">
        <v>4.2999999999999999E-4</v>
      </c>
      <c r="AN398">
        <v>1.8000000000000001E-4</v>
      </c>
      <c r="AO398">
        <v>0</v>
      </c>
      <c r="AP398">
        <v>0</v>
      </c>
      <c r="AQ398" t="s">
        <v>607</v>
      </c>
      <c r="AR398" t="s">
        <v>606</v>
      </c>
      <c r="AS398" t="s">
        <v>606</v>
      </c>
      <c r="AT398" t="s">
        <v>606</v>
      </c>
      <c r="AU398" t="s">
        <v>606</v>
      </c>
      <c r="BK398">
        <v>1E-4</v>
      </c>
      <c r="BL398">
        <v>2.0000000000000002E-5</v>
      </c>
      <c r="BM398">
        <v>1.3999999999999999E-4</v>
      </c>
      <c r="BN398">
        <v>0</v>
      </c>
      <c r="BO398">
        <v>0</v>
      </c>
      <c r="BP398">
        <v>0</v>
      </c>
      <c r="BQ398">
        <v>0</v>
      </c>
      <c r="BR398">
        <v>5.6999999999999998E-4</v>
      </c>
      <c r="BS398">
        <v>1.9000000000000001E-4</v>
      </c>
      <c r="BT398">
        <v>2.7999999999999998E-4</v>
      </c>
      <c r="BU398">
        <v>1.8000000000000001E-4</v>
      </c>
      <c r="BV398">
        <v>0.65700000000000003</v>
      </c>
      <c r="BW398">
        <v>0.80521920000000002</v>
      </c>
      <c r="BX398">
        <v>19</v>
      </c>
      <c r="BY398">
        <v>4626.7</v>
      </c>
      <c r="BZ398">
        <v>208.9</v>
      </c>
      <c r="CB398">
        <v>96.2</v>
      </c>
      <c r="CC398">
        <v>3.3215364699999999</v>
      </c>
      <c r="CD398">
        <v>3.318713164</v>
      </c>
      <c r="CE398">
        <v>191.37</v>
      </c>
      <c r="CF398" t="s">
        <v>609</v>
      </c>
      <c r="CG398">
        <v>11</v>
      </c>
      <c r="CH398" t="s">
        <v>918</v>
      </c>
      <c r="CJ398" t="s">
        <v>919</v>
      </c>
      <c r="CL398">
        <v>1117</v>
      </c>
      <c r="CM398">
        <v>1119.5</v>
      </c>
      <c r="CN398">
        <v>1102</v>
      </c>
      <c r="CO398">
        <v>1110</v>
      </c>
      <c r="CP398">
        <v>1102</v>
      </c>
      <c r="CQ398">
        <v>1110</v>
      </c>
      <c r="CU398">
        <v>734</v>
      </c>
      <c r="CV398">
        <v>729.9</v>
      </c>
      <c r="CW398" t="s">
        <v>1673</v>
      </c>
    </row>
    <row r="399" spans="2:106" hidden="1">
      <c r="B399">
        <v>84012</v>
      </c>
      <c r="C399" t="s">
        <v>1639</v>
      </c>
      <c r="D399" t="s">
        <v>592</v>
      </c>
      <c r="E399" t="s">
        <v>614</v>
      </c>
      <c r="F399" t="s">
        <v>594</v>
      </c>
      <c r="G399" t="s">
        <v>1982</v>
      </c>
      <c r="H399">
        <v>11677</v>
      </c>
      <c r="I399" t="s">
        <v>616</v>
      </c>
      <c r="J399" t="s">
        <v>917</v>
      </c>
      <c r="L399" t="s">
        <v>874</v>
      </c>
      <c r="N399" t="s">
        <v>1983</v>
      </c>
      <c r="O399" t="s">
        <v>1984</v>
      </c>
      <c r="P399" t="s">
        <v>1985</v>
      </c>
      <c r="Q399" t="s">
        <v>1644</v>
      </c>
      <c r="R399">
        <v>1172</v>
      </c>
      <c r="S399">
        <v>1172</v>
      </c>
      <c r="T399">
        <v>1075</v>
      </c>
      <c r="U399">
        <v>18.3</v>
      </c>
      <c r="V399">
        <v>18.3</v>
      </c>
      <c r="W399">
        <v>20</v>
      </c>
      <c r="Z399">
        <v>1E-4</v>
      </c>
      <c r="AA399">
        <v>2.9999999999999997E-4</v>
      </c>
      <c r="AB399">
        <v>5.4999999999999997E-3</v>
      </c>
      <c r="AC399">
        <v>1.09E-2</v>
      </c>
      <c r="AD399" t="s">
        <v>606</v>
      </c>
      <c r="AE399">
        <v>0.8468</v>
      </c>
      <c r="AF399">
        <v>7.3700000000000002E-2</v>
      </c>
      <c r="AG399">
        <v>4.0500000000000001E-2</v>
      </c>
      <c r="AH399">
        <v>4.7000000000000002E-3</v>
      </c>
      <c r="AI399">
        <v>1.04E-2</v>
      </c>
      <c r="AJ399">
        <v>2.0999999999999999E-3</v>
      </c>
      <c r="AK399">
        <v>2.2000000000000001E-3</v>
      </c>
      <c r="AL399">
        <v>8.3000000000000001E-4</v>
      </c>
      <c r="AM399">
        <v>3.8000000000000002E-4</v>
      </c>
      <c r="AN399">
        <v>2.2000000000000001E-4</v>
      </c>
      <c r="AO399">
        <v>0</v>
      </c>
      <c r="AP399">
        <v>0</v>
      </c>
      <c r="AQ399" t="s">
        <v>606</v>
      </c>
      <c r="AR399" t="s">
        <v>606</v>
      </c>
      <c r="AS399" t="s">
        <v>606</v>
      </c>
      <c r="AT399" t="s">
        <v>606</v>
      </c>
      <c r="AU399" t="s">
        <v>606</v>
      </c>
      <c r="BK399">
        <v>6.9999999999999994E-5</v>
      </c>
      <c r="BL399">
        <v>2.0000000000000002E-5</v>
      </c>
      <c r="BM399">
        <v>5.0000000000000002E-5</v>
      </c>
      <c r="BN399">
        <v>0</v>
      </c>
      <c r="BO399">
        <v>0</v>
      </c>
      <c r="BP399">
        <v>0</v>
      </c>
      <c r="BQ399">
        <v>0</v>
      </c>
      <c r="BR399">
        <v>5.5000000000000003E-4</v>
      </c>
      <c r="BS399">
        <v>2.1000000000000001E-4</v>
      </c>
      <c r="BT399">
        <v>2.4000000000000001E-4</v>
      </c>
      <c r="BU399">
        <v>2.3000000000000001E-4</v>
      </c>
      <c r="BV399">
        <v>0.67900000000000005</v>
      </c>
      <c r="BW399">
        <v>0.83218239999999999</v>
      </c>
      <c r="BX399">
        <v>19.7</v>
      </c>
      <c r="BY399">
        <v>4604.7</v>
      </c>
      <c r="BZ399">
        <v>212.7</v>
      </c>
      <c r="CB399">
        <v>96.8</v>
      </c>
      <c r="CC399">
        <v>3.3422529129999998</v>
      </c>
      <c r="CD399">
        <v>3.3394119980000001</v>
      </c>
      <c r="CE399">
        <v>193.98</v>
      </c>
      <c r="CF399" t="s">
        <v>609</v>
      </c>
      <c r="CG399">
        <v>0</v>
      </c>
      <c r="CH399" t="s">
        <v>1645</v>
      </c>
      <c r="CJ399" t="s">
        <v>919</v>
      </c>
      <c r="CR399" t="s">
        <v>780</v>
      </c>
      <c r="CS399" t="s">
        <v>780</v>
      </c>
      <c r="CT399" t="s">
        <v>780</v>
      </c>
      <c r="CU399" t="s">
        <v>780</v>
      </c>
      <c r="CV399" t="s">
        <v>780</v>
      </c>
      <c r="CW399" t="s">
        <v>1569</v>
      </c>
    </row>
    <row r="400" spans="2:106" hidden="1">
      <c r="B400">
        <v>73297</v>
      </c>
      <c r="C400" t="s">
        <v>882</v>
      </c>
      <c r="D400" t="s">
        <v>592</v>
      </c>
      <c r="E400" t="s">
        <v>665</v>
      </c>
      <c r="F400" t="s">
        <v>594</v>
      </c>
      <c r="G400" t="s">
        <v>1986</v>
      </c>
      <c r="H400">
        <v>11915</v>
      </c>
      <c r="I400" t="s">
        <v>616</v>
      </c>
      <c r="J400" t="s">
        <v>884</v>
      </c>
      <c r="K400">
        <v>7724</v>
      </c>
      <c r="L400" t="s">
        <v>874</v>
      </c>
      <c r="M400" t="s">
        <v>852</v>
      </c>
      <c r="N400" t="s">
        <v>1629</v>
      </c>
      <c r="O400" t="s">
        <v>1630</v>
      </c>
      <c r="P400" t="s">
        <v>1636</v>
      </c>
      <c r="Q400" t="s">
        <v>642</v>
      </c>
      <c r="R400">
        <v>345</v>
      </c>
      <c r="S400">
        <v>345</v>
      </c>
      <c r="T400">
        <v>325</v>
      </c>
      <c r="U400">
        <v>15</v>
      </c>
      <c r="V400">
        <v>15</v>
      </c>
      <c r="W400">
        <v>19.3</v>
      </c>
      <c r="Z400" t="s">
        <v>607</v>
      </c>
      <c r="AA400">
        <v>2.9999999999999997E-4</v>
      </c>
      <c r="AB400">
        <v>7.3000000000000001E-3</v>
      </c>
      <c r="AC400">
        <v>9.7000000000000003E-3</v>
      </c>
      <c r="AD400" t="s">
        <v>606</v>
      </c>
      <c r="AE400">
        <v>0.85799999999999998</v>
      </c>
      <c r="AF400">
        <v>6.8599999999999994E-2</v>
      </c>
      <c r="AG400">
        <v>3.7499999999999999E-2</v>
      </c>
      <c r="AH400">
        <v>4.8999999999999998E-3</v>
      </c>
      <c r="AI400">
        <v>8.6999999999999994E-3</v>
      </c>
      <c r="AJ400">
        <v>1.5E-3</v>
      </c>
      <c r="AK400">
        <v>1.6000000000000001E-3</v>
      </c>
      <c r="AL400">
        <v>4.6000000000000001E-4</v>
      </c>
      <c r="AM400">
        <v>2.9E-4</v>
      </c>
      <c r="AN400">
        <v>1.9000000000000001E-4</v>
      </c>
      <c r="AO400">
        <v>6.0000000000000002E-5</v>
      </c>
      <c r="AP400">
        <v>0</v>
      </c>
      <c r="AQ400" t="s">
        <v>607</v>
      </c>
      <c r="AR400" t="s">
        <v>606</v>
      </c>
      <c r="AS400" t="s">
        <v>606</v>
      </c>
      <c r="AT400" t="s">
        <v>606</v>
      </c>
      <c r="AU400" t="s">
        <v>606</v>
      </c>
      <c r="BK400">
        <v>5.0000000000000002E-5</v>
      </c>
      <c r="BL400">
        <v>0</v>
      </c>
      <c r="BM400">
        <v>6.9999999999999994E-5</v>
      </c>
      <c r="BN400">
        <v>0</v>
      </c>
      <c r="BO400">
        <v>0</v>
      </c>
      <c r="BP400">
        <v>4.0000000000000003E-5</v>
      </c>
      <c r="BQ400">
        <v>0</v>
      </c>
      <c r="BR400">
        <v>3.4000000000000002E-4</v>
      </c>
      <c r="BS400">
        <v>1.2E-4</v>
      </c>
      <c r="BT400">
        <v>1.3999999999999999E-4</v>
      </c>
      <c r="BU400">
        <v>1.3999999999999999E-4</v>
      </c>
      <c r="BV400">
        <v>0.66700000000000004</v>
      </c>
      <c r="BW400">
        <v>0.81747519999999996</v>
      </c>
      <c r="BX400">
        <v>19.3</v>
      </c>
      <c r="BY400">
        <v>4602.8999999999996</v>
      </c>
      <c r="BZ400">
        <v>210.4</v>
      </c>
      <c r="CB400">
        <v>101.5</v>
      </c>
      <c r="CC400">
        <v>3.5045317219999998</v>
      </c>
      <c r="CD400">
        <v>3.5015528699999998</v>
      </c>
      <c r="CE400">
        <v>203.14</v>
      </c>
      <c r="CF400" t="s">
        <v>609</v>
      </c>
      <c r="CG400">
        <v>0</v>
      </c>
      <c r="CH400" t="s">
        <v>885</v>
      </c>
      <c r="CJ400" t="s">
        <v>886</v>
      </c>
      <c r="CL400">
        <v>1039</v>
      </c>
      <c r="CM400">
        <v>1044</v>
      </c>
      <c r="CN400" t="s">
        <v>779</v>
      </c>
      <c r="CO400" t="s">
        <v>779</v>
      </c>
      <c r="CP400" t="s">
        <v>779</v>
      </c>
      <c r="CQ400" t="s">
        <v>779</v>
      </c>
      <c r="CR400" t="s">
        <v>780</v>
      </c>
      <c r="CS400" t="s">
        <v>780</v>
      </c>
      <c r="CT400" t="s">
        <v>780</v>
      </c>
      <c r="CU400">
        <v>697.6</v>
      </c>
      <c r="CV400">
        <v>693.4</v>
      </c>
      <c r="CW400" t="s">
        <v>1633</v>
      </c>
      <c r="DB400" t="s">
        <v>1634</v>
      </c>
    </row>
    <row r="401" spans="2:106" hidden="1">
      <c r="B401">
        <v>73289</v>
      </c>
      <c r="C401" t="s">
        <v>877</v>
      </c>
      <c r="D401" t="s">
        <v>592</v>
      </c>
      <c r="E401" t="s">
        <v>665</v>
      </c>
      <c r="F401" t="s">
        <v>594</v>
      </c>
      <c r="G401" t="s">
        <v>1987</v>
      </c>
      <c r="H401">
        <v>13486</v>
      </c>
      <c r="I401" t="s">
        <v>616</v>
      </c>
      <c r="J401" t="s">
        <v>879</v>
      </c>
      <c r="K401">
        <v>10275</v>
      </c>
      <c r="L401" t="s">
        <v>874</v>
      </c>
      <c r="M401" t="s">
        <v>852</v>
      </c>
      <c r="N401" t="s">
        <v>1629</v>
      </c>
      <c r="O401" t="s">
        <v>1630</v>
      </c>
      <c r="P401" t="s">
        <v>1636</v>
      </c>
      <c r="Q401" t="s">
        <v>642</v>
      </c>
      <c r="R401">
        <v>345</v>
      </c>
      <c r="S401">
        <v>345</v>
      </c>
      <c r="T401">
        <v>325</v>
      </c>
      <c r="U401">
        <v>10</v>
      </c>
      <c r="V401">
        <v>10</v>
      </c>
      <c r="W401">
        <v>20.100000000000001</v>
      </c>
      <c r="Z401">
        <v>2.9999999999999997E-4</v>
      </c>
      <c r="AA401">
        <v>4.0000000000000002E-4</v>
      </c>
      <c r="AB401">
        <v>7.6E-3</v>
      </c>
      <c r="AC401">
        <v>1.0800000000000001E-2</v>
      </c>
      <c r="AD401" t="s">
        <v>606</v>
      </c>
      <c r="AE401">
        <v>0.85240000000000005</v>
      </c>
      <c r="AF401">
        <v>6.9000000000000006E-2</v>
      </c>
      <c r="AG401">
        <v>3.9300000000000002E-2</v>
      </c>
      <c r="AH401">
        <v>6.1000000000000004E-3</v>
      </c>
      <c r="AI401">
        <v>8.6999999999999994E-3</v>
      </c>
      <c r="AJ401">
        <v>1.5E-3</v>
      </c>
      <c r="AK401">
        <v>1.6000000000000001E-3</v>
      </c>
      <c r="AL401">
        <v>5.2999999999999998E-4</v>
      </c>
      <c r="AM401">
        <v>2.5999999999999998E-4</v>
      </c>
      <c r="AN401">
        <v>2.7E-4</v>
      </c>
      <c r="AO401">
        <v>2.5000000000000001E-4</v>
      </c>
      <c r="AP401">
        <v>0</v>
      </c>
      <c r="AQ401" t="s">
        <v>607</v>
      </c>
      <c r="AR401" t="s">
        <v>606</v>
      </c>
      <c r="AS401" t="s">
        <v>606</v>
      </c>
      <c r="AT401" t="s">
        <v>606</v>
      </c>
      <c r="AU401" t="s">
        <v>606</v>
      </c>
      <c r="BK401">
        <v>5.0000000000000002E-5</v>
      </c>
      <c r="BL401">
        <v>0</v>
      </c>
      <c r="BM401">
        <v>6.9999999999999994E-5</v>
      </c>
      <c r="BN401">
        <v>0</v>
      </c>
      <c r="BO401">
        <v>0</v>
      </c>
      <c r="BP401">
        <v>5.0000000000000002E-5</v>
      </c>
      <c r="BQ401">
        <v>0</v>
      </c>
      <c r="BR401">
        <v>3.6999999999999999E-4</v>
      </c>
      <c r="BS401">
        <v>1.2999999999999999E-4</v>
      </c>
      <c r="BT401">
        <v>1.6000000000000001E-4</v>
      </c>
      <c r="BU401">
        <v>1.6000000000000001E-4</v>
      </c>
      <c r="BV401">
        <v>0.67300000000000004</v>
      </c>
      <c r="BW401">
        <v>0.82482880000000003</v>
      </c>
      <c r="BX401">
        <v>19.5</v>
      </c>
      <c r="BY401">
        <v>4602.3999999999996</v>
      </c>
      <c r="BZ401">
        <v>211.2</v>
      </c>
      <c r="CB401">
        <v>103.4</v>
      </c>
      <c r="CC401">
        <v>3.5701337940000002</v>
      </c>
      <c r="CD401">
        <v>3.56709918</v>
      </c>
      <c r="CE401">
        <v>207.43</v>
      </c>
      <c r="CF401" t="s">
        <v>609</v>
      </c>
      <c r="CG401">
        <v>0</v>
      </c>
      <c r="CH401" t="s">
        <v>880</v>
      </c>
      <c r="CJ401" t="s">
        <v>881</v>
      </c>
      <c r="CL401">
        <v>1119</v>
      </c>
      <c r="CM401">
        <v>1124</v>
      </c>
      <c r="CN401" t="s">
        <v>779</v>
      </c>
      <c r="CO401" t="s">
        <v>779</v>
      </c>
      <c r="CP401" t="s">
        <v>779</v>
      </c>
      <c r="CQ401" t="s">
        <v>779</v>
      </c>
      <c r="CR401" t="s">
        <v>780</v>
      </c>
      <c r="CS401" t="s">
        <v>780</v>
      </c>
      <c r="CT401" t="s">
        <v>780</v>
      </c>
      <c r="CU401">
        <v>737.3</v>
      </c>
      <c r="CV401">
        <v>733.4</v>
      </c>
      <c r="CW401" t="s">
        <v>1633</v>
      </c>
      <c r="DB401" t="s">
        <v>1634</v>
      </c>
    </row>
    <row r="402" spans="2:106" hidden="1">
      <c r="C402" t="s">
        <v>909</v>
      </c>
      <c r="D402" t="s">
        <v>592</v>
      </c>
      <c r="E402" t="s">
        <v>665</v>
      </c>
      <c r="F402" t="s">
        <v>594</v>
      </c>
      <c r="G402" t="s">
        <v>1988</v>
      </c>
      <c r="H402">
        <v>13497</v>
      </c>
      <c r="I402" t="s">
        <v>616</v>
      </c>
      <c r="J402" t="s">
        <v>911</v>
      </c>
      <c r="K402">
        <v>3160</v>
      </c>
      <c r="L402" t="s">
        <v>890</v>
      </c>
      <c r="M402" t="s">
        <v>852</v>
      </c>
      <c r="N402" t="s">
        <v>1670</v>
      </c>
      <c r="O402" t="s">
        <v>1671</v>
      </c>
      <c r="P402" t="s">
        <v>1672</v>
      </c>
      <c r="Q402" t="s">
        <v>642</v>
      </c>
      <c r="R402">
        <v>276</v>
      </c>
      <c r="S402">
        <v>276</v>
      </c>
      <c r="T402">
        <v>350</v>
      </c>
      <c r="U402">
        <v>-7.8</v>
      </c>
      <c r="V402">
        <v>-7.8</v>
      </c>
      <c r="W402">
        <v>20</v>
      </c>
      <c r="Z402" t="s">
        <v>607</v>
      </c>
      <c r="AA402">
        <v>2.9999999999999997E-4</v>
      </c>
      <c r="AB402">
        <v>6.7999999999999996E-3</v>
      </c>
      <c r="AC402">
        <v>8.8000000000000005E-3</v>
      </c>
      <c r="AD402" t="s">
        <v>606</v>
      </c>
      <c r="AE402">
        <v>0.85470000000000002</v>
      </c>
      <c r="AF402">
        <v>6.88E-2</v>
      </c>
      <c r="AG402">
        <v>3.9699999999999999E-2</v>
      </c>
      <c r="AH402">
        <v>4.1999999999999997E-3</v>
      </c>
      <c r="AI402">
        <v>1.01E-2</v>
      </c>
      <c r="AJ402">
        <v>2E-3</v>
      </c>
      <c r="AK402">
        <v>2.2000000000000001E-3</v>
      </c>
      <c r="AL402">
        <v>6.8999999999999997E-4</v>
      </c>
      <c r="AM402">
        <v>3.6000000000000002E-4</v>
      </c>
      <c r="AN402">
        <v>1.7000000000000001E-4</v>
      </c>
      <c r="AO402">
        <v>0</v>
      </c>
      <c r="AP402">
        <v>0</v>
      </c>
      <c r="AQ402" t="s">
        <v>606</v>
      </c>
      <c r="AR402" t="s">
        <v>606</v>
      </c>
      <c r="AS402" t="s">
        <v>606</v>
      </c>
      <c r="AT402" t="s">
        <v>606</v>
      </c>
      <c r="AU402" t="s">
        <v>606</v>
      </c>
      <c r="BK402">
        <v>4.0000000000000003E-5</v>
      </c>
      <c r="BL402">
        <v>0</v>
      </c>
      <c r="BM402">
        <v>4.0000000000000003E-5</v>
      </c>
      <c r="BN402">
        <v>0</v>
      </c>
      <c r="BO402">
        <v>0</v>
      </c>
      <c r="BP402">
        <v>0</v>
      </c>
      <c r="BQ402">
        <v>0</v>
      </c>
      <c r="BR402">
        <v>5.1000000000000004E-4</v>
      </c>
      <c r="BS402">
        <v>1.8000000000000001E-4</v>
      </c>
      <c r="BT402">
        <v>2.2000000000000001E-4</v>
      </c>
      <c r="BU402">
        <v>1.9000000000000001E-4</v>
      </c>
      <c r="BV402">
        <v>0.67200000000000004</v>
      </c>
      <c r="BW402">
        <v>0.82360319999999998</v>
      </c>
      <c r="BX402">
        <v>19.5</v>
      </c>
      <c r="BY402">
        <v>4597.7</v>
      </c>
      <c r="BZ402">
        <v>211.4</v>
      </c>
      <c r="CB402">
        <v>96.2</v>
      </c>
      <c r="CC402">
        <v>3.3215364699999999</v>
      </c>
      <c r="CD402">
        <v>3.318713164</v>
      </c>
      <c r="CE402">
        <v>192.87</v>
      </c>
      <c r="CF402" t="s">
        <v>609</v>
      </c>
      <c r="CG402">
        <v>0</v>
      </c>
      <c r="CH402" t="s">
        <v>913</v>
      </c>
      <c r="CJ402" t="s">
        <v>914</v>
      </c>
      <c r="CL402">
        <v>1082</v>
      </c>
      <c r="CM402">
        <v>1085</v>
      </c>
      <c r="CN402">
        <v>1082</v>
      </c>
      <c r="CO402">
        <v>1085</v>
      </c>
      <c r="CU402">
        <v>701</v>
      </c>
      <c r="CV402">
        <v>697.3</v>
      </c>
      <c r="CW402" t="s">
        <v>1673</v>
      </c>
    </row>
    <row r="403" spans="2:106" hidden="1">
      <c r="B403">
        <v>76533</v>
      </c>
      <c r="C403" t="s">
        <v>887</v>
      </c>
      <c r="D403" t="s">
        <v>592</v>
      </c>
      <c r="E403" t="s">
        <v>665</v>
      </c>
      <c r="F403" t="s">
        <v>594</v>
      </c>
      <c r="G403" t="s">
        <v>1989</v>
      </c>
      <c r="H403">
        <v>11188</v>
      </c>
      <c r="I403" t="s">
        <v>616</v>
      </c>
      <c r="J403" t="s">
        <v>889</v>
      </c>
      <c r="K403">
        <v>1370</v>
      </c>
      <c r="L403" t="s">
        <v>890</v>
      </c>
      <c r="M403" t="s">
        <v>852</v>
      </c>
      <c r="N403" t="s">
        <v>1670</v>
      </c>
      <c r="O403" t="s">
        <v>1671</v>
      </c>
      <c r="P403" t="s">
        <v>1990</v>
      </c>
      <c r="Q403" t="s">
        <v>642</v>
      </c>
      <c r="R403">
        <v>276</v>
      </c>
      <c r="S403">
        <v>276</v>
      </c>
      <c r="T403">
        <v>325</v>
      </c>
      <c r="U403">
        <v>3</v>
      </c>
      <c r="V403">
        <v>3</v>
      </c>
      <c r="W403">
        <v>20</v>
      </c>
      <c r="Z403">
        <v>2.9999999999999997E-4</v>
      </c>
      <c r="AA403">
        <v>4.0000000000000002E-4</v>
      </c>
      <c r="AB403">
        <v>4.1999999999999997E-3</v>
      </c>
      <c r="AC403">
        <v>9.2999999999999992E-3</v>
      </c>
      <c r="AD403" t="s">
        <v>606</v>
      </c>
      <c r="AE403">
        <v>0.85519999999999996</v>
      </c>
      <c r="AF403">
        <v>6.93E-2</v>
      </c>
      <c r="AG403">
        <v>3.7600000000000001E-2</v>
      </c>
      <c r="AH403">
        <v>4.1999999999999997E-3</v>
      </c>
      <c r="AI403">
        <v>1.03E-2</v>
      </c>
      <c r="AJ403">
        <v>2.3999999999999998E-3</v>
      </c>
      <c r="AK403">
        <v>2.7000000000000001E-3</v>
      </c>
      <c r="AL403">
        <v>1.08E-3</v>
      </c>
      <c r="AM403">
        <v>5.5999999999999995E-4</v>
      </c>
      <c r="AN403">
        <v>3.8000000000000002E-4</v>
      </c>
      <c r="AO403">
        <v>0</v>
      </c>
      <c r="AP403">
        <v>0</v>
      </c>
      <c r="AQ403" t="s">
        <v>606</v>
      </c>
      <c r="AR403" t="s">
        <v>606</v>
      </c>
      <c r="AS403" t="s">
        <v>606</v>
      </c>
      <c r="AT403" t="s">
        <v>606</v>
      </c>
      <c r="AU403" t="s">
        <v>606</v>
      </c>
      <c r="BK403">
        <v>1.1E-4</v>
      </c>
      <c r="BL403">
        <v>2.0000000000000002E-5</v>
      </c>
      <c r="BM403">
        <v>1E-4</v>
      </c>
      <c r="BN403">
        <v>0</v>
      </c>
      <c r="BO403">
        <v>0</v>
      </c>
      <c r="BP403">
        <v>0</v>
      </c>
      <c r="BQ403">
        <v>0</v>
      </c>
      <c r="BR403">
        <v>8.0000000000000004E-4</v>
      </c>
      <c r="BS403">
        <v>2.9999999999999997E-4</v>
      </c>
      <c r="BT403">
        <v>4.2999999999999999E-4</v>
      </c>
      <c r="BU403">
        <v>3.2000000000000003E-4</v>
      </c>
      <c r="BV403">
        <v>0.67600000000000005</v>
      </c>
      <c r="BW403">
        <v>0.82850559999999995</v>
      </c>
      <c r="BX403">
        <v>19.600000000000001</v>
      </c>
      <c r="BY403">
        <v>4598.8</v>
      </c>
      <c r="BZ403">
        <v>212.1</v>
      </c>
      <c r="CB403">
        <v>96.1</v>
      </c>
      <c r="CC403">
        <v>3.318083729</v>
      </c>
      <c r="CD403">
        <v>3.3152633580000002</v>
      </c>
      <c r="CE403">
        <v>192.21</v>
      </c>
      <c r="CF403" t="s">
        <v>609</v>
      </c>
      <c r="CG403">
        <v>0</v>
      </c>
      <c r="CH403" t="s">
        <v>894</v>
      </c>
      <c r="CJ403" t="s">
        <v>895</v>
      </c>
      <c r="CL403">
        <v>1068.3</v>
      </c>
      <c r="CM403">
        <v>1069.8</v>
      </c>
      <c r="CN403">
        <v>1062</v>
      </c>
      <c r="CO403">
        <v>1069.8</v>
      </c>
      <c r="CU403">
        <v>697.4</v>
      </c>
      <c r="CV403">
        <v>693.6</v>
      </c>
      <c r="CW403" t="s">
        <v>1673</v>
      </c>
    </row>
    <row r="404" spans="2:106" hidden="1">
      <c r="B404">
        <v>79040</v>
      </c>
      <c r="C404" t="s">
        <v>731</v>
      </c>
      <c r="D404" t="s">
        <v>592</v>
      </c>
      <c r="E404" t="s">
        <v>614</v>
      </c>
      <c r="F404" t="s">
        <v>594</v>
      </c>
      <c r="G404" t="s">
        <v>1991</v>
      </c>
      <c r="H404">
        <v>8331</v>
      </c>
      <c r="I404" t="s">
        <v>616</v>
      </c>
      <c r="J404" t="s">
        <v>598</v>
      </c>
      <c r="L404" t="s">
        <v>617</v>
      </c>
      <c r="N404" t="s">
        <v>1992</v>
      </c>
      <c r="O404" t="s">
        <v>1993</v>
      </c>
      <c r="P404" t="s">
        <v>1994</v>
      </c>
      <c r="Q404" t="s">
        <v>627</v>
      </c>
      <c r="R404">
        <v>7067</v>
      </c>
      <c r="S404">
        <v>7067</v>
      </c>
      <c r="T404">
        <v>5875</v>
      </c>
      <c r="U404">
        <v>25</v>
      </c>
      <c r="V404">
        <v>25</v>
      </c>
      <c r="W404">
        <v>20</v>
      </c>
      <c r="Y404" t="s">
        <v>1995</v>
      </c>
      <c r="Z404" t="s">
        <v>607</v>
      </c>
      <c r="AA404">
        <v>2.9999999999999997E-4</v>
      </c>
      <c r="AB404">
        <v>7.4999999999999997E-3</v>
      </c>
      <c r="AC404">
        <v>1.12E-2</v>
      </c>
      <c r="AD404" t="s">
        <v>606</v>
      </c>
      <c r="AE404">
        <v>0.97470000000000001</v>
      </c>
      <c r="AF404">
        <v>4.1000000000000003E-3</v>
      </c>
      <c r="AG404">
        <v>1.1999999999999999E-3</v>
      </c>
      <c r="AH404">
        <v>2.0000000000000001E-4</v>
      </c>
      <c r="AI404">
        <v>1E-4</v>
      </c>
      <c r="AJ404">
        <v>1E-4</v>
      </c>
      <c r="AK404" t="s">
        <v>607</v>
      </c>
      <c r="AL404">
        <v>1.7000000000000001E-4</v>
      </c>
      <c r="AM404">
        <v>1.2999999999999999E-4</v>
      </c>
      <c r="AN404">
        <v>0</v>
      </c>
      <c r="AO404">
        <v>0</v>
      </c>
      <c r="AP404">
        <v>0</v>
      </c>
      <c r="AQ404" t="s">
        <v>606</v>
      </c>
      <c r="AR404" t="s">
        <v>606</v>
      </c>
      <c r="AS404" t="s">
        <v>606</v>
      </c>
      <c r="AT404" t="s">
        <v>606</v>
      </c>
      <c r="AU404" t="s">
        <v>606</v>
      </c>
      <c r="BK404">
        <v>0</v>
      </c>
      <c r="BL404">
        <v>2.0000000000000002E-5</v>
      </c>
      <c r="BM404">
        <v>2.0000000000000002E-5</v>
      </c>
      <c r="BN404">
        <v>0</v>
      </c>
      <c r="BO404">
        <v>0</v>
      </c>
      <c r="BP404">
        <v>0</v>
      </c>
      <c r="BQ404">
        <v>0</v>
      </c>
      <c r="BR404">
        <v>1.1E-4</v>
      </c>
      <c r="BS404">
        <v>4.0000000000000003E-5</v>
      </c>
      <c r="BT404">
        <v>3.0000000000000001E-5</v>
      </c>
      <c r="BU404">
        <v>8.0000000000000007E-5</v>
      </c>
      <c r="BV404">
        <v>0.57299999999999995</v>
      </c>
      <c r="BW404">
        <v>0.70226880000000003</v>
      </c>
      <c r="BX404">
        <v>16.600000000000001</v>
      </c>
      <c r="BY404">
        <v>4618.7</v>
      </c>
      <c r="BZ404">
        <v>192.4</v>
      </c>
      <c r="CB404">
        <v>98.7</v>
      </c>
      <c r="CC404">
        <v>3.4078549850000002</v>
      </c>
      <c r="CD404">
        <v>3.4049583079999999</v>
      </c>
      <c r="CE404">
        <v>197.93</v>
      </c>
      <c r="CF404" t="s">
        <v>609</v>
      </c>
      <c r="CG404">
        <v>0</v>
      </c>
      <c r="CH404" t="s">
        <v>628</v>
      </c>
      <c r="CJ404" t="s">
        <v>624</v>
      </c>
      <c r="CW404" t="s">
        <v>1996</v>
      </c>
    </row>
    <row r="405" spans="2:106" hidden="1">
      <c r="B405">
        <v>79041</v>
      </c>
      <c r="C405" t="s">
        <v>731</v>
      </c>
      <c r="D405" t="s">
        <v>592</v>
      </c>
      <c r="E405" t="s">
        <v>614</v>
      </c>
      <c r="F405" t="s">
        <v>594</v>
      </c>
      <c r="G405" t="s">
        <v>1997</v>
      </c>
      <c r="H405">
        <v>9737</v>
      </c>
      <c r="I405" t="s">
        <v>616</v>
      </c>
      <c r="J405" t="s">
        <v>598</v>
      </c>
      <c r="L405" t="s">
        <v>617</v>
      </c>
      <c r="N405" t="s">
        <v>1992</v>
      </c>
      <c r="O405" t="s">
        <v>1993</v>
      </c>
      <c r="P405" t="s">
        <v>1994</v>
      </c>
      <c r="Q405" t="s">
        <v>630</v>
      </c>
      <c r="R405">
        <v>7067</v>
      </c>
      <c r="S405">
        <v>7067</v>
      </c>
      <c r="T405">
        <v>6150</v>
      </c>
      <c r="U405">
        <v>26</v>
      </c>
      <c r="V405">
        <v>26</v>
      </c>
      <c r="W405">
        <v>20</v>
      </c>
      <c r="Y405" t="s">
        <v>1995</v>
      </c>
      <c r="Z405" t="s">
        <v>607</v>
      </c>
      <c r="AA405">
        <v>5.0000000000000001E-4</v>
      </c>
      <c r="AB405">
        <v>6.4999999999999997E-3</v>
      </c>
      <c r="AC405">
        <v>1.7100000000000001E-2</v>
      </c>
      <c r="AD405" t="s">
        <v>606</v>
      </c>
      <c r="AE405">
        <v>0.97240000000000004</v>
      </c>
      <c r="AF405">
        <v>3.5000000000000001E-3</v>
      </c>
      <c r="AG405" t="s">
        <v>607</v>
      </c>
      <c r="AH405" t="s">
        <v>607</v>
      </c>
      <c r="AI405" t="s">
        <v>607</v>
      </c>
      <c r="AJ405" t="s">
        <v>607</v>
      </c>
      <c r="AK405" t="s">
        <v>607</v>
      </c>
      <c r="AL405">
        <v>0</v>
      </c>
      <c r="AM405">
        <v>0</v>
      </c>
      <c r="AN405">
        <v>0</v>
      </c>
      <c r="AO405">
        <v>0</v>
      </c>
      <c r="AP405">
        <v>0</v>
      </c>
      <c r="AQ405" t="s">
        <v>606</v>
      </c>
      <c r="AR405" t="s">
        <v>606</v>
      </c>
      <c r="AS405" t="s">
        <v>606</v>
      </c>
      <c r="AT405" t="s">
        <v>606</v>
      </c>
      <c r="AU405" t="s">
        <v>607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0.57499999999999996</v>
      </c>
      <c r="BW405">
        <v>0.70472000000000001</v>
      </c>
      <c r="BX405">
        <v>16.600000000000001</v>
      </c>
      <c r="BY405">
        <v>4637.3999999999996</v>
      </c>
      <c r="BZ405">
        <v>192.4</v>
      </c>
      <c r="CB405">
        <v>95</v>
      </c>
      <c r="CC405">
        <v>3.28</v>
      </c>
      <c r="CD405">
        <v>3.2770000000000001</v>
      </c>
      <c r="CE405" t="s">
        <v>608</v>
      </c>
      <c r="CF405" t="s">
        <v>609</v>
      </c>
      <c r="CG405">
        <v>0</v>
      </c>
      <c r="CH405" t="s">
        <v>631</v>
      </c>
      <c r="CJ405" t="s">
        <v>624</v>
      </c>
      <c r="CW405" t="s">
        <v>1996</v>
      </c>
    </row>
    <row r="406" spans="2:106" hidden="1">
      <c r="B406">
        <v>76665</v>
      </c>
      <c r="C406" t="s">
        <v>1038</v>
      </c>
      <c r="D406" t="s">
        <v>592</v>
      </c>
      <c r="E406" t="s">
        <v>665</v>
      </c>
      <c r="F406" t="s">
        <v>594</v>
      </c>
      <c r="G406" t="s">
        <v>1998</v>
      </c>
      <c r="H406">
        <v>1148</v>
      </c>
      <c r="I406" t="s">
        <v>616</v>
      </c>
      <c r="J406" t="s">
        <v>1040</v>
      </c>
      <c r="K406">
        <v>17057</v>
      </c>
      <c r="L406" t="s">
        <v>654</v>
      </c>
      <c r="M406" t="s">
        <v>1024</v>
      </c>
      <c r="N406" t="s">
        <v>1999</v>
      </c>
      <c r="O406" t="s">
        <v>2000</v>
      </c>
      <c r="P406" t="s">
        <v>2001</v>
      </c>
      <c r="Q406" t="s">
        <v>1063</v>
      </c>
      <c r="R406">
        <v>1172</v>
      </c>
      <c r="S406">
        <v>1172</v>
      </c>
      <c r="T406">
        <v>1250</v>
      </c>
      <c r="U406">
        <v>8</v>
      </c>
      <c r="V406">
        <v>8</v>
      </c>
      <c r="W406">
        <v>20</v>
      </c>
      <c r="Y406" t="s">
        <v>2002</v>
      </c>
      <c r="Z406" t="s">
        <v>607</v>
      </c>
      <c r="AA406">
        <v>5.9999999999999995E-4</v>
      </c>
      <c r="AB406">
        <v>3.0999999999999999E-3</v>
      </c>
      <c r="AC406">
        <v>8.5099999999999995E-2</v>
      </c>
      <c r="AD406" t="s">
        <v>606</v>
      </c>
      <c r="AE406">
        <v>0.91059999999999997</v>
      </c>
      <c r="AF406">
        <v>5.9999999999999995E-4</v>
      </c>
      <c r="AG406" t="s">
        <v>607</v>
      </c>
      <c r="AH406" t="s">
        <v>607</v>
      </c>
      <c r="AI406" t="s">
        <v>607</v>
      </c>
      <c r="AJ406" t="s">
        <v>607</v>
      </c>
      <c r="AK406" t="s">
        <v>607</v>
      </c>
      <c r="AL406">
        <v>0</v>
      </c>
      <c r="AM406">
        <v>0</v>
      </c>
      <c r="AN406">
        <v>0</v>
      </c>
      <c r="AO406">
        <v>0</v>
      </c>
      <c r="AP406">
        <v>0</v>
      </c>
      <c r="AQ406" t="s">
        <v>606</v>
      </c>
      <c r="AR406" t="s">
        <v>606</v>
      </c>
      <c r="AS406" t="s">
        <v>606</v>
      </c>
      <c r="AT406" t="s">
        <v>606</v>
      </c>
      <c r="AU406" t="s">
        <v>606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0.63700000000000001</v>
      </c>
      <c r="BW406">
        <v>0.78070720000000005</v>
      </c>
      <c r="BX406">
        <v>18.5</v>
      </c>
      <c r="BY406">
        <v>4829.3</v>
      </c>
      <c r="BZ406">
        <v>200</v>
      </c>
      <c r="CB406">
        <v>95</v>
      </c>
      <c r="CC406">
        <v>3.28</v>
      </c>
      <c r="CD406">
        <v>3.2770000000000001</v>
      </c>
      <c r="CE406" t="s">
        <v>608</v>
      </c>
      <c r="CF406" t="s">
        <v>609</v>
      </c>
      <c r="CG406">
        <v>0</v>
      </c>
      <c r="CH406" t="s">
        <v>1041</v>
      </c>
      <c r="CI406" t="s">
        <v>157</v>
      </c>
      <c r="CJ406" t="s">
        <v>1042</v>
      </c>
      <c r="CL406">
        <v>524.5</v>
      </c>
      <c r="CM406">
        <v>526.5</v>
      </c>
      <c r="CN406">
        <v>524.5</v>
      </c>
      <c r="CO406">
        <v>526.5</v>
      </c>
      <c r="CP406" t="s">
        <v>157</v>
      </c>
      <c r="CQ406" t="s">
        <v>157</v>
      </c>
      <c r="CU406" t="s">
        <v>157</v>
      </c>
      <c r="CV406">
        <v>614.70000000000005</v>
      </c>
      <c r="CW406" t="s">
        <v>2003</v>
      </c>
    </row>
    <row r="407" spans="2:106" hidden="1">
      <c r="B407">
        <v>76688</v>
      </c>
      <c r="C407" t="s">
        <v>952</v>
      </c>
      <c r="D407" t="s">
        <v>592</v>
      </c>
      <c r="E407" t="s">
        <v>665</v>
      </c>
      <c r="F407" t="s">
        <v>594</v>
      </c>
      <c r="G407" t="s">
        <v>2004</v>
      </c>
      <c r="H407">
        <v>5567</v>
      </c>
      <c r="I407" t="s">
        <v>616</v>
      </c>
      <c r="J407" t="s">
        <v>954</v>
      </c>
      <c r="K407">
        <v>13462</v>
      </c>
      <c r="L407" t="s">
        <v>654</v>
      </c>
      <c r="M407" t="s">
        <v>1143</v>
      </c>
      <c r="N407" t="s">
        <v>1999</v>
      </c>
      <c r="O407" t="s">
        <v>2000</v>
      </c>
      <c r="P407" t="s">
        <v>2001</v>
      </c>
      <c r="Q407" t="s">
        <v>642</v>
      </c>
      <c r="R407">
        <v>965</v>
      </c>
      <c r="S407">
        <v>965</v>
      </c>
      <c r="T407">
        <v>900</v>
      </c>
      <c r="U407">
        <v>12.2</v>
      </c>
      <c r="V407">
        <v>12.2</v>
      </c>
      <c r="W407">
        <v>20</v>
      </c>
      <c r="Y407" t="s">
        <v>2005</v>
      </c>
      <c r="Z407" t="s">
        <v>607</v>
      </c>
      <c r="AA407">
        <v>1E-4</v>
      </c>
      <c r="AB407">
        <v>7.1999999999999998E-3</v>
      </c>
      <c r="AC407">
        <v>8.6499999999999994E-2</v>
      </c>
      <c r="AD407" t="s">
        <v>606</v>
      </c>
      <c r="AE407">
        <v>0.90549999999999997</v>
      </c>
      <c r="AF407">
        <v>5.0000000000000001E-4</v>
      </c>
      <c r="AG407">
        <v>2.0000000000000001E-4</v>
      </c>
      <c r="AH407" t="s">
        <v>607</v>
      </c>
      <c r="AI407" t="s">
        <v>607</v>
      </c>
      <c r="AJ407" t="s">
        <v>607</v>
      </c>
      <c r="AK407" t="s">
        <v>607</v>
      </c>
      <c r="AL407">
        <v>0</v>
      </c>
      <c r="AM407">
        <v>0</v>
      </c>
      <c r="AN407">
        <v>0</v>
      </c>
      <c r="AO407">
        <v>0</v>
      </c>
      <c r="AP407">
        <v>0</v>
      </c>
      <c r="AQ407" t="s">
        <v>607</v>
      </c>
      <c r="AR407" t="s">
        <v>606</v>
      </c>
      <c r="AS407" t="s">
        <v>606</v>
      </c>
      <c r="AT407" t="s">
        <v>606</v>
      </c>
      <c r="AU407" t="s">
        <v>606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0.64100000000000001</v>
      </c>
      <c r="BW407">
        <v>0.78560960000000002</v>
      </c>
      <c r="BX407">
        <v>18.600000000000001</v>
      </c>
      <c r="BY407">
        <v>4829.8999999999996</v>
      </c>
      <c r="BZ407">
        <v>200.1</v>
      </c>
      <c r="CB407">
        <v>108.7</v>
      </c>
      <c r="CC407">
        <v>3.7531290460000002</v>
      </c>
      <c r="CD407">
        <v>3.7499388859999998</v>
      </c>
      <c r="CE407">
        <v>221.54</v>
      </c>
      <c r="CF407" t="s">
        <v>609</v>
      </c>
      <c r="CG407">
        <v>0</v>
      </c>
      <c r="CH407" t="s">
        <v>955</v>
      </c>
      <c r="CI407" t="s">
        <v>157</v>
      </c>
      <c r="CJ407" t="s">
        <v>956</v>
      </c>
      <c r="CL407">
        <v>501</v>
      </c>
      <c r="CM407">
        <v>507.5</v>
      </c>
      <c r="CN407">
        <v>501</v>
      </c>
      <c r="CO407">
        <v>507.5</v>
      </c>
      <c r="CP407" t="s">
        <v>157</v>
      </c>
      <c r="CQ407" t="s">
        <v>157</v>
      </c>
      <c r="CU407">
        <v>592.20000000000005</v>
      </c>
      <c r="CV407">
        <v>587.29999999999995</v>
      </c>
      <c r="CW407" t="s">
        <v>2003</v>
      </c>
    </row>
    <row r="408" spans="2:106" hidden="1">
      <c r="C408" t="s">
        <v>1512</v>
      </c>
      <c r="D408" t="s">
        <v>592</v>
      </c>
      <c r="E408" t="s">
        <v>665</v>
      </c>
      <c r="F408" t="s">
        <v>594</v>
      </c>
      <c r="G408" t="s">
        <v>2006</v>
      </c>
      <c r="H408">
        <v>1336</v>
      </c>
      <c r="I408" t="s">
        <v>616</v>
      </c>
      <c r="J408" t="s">
        <v>1514</v>
      </c>
      <c r="K408">
        <v>14509</v>
      </c>
      <c r="L408" t="s">
        <v>654</v>
      </c>
      <c r="M408" t="s">
        <v>1143</v>
      </c>
      <c r="N408" t="s">
        <v>1999</v>
      </c>
      <c r="O408" t="s">
        <v>2000</v>
      </c>
      <c r="P408" t="s">
        <v>2001</v>
      </c>
      <c r="Q408" t="s">
        <v>642</v>
      </c>
      <c r="R408">
        <v>2206</v>
      </c>
      <c r="S408">
        <v>2206</v>
      </c>
      <c r="T408">
        <v>2309</v>
      </c>
      <c r="U408">
        <v>-5</v>
      </c>
      <c r="V408">
        <v>-5</v>
      </c>
      <c r="W408">
        <v>21</v>
      </c>
      <c r="Z408">
        <v>1E-4</v>
      </c>
      <c r="AA408">
        <v>2.9999999999999997E-4</v>
      </c>
      <c r="AB408">
        <v>3.5000000000000001E-3</v>
      </c>
      <c r="AC408">
        <v>0.08</v>
      </c>
      <c r="AD408" t="s">
        <v>606</v>
      </c>
      <c r="AE408">
        <v>0.91559999999999997</v>
      </c>
      <c r="AF408">
        <v>5.0000000000000001E-4</v>
      </c>
      <c r="AG408" t="s">
        <v>607</v>
      </c>
      <c r="AH408" t="s">
        <v>607</v>
      </c>
      <c r="AI408" t="s">
        <v>607</v>
      </c>
      <c r="AJ408" t="s">
        <v>607</v>
      </c>
      <c r="AK408" t="s">
        <v>606</v>
      </c>
      <c r="AL408">
        <v>0</v>
      </c>
      <c r="AM408">
        <v>0</v>
      </c>
      <c r="AN408">
        <v>0</v>
      </c>
      <c r="AO408">
        <v>0</v>
      </c>
      <c r="AP408">
        <v>0</v>
      </c>
      <c r="AQ408" t="s">
        <v>606</v>
      </c>
      <c r="AR408" t="s">
        <v>606</v>
      </c>
      <c r="AS408" t="s">
        <v>606</v>
      </c>
      <c r="AT408" t="s">
        <v>606</v>
      </c>
      <c r="AU408" t="s">
        <v>606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0.63300000000000001</v>
      </c>
      <c r="BW408">
        <v>0.77580479999999996</v>
      </c>
      <c r="BX408">
        <v>18.3</v>
      </c>
      <c r="BY408">
        <v>4815.6000000000004</v>
      </c>
      <c r="BZ408">
        <v>199.4</v>
      </c>
      <c r="CB408">
        <v>95</v>
      </c>
      <c r="CC408">
        <v>3.28</v>
      </c>
      <c r="CD408">
        <v>3.2770000000000001</v>
      </c>
      <c r="CE408" t="s">
        <v>608</v>
      </c>
      <c r="CF408" t="s">
        <v>609</v>
      </c>
      <c r="CG408">
        <v>0</v>
      </c>
      <c r="CH408" t="s">
        <v>971</v>
      </c>
      <c r="CI408" t="s">
        <v>157</v>
      </c>
      <c r="CJ408" t="s">
        <v>972</v>
      </c>
      <c r="CL408">
        <v>510.5</v>
      </c>
      <c r="CM408">
        <v>512</v>
      </c>
      <c r="CN408">
        <v>510.5</v>
      </c>
      <c r="CO408">
        <v>512</v>
      </c>
      <c r="CP408" t="s">
        <v>157</v>
      </c>
      <c r="CQ408" t="s">
        <v>157</v>
      </c>
      <c r="CU408">
        <v>586.1</v>
      </c>
      <c r="CV408">
        <v>582.20000000000005</v>
      </c>
      <c r="CW408" t="s">
        <v>2003</v>
      </c>
    </row>
    <row r="409" spans="2:106" hidden="1">
      <c r="B409">
        <v>76656</v>
      </c>
      <c r="C409" t="s">
        <v>1329</v>
      </c>
      <c r="D409" t="s">
        <v>592</v>
      </c>
      <c r="E409" t="s">
        <v>665</v>
      </c>
      <c r="F409" t="s">
        <v>594</v>
      </c>
      <c r="G409" t="s">
        <v>2007</v>
      </c>
      <c r="H409">
        <v>5005</v>
      </c>
      <c r="I409" t="s">
        <v>616</v>
      </c>
      <c r="J409" t="s">
        <v>1331</v>
      </c>
      <c r="K409">
        <v>14529</v>
      </c>
      <c r="L409" t="s">
        <v>654</v>
      </c>
      <c r="M409" t="s">
        <v>1143</v>
      </c>
      <c r="N409" t="s">
        <v>1999</v>
      </c>
      <c r="O409" t="s">
        <v>2000</v>
      </c>
      <c r="P409" t="s">
        <v>2001</v>
      </c>
      <c r="Q409" t="s">
        <v>642</v>
      </c>
      <c r="R409">
        <v>1034</v>
      </c>
      <c r="S409">
        <v>1034</v>
      </c>
      <c r="T409">
        <v>1034</v>
      </c>
      <c r="U409">
        <v>10</v>
      </c>
      <c r="V409">
        <v>10</v>
      </c>
      <c r="W409">
        <v>21</v>
      </c>
      <c r="Z409" t="s">
        <v>607</v>
      </c>
      <c r="AA409">
        <v>1E-4</v>
      </c>
      <c r="AB409">
        <v>2.2000000000000001E-3</v>
      </c>
      <c r="AC409">
        <v>8.8400000000000006E-2</v>
      </c>
      <c r="AD409" t="s">
        <v>607</v>
      </c>
      <c r="AE409">
        <v>0.90859999999999996</v>
      </c>
      <c r="AF409">
        <v>4.0000000000000002E-4</v>
      </c>
      <c r="AG409">
        <v>2.9999999999999997E-4</v>
      </c>
      <c r="AH409" t="s">
        <v>607</v>
      </c>
      <c r="AI409" t="s">
        <v>607</v>
      </c>
      <c r="AJ409" t="s">
        <v>607</v>
      </c>
      <c r="AK409" t="s">
        <v>607</v>
      </c>
      <c r="AL409">
        <v>0</v>
      </c>
      <c r="AM409">
        <v>0</v>
      </c>
      <c r="AN409">
        <v>0</v>
      </c>
      <c r="AO409">
        <v>0</v>
      </c>
      <c r="AP409">
        <v>0</v>
      </c>
      <c r="AQ409" t="s">
        <v>607</v>
      </c>
      <c r="AR409" t="s">
        <v>606</v>
      </c>
      <c r="AS409" t="s">
        <v>606</v>
      </c>
      <c r="AT409" t="s">
        <v>606</v>
      </c>
      <c r="AU409" t="s">
        <v>606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0.64100000000000001</v>
      </c>
      <c r="BW409">
        <v>0.78560960000000002</v>
      </c>
      <c r="BX409">
        <v>18.600000000000001</v>
      </c>
      <c r="BY409">
        <v>4841.5</v>
      </c>
      <c r="BZ409">
        <v>200.6</v>
      </c>
      <c r="CB409">
        <v>95</v>
      </c>
      <c r="CC409">
        <v>3.28</v>
      </c>
      <c r="CD409">
        <v>3.2770000000000001</v>
      </c>
      <c r="CE409" t="s">
        <v>608</v>
      </c>
      <c r="CF409" t="s">
        <v>609</v>
      </c>
      <c r="CG409">
        <v>2</v>
      </c>
      <c r="CH409" t="s">
        <v>945</v>
      </c>
      <c r="CI409" t="s">
        <v>157</v>
      </c>
      <c r="CJ409" t="s">
        <v>946</v>
      </c>
      <c r="CL409">
        <v>490</v>
      </c>
      <c r="CM409">
        <v>492</v>
      </c>
      <c r="CN409">
        <v>490</v>
      </c>
      <c r="CO409">
        <v>492</v>
      </c>
      <c r="CP409" t="s">
        <v>157</v>
      </c>
      <c r="CQ409" t="s">
        <v>157</v>
      </c>
      <c r="CU409">
        <v>577.70000000000005</v>
      </c>
      <c r="CV409">
        <v>573.29999999999995</v>
      </c>
      <c r="CW409" t="s">
        <v>2003</v>
      </c>
    </row>
    <row r="410" spans="2:106" hidden="1">
      <c r="B410">
        <v>76672</v>
      </c>
      <c r="C410" t="s">
        <v>1059</v>
      </c>
      <c r="D410" t="s">
        <v>592</v>
      </c>
      <c r="E410" t="s">
        <v>665</v>
      </c>
      <c r="F410" t="s">
        <v>594</v>
      </c>
      <c r="G410" t="s">
        <v>2008</v>
      </c>
      <c r="H410">
        <v>6402</v>
      </c>
      <c r="I410" t="s">
        <v>616</v>
      </c>
      <c r="J410" t="s">
        <v>1062</v>
      </c>
      <c r="K410">
        <v>15238</v>
      </c>
      <c r="L410" t="s">
        <v>599</v>
      </c>
      <c r="M410" t="s">
        <v>157</v>
      </c>
      <c r="N410" t="s">
        <v>1999</v>
      </c>
      <c r="O410" t="s">
        <v>2000</v>
      </c>
      <c r="P410" t="s">
        <v>2001</v>
      </c>
      <c r="Q410" t="s">
        <v>1063</v>
      </c>
      <c r="R410">
        <v>1517</v>
      </c>
      <c r="S410">
        <v>1517</v>
      </c>
      <c r="T410">
        <v>1570</v>
      </c>
      <c r="U410">
        <v>1</v>
      </c>
      <c r="V410">
        <v>1</v>
      </c>
      <c r="W410">
        <v>21</v>
      </c>
      <c r="Z410" t="s">
        <v>606</v>
      </c>
      <c r="AA410">
        <v>2.0000000000000001E-4</v>
      </c>
      <c r="AB410">
        <v>3.3E-3</v>
      </c>
      <c r="AC410">
        <v>8.6599999999999996E-2</v>
      </c>
      <c r="AD410" t="s">
        <v>606</v>
      </c>
      <c r="AE410">
        <v>0.90820000000000001</v>
      </c>
      <c r="AF410">
        <v>5.0000000000000001E-4</v>
      </c>
      <c r="AG410">
        <v>1.1999999999999999E-3</v>
      </c>
      <c r="AH410" t="s">
        <v>607</v>
      </c>
      <c r="AI410" t="s">
        <v>607</v>
      </c>
      <c r="AJ410" t="s">
        <v>607</v>
      </c>
      <c r="AK410" t="s">
        <v>607</v>
      </c>
      <c r="AL410">
        <v>0</v>
      </c>
      <c r="AM410">
        <v>0</v>
      </c>
      <c r="AN410">
        <v>0</v>
      </c>
      <c r="AO410">
        <v>0</v>
      </c>
      <c r="AP410">
        <v>0</v>
      </c>
      <c r="AQ410" t="s">
        <v>607</v>
      </c>
      <c r="AR410" t="s">
        <v>606</v>
      </c>
      <c r="AS410" t="s">
        <v>606</v>
      </c>
      <c r="AT410" t="s">
        <v>606</v>
      </c>
      <c r="AU410" t="s">
        <v>606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0.64100000000000001</v>
      </c>
      <c r="BW410">
        <v>0.78560960000000002</v>
      </c>
      <c r="BX410">
        <v>18.600000000000001</v>
      </c>
      <c r="BY410">
        <v>4834.3</v>
      </c>
      <c r="BZ410">
        <v>200.5</v>
      </c>
      <c r="CB410">
        <v>111.3</v>
      </c>
      <c r="CC410">
        <v>3.8429003019999999</v>
      </c>
      <c r="CD410">
        <v>3.839633837</v>
      </c>
      <c r="CE410">
        <v>226.34</v>
      </c>
      <c r="CF410" t="s">
        <v>609</v>
      </c>
      <c r="CG410">
        <v>0</v>
      </c>
      <c r="CH410" t="s">
        <v>1064</v>
      </c>
      <c r="CI410" t="s">
        <v>157</v>
      </c>
      <c r="CJ410" t="s">
        <v>1065</v>
      </c>
      <c r="CL410">
        <v>508.5</v>
      </c>
      <c r="CM410">
        <v>511</v>
      </c>
      <c r="CN410">
        <v>508.5</v>
      </c>
      <c r="CO410">
        <v>511</v>
      </c>
      <c r="CP410" t="s">
        <v>157</v>
      </c>
      <c r="CQ410" t="s">
        <v>157</v>
      </c>
      <c r="CU410">
        <v>612.9</v>
      </c>
      <c r="CV410">
        <v>607.79999999999995</v>
      </c>
      <c r="CW410" t="s">
        <v>2003</v>
      </c>
    </row>
    <row r="411" spans="2:106" hidden="1">
      <c r="B411">
        <v>76675</v>
      </c>
      <c r="C411" t="s">
        <v>1067</v>
      </c>
      <c r="D411" t="s">
        <v>592</v>
      </c>
      <c r="E411" t="s">
        <v>665</v>
      </c>
      <c r="F411" t="s">
        <v>594</v>
      </c>
      <c r="G411" t="s">
        <v>2009</v>
      </c>
      <c r="H411">
        <v>10560</v>
      </c>
      <c r="I411" t="s">
        <v>616</v>
      </c>
      <c r="J411" t="s">
        <v>1069</v>
      </c>
      <c r="K411">
        <v>15224</v>
      </c>
      <c r="L411" t="s">
        <v>599</v>
      </c>
      <c r="M411" t="s">
        <v>600</v>
      </c>
      <c r="N411" t="s">
        <v>1999</v>
      </c>
      <c r="O411" t="s">
        <v>2000</v>
      </c>
      <c r="P411" t="s">
        <v>2001</v>
      </c>
      <c r="Q411" t="s">
        <v>1063</v>
      </c>
      <c r="R411">
        <v>1379</v>
      </c>
      <c r="S411">
        <v>1379</v>
      </c>
      <c r="T411">
        <v>1400</v>
      </c>
      <c r="U411">
        <v>2</v>
      </c>
      <c r="V411">
        <v>2</v>
      </c>
      <c r="W411">
        <v>20</v>
      </c>
      <c r="Z411" t="s">
        <v>607</v>
      </c>
      <c r="AA411">
        <v>1E-4</v>
      </c>
      <c r="AB411">
        <v>2.5000000000000001E-3</v>
      </c>
      <c r="AC411">
        <v>8.9700000000000002E-2</v>
      </c>
      <c r="AD411" t="s">
        <v>606</v>
      </c>
      <c r="AE411">
        <v>0.90710000000000002</v>
      </c>
      <c r="AF411">
        <v>5.0000000000000001E-4</v>
      </c>
      <c r="AG411">
        <v>1E-4</v>
      </c>
      <c r="AH411" t="s">
        <v>607</v>
      </c>
      <c r="AI411" t="s">
        <v>607</v>
      </c>
      <c r="AJ411" t="s">
        <v>607</v>
      </c>
      <c r="AK411" t="s">
        <v>607</v>
      </c>
      <c r="AL411">
        <v>0</v>
      </c>
      <c r="AM411">
        <v>0</v>
      </c>
      <c r="AN411">
        <v>0</v>
      </c>
      <c r="AO411">
        <v>0</v>
      </c>
      <c r="AP411">
        <v>0</v>
      </c>
      <c r="AQ411" t="s">
        <v>607</v>
      </c>
      <c r="AR411" t="s">
        <v>606</v>
      </c>
      <c r="AS411" t="s">
        <v>606</v>
      </c>
      <c r="AT411" t="s">
        <v>606</v>
      </c>
      <c r="AU411" t="s">
        <v>606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0.64200000000000002</v>
      </c>
      <c r="BW411">
        <v>0.78683519999999996</v>
      </c>
      <c r="BX411">
        <v>18.600000000000001</v>
      </c>
      <c r="BY411">
        <v>4844.8</v>
      </c>
      <c r="BZ411">
        <v>200.7</v>
      </c>
      <c r="CB411">
        <v>114.2</v>
      </c>
      <c r="CC411">
        <v>3.9430297799999998</v>
      </c>
      <c r="CD411">
        <v>3.9396782049999999</v>
      </c>
      <c r="CE411">
        <v>233.32</v>
      </c>
      <c r="CF411" t="s">
        <v>609</v>
      </c>
      <c r="CG411">
        <v>0</v>
      </c>
      <c r="CH411" t="s">
        <v>1070</v>
      </c>
      <c r="CI411" t="s">
        <v>157</v>
      </c>
      <c r="CJ411" t="s">
        <v>611</v>
      </c>
      <c r="CL411">
        <v>533</v>
      </c>
      <c r="CM411">
        <v>535</v>
      </c>
      <c r="CN411">
        <v>533</v>
      </c>
      <c r="CO411">
        <v>535</v>
      </c>
      <c r="CP411" t="s">
        <v>157</v>
      </c>
      <c r="CQ411" t="s">
        <v>157</v>
      </c>
      <c r="CU411">
        <v>638.9</v>
      </c>
      <c r="CV411">
        <v>634.29999999999995</v>
      </c>
      <c r="CW411" t="s">
        <v>2003</v>
      </c>
    </row>
    <row r="412" spans="2:106" hidden="1">
      <c r="B412">
        <v>76874</v>
      </c>
      <c r="C412" t="s">
        <v>1317</v>
      </c>
      <c r="D412" t="s">
        <v>592</v>
      </c>
      <c r="E412" t="s">
        <v>665</v>
      </c>
      <c r="F412" t="s">
        <v>594</v>
      </c>
      <c r="G412" t="s">
        <v>2010</v>
      </c>
      <c r="H412">
        <v>5879</v>
      </c>
      <c r="I412" t="s">
        <v>616</v>
      </c>
      <c r="J412" t="s">
        <v>1319</v>
      </c>
      <c r="K412">
        <v>14502</v>
      </c>
      <c r="L412" t="s">
        <v>638</v>
      </c>
      <c r="M412" t="s">
        <v>1096</v>
      </c>
      <c r="N412" t="s">
        <v>1999</v>
      </c>
      <c r="O412" t="s">
        <v>2011</v>
      </c>
      <c r="P412" t="s">
        <v>2001</v>
      </c>
      <c r="Q412" t="s">
        <v>642</v>
      </c>
      <c r="R412">
        <v>310</v>
      </c>
      <c r="S412">
        <v>310</v>
      </c>
      <c r="T412">
        <v>310</v>
      </c>
      <c r="U412">
        <v>11</v>
      </c>
      <c r="V412">
        <v>11</v>
      </c>
      <c r="W412">
        <v>21</v>
      </c>
      <c r="Z412" t="s">
        <v>607</v>
      </c>
      <c r="AA412">
        <v>6.9999999999999999E-4</v>
      </c>
      <c r="AB412">
        <v>1.7899999999999999E-2</v>
      </c>
      <c r="AC412">
        <v>1.37E-2</v>
      </c>
      <c r="AD412" t="s">
        <v>607</v>
      </c>
      <c r="AE412">
        <v>0.94869999999999999</v>
      </c>
      <c r="AF412">
        <v>1.14E-2</v>
      </c>
      <c r="AG412">
        <v>2.3999999999999998E-3</v>
      </c>
      <c r="AH412">
        <v>1.1999999999999999E-3</v>
      </c>
      <c r="AI412">
        <v>8.9999999999999998E-4</v>
      </c>
      <c r="AJ412">
        <v>5.9999999999999995E-4</v>
      </c>
      <c r="AK412">
        <v>2.9999999999999997E-4</v>
      </c>
      <c r="AL412">
        <v>3.6999999999999999E-4</v>
      </c>
      <c r="AM412">
        <v>6.4000000000000005E-4</v>
      </c>
      <c r="AN412">
        <v>5.1999999999999995E-4</v>
      </c>
      <c r="AO412">
        <v>2.4000000000000001E-4</v>
      </c>
      <c r="AP412">
        <v>0</v>
      </c>
      <c r="AQ412" t="s">
        <v>606</v>
      </c>
      <c r="AR412" t="s">
        <v>606</v>
      </c>
      <c r="AS412" t="s">
        <v>606</v>
      </c>
      <c r="AT412" t="s">
        <v>606</v>
      </c>
      <c r="AU412" t="s">
        <v>606</v>
      </c>
      <c r="BK412">
        <v>1.0000000000000001E-5</v>
      </c>
      <c r="BL412">
        <v>4.0000000000000003E-5</v>
      </c>
      <c r="BM412">
        <v>0</v>
      </c>
      <c r="BN412">
        <v>0</v>
      </c>
      <c r="BO412">
        <v>0</v>
      </c>
      <c r="BP412">
        <v>6.0000000000000002E-5</v>
      </c>
      <c r="BQ412">
        <v>0</v>
      </c>
      <c r="BR412">
        <v>1.9000000000000001E-4</v>
      </c>
      <c r="BS412">
        <v>3.0000000000000001E-5</v>
      </c>
      <c r="BT412">
        <v>2.0000000000000002E-5</v>
      </c>
      <c r="BU412">
        <v>8.0000000000000007E-5</v>
      </c>
      <c r="BV412">
        <v>0.59299999999999997</v>
      </c>
      <c r="BW412">
        <v>0.7267808</v>
      </c>
      <c r="BX412">
        <v>17.2</v>
      </c>
      <c r="BY412">
        <v>4608.2</v>
      </c>
      <c r="BZ412">
        <v>194.1</v>
      </c>
      <c r="CB412">
        <v>107.7</v>
      </c>
      <c r="CC412">
        <v>3.7186016400000002</v>
      </c>
      <c r="CD412">
        <v>3.7154408289999998</v>
      </c>
      <c r="CE412">
        <v>218.7</v>
      </c>
      <c r="CF412" t="s">
        <v>609</v>
      </c>
      <c r="CG412">
        <v>6</v>
      </c>
      <c r="CH412" t="s">
        <v>1320</v>
      </c>
      <c r="CI412" t="s">
        <v>157</v>
      </c>
      <c r="CJ412" t="s">
        <v>1321</v>
      </c>
      <c r="CL412">
        <v>1320</v>
      </c>
      <c r="CM412">
        <v>1762</v>
      </c>
      <c r="CN412">
        <v>1320</v>
      </c>
      <c r="CO412">
        <v>1762</v>
      </c>
      <c r="CP412" t="s">
        <v>157</v>
      </c>
      <c r="CQ412" t="s">
        <v>157</v>
      </c>
      <c r="CU412">
        <v>448.3</v>
      </c>
      <c r="CV412">
        <v>443.9</v>
      </c>
      <c r="CW412" t="s">
        <v>2003</v>
      </c>
    </row>
    <row r="413" spans="2:106" hidden="1">
      <c r="B413">
        <v>76899</v>
      </c>
      <c r="C413" t="s">
        <v>1393</v>
      </c>
      <c r="D413" t="s">
        <v>592</v>
      </c>
      <c r="E413" t="s">
        <v>665</v>
      </c>
      <c r="F413" t="s">
        <v>594</v>
      </c>
      <c r="G413" t="s">
        <v>2012</v>
      </c>
      <c r="H413">
        <v>10991</v>
      </c>
      <c r="I413" t="s">
        <v>616</v>
      </c>
      <c r="J413" t="s">
        <v>1395</v>
      </c>
      <c r="K413">
        <v>13444</v>
      </c>
      <c r="L413" t="s">
        <v>638</v>
      </c>
      <c r="M413" t="s">
        <v>1096</v>
      </c>
      <c r="N413" t="s">
        <v>1999</v>
      </c>
      <c r="O413" t="s">
        <v>2011</v>
      </c>
      <c r="P413" t="s">
        <v>2001</v>
      </c>
      <c r="Q413" t="s">
        <v>642</v>
      </c>
      <c r="R413">
        <v>1448</v>
      </c>
      <c r="S413">
        <v>1448</v>
      </c>
      <c r="T413">
        <v>1610</v>
      </c>
      <c r="U413">
        <v>-4.4000000000000004</v>
      </c>
      <c r="V413">
        <v>-4.4000000000000004</v>
      </c>
      <c r="W413">
        <v>21</v>
      </c>
      <c r="Y413" t="s">
        <v>2013</v>
      </c>
      <c r="Z413" t="s">
        <v>607</v>
      </c>
      <c r="AA413">
        <v>2.9999999999999997E-4</v>
      </c>
      <c r="AB413">
        <v>0.77710000000000001</v>
      </c>
      <c r="AC413">
        <v>3.3999999999999998E-3</v>
      </c>
      <c r="AD413" t="s">
        <v>606</v>
      </c>
      <c r="AE413">
        <v>0.21379999999999999</v>
      </c>
      <c r="AF413">
        <v>4.5999999999999999E-3</v>
      </c>
      <c r="AG413">
        <v>2.0000000000000001E-4</v>
      </c>
      <c r="AH413">
        <v>2.0000000000000001E-4</v>
      </c>
      <c r="AI413">
        <v>2.0000000000000001E-4</v>
      </c>
      <c r="AJ413">
        <v>1E-4</v>
      </c>
      <c r="AK413" t="s">
        <v>607</v>
      </c>
      <c r="AL413">
        <v>0</v>
      </c>
      <c r="AM413">
        <v>1E-4</v>
      </c>
      <c r="AN413">
        <v>0</v>
      </c>
      <c r="AO413">
        <v>0</v>
      </c>
      <c r="AP413">
        <v>0</v>
      </c>
      <c r="AQ413" t="s">
        <v>607</v>
      </c>
      <c r="AR413" t="s">
        <v>606</v>
      </c>
      <c r="AS413" t="s">
        <v>606</v>
      </c>
      <c r="AT413" t="s">
        <v>606</v>
      </c>
      <c r="AU413" t="s">
        <v>606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0.88200000000000001</v>
      </c>
      <c r="BW413">
        <v>1.0809792</v>
      </c>
      <c r="BX413">
        <v>25.6</v>
      </c>
      <c r="BY413">
        <v>3674.2</v>
      </c>
      <c r="BZ413">
        <v>141.69999999999999</v>
      </c>
      <c r="CB413">
        <v>107.7</v>
      </c>
      <c r="CC413">
        <v>3.7186016400000002</v>
      </c>
      <c r="CD413">
        <v>3.7154408289999998</v>
      </c>
      <c r="CE413">
        <v>219.18</v>
      </c>
      <c r="CF413" t="s">
        <v>609</v>
      </c>
      <c r="CG413">
        <v>0</v>
      </c>
      <c r="CH413" t="s">
        <v>1396</v>
      </c>
      <c r="CI413" t="s">
        <v>157</v>
      </c>
      <c r="CJ413" t="s">
        <v>1397</v>
      </c>
      <c r="CL413">
        <v>1397</v>
      </c>
      <c r="CM413">
        <v>1807</v>
      </c>
      <c r="CN413">
        <v>1397</v>
      </c>
      <c r="CO413">
        <v>1807</v>
      </c>
      <c r="CP413" t="s">
        <v>157</v>
      </c>
      <c r="CQ413" t="s">
        <v>157</v>
      </c>
      <c r="CU413">
        <v>452.2</v>
      </c>
      <c r="CV413">
        <v>447.6</v>
      </c>
      <c r="CW413" t="s">
        <v>2003</v>
      </c>
    </row>
    <row r="414" spans="2:106" hidden="1">
      <c r="B414">
        <v>76839</v>
      </c>
      <c r="C414" t="s">
        <v>1457</v>
      </c>
      <c r="D414" t="s">
        <v>592</v>
      </c>
      <c r="E414" t="s">
        <v>665</v>
      </c>
      <c r="F414" t="s">
        <v>594</v>
      </c>
      <c r="G414" t="s">
        <v>2014</v>
      </c>
      <c r="H414">
        <v>7354</v>
      </c>
      <c r="I414" t="s">
        <v>616</v>
      </c>
      <c r="J414" t="s">
        <v>1459</v>
      </c>
      <c r="K414">
        <v>10384</v>
      </c>
      <c r="L414" t="s">
        <v>638</v>
      </c>
      <c r="M414" t="s">
        <v>1096</v>
      </c>
      <c r="N414" t="s">
        <v>1999</v>
      </c>
      <c r="O414" t="s">
        <v>2015</v>
      </c>
      <c r="P414" t="s">
        <v>2001</v>
      </c>
      <c r="Q414" t="s">
        <v>642</v>
      </c>
      <c r="R414">
        <v>814</v>
      </c>
      <c r="S414">
        <v>814</v>
      </c>
      <c r="T414">
        <v>850</v>
      </c>
      <c r="U414">
        <v>3.3</v>
      </c>
      <c r="V414">
        <v>3.3</v>
      </c>
      <c r="W414">
        <v>21</v>
      </c>
      <c r="Z414" t="s">
        <v>607</v>
      </c>
      <c r="AA414">
        <v>1.1999999999999999E-3</v>
      </c>
      <c r="AB414">
        <v>2.1499999999999998E-2</v>
      </c>
      <c r="AC414">
        <v>1.95E-2</v>
      </c>
      <c r="AD414" t="s">
        <v>607</v>
      </c>
      <c r="AE414">
        <v>0.94689999999999996</v>
      </c>
      <c r="AF414">
        <v>5.1000000000000004E-3</v>
      </c>
      <c r="AG414">
        <v>8.9999999999999998E-4</v>
      </c>
      <c r="AH414">
        <v>4.0000000000000002E-4</v>
      </c>
      <c r="AI414">
        <v>4.0000000000000002E-4</v>
      </c>
      <c r="AJ414">
        <v>6.9999999999999999E-4</v>
      </c>
      <c r="AK414">
        <v>5.0000000000000001E-4</v>
      </c>
      <c r="AL414">
        <v>7.2000000000000005E-4</v>
      </c>
      <c r="AM414">
        <v>9.6000000000000002E-4</v>
      </c>
      <c r="AN414">
        <v>3.1E-4</v>
      </c>
      <c r="AO414">
        <v>0</v>
      </c>
      <c r="AP414">
        <v>0</v>
      </c>
      <c r="AQ414" t="s">
        <v>607</v>
      </c>
      <c r="AR414" t="s">
        <v>606</v>
      </c>
      <c r="AS414" t="s">
        <v>606</v>
      </c>
      <c r="AT414" t="s">
        <v>606</v>
      </c>
      <c r="AU414" t="s">
        <v>606</v>
      </c>
      <c r="BK414">
        <v>2.0000000000000002E-5</v>
      </c>
      <c r="BL414">
        <v>6.0000000000000002E-5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5.1999999999999995E-4</v>
      </c>
      <c r="BS414">
        <v>6.0000000000000002E-5</v>
      </c>
      <c r="BT414">
        <v>6.0000000000000002E-5</v>
      </c>
      <c r="BU414">
        <v>1.9000000000000001E-4</v>
      </c>
      <c r="BV414">
        <v>0.59599999999999997</v>
      </c>
      <c r="BW414">
        <v>0.73045760000000004</v>
      </c>
      <c r="BX414">
        <v>17.3</v>
      </c>
      <c r="BY414">
        <v>4616.3</v>
      </c>
      <c r="BZ414">
        <v>193.5</v>
      </c>
      <c r="CB414">
        <v>102</v>
      </c>
      <c r="CC414">
        <v>3.5217954250000001</v>
      </c>
      <c r="CD414">
        <v>3.5188018990000001</v>
      </c>
      <c r="CE414">
        <v>207.65</v>
      </c>
      <c r="CF414" t="s">
        <v>609</v>
      </c>
      <c r="CG414">
        <v>12</v>
      </c>
      <c r="CH414" t="s">
        <v>1460</v>
      </c>
      <c r="CI414" t="s">
        <v>157</v>
      </c>
      <c r="CJ414" t="s">
        <v>1461</v>
      </c>
      <c r="CL414">
        <v>1277</v>
      </c>
      <c r="CM414">
        <v>1289</v>
      </c>
      <c r="CN414">
        <v>1277</v>
      </c>
      <c r="CO414">
        <v>1289</v>
      </c>
      <c r="CP414" t="s">
        <v>157</v>
      </c>
      <c r="CQ414" t="s">
        <v>157</v>
      </c>
      <c r="CU414">
        <v>454.5</v>
      </c>
      <c r="CV414">
        <v>450.4</v>
      </c>
      <c r="CW414" t="s">
        <v>2003</v>
      </c>
    </row>
    <row r="415" spans="2:106" hidden="1">
      <c r="B415">
        <v>76840</v>
      </c>
      <c r="C415" t="s">
        <v>1451</v>
      </c>
      <c r="D415" t="s">
        <v>592</v>
      </c>
      <c r="E415" t="s">
        <v>665</v>
      </c>
      <c r="F415" t="s">
        <v>594</v>
      </c>
      <c r="G415" t="s">
        <v>2016</v>
      </c>
      <c r="H415">
        <v>7439</v>
      </c>
      <c r="I415" t="s">
        <v>616</v>
      </c>
      <c r="J415" t="s">
        <v>1453</v>
      </c>
      <c r="K415">
        <v>11705</v>
      </c>
      <c r="L415" t="s">
        <v>638</v>
      </c>
      <c r="M415" t="s">
        <v>1096</v>
      </c>
      <c r="N415" t="s">
        <v>1999</v>
      </c>
      <c r="O415" t="s">
        <v>2015</v>
      </c>
      <c r="P415" t="s">
        <v>2001</v>
      </c>
      <c r="Q415" t="s">
        <v>642</v>
      </c>
      <c r="R415">
        <v>814</v>
      </c>
      <c r="S415">
        <v>814</v>
      </c>
      <c r="T415">
        <v>850</v>
      </c>
      <c r="U415">
        <v>9.4</v>
      </c>
      <c r="V415">
        <v>9.4</v>
      </c>
      <c r="W415">
        <v>21</v>
      </c>
      <c r="Y415" t="s">
        <v>2017</v>
      </c>
      <c r="Z415" t="s">
        <v>607</v>
      </c>
      <c r="AA415">
        <v>1.4E-3</v>
      </c>
      <c r="AB415">
        <v>2.7699999999999999E-2</v>
      </c>
      <c r="AC415">
        <v>1.8200000000000001E-2</v>
      </c>
      <c r="AD415" t="s">
        <v>606</v>
      </c>
      <c r="AE415">
        <v>0.94159999999999999</v>
      </c>
      <c r="AF415">
        <v>6.4999999999999997E-3</v>
      </c>
      <c r="AG415">
        <v>2.0000000000000001E-4</v>
      </c>
      <c r="AH415">
        <v>4.0000000000000002E-4</v>
      </c>
      <c r="AI415">
        <v>2.9999999999999997E-4</v>
      </c>
      <c r="AJ415">
        <v>5.9999999999999995E-4</v>
      </c>
      <c r="AK415">
        <v>5.0000000000000001E-4</v>
      </c>
      <c r="AL415">
        <v>6.8000000000000005E-4</v>
      </c>
      <c r="AM415">
        <v>6.8000000000000005E-4</v>
      </c>
      <c r="AN415">
        <v>4.4999999999999999E-4</v>
      </c>
      <c r="AO415">
        <v>0</v>
      </c>
      <c r="AP415">
        <v>0</v>
      </c>
      <c r="AQ415" t="s">
        <v>606</v>
      </c>
      <c r="AR415" t="s">
        <v>606</v>
      </c>
      <c r="AS415" t="s">
        <v>606</v>
      </c>
      <c r="AT415" t="s">
        <v>606</v>
      </c>
      <c r="AU415" t="s">
        <v>606</v>
      </c>
      <c r="BK415">
        <v>1.0000000000000001E-5</v>
      </c>
      <c r="BL415">
        <v>5.0000000000000002E-5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4.6999999999999999E-4</v>
      </c>
      <c r="BS415">
        <v>6.0000000000000002E-5</v>
      </c>
      <c r="BT415">
        <v>5.0000000000000002E-5</v>
      </c>
      <c r="BU415">
        <v>1.4999999999999999E-4</v>
      </c>
      <c r="BV415">
        <v>0.59599999999999997</v>
      </c>
      <c r="BW415">
        <v>0.73045760000000004</v>
      </c>
      <c r="BX415">
        <v>17.3</v>
      </c>
      <c r="BY415">
        <v>4605.5</v>
      </c>
      <c r="BZ415">
        <v>192.7</v>
      </c>
      <c r="CB415">
        <v>102.7</v>
      </c>
      <c r="CC415">
        <v>3.5459646089999999</v>
      </c>
      <c r="CD415">
        <v>3.542950539</v>
      </c>
      <c r="CE415">
        <v>208.98</v>
      </c>
      <c r="CF415" t="s">
        <v>609</v>
      </c>
      <c r="CG415">
        <v>0</v>
      </c>
      <c r="CH415" t="s">
        <v>1455</v>
      </c>
      <c r="CI415" t="s">
        <v>157</v>
      </c>
      <c r="CJ415" t="s">
        <v>1456</v>
      </c>
      <c r="CL415">
        <v>1278</v>
      </c>
      <c r="CM415">
        <v>1286.5</v>
      </c>
      <c r="CN415">
        <v>1278</v>
      </c>
      <c r="CO415">
        <v>1286.5</v>
      </c>
      <c r="CP415" t="s">
        <v>157</v>
      </c>
      <c r="CQ415" t="s">
        <v>157</v>
      </c>
      <c r="CU415">
        <v>452.6</v>
      </c>
      <c r="CV415">
        <v>448.4</v>
      </c>
      <c r="CW415" t="s">
        <v>2003</v>
      </c>
    </row>
    <row r="416" spans="2:106" hidden="1">
      <c r="B416">
        <v>76925</v>
      </c>
      <c r="C416" t="s">
        <v>1530</v>
      </c>
      <c r="D416" t="s">
        <v>592</v>
      </c>
      <c r="E416" t="s">
        <v>665</v>
      </c>
      <c r="F416" t="s">
        <v>594</v>
      </c>
      <c r="G416" t="s">
        <v>2018</v>
      </c>
      <c r="H416">
        <v>10441</v>
      </c>
      <c r="I416" t="s">
        <v>616</v>
      </c>
      <c r="J416" t="s">
        <v>1532</v>
      </c>
      <c r="K416">
        <v>13801</v>
      </c>
      <c r="L416" t="s">
        <v>648</v>
      </c>
      <c r="M416" t="s">
        <v>1152</v>
      </c>
      <c r="N416" t="s">
        <v>1999</v>
      </c>
      <c r="O416" t="s">
        <v>2015</v>
      </c>
      <c r="P416" t="s">
        <v>2001</v>
      </c>
      <c r="Q416" t="s">
        <v>642</v>
      </c>
      <c r="R416">
        <v>689</v>
      </c>
      <c r="S416">
        <v>689</v>
      </c>
      <c r="T416">
        <v>550</v>
      </c>
      <c r="U416">
        <v>-12</v>
      </c>
      <c r="V416">
        <v>-12</v>
      </c>
      <c r="W416">
        <v>20</v>
      </c>
      <c r="Y416" t="s">
        <v>2013</v>
      </c>
      <c r="Z416">
        <v>1E-4</v>
      </c>
      <c r="AA416">
        <v>2.9999999999999997E-4</v>
      </c>
      <c r="AB416">
        <v>0.93059999999999998</v>
      </c>
      <c r="AC416">
        <v>5.04E-2</v>
      </c>
      <c r="AD416" t="s">
        <v>607</v>
      </c>
      <c r="AE416">
        <v>1.8599999999999998E-2</v>
      </c>
      <c r="AF416" t="s">
        <v>607</v>
      </c>
      <c r="AG416" t="s">
        <v>607</v>
      </c>
      <c r="AH416" t="s">
        <v>607</v>
      </c>
      <c r="AI416" t="s">
        <v>607</v>
      </c>
      <c r="AJ416" t="s">
        <v>607</v>
      </c>
      <c r="AK416" t="s">
        <v>607</v>
      </c>
      <c r="AL416">
        <v>0</v>
      </c>
      <c r="AM416">
        <v>0</v>
      </c>
      <c r="AN416">
        <v>0</v>
      </c>
      <c r="AO416">
        <v>0</v>
      </c>
      <c r="AP416">
        <v>0</v>
      </c>
      <c r="AQ416" t="s">
        <v>606</v>
      </c>
      <c r="AR416" t="s">
        <v>606</v>
      </c>
      <c r="AS416" t="s">
        <v>606</v>
      </c>
      <c r="AT416" t="s">
        <v>606</v>
      </c>
      <c r="AU416" t="s">
        <v>606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0.98699999999999999</v>
      </c>
      <c r="BW416">
        <v>1.2096671999999999</v>
      </c>
      <c r="BX416">
        <v>28.6</v>
      </c>
      <c r="BY416">
        <v>3619.7</v>
      </c>
      <c r="BZ416">
        <v>136.30000000000001</v>
      </c>
      <c r="CB416">
        <v>95</v>
      </c>
      <c r="CC416">
        <v>3.28</v>
      </c>
      <c r="CD416">
        <v>3.2770000000000001</v>
      </c>
      <c r="CE416" t="s">
        <v>608</v>
      </c>
      <c r="CF416" t="s">
        <v>609</v>
      </c>
      <c r="CG416">
        <v>1</v>
      </c>
      <c r="CH416" t="s">
        <v>1533</v>
      </c>
      <c r="CI416" t="s">
        <v>157</v>
      </c>
      <c r="CJ416" t="s">
        <v>1534</v>
      </c>
      <c r="CL416">
        <v>362.5</v>
      </c>
      <c r="CM416">
        <v>366</v>
      </c>
      <c r="CN416">
        <v>362.5</v>
      </c>
      <c r="CO416">
        <v>366</v>
      </c>
      <c r="CP416" t="s">
        <v>157</v>
      </c>
      <c r="CQ416" t="s">
        <v>157</v>
      </c>
      <c r="CU416">
        <v>449.3</v>
      </c>
      <c r="CV416">
        <v>444.9</v>
      </c>
      <c r="CW416" t="s">
        <v>2003</v>
      </c>
    </row>
    <row r="417" spans="2:101" hidden="1">
      <c r="C417" t="s">
        <v>1501</v>
      </c>
      <c r="D417" t="s">
        <v>592</v>
      </c>
      <c r="E417" t="s">
        <v>665</v>
      </c>
      <c r="F417" t="s">
        <v>594</v>
      </c>
      <c r="G417" t="s">
        <v>2019</v>
      </c>
      <c r="H417">
        <v>7692</v>
      </c>
      <c r="I417" t="s">
        <v>616</v>
      </c>
      <c r="J417" t="s">
        <v>1503</v>
      </c>
      <c r="K417">
        <v>14594</v>
      </c>
      <c r="L417" t="s">
        <v>638</v>
      </c>
      <c r="M417" t="s">
        <v>1169</v>
      </c>
      <c r="N417" t="s">
        <v>1999</v>
      </c>
      <c r="O417" t="s">
        <v>2015</v>
      </c>
      <c r="P417" t="s">
        <v>2001</v>
      </c>
      <c r="Q417" t="s">
        <v>642</v>
      </c>
      <c r="R417">
        <v>1151</v>
      </c>
      <c r="S417">
        <v>1151</v>
      </c>
      <c r="T417">
        <v>985</v>
      </c>
      <c r="U417">
        <v>-9.4</v>
      </c>
      <c r="V417">
        <v>-9.4</v>
      </c>
      <c r="W417">
        <v>21</v>
      </c>
      <c r="Z417" t="s">
        <v>607</v>
      </c>
      <c r="AA417" t="s">
        <v>607</v>
      </c>
      <c r="AB417">
        <v>1.8E-3</v>
      </c>
      <c r="AC417">
        <v>0.108</v>
      </c>
      <c r="AD417" t="s">
        <v>607</v>
      </c>
      <c r="AE417">
        <v>0.88880000000000003</v>
      </c>
      <c r="AF417">
        <v>5.0000000000000001E-4</v>
      </c>
      <c r="AG417">
        <v>8.9999999999999998E-4</v>
      </c>
      <c r="AH417" t="s">
        <v>607</v>
      </c>
      <c r="AI417" t="s">
        <v>607</v>
      </c>
      <c r="AJ417" t="s">
        <v>607</v>
      </c>
      <c r="AK417" t="s">
        <v>607</v>
      </c>
      <c r="AL417">
        <v>0</v>
      </c>
      <c r="AM417">
        <v>0</v>
      </c>
      <c r="AN417">
        <v>0</v>
      </c>
      <c r="AO417">
        <v>0</v>
      </c>
      <c r="AP417">
        <v>0</v>
      </c>
      <c r="AQ417" t="s">
        <v>606</v>
      </c>
      <c r="AR417" t="s">
        <v>606</v>
      </c>
      <c r="AS417" t="s">
        <v>606</v>
      </c>
      <c r="AT417" t="s">
        <v>606</v>
      </c>
      <c r="AU417" t="s">
        <v>606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0.66</v>
      </c>
      <c r="BW417">
        <v>0.80889599999999995</v>
      </c>
      <c r="BX417">
        <v>19.100000000000001</v>
      </c>
      <c r="BY417">
        <v>4896.3</v>
      </c>
      <c r="BZ417">
        <v>203</v>
      </c>
      <c r="CB417">
        <v>95</v>
      </c>
      <c r="CC417">
        <v>3.28</v>
      </c>
      <c r="CD417">
        <v>3.2770000000000001</v>
      </c>
      <c r="CE417" t="s">
        <v>608</v>
      </c>
      <c r="CF417" t="s">
        <v>609</v>
      </c>
      <c r="CG417">
        <v>3</v>
      </c>
      <c r="CH417" t="s">
        <v>1504</v>
      </c>
      <c r="CI417" t="s">
        <v>157</v>
      </c>
      <c r="CJ417" t="s">
        <v>1505</v>
      </c>
      <c r="CL417">
        <v>355</v>
      </c>
      <c r="CM417">
        <v>358</v>
      </c>
      <c r="CN417">
        <v>355</v>
      </c>
      <c r="CO417">
        <v>358</v>
      </c>
      <c r="CP417" t="s">
        <v>157</v>
      </c>
      <c r="CQ417" t="s">
        <v>157</v>
      </c>
      <c r="CU417">
        <v>451</v>
      </c>
      <c r="CV417">
        <v>446.6</v>
      </c>
      <c r="CW417" t="s">
        <v>2003</v>
      </c>
    </row>
    <row r="418" spans="2:101" hidden="1">
      <c r="B418">
        <v>76818</v>
      </c>
      <c r="C418" t="s">
        <v>1506</v>
      </c>
      <c r="D418" t="s">
        <v>592</v>
      </c>
      <c r="E418" t="s">
        <v>665</v>
      </c>
      <c r="F418" t="s">
        <v>594</v>
      </c>
      <c r="G418" t="s">
        <v>2020</v>
      </c>
      <c r="H418">
        <v>6384</v>
      </c>
      <c r="I418" t="s">
        <v>616</v>
      </c>
      <c r="J418" t="s">
        <v>1508</v>
      </c>
      <c r="K418">
        <v>13588</v>
      </c>
      <c r="L418" t="s">
        <v>638</v>
      </c>
      <c r="M418" t="s">
        <v>1096</v>
      </c>
      <c r="N418" t="s">
        <v>1999</v>
      </c>
      <c r="O418" t="s">
        <v>2015</v>
      </c>
      <c r="P418" t="s">
        <v>2001</v>
      </c>
      <c r="Q418" t="s">
        <v>642</v>
      </c>
      <c r="R418">
        <v>1069</v>
      </c>
      <c r="S418">
        <v>1069</v>
      </c>
      <c r="T418">
        <v>1010</v>
      </c>
      <c r="U418">
        <v>4</v>
      </c>
      <c r="V418">
        <v>4</v>
      </c>
      <c r="W418">
        <v>21</v>
      </c>
      <c r="Z418" t="s">
        <v>607</v>
      </c>
      <c r="AA418">
        <v>1.2999999999999999E-3</v>
      </c>
      <c r="AB418">
        <v>2.7099999999999999E-2</v>
      </c>
      <c r="AC418">
        <v>1.77E-2</v>
      </c>
      <c r="AD418" t="s">
        <v>607</v>
      </c>
      <c r="AE418">
        <v>0.94069999999999998</v>
      </c>
      <c r="AF418">
        <v>6.3E-3</v>
      </c>
      <c r="AG418">
        <v>2E-3</v>
      </c>
      <c r="AH418">
        <v>5.0000000000000001E-4</v>
      </c>
      <c r="AI418">
        <v>4.0000000000000002E-4</v>
      </c>
      <c r="AJ418">
        <v>6.9999999999999999E-4</v>
      </c>
      <c r="AK418">
        <v>5.9999999999999995E-4</v>
      </c>
      <c r="AL418">
        <v>6.9999999999999999E-4</v>
      </c>
      <c r="AM418">
        <v>6.9999999999999999E-4</v>
      </c>
      <c r="AN418">
        <v>4.0000000000000002E-4</v>
      </c>
      <c r="AO418">
        <v>0</v>
      </c>
      <c r="AP418">
        <v>0</v>
      </c>
      <c r="AQ418" t="s">
        <v>607</v>
      </c>
      <c r="AR418" t="s">
        <v>606</v>
      </c>
      <c r="AS418" t="s">
        <v>606</v>
      </c>
      <c r="AT418" t="s">
        <v>606</v>
      </c>
      <c r="AU418" t="s">
        <v>606</v>
      </c>
      <c r="BK418">
        <v>2.0000000000000002E-5</v>
      </c>
      <c r="BL418">
        <v>5.0000000000000002E-5</v>
      </c>
      <c r="BM418">
        <v>2.0000000000000002E-5</v>
      </c>
      <c r="BN418">
        <v>0</v>
      </c>
      <c r="BO418">
        <v>0</v>
      </c>
      <c r="BP418">
        <v>0</v>
      </c>
      <c r="BQ418">
        <v>0</v>
      </c>
      <c r="BR418">
        <v>4.4999999999999999E-4</v>
      </c>
      <c r="BS418">
        <v>1E-4</v>
      </c>
      <c r="BT418">
        <v>8.0000000000000007E-5</v>
      </c>
      <c r="BU418">
        <v>1.8000000000000001E-4</v>
      </c>
      <c r="BV418">
        <v>0.59799999999999998</v>
      </c>
      <c r="BW418">
        <v>0.73290880000000003</v>
      </c>
      <c r="BX418">
        <v>17.3</v>
      </c>
      <c r="BY418">
        <v>4604</v>
      </c>
      <c r="BZ418">
        <v>193.2</v>
      </c>
      <c r="CB418">
        <v>102.4</v>
      </c>
      <c r="CC418">
        <v>3.5356063880000002</v>
      </c>
      <c r="CD418">
        <v>3.532601122</v>
      </c>
      <c r="CE418">
        <v>207.49</v>
      </c>
      <c r="CF418" t="s">
        <v>609</v>
      </c>
      <c r="CG418">
        <v>6</v>
      </c>
      <c r="CH418" t="s">
        <v>1509</v>
      </c>
      <c r="CI418" t="s">
        <v>157</v>
      </c>
      <c r="CJ418" t="s">
        <v>1510</v>
      </c>
      <c r="CL418">
        <v>1451</v>
      </c>
      <c r="CM418">
        <v>1995</v>
      </c>
      <c r="CN418">
        <v>1451</v>
      </c>
      <c r="CO418">
        <v>1995</v>
      </c>
      <c r="CP418" t="s">
        <v>157</v>
      </c>
      <c r="CQ418" t="s">
        <v>157</v>
      </c>
      <c r="CU418">
        <v>449.9</v>
      </c>
      <c r="CV418">
        <v>445.7</v>
      </c>
      <c r="CW418" t="s">
        <v>2003</v>
      </c>
    </row>
    <row r="419" spans="2:101" hidden="1">
      <c r="B419">
        <v>76922</v>
      </c>
      <c r="C419" t="s">
        <v>1538</v>
      </c>
      <c r="D419" t="s">
        <v>592</v>
      </c>
      <c r="E419" t="s">
        <v>665</v>
      </c>
      <c r="F419" t="s">
        <v>594</v>
      </c>
      <c r="G419" t="s">
        <v>2021</v>
      </c>
      <c r="H419">
        <v>10067</v>
      </c>
      <c r="I419" t="s">
        <v>616</v>
      </c>
      <c r="J419" t="s">
        <v>1540</v>
      </c>
      <c r="K419">
        <v>15234</v>
      </c>
      <c r="L419" t="s">
        <v>638</v>
      </c>
      <c r="M419" t="s">
        <v>1169</v>
      </c>
      <c r="N419" t="s">
        <v>1999</v>
      </c>
      <c r="O419" t="s">
        <v>2015</v>
      </c>
      <c r="P419" t="s">
        <v>2001</v>
      </c>
      <c r="Q419" t="s">
        <v>642</v>
      </c>
      <c r="R419">
        <v>1069</v>
      </c>
      <c r="S419">
        <v>1069</v>
      </c>
      <c r="T419">
        <v>1050</v>
      </c>
      <c r="U419">
        <v>0</v>
      </c>
      <c r="V419">
        <v>0</v>
      </c>
      <c r="W419">
        <v>21</v>
      </c>
      <c r="Z419" t="s">
        <v>607</v>
      </c>
      <c r="AA419">
        <v>2.0000000000000001E-4</v>
      </c>
      <c r="AB419">
        <v>3.0000000000000001E-3</v>
      </c>
      <c r="AC419">
        <v>0.12809999999999999</v>
      </c>
      <c r="AD419" t="s">
        <v>606</v>
      </c>
      <c r="AE419">
        <v>0.86780000000000002</v>
      </c>
      <c r="AF419">
        <v>6.9999999999999999E-4</v>
      </c>
      <c r="AG419">
        <v>1E-4</v>
      </c>
      <c r="AH419">
        <v>1E-4</v>
      </c>
      <c r="AI419" t="s">
        <v>607</v>
      </c>
      <c r="AJ419" t="s">
        <v>607</v>
      </c>
      <c r="AK419" t="s">
        <v>606</v>
      </c>
      <c r="AL419">
        <v>0</v>
      </c>
      <c r="AM419">
        <v>0</v>
      </c>
      <c r="AN419">
        <v>0</v>
      </c>
      <c r="AO419">
        <v>0</v>
      </c>
      <c r="AP419">
        <v>0</v>
      </c>
      <c r="AQ419" t="s">
        <v>607</v>
      </c>
      <c r="AR419" t="s">
        <v>607</v>
      </c>
      <c r="AS419" t="s">
        <v>606</v>
      </c>
      <c r="AT419" t="s">
        <v>606</v>
      </c>
      <c r="AU419" t="s">
        <v>606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0.67900000000000005</v>
      </c>
      <c r="BW419">
        <v>0.83218239999999999</v>
      </c>
      <c r="BX419">
        <v>19.7</v>
      </c>
      <c r="BY419">
        <v>4950.3</v>
      </c>
      <c r="BZ419">
        <v>205</v>
      </c>
      <c r="CB419">
        <v>95</v>
      </c>
      <c r="CC419">
        <v>3.28</v>
      </c>
      <c r="CD419">
        <v>3.2770000000000001</v>
      </c>
      <c r="CE419" t="s">
        <v>608</v>
      </c>
      <c r="CF419" t="s">
        <v>609</v>
      </c>
      <c r="CG419">
        <v>0</v>
      </c>
      <c r="CH419" t="s">
        <v>729</v>
      </c>
      <c r="CI419" t="s">
        <v>157</v>
      </c>
      <c r="CJ419" t="s">
        <v>730</v>
      </c>
      <c r="CL419">
        <v>357</v>
      </c>
      <c r="CM419">
        <v>363</v>
      </c>
      <c r="CN419">
        <v>357</v>
      </c>
      <c r="CO419">
        <v>363</v>
      </c>
      <c r="CP419" t="s">
        <v>157</v>
      </c>
      <c r="CQ419" t="s">
        <v>157</v>
      </c>
      <c r="CU419">
        <v>450.5</v>
      </c>
      <c r="CV419">
        <v>446.3</v>
      </c>
      <c r="CW419" t="s">
        <v>2003</v>
      </c>
    </row>
    <row r="420" spans="2:101" hidden="1">
      <c r="B420">
        <v>76814</v>
      </c>
      <c r="C420" t="s">
        <v>1544</v>
      </c>
      <c r="D420" t="s">
        <v>592</v>
      </c>
      <c r="E420" t="s">
        <v>665</v>
      </c>
      <c r="F420" t="s">
        <v>594</v>
      </c>
      <c r="G420" t="s">
        <v>2022</v>
      </c>
      <c r="H420">
        <v>7189</v>
      </c>
      <c r="I420" t="s">
        <v>616</v>
      </c>
      <c r="J420" t="s">
        <v>1546</v>
      </c>
      <c r="K420">
        <v>12133</v>
      </c>
      <c r="L420" t="s">
        <v>638</v>
      </c>
      <c r="M420" t="s">
        <v>1096</v>
      </c>
      <c r="N420" t="s">
        <v>1999</v>
      </c>
      <c r="O420" t="s">
        <v>2015</v>
      </c>
      <c r="P420" t="s">
        <v>2023</v>
      </c>
      <c r="Q420" t="s">
        <v>642</v>
      </c>
      <c r="R420">
        <v>1999</v>
      </c>
      <c r="S420">
        <v>1999</v>
      </c>
      <c r="T420">
        <v>1689</v>
      </c>
      <c r="U420">
        <v>9</v>
      </c>
      <c r="V420">
        <v>9</v>
      </c>
      <c r="W420">
        <v>21</v>
      </c>
      <c r="Y420" t="s">
        <v>2024</v>
      </c>
      <c r="Z420">
        <v>2.0000000000000001E-4</v>
      </c>
      <c r="AA420">
        <v>1.9E-3</v>
      </c>
      <c r="AB420">
        <v>3.6600000000000001E-2</v>
      </c>
      <c r="AC420">
        <v>1.4200000000000001E-2</v>
      </c>
      <c r="AD420" t="s">
        <v>606</v>
      </c>
      <c r="AE420">
        <v>0.9405</v>
      </c>
      <c r="AF420">
        <v>4.1999999999999997E-3</v>
      </c>
      <c r="AG420">
        <v>1E-4</v>
      </c>
      <c r="AH420">
        <v>2.0000000000000001E-4</v>
      </c>
      <c r="AI420">
        <v>2.9999999999999997E-4</v>
      </c>
      <c r="AJ420">
        <v>4.0000000000000002E-4</v>
      </c>
      <c r="AK420">
        <v>2.9999999999999997E-4</v>
      </c>
      <c r="AL420">
        <v>3.1E-4</v>
      </c>
      <c r="AM420">
        <v>2.5999999999999998E-4</v>
      </c>
      <c r="AN420">
        <v>2.4000000000000001E-4</v>
      </c>
      <c r="AO420">
        <v>0</v>
      </c>
      <c r="AP420">
        <v>0</v>
      </c>
      <c r="AQ420" t="s">
        <v>607</v>
      </c>
      <c r="AR420" t="s">
        <v>607</v>
      </c>
      <c r="AS420" t="s">
        <v>607</v>
      </c>
      <c r="AT420" t="s">
        <v>607</v>
      </c>
      <c r="AU420" t="s">
        <v>607</v>
      </c>
      <c r="BK420">
        <v>0</v>
      </c>
      <c r="BL420">
        <v>2.0000000000000002E-5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1.7000000000000001E-4</v>
      </c>
      <c r="BS420">
        <v>2.0000000000000002E-5</v>
      </c>
      <c r="BT420">
        <v>2.0000000000000002E-5</v>
      </c>
      <c r="BU420">
        <v>6.0000000000000002E-5</v>
      </c>
      <c r="BV420">
        <v>0.58899999999999997</v>
      </c>
      <c r="BW420">
        <v>0.72187840000000003</v>
      </c>
      <c r="BX420">
        <v>17.100000000000001</v>
      </c>
      <c r="BY420">
        <v>4583.3999999999996</v>
      </c>
      <c r="BZ420">
        <v>190.6</v>
      </c>
      <c r="CB420">
        <v>106.5</v>
      </c>
      <c r="CC420">
        <v>3.6771687530000001</v>
      </c>
      <c r="CD420">
        <v>3.674043159</v>
      </c>
      <c r="CE420">
        <v>216.96</v>
      </c>
      <c r="CF420" t="s">
        <v>609</v>
      </c>
      <c r="CG420">
        <v>0</v>
      </c>
      <c r="CH420" t="s">
        <v>1547</v>
      </c>
      <c r="CI420" t="s">
        <v>157</v>
      </c>
      <c r="CJ420" t="s">
        <v>1548</v>
      </c>
      <c r="CL420">
        <v>1400</v>
      </c>
      <c r="CM420">
        <v>1903</v>
      </c>
      <c r="CN420">
        <v>1400</v>
      </c>
      <c r="CO420">
        <v>1903</v>
      </c>
      <c r="CP420" t="s">
        <v>157</v>
      </c>
      <c r="CQ420" t="s">
        <v>157</v>
      </c>
      <c r="CU420">
        <v>451.4</v>
      </c>
      <c r="CV420">
        <v>446.8</v>
      </c>
      <c r="CW420" t="s">
        <v>2003</v>
      </c>
    </row>
    <row r="421" spans="2:101" hidden="1">
      <c r="B421">
        <v>76930</v>
      </c>
      <c r="C421" t="s">
        <v>1467</v>
      </c>
      <c r="D421" t="s">
        <v>592</v>
      </c>
      <c r="E421" t="s">
        <v>665</v>
      </c>
      <c r="F421" t="s">
        <v>594</v>
      </c>
      <c r="G421" t="s">
        <v>2025</v>
      </c>
      <c r="H421">
        <v>8080</v>
      </c>
      <c r="I421" t="s">
        <v>616</v>
      </c>
      <c r="J421" t="s">
        <v>1469</v>
      </c>
      <c r="K421">
        <v>13430</v>
      </c>
      <c r="L421" t="s">
        <v>638</v>
      </c>
      <c r="M421" t="s">
        <v>1096</v>
      </c>
      <c r="N421" t="s">
        <v>1999</v>
      </c>
      <c r="O421" t="s">
        <v>1992</v>
      </c>
      <c r="P421" t="s">
        <v>2001</v>
      </c>
      <c r="Q421" t="s">
        <v>642</v>
      </c>
      <c r="R421">
        <v>172</v>
      </c>
      <c r="S421">
        <v>172</v>
      </c>
      <c r="T421">
        <v>150</v>
      </c>
      <c r="U421">
        <v>8</v>
      </c>
      <c r="V421">
        <v>8</v>
      </c>
      <c r="W421">
        <v>21</v>
      </c>
      <c r="Z421">
        <v>5.9999999999999995E-4</v>
      </c>
      <c r="AA421">
        <v>8.0000000000000004E-4</v>
      </c>
      <c r="AB421">
        <v>1.35E-2</v>
      </c>
      <c r="AC421">
        <v>1.5800000000000002E-2</v>
      </c>
      <c r="AD421" t="s">
        <v>607</v>
      </c>
      <c r="AE421">
        <v>0.96319999999999995</v>
      </c>
      <c r="AF421">
        <v>2.8E-3</v>
      </c>
      <c r="AG421">
        <v>1.1999999999999999E-3</v>
      </c>
      <c r="AH421" t="s">
        <v>607</v>
      </c>
      <c r="AI421" t="s">
        <v>607</v>
      </c>
      <c r="AJ421">
        <v>2.9999999999999997E-4</v>
      </c>
      <c r="AK421">
        <v>1E-4</v>
      </c>
      <c r="AL421">
        <v>3.3E-4</v>
      </c>
      <c r="AM421">
        <v>6.4999999999999997E-4</v>
      </c>
      <c r="AN421">
        <v>3.2000000000000003E-4</v>
      </c>
      <c r="AO421">
        <v>0</v>
      </c>
      <c r="AP421">
        <v>0</v>
      </c>
      <c r="AQ421" t="s">
        <v>606</v>
      </c>
      <c r="AR421" t="s">
        <v>606</v>
      </c>
      <c r="AS421" t="s">
        <v>606</v>
      </c>
      <c r="AT421" t="s">
        <v>606</v>
      </c>
      <c r="AU421" t="s">
        <v>606</v>
      </c>
      <c r="BK421">
        <v>0</v>
      </c>
      <c r="BL421">
        <v>2.0000000000000002E-5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2.5000000000000001E-4</v>
      </c>
      <c r="BS421">
        <v>3.0000000000000001E-5</v>
      </c>
      <c r="BT421">
        <v>2.0000000000000002E-5</v>
      </c>
      <c r="BU421">
        <v>8.0000000000000007E-5</v>
      </c>
      <c r="BV421">
        <v>0.58199999999999996</v>
      </c>
      <c r="BW421">
        <v>0.71329920000000002</v>
      </c>
      <c r="BX421">
        <v>16.899999999999999</v>
      </c>
      <c r="BY421">
        <v>4618.3999999999996</v>
      </c>
      <c r="BZ421">
        <v>192.5</v>
      </c>
      <c r="CB421">
        <v>103.7</v>
      </c>
      <c r="CC421">
        <v>3.580492016</v>
      </c>
      <c r="CD421">
        <v>3.5774485970000001</v>
      </c>
      <c r="CE421">
        <v>211.45</v>
      </c>
      <c r="CF421" t="s">
        <v>609</v>
      </c>
      <c r="CG421">
        <v>1</v>
      </c>
      <c r="CH421" t="s">
        <v>1470</v>
      </c>
      <c r="CI421" t="s">
        <v>157</v>
      </c>
      <c r="CJ421" t="s">
        <v>1471</v>
      </c>
      <c r="CL421">
        <v>1472</v>
      </c>
      <c r="CM421">
        <v>1935</v>
      </c>
      <c r="CN421">
        <v>1472</v>
      </c>
      <c r="CO421">
        <v>1935</v>
      </c>
      <c r="CP421" t="s">
        <v>157</v>
      </c>
      <c r="CQ421" t="s">
        <v>157</v>
      </c>
      <c r="CU421">
        <v>543.5</v>
      </c>
      <c r="CV421">
        <v>539.20000000000005</v>
      </c>
      <c r="CW421" t="s">
        <v>2003</v>
      </c>
    </row>
    <row r="422" spans="2:101" hidden="1">
      <c r="B422">
        <v>76700</v>
      </c>
      <c r="C422" t="s">
        <v>1093</v>
      </c>
      <c r="D422" t="s">
        <v>592</v>
      </c>
      <c r="E422" t="s">
        <v>665</v>
      </c>
      <c r="F422" t="s">
        <v>594</v>
      </c>
      <c r="G422" t="s">
        <v>2026</v>
      </c>
      <c r="H422">
        <v>815</v>
      </c>
      <c r="I422" t="s">
        <v>616</v>
      </c>
      <c r="J422" t="s">
        <v>1095</v>
      </c>
      <c r="K422">
        <v>13397</v>
      </c>
      <c r="L422" t="s">
        <v>638</v>
      </c>
      <c r="M422" t="s">
        <v>1096</v>
      </c>
      <c r="N422" t="s">
        <v>1999</v>
      </c>
      <c r="O422" t="s">
        <v>1992</v>
      </c>
      <c r="P422" t="s">
        <v>2001</v>
      </c>
      <c r="Q422" t="s">
        <v>1099</v>
      </c>
      <c r="R422">
        <v>896</v>
      </c>
      <c r="S422">
        <v>896</v>
      </c>
      <c r="T422">
        <v>825</v>
      </c>
      <c r="U422">
        <v>5</v>
      </c>
      <c r="V422">
        <v>5</v>
      </c>
      <c r="W422">
        <v>20</v>
      </c>
      <c r="Z422" t="s">
        <v>607</v>
      </c>
      <c r="AA422">
        <v>1E-3</v>
      </c>
      <c r="AB422">
        <v>1.43E-2</v>
      </c>
      <c r="AC422">
        <v>1.7399999999999999E-2</v>
      </c>
      <c r="AD422" t="s">
        <v>607</v>
      </c>
      <c r="AE422">
        <v>0.96130000000000004</v>
      </c>
      <c r="AF422">
        <v>4.1000000000000003E-3</v>
      </c>
      <c r="AG422">
        <v>2.0000000000000001E-4</v>
      </c>
      <c r="AH422" t="s">
        <v>607</v>
      </c>
      <c r="AI422">
        <v>1E-4</v>
      </c>
      <c r="AJ422">
        <v>2.0000000000000001E-4</v>
      </c>
      <c r="AK422">
        <v>2.0000000000000001E-4</v>
      </c>
      <c r="AL422">
        <v>3.5E-4</v>
      </c>
      <c r="AM422">
        <v>2.7E-4</v>
      </c>
      <c r="AN422">
        <v>2.5000000000000001E-4</v>
      </c>
      <c r="AO422">
        <v>0</v>
      </c>
      <c r="AP422">
        <v>0</v>
      </c>
      <c r="AQ422" t="s">
        <v>606</v>
      </c>
      <c r="AR422" t="s">
        <v>606</v>
      </c>
      <c r="AS422" t="s">
        <v>606</v>
      </c>
      <c r="AT422" t="s">
        <v>606</v>
      </c>
      <c r="AU422" t="s">
        <v>606</v>
      </c>
      <c r="BK422">
        <v>0</v>
      </c>
      <c r="BL422">
        <v>3.0000000000000001E-5</v>
      </c>
      <c r="BM422">
        <v>1.0000000000000001E-5</v>
      </c>
      <c r="BN422">
        <v>0</v>
      </c>
      <c r="BO422">
        <v>0</v>
      </c>
      <c r="BP422">
        <v>0</v>
      </c>
      <c r="BQ422">
        <v>0</v>
      </c>
      <c r="BR422">
        <v>2.2000000000000001E-4</v>
      </c>
      <c r="BS422">
        <v>2.0000000000000002E-5</v>
      </c>
      <c r="BT422">
        <v>1.0000000000000001E-5</v>
      </c>
      <c r="BU422">
        <v>4.0000000000000003E-5</v>
      </c>
      <c r="BV422">
        <v>0.58199999999999996</v>
      </c>
      <c r="BW422">
        <v>0.71329920000000002</v>
      </c>
      <c r="BX422">
        <v>16.899999999999999</v>
      </c>
      <c r="BY422">
        <v>4624.1000000000004</v>
      </c>
      <c r="BZ422">
        <v>192.5</v>
      </c>
      <c r="CB422">
        <v>103.8</v>
      </c>
      <c r="CC422">
        <v>3.5839447560000002</v>
      </c>
      <c r="CD422">
        <v>3.580898403</v>
      </c>
      <c r="CE422">
        <v>211.42</v>
      </c>
      <c r="CF422" t="s">
        <v>609</v>
      </c>
      <c r="CG422">
        <v>2</v>
      </c>
      <c r="CH422" t="s">
        <v>1100</v>
      </c>
      <c r="CI422" t="s">
        <v>157</v>
      </c>
      <c r="CJ422" t="s">
        <v>1101</v>
      </c>
      <c r="CL422">
        <v>1537</v>
      </c>
      <c r="CM422">
        <v>2041</v>
      </c>
      <c r="CN422">
        <v>1537</v>
      </c>
      <c r="CO422">
        <v>2041</v>
      </c>
      <c r="CP422" t="s">
        <v>157</v>
      </c>
      <c r="CQ422" t="s">
        <v>157</v>
      </c>
      <c r="CU422">
        <v>561.1</v>
      </c>
      <c r="CV422">
        <v>555.9</v>
      </c>
      <c r="CW422" t="s">
        <v>2003</v>
      </c>
    </row>
    <row r="423" spans="2:101" hidden="1">
      <c r="C423" t="s">
        <v>1603</v>
      </c>
      <c r="D423" t="s">
        <v>592</v>
      </c>
      <c r="E423" t="s">
        <v>665</v>
      </c>
      <c r="F423" t="s">
        <v>594</v>
      </c>
      <c r="G423" t="s">
        <v>2027</v>
      </c>
      <c r="H423">
        <v>5663</v>
      </c>
      <c r="I423" t="s">
        <v>616</v>
      </c>
      <c r="J423" t="s">
        <v>1605</v>
      </c>
      <c r="L423" t="s">
        <v>638</v>
      </c>
      <c r="M423" t="s">
        <v>852</v>
      </c>
      <c r="N423" t="s">
        <v>1999</v>
      </c>
      <c r="O423" t="s">
        <v>2015</v>
      </c>
      <c r="P423" t="s">
        <v>2028</v>
      </c>
      <c r="Q423" t="s">
        <v>642</v>
      </c>
      <c r="R423">
        <v>979</v>
      </c>
      <c r="S423">
        <v>979</v>
      </c>
      <c r="T423">
        <v>800</v>
      </c>
      <c r="U423">
        <v>0.6</v>
      </c>
      <c r="V423">
        <v>0.6</v>
      </c>
      <c r="W423">
        <v>20</v>
      </c>
      <c r="Y423" t="s">
        <v>2029</v>
      </c>
      <c r="Z423">
        <v>2.0000000000000001E-4</v>
      </c>
      <c r="AA423">
        <v>4.0000000000000002E-4</v>
      </c>
      <c r="AB423">
        <v>1.15E-2</v>
      </c>
      <c r="AC423">
        <v>2.87E-2</v>
      </c>
      <c r="AD423" t="s">
        <v>606</v>
      </c>
      <c r="AE423">
        <v>0.94510000000000005</v>
      </c>
      <c r="AF423">
        <v>1.0699999999999999E-2</v>
      </c>
      <c r="AG423">
        <v>2.3999999999999998E-3</v>
      </c>
      <c r="AH423">
        <v>2.9999999999999997E-4</v>
      </c>
      <c r="AI423">
        <v>2.0000000000000001E-4</v>
      </c>
      <c r="AJ423" t="s">
        <v>607</v>
      </c>
      <c r="AK423" t="s">
        <v>607</v>
      </c>
      <c r="AL423">
        <v>0</v>
      </c>
      <c r="AM423">
        <v>2.0000000000000001E-4</v>
      </c>
      <c r="AN423">
        <v>2.5000000000000001E-4</v>
      </c>
      <c r="AO423">
        <v>0</v>
      </c>
      <c r="AP423">
        <v>0</v>
      </c>
      <c r="AQ423" t="s">
        <v>607</v>
      </c>
      <c r="AR423" t="s">
        <v>606</v>
      </c>
      <c r="AS423" t="s">
        <v>606</v>
      </c>
      <c r="AT423" t="s">
        <v>606</v>
      </c>
      <c r="AU423" t="s">
        <v>606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5.0000000000000002E-5</v>
      </c>
      <c r="BV423">
        <v>0.59599999999999997</v>
      </c>
      <c r="BW423">
        <v>0.73045760000000004</v>
      </c>
      <c r="BX423">
        <v>17.3</v>
      </c>
      <c r="BY423">
        <v>4663.1000000000004</v>
      </c>
      <c r="BZ423">
        <v>195</v>
      </c>
      <c r="CB423">
        <v>106.5</v>
      </c>
      <c r="CC423">
        <v>3.6771687530000001</v>
      </c>
      <c r="CD423">
        <v>3.674043159</v>
      </c>
      <c r="CE423">
        <v>217.04</v>
      </c>
      <c r="CF423" t="s">
        <v>609</v>
      </c>
      <c r="CG423">
        <v>0</v>
      </c>
      <c r="CH423" t="s">
        <v>1607</v>
      </c>
      <c r="CJ423" t="s">
        <v>1608</v>
      </c>
      <c r="CL423">
        <v>366.3</v>
      </c>
      <c r="CM423">
        <v>368.7</v>
      </c>
      <c r="CN423">
        <v>363.5</v>
      </c>
      <c r="CO423">
        <v>365.2</v>
      </c>
      <c r="CU423">
        <v>447.7</v>
      </c>
      <c r="CV423">
        <v>444.1</v>
      </c>
      <c r="CW423" t="s">
        <v>2003</v>
      </c>
    </row>
    <row r="424" spans="2:101" hidden="1">
      <c r="B424">
        <v>76910</v>
      </c>
      <c r="C424" t="s">
        <v>1402</v>
      </c>
      <c r="D424" t="s">
        <v>592</v>
      </c>
      <c r="E424" t="s">
        <v>665</v>
      </c>
      <c r="F424" t="s">
        <v>594</v>
      </c>
      <c r="G424" t="s">
        <v>2030</v>
      </c>
      <c r="H424">
        <v>9865</v>
      </c>
      <c r="I424" t="s">
        <v>616</v>
      </c>
      <c r="J424" t="s">
        <v>1404</v>
      </c>
      <c r="K424">
        <v>14575</v>
      </c>
      <c r="L424" t="s">
        <v>638</v>
      </c>
      <c r="M424" t="s">
        <v>1096</v>
      </c>
      <c r="N424" t="s">
        <v>1999</v>
      </c>
      <c r="O424" t="s">
        <v>2015</v>
      </c>
      <c r="P424" t="s">
        <v>2028</v>
      </c>
      <c r="Q424" t="s">
        <v>642</v>
      </c>
      <c r="R424">
        <v>896</v>
      </c>
      <c r="S424">
        <v>896</v>
      </c>
      <c r="T424">
        <v>700</v>
      </c>
      <c r="U424">
        <v>14</v>
      </c>
      <c r="V424">
        <v>14</v>
      </c>
      <c r="W424">
        <v>20</v>
      </c>
      <c r="Z424" t="s">
        <v>607</v>
      </c>
      <c r="AA424">
        <v>4.0000000000000002E-4</v>
      </c>
      <c r="AB424">
        <v>1.01E-2</v>
      </c>
      <c r="AC424">
        <v>1.77E-2</v>
      </c>
      <c r="AD424" t="s">
        <v>607</v>
      </c>
      <c r="AE424">
        <v>0.9526</v>
      </c>
      <c r="AF424">
        <v>1.52E-2</v>
      </c>
      <c r="AG424">
        <v>2.8E-3</v>
      </c>
      <c r="AH424">
        <v>4.0000000000000002E-4</v>
      </c>
      <c r="AI424">
        <v>2.0000000000000001E-4</v>
      </c>
      <c r="AJ424">
        <v>1E-4</v>
      </c>
      <c r="AK424" t="s">
        <v>607</v>
      </c>
      <c r="AL424">
        <v>0</v>
      </c>
      <c r="AM424">
        <v>1.8000000000000001E-4</v>
      </c>
      <c r="AN424">
        <v>2.2000000000000001E-4</v>
      </c>
      <c r="AO424">
        <v>0</v>
      </c>
      <c r="AP424">
        <v>0</v>
      </c>
      <c r="AQ424" t="s">
        <v>607</v>
      </c>
      <c r="AR424" t="s">
        <v>606</v>
      </c>
      <c r="AS424" t="s">
        <v>606</v>
      </c>
      <c r="AT424" t="s">
        <v>606</v>
      </c>
      <c r="AU424" t="s">
        <v>606</v>
      </c>
      <c r="BK424">
        <v>0</v>
      </c>
      <c r="BL424">
        <v>0</v>
      </c>
      <c r="BM424">
        <v>3.0000000000000001E-5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2.0000000000000002E-5</v>
      </c>
      <c r="BU424">
        <v>5.0000000000000002E-5</v>
      </c>
      <c r="BV424">
        <v>0.58899999999999997</v>
      </c>
      <c r="BW424">
        <v>0.72187840000000003</v>
      </c>
      <c r="BX424">
        <v>17</v>
      </c>
      <c r="BY424">
        <v>4635.3</v>
      </c>
      <c r="BZ424">
        <v>194.6</v>
      </c>
      <c r="CB424">
        <v>107.7</v>
      </c>
      <c r="CC424">
        <v>3.7186016400000002</v>
      </c>
      <c r="CD424">
        <v>3.7154408289999998</v>
      </c>
      <c r="CE424">
        <v>217.79</v>
      </c>
      <c r="CF424" t="s">
        <v>609</v>
      </c>
      <c r="CG424">
        <v>2</v>
      </c>
      <c r="CH424" t="s">
        <v>1405</v>
      </c>
      <c r="CI424" t="s">
        <v>157</v>
      </c>
      <c r="CJ424" t="s">
        <v>1020</v>
      </c>
      <c r="CL424">
        <v>1448</v>
      </c>
      <c r="CM424">
        <v>1950</v>
      </c>
      <c r="CN424">
        <v>1448</v>
      </c>
      <c r="CO424">
        <v>1950</v>
      </c>
      <c r="CP424" t="s">
        <v>157</v>
      </c>
      <c r="CQ424" t="s">
        <v>157</v>
      </c>
      <c r="CU424">
        <v>459.8</v>
      </c>
      <c r="CV424">
        <v>455</v>
      </c>
      <c r="CW424" t="s">
        <v>2003</v>
      </c>
    </row>
    <row r="425" spans="2:101" hidden="1">
      <c r="B425">
        <v>76771</v>
      </c>
      <c r="C425" t="s">
        <v>1411</v>
      </c>
      <c r="D425" t="s">
        <v>592</v>
      </c>
      <c r="E425" t="s">
        <v>665</v>
      </c>
      <c r="F425" t="s">
        <v>594</v>
      </c>
      <c r="G425" t="s">
        <v>2031</v>
      </c>
      <c r="H425">
        <v>11996</v>
      </c>
      <c r="I425" t="s">
        <v>616</v>
      </c>
      <c r="J425" t="s">
        <v>1413</v>
      </c>
      <c r="K425">
        <v>11674</v>
      </c>
      <c r="L425" t="s">
        <v>638</v>
      </c>
      <c r="M425" t="s">
        <v>1143</v>
      </c>
      <c r="N425" t="s">
        <v>1999</v>
      </c>
      <c r="O425" t="s">
        <v>2000</v>
      </c>
      <c r="P425" t="s">
        <v>2028</v>
      </c>
      <c r="Q425" t="s">
        <v>642</v>
      </c>
      <c r="R425">
        <v>827</v>
      </c>
      <c r="S425">
        <v>827</v>
      </c>
      <c r="T425">
        <v>900</v>
      </c>
      <c r="U425">
        <v>2.2000000000000002</v>
      </c>
      <c r="V425">
        <v>2.2000000000000002</v>
      </c>
      <c r="W425">
        <v>20</v>
      </c>
      <c r="Z425" t="s">
        <v>607</v>
      </c>
      <c r="AA425">
        <v>2.0000000000000001E-4</v>
      </c>
      <c r="AB425">
        <v>1.6000000000000001E-3</v>
      </c>
      <c r="AC425">
        <v>0.1333</v>
      </c>
      <c r="AD425" t="s">
        <v>607</v>
      </c>
      <c r="AE425">
        <v>0.86319999999999997</v>
      </c>
      <c r="AF425">
        <v>1.2999999999999999E-3</v>
      </c>
      <c r="AG425">
        <v>2.9999999999999997E-4</v>
      </c>
      <c r="AH425">
        <v>1E-4</v>
      </c>
      <c r="AI425" t="s">
        <v>607</v>
      </c>
      <c r="AJ425" t="s">
        <v>607</v>
      </c>
      <c r="AK425" t="s">
        <v>607</v>
      </c>
      <c r="AL425">
        <v>0</v>
      </c>
      <c r="AM425">
        <v>0</v>
      </c>
      <c r="AN425">
        <v>0</v>
      </c>
      <c r="AO425">
        <v>0</v>
      </c>
      <c r="AP425">
        <v>0</v>
      </c>
      <c r="AQ425" t="s">
        <v>606</v>
      </c>
      <c r="AR425" t="s">
        <v>606</v>
      </c>
      <c r="AS425" t="s">
        <v>606</v>
      </c>
      <c r="AT425" t="s">
        <v>606</v>
      </c>
      <c r="AU425" t="s">
        <v>606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0.68500000000000005</v>
      </c>
      <c r="BW425">
        <v>0.83953599999999995</v>
      </c>
      <c r="BX425">
        <v>19.8</v>
      </c>
      <c r="BY425">
        <v>4966.6000000000004</v>
      </c>
      <c r="BZ425">
        <v>205.9</v>
      </c>
      <c r="CB425">
        <v>100.2</v>
      </c>
      <c r="CC425">
        <v>3.459646094</v>
      </c>
      <c r="CD425">
        <v>3.4567053950000002</v>
      </c>
      <c r="CE425">
        <v>205.5</v>
      </c>
      <c r="CF425" t="s">
        <v>609</v>
      </c>
      <c r="CG425">
        <v>15</v>
      </c>
      <c r="CH425" t="s">
        <v>1414</v>
      </c>
      <c r="CI425" t="s">
        <v>157</v>
      </c>
      <c r="CJ425" t="s">
        <v>1410</v>
      </c>
      <c r="CL425">
        <v>378.5</v>
      </c>
      <c r="CM425">
        <v>382</v>
      </c>
      <c r="CN425">
        <v>378.5</v>
      </c>
      <c r="CO425">
        <v>382</v>
      </c>
      <c r="CP425" t="s">
        <v>157</v>
      </c>
      <c r="CQ425" t="s">
        <v>157</v>
      </c>
      <c r="CR425" t="s">
        <v>780</v>
      </c>
      <c r="CU425">
        <v>483.2</v>
      </c>
      <c r="CV425">
        <v>479.5</v>
      </c>
      <c r="CW425" t="s">
        <v>2003</v>
      </c>
    </row>
    <row r="426" spans="2:101" hidden="1">
      <c r="B426">
        <v>76773</v>
      </c>
      <c r="C426" t="s">
        <v>1406</v>
      </c>
      <c r="D426" t="s">
        <v>592</v>
      </c>
      <c r="E426" t="s">
        <v>665</v>
      </c>
      <c r="F426" t="s">
        <v>594</v>
      </c>
      <c r="G426" t="s">
        <v>2032</v>
      </c>
      <c r="H426">
        <v>14397</v>
      </c>
      <c r="I426" t="s">
        <v>616</v>
      </c>
      <c r="J426" t="s">
        <v>1408</v>
      </c>
      <c r="K426">
        <v>10853</v>
      </c>
      <c r="L426" t="s">
        <v>638</v>
      </c>
      <c r="M426" t="s">
        <v>1096</v>
      </c>
      <c r="N426" t="s">
        <v>1999</v>
      </c>
      <c r="O426" t="s">
        <v>2000</v>
      </c>
      <c r="P426" t="s">
        <v>2001</v>
      </c>
      <c r="Q426" t="s">
        <v>642</v>
      </c>
      <c r="R426">
        <v>676</v>
      </c>
      <c r="S426">
        <v>676</v>
      </c>
      <c r="T426">
        <v>875</v>
      </c>
      <c r="U426">
        <v>7.8</v>
      </c>
      <c r="V426">
        <v>7.8</v>
      </c>
      <c r="W426">
        <v>20</v>
      </c>
      <c r="Z426" t="s">
        <v>607</v>
      </c>
      <c r="AA426">
        <v>1E-3</v>
      </c>
      <c r="AB426">
        <v>1.9E-2</v>
      </c>
      <c r="AC426">
        <v>1.8599999999999998E-2</v>
      </c>
      <c r="AD426" t="s">
        <v>607</v>
      </c>
      <c r="AE426">
        <v>0.95120000000000005</v>
      </c>
      <c r="AF426">
        <v>5.0000000000000001E-3</v>
      </c>
      <c r="AG426">
        <v>6.9999999999999999E-4</v>
      </c>
      <c r="AH426">
        <v>2.9999999999999997E-4</v>
      </c>
      <c r="AI426">
        <v>2.9999999999999997E-4</v>
      </c>
      <c r="AJ426">
        <v>5.0000000000000001E-4</v>
      </c>
      <c r="AK426">
        <v>5.0000000000000001E-4</v>
      </c>
      <c r="AL426">
        <v>7.2000000000000005E-4</v>
      </c>
      <c r="AM426">
        <v>8.0999999999999996E-4</v>
      </c>
      <c r="AN426">
        <v>3.6999999999999999E-4</v>
      </c>
      <c r="AO426">
        <v>0</v>
      </c>
      <c r="AP426">
        <v>0</v>
      </c>
      <c r="AQ426" t="s">
        <v>607</v>
      </c>
      <c r="AR426" t="s">
        <v>606</v>
      </c>
      <c r="AS426" t="s">
        <v>606</v>
      </c>
      <c r="AT426" t="s">
        <v>606</v>
      </c>
      <c r="AU426" t="s">
        <v>606</v>
      </c>
      <c r="BK426">
        <v>3.0000000000000001E-5</v>
      </c>
      <c r="BL426">
        <v>6.0000000000000002E-5</v>
      </c>
      <c r="BM426">
        <v>5.0000000000000002E-5</v>
      </c>
      <c r="BN426">
        <v>0</v>
      </c>
      <c r="BO426">
        <v>0</v>
      </c>
      <c r="BP426">
        <v>0</v>
      </c>
      <c r="BQ426">
        <v>0</v>
      </c>
      <c r="BR426">
        <v>5.1999999999999995E-4</v>
      </c>
      <c r="BS426">
        <v>8.0000000000000007E-5</v>
      </c>
      <c r="BT426">
        <v>8.0000000000000007E-5</v>
      </c>
      <c r="BU426">
        <v>1.8000000000000001E-4</v>
      </c>
      <c r="BV426">
        <v>0.59299999999999997</v>
      </c>
      <c r="BW426">
        <v>0.7267808</v>
      </c>
      <c r="BX426">
        <v>17.2</v>
      </c>
      <c r="BY426">
        <v>4618</v>
      </c>
      <c r="BZ426">
        <v>193.4</v>
      </c>
      <c r="CB426">
        <v>101.6</v>
      </c>
      <c r="CC426">
        <v>3.5079844630000001</v>
      </c>
      <c r="CD426">
        <v>3.5050026760000002</v>
      </c>
      <c r="CE426">
        <v>205.84</v>
      </c>
      <c r="CF426" t="s">
        <v>609</v>
      </c>
      <c r="CG426">
        <v>10</v>
      </c>
      <c r="CH426" t="s">
        <v>1409</v>
      </c>
      <c r="CI426" t="s">
        <v>157</v>
      </c>
      <c r="CJ426" t="s">
        <v>1410</v>
      </c>
      <c r="CL426">
        <v>1000</v>
      </c>
      <c r="CM426">
        <v>1517</v>
      </c>
      <c r="CN426">
        <v>1000</v>
      </c>
      <c r="CO426">
        <v>1517</v>
      </c>
      <c r="CP426" t="s">
        <v>157</v>
      </c>
      <c r="CQ426" t="s">
        <v>157</v>
      </c>
      <c r="CU426">
        <v>484</v>
      </c>
      <c r="CV426">
        <v>479.6</v>
      </c>
      <c r="CW426" t="s">
        <v>2003</v>
      </c>
    </row>
    <row r="427" spans="2:101" hidden="1">
      <c r="B427">
        <v>76823</v>
      </c>
      <c r="C427" t="s">
        <v>1363</v>
      </c>
      <c r="D427" t="s">
        <v>592</v>
      </c>
      <c r="E427" t="s">
        <v>665</v>
      </c>
      <c r="F427" t="s">
        <v>594</v>
      </c>
      <c r="G427" t="s">
        <v>2033</v>
      </c>
      <c r="H427">
        <v>12893</v>
      </c>
      <c r="I427" t="s">
        <v>616</v>
      </c>
      <c r="J427" t="s">
        <v>1365</v>
      </c>
      <c r="K427">
        <v>10856</v>
      </c>
      <c r="L427" t="s">
        <v>638</v>
      </c>
      <c r="M427" t="s">
        <v>1096</v>
      </c>
      <c r="N427" t="s">
        <v>1999</v>
      </c>
      <c r="O427" t="s">
        <v>2034</v>
      </c>
      <c r="P427" t="s">
        <v>2028</v>
      </c>
      <c r="Q427" t="s">
        <v>642</v>
      </c>
      <c r="R427">
        <v>600</v>
      </c>
      <c r="S427">
        <v>600</v>
      </c>
      <c r="T427">
        <v>575</v>
      </c>
      <c r="U427">
        <v>8.9</v>
      </c>
      <c r="V427">
        <v>8.9</v>
      </c>
      <c r="W427">
        <v>20</v>
      </c>
      <c r="Z427" t="s">
        <v>607</v>
      </c>
      <c r="AA427">
        <v>8.9999999999999998E-4</v>
      </c>
      <c r="AB427">
        <v>1.67E-2</v>
      </c>
      <c r="AC427">
        <v>1.8100000000000002E-2</v>
      </c>
      <c r="AD427" t="s">
        <v>607</v>
      </c>
      <c r="AE427">
        <v>0.95120000000000005</v>
      </c>
      <c r="AF427">
        <v>5.7999999999999996E-3</v>
      </c>
      <c r="AG427">
        <v>1.4E-3</v>
      </c>
      <c r="AH427">
        <v>2.9999999999999997E-4</v>
      </c>
      <c r="AI427">
        <v>2.9999999999999997E-4</v>
      </c>
      <c r="AJ427">
        <v>5.0000000000000001E-4</v>
      </c>
      <c r="AK427">
        <v>4.0000000000000002E-4</v>
      </c>
      <c r="AL427">
        <v>7.6999999999999996E-4</v>
      </c>
      <c r="AM427">
        <v>1.5100000000000001E-3</v>
      </c>
      <c r="AN427">
        <v>8.8000000000000003E-4</v>
      </c>
      <c r="AO427">
        <v>0</v>
      </c>
      <c r="AP427">
        <v>0</v>
      </c>
      <c r="AQ427" t="s">
        <v>607</v>
      </c>
      <c r="AR427" t="s">
        <v>606</v>
      </c>
      <c r="AS427" t="s">
        <v>606</v>
      </c>
      <c r="AT427" t="s">
        <v>606</v>
      </c>
      <c r="AU427" t="s">
        <v>606</v>
      </c>
      <c r="BK427">
        <v>2.0000000000000002E-5</v>
      </c>
      <c r="BL427">
        <v>6.0000000000000002E-5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6.7000000000000002E-4</v>
      </c>
      <c r="BS427">
        <v>9.0000000000000006E-5</v>
      </c>
      <c r="BT427">
        <v>8.0000000000000007E-5</v>
      </c>
      <c r="BU427">
        <v>3.2000000000000003E-4</v>
      </c>
      <c r="BV427">
        <v>0.59699999999999998</v>
      </c>
      <c r="BW427">
        <v>0.73168319999999998</v>
      </c>
      <c r="BX427">
        <v>17.3</v>
      </c>
      <c r="BY427">
        <v>4617</v>
      </c>
      <c r="BZ427">
        <v>194.2</v>
      </c>
      <c r="CB427">
        <v>103.4</v>
      </c>
      <c r="CC427">
        <v>3.5701337940000002</v>
      </c>
      <c r="CD427">
        <v>3.56709918</v>
      </c>
      <c r="CE427">
        <v>210.45</v>
      </c>
      <c r="CF427" t="s">
        <v>609</v>
      </c>
      <c r="CG427">
        <v>5</v>
      </c>
      <c r="CH427" t="s">
        <v>1366</v>
      </c>
      <c r="CI427" t="s">
        <v>157</v>
      </c>
      <c r="CJ427" t="s">
        <v>1367</v>
      </c>
      <c r="CL427">
        <v>1392</v>
      </c>
      <c r="CM427">
        <v>2006</v>
      </c>
      <c r="CN427">
        <v>1392</v>
      </c>
      <c r="CO427">
        <v>2006</v>
      </c>
      <c r="CP427" t="s">
        <v>157</v>
      </c>
      <c r="CQ427" t="s">
        <v>157</v>
      </c>
      <c r="CU427">
        <v>431.9</v>
      </c>
      <c r="CV427">
        <v>427.3</v>
      </c>
      <c r="CW427" t="s">
        <v>2003</v>
      </c>
    </row>
    <row r="428" spans="2:101" hidden="1">
      <c r="B428">
        <v>76860</v>
      </c>
      <c r="C428" t="s">
        <v>1357</v>
      </c>
      <c r="D428" t="s">
        <v>592</v>
      </c>
      <c r="E428" t="s">
        <v>665</v>
      </c>
      <c r="F428" t="s">
        <v>594</v>
      </c>
      <c r="G428" t="s">
        <v>2035</v>
      </c>
      <c r="H428">
        <v>13757</v>
      </c>
      <c r="I428" t="s">
        <v>616</v>
      </c>
      <c r="J428" t="s">
        <v>1359</v>
      </c>
      <c r="K428">
        <v>10855</v>
      </c>
      <c r="L428" t="s">
        <v>638</v>
      </c>
      <c r="M428" t="s">
        <v>1096</v>
      </c>
      <c r="N428" t="s">
        <v>1999</v>
      </c>
      <c r="O428" t="s">
        <v>2034</v>
      </c>
      <c r="P428" t="s">
        <v>2028</v>
      </c>
      <c r="Q428" t="s">
        <v>642</v>
      </c>
      <c r="R428">
        <v>607</v>
      </c>
      <c r="S428">
        <v>607</v>
      </c>
      <c r="T428">
        <v>650</v>
      </c>
      <c r="U428">
        <v>-3.3</v>
      </c>
      <c r="V428">
        <v>-3.3</v>
      </c>
      <c r="W428">
        <v>20</v>
      </c>
      <c r="Z428" t="s">
        <v>607</v>
      </c>
      <c r="AA428">
        <v>1E-3</v>
      </c>
      <c r="AB428">
        <v>1.8200000000000001E-2</v>
      </c>
      <c r="AC428">
        <v>1.7299999999999999E-2</v>
      </c>
      <c r="AD428" t="s">
        <v>607</v>
      </c>
      <c r="AE428">
        <v>0.95420000000000005</v>
      </c>
      <c r="AF428">
        <v>5.1000000000000004E-3</v>
      </c>
      <c r="AG428">
        <v>1.1999999999999999E-3</v>
      </c>
      <c r="AH428">
        <v>2.0000000000000001E-4</v>
      </c>
      <c r="AI428">
        <v>2.0000000000000001E-4</v>
      </c>
      <c r="AJ428">
        <v>2.9999999999999997E-4</v>
      </c>
      <c r="AK428">
        <v>2.0000000000000001E-4</v>
      </c>
      <c r="AL428">
        <v>4.0999999999999999E-4</v>
      </c>
      <c r="AM428">
        <v>6.8000000000000005E-4</v>
      </c>
      <c r="AN428">
        <v>3.4000000000000002E-4</v>
      </c>
      <c r="AO428">
        <v>0</v>
      </c>
      <c r="AP428">
        <v>0</v>
      </c>
      <c r="AQ428" t="s">
        <v>607</v>
      </c>
      <c r="AR428" t="s">
        <v>606</v>
      </c>
      <c r="AS428" t="s">
        <v>606</v>
      </c>
      <c r="AT428" t="s">
        <v>606</v>
      </c>
      <c r="AU428" t="s">
        <v>606</v>
      </c>
      <c r="BK428">
        <v>2.0000000000000002E-5</v>
      </c>
      <c r="BL428">
        <v>3.0000000000000001E-5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3.6000000000000002E-4</v>
      </c>
      <c r="BS428">
        <v>5.0000000000000002E-5</v>
      </c>
      <c r="BT428">
        <v>5.0000000000000002E-5</v>
      </c>
      <c r="BU428">
        <v>1.6000000000000001E-4</v>
      </c>
      <c r="BV428">
        <v>0.58899999999999997</v>
      </c>
      <c r="BW428">
        <v>0.72187840000000003</v>
      </c>
      <c r="BX428">
        <v>17</v>
      </c>
      <c r="BY428">
        <v>4617.3999999999996</v>
      </c>
      <c r="BZ428">
        <v>193</v>
      </c>
      <c r="CB428">
        <v>101.8</v>
      </c>
      <c r="CC428">
        <v>3.5148899440000001</v>
      </c>
      <c r="CD428">
        <v>3.5119022869999998</v>
      </c>
      <c r="CE428">
        <v>207.03</v>
      </c>
      <c r="CF428" t="s">
        <v>609</v>
      </c>
      <c r="CG428">
        <v>2</v>
      </c>
      <c r="CH428" t="s">
        <v>1361</v>
      </c>
      <c r="CI428" t="s">
        <v>157</v>
      </c>
      <c r="CJ428" t="s">
        <v>1362</v>
      </c>
      <c r="CL428">
        <v>1500</v>
      </c>
      <c r="CM428">
        <v>1657</v>
      </c>
      <c r="CN428">
        <v>1500</v>
      </c>
      <c r="CO428">
        <v>1657</v>
      </c>
      <c r="CP428" t="s">
        <v>157</v>
      </c>
      <c r="CQ428" t="s">
        <v>157</v>
      </c>
      <c r="CU428">
        <v>465.9</v>
      </c>
      <c r="CV428">
        <v>462.1</v>
      </c>
      <c r="CW428" t="s">
        <v>2003</v>
      </c>
    </row>
    <row r="429" spans="2:101" hidden="1">
      <c r="B429">
        <v>76843</v>
      </c>
      <c r="C429" t="s">
        <v>1351</v>
      </c>
      <c r="D429" t="s">
        <v>592</v>
      </c>
      <c r="E429" t="s">
        <v>665</v>
      </c>
      <c r="F429" t="s">
        <v>594</v>
      </c>
      <c r="G429" t="s">
        <v>2036</v>
      </c>
      <c r="H429">
        <v>10706</v>
      </c>
      <c r="I429" t="s">
        <v>616</v>
      </c>
      <c r="J429" t="s">
        <v>1353</v>
      </c>
      <c r="K429">
        <v>11771</v>
      </c>
      <c r="L429" t="s">
        <v>638</v>
      </c>
      <c r="M429" t="s">
        <v>1096</v>
      </c>
      <c r="N429" t="s">
        <v>1999</v>
      </c>
      <c r="O429" t="s">
        <v>2034</v>
      </c>
      <c r="P429" t="s">
        <v>2001</v>
      </c>
      <c r="Q429" t="s">
        <v>1099</v>
      </c>
      <c r="R429">
        <v>600</v>
      </c>
      <c r="S429">
        <v>600</v>
      </c>
      <c r="T429">
        <v>250</v>
      </c>
      <c r="U429">
        <v>21.1</v>
      </c>
      <c r="V429">
        <v>21.1</v>
      </c>
      <c r="W429">
        <v>20</v>
      </c>
      <c r="Y429" t="s">
        <v>2037</v>
      </c>
      <c r="Z429" t="s">
        <v>607</v>
      </c>
      <c r="AA429">
        <v>5.9999999999999995E-4</v>
      </c>
      <c r="AB429">
        <v>2.2499999999999999E-2</v>
      </c>
      <c r="AC429">
        <v>1.8599999999999998E-2</v>
      </c>
      <c r="AD429" t="s">
        <v>607</v>
      </c>
      <c r="AE429">
        <v>0.94099999999999995</v>
      </c>
      <c r="AF429">
        <v>1.0800000000000001E-2</v>
      </c>
      <c r="AG429">
        <v>3.5000000000000001E-3</v>
      </c>
      <c r="AH429">
        <v>5.0000000000000001E-4</v>
      </c>
      <c r="AI429">
        <v>2.9999999999999997E-4</v>
      </c>
      <c r="AJ429">
        <v>2.9999999999999997E-4</v>
      </c>
      <c r="AK429">
        <v>2.0000000000000001E-4</v>
      </c>
      <c r="AL429">
        <v>2.1000000000000001E-4</v>
      </c>
      <c r="AM429">
        <v>4.4999999999999999E-4</v>
      </c>
      <c r="AN429">
        <v>6.2E-4</v>
      </c>
      <c r="AO429">
        <v>1E-4</v>
      </c>
      <c r="AP429">
        <v>0</v>
      </c>
      <c r="AQ429" t="s">
        <v>607</v>
      </c>
      <c r="AR429" t="s">
        <v>606</v>
      </c>
      <c r="AS429" t="s">
        <v>606</v>
      </c>
      <c r="AT429" t="s">
        <v>606</v>
      </c>
      <c r="AU429" t="s">
        <v>606</v>
      </c>
      <c r="BK429">
        <v>1.0000000000000001E-5</v>
      </c>
      <c r="BL429">
        <v>3.0000000000000001E-5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1.6000000000000001E-4</v>
      </c>
      <c r="BS429">
        <v>2.0000000000000002E-5</v>
      </c>
      <c r="BT429">
        <v>2.0000000000000002E-5</v>
      </c>
      <c r="BU429">
        <v>8.0000000000000007E-5</v>
      </c>
      <c r="BV429">
        <v>0.59699999999999998</v>
      </c>
      <c r="BW429">
        <v>0.73168319999999998</v>
      </c>
      <c r="BX429">
        <v>17.3</v>
      </c>
      <c r="BY429">
        <v>4618.6000000000004</v>
      </c>
      <c r="BZ429">
        <v>194</v>
      </c>
      <c r="CB429">
        <v>109.3</v>
      </c>
      <c r="CC429">
        <v>3.7738454899999998</v>
      </c>
      <c r="CD429">
        <v>3.7706377209999999</v>
      </c>
      <c r="CE429">
        <v>222.72</v>
      </c>
      <c r="CF429" t="s">
        <v>609</v>
      </c>
      <c r="CG429">
        <v>15</v>
      </c>
      <c r="CH429" t="s">
        <v>1355</v>
      </c>
      <c r="CI429" t="s">
        <v>157</v>
      </c>
      <c r="CJ429" t="s">
        <v>1356</v>
      </c>
      <c r="CL429">
        <v>1329</v>
      </c>
      <c r="CM429">
        <v>1855</v>
      </c>
      <c r="CN429">
        <v>1329</v>
      </c>
      <c r="CO429">
        <v>1855</v>
      </c>
      <c r="CP429" t="s">
        <v>157</v>
      </c>
      <c r="CQ429" t="s">
        <v>157</v>
      </c>
      <c r="CU429">
        <v>446.1</v>
      </c>
      <c r="CV429">
        <v>441.4</v>
      </c>
      <c r="CW429" t="s">
        <v>2003</v>
      </c>
    </row>
    <row r="430" spans="2:101" hidden="1">
      <c r="B430">
        <v>76868</v>
      </c>
      <c r="C430" t="s">
        <v>1383</v>
      </c>
      <c r="D430" t="s">
        <v>592</v>
      </c>
      <c r="E430" t="s">
        <v>665</v>
      </c>
      <c r="F430" t="s">
        <v>594</v>
      </c>
      <c r="G430" t="s">
        <v>2038</v>
      </c>
      <c r="H430">
        <v>7138</v>
      </c>
      <c r="I430" t="s">
        <v>616</v>
      </c>
      <c r="J430" t="s">
        <v>1385</v>
      </c>
      <c r="K430">
        <v>11679</v>
      </c>
      <c r="L430" t="s">
        <v>638</v>
      </c>
      <c r="M430" t="s">
        <v>1096</v>
      </c>
      <c r="N430" t="s">
        <v>1999</v>
      </c>
      <c r="O430" t="s">
        <v>2034</v>
      </c>
      <c r="P430" t="s">
        <v>2001</v>
      </c>
      <c r="Q430" t="s">
        <v>642</v>
      </c>
      <c r="R430">
        <v>586</v>
      </c>
      <c r="S430">
        <v>586</v>
      </c>
      <c r="T430">
        <v>150</v>
      </c>
      <c r="U430">
        <v>-2.2000000000000002</v>
      </c>
      <c r="V430">
        <v>-2.2000000000000002</v>
      </c>
      <c r="W430">
        <v>20</v>
      </c>
      <c r="Y430" t="s">
        <v>2039</v>
      </c>
      <c r="Z430">
        <v>1E-4</v>
      </c>
      <c r="AA430">
        <v>6.9999999999999999E-4</v>
      </c>
      <c r="AB430">
        <v>1.5699999999999999E-2</v>
      </c>
      <c r="AC430">
        <v>1.9400000000000001E-2</v>
      </c>
      <c r="AD430" t="s">
        <v>606</v>
      </c>
      <c r="AE430">
        <v>0.95120000000000005</v>
      </c>
      <c r="AF430">
        <v>9.1000000000000004E-3</v>
      </c>
      <c r="AG430">
        <v>4.0000000000000002E-4</v>
      </c>
      <c r="AH430">
        <v>2.9999999999999997E-4</v>
      </c>
      <c r="AI430">
        <v>2.9999999999999997E-4</v>
      </c>
      <c r="AJ430">
        <v>4.0000000000000002E-4</v>
      </c>
      <c r="AK430">
        <v>2.9999999999999997E-4</v>
      </c>
      <c r="AL430">
        <v>6.4000000000000005E-4</v>
      </c>
      <c r="AM430">
        <v>3.3E-4</v>
      </c>
      <c r="AN430">
        <v>2.5000000000000001E-4</v>
      </c>
      <c r="AO430">
        <v>6.9999999999999994E-5</v>
      </c>
      <c r="AP430">
        <v>0</v>
      </c>
      <c r="AQ430" t="s">
        <v>606</v>
      </c>
      <c r="AR430" t="s">
        <v>606</v>
      </c>
      <c r="AS430" t="s">
        <v>606</v>
      </c>
      <c r="AT430" t="s">
        <v>606</v>
      </c>
      <c r="AU430" t="s">
        <v>606</v>
      </c>
      <c r="BK430">
        <v>3.0000000000000001E-5</v>
      </c>
      <c r="BL430">
        <v>5.0000000000000002E-5</v>
      </c>
      <c r="BM430">
        <v>0</v>
      </c>
      <c r="BN430">
        <v>0</v>
      </c>
      <c r="BO430">
        <v>0</v>
      </c>
      <c r="BP430">
        <v>3.0000000000000001E-5</v>
      </c>
      <c r="BQ430">
        <v>0</v>
      </c>
      <c r="BR430">
        <v>5.1000000000000004E-4</v>
      </c>
      <c r="BS430">
        <v>8.0000000000000007E-5</v>
      </c>
      <c r="BT430">
        <v>6.0000000000000002E-5</v>
      </c>
      <c r="BU430">
        <v>5.0000000000000002E-5</v>
      </c>
      <c r="BV430">
        <v>0.59099999999999997</v>
      </c>
      <c r="BW430">
        <v>0.72432960000000002</v>
      </c>
      <c r="BX430">
        <v>17.100000000000001</v>
      </c>
      <c r="BY430">
        <v>4628.5</v>
      </c>
      <c r="BZ430">
        <v>193.8</v>
      </c>
      <c r="CB430">
        <v>103.5</v>
      </c>
      <c r="CC430">
        <v>3.5735865339999999</v>
      </c>
      <c r="CD430">
        <v>3.5705489859999999</v>
      </c>
      <c r="CE430">
        <v>209.05</v>
      </c>
      <c r="CF430" t="s">
        <v>609</v>
      </c>
      <c r="CG430">
        <v>0</v>
      </c>
      <c r="CH430" t="s">
        <v>1386</v>
      </c>
      <c r="CI430" t="s">
        <v>157</v>
      </c>
      <c r="CJ430" t="s">
        <v>1387</v>
      </c>
      <c r="CL430">
        <v>1377</v>
      </c>
      <c r="CM430">
        <v>1926</v>
      </c>
      <c r="CN430">
        <v>1377</v>
      </c>
      <c r="CO430">
        <v>1926</v>
      </c>
      <c r="CP430" t="s">
        <v>157</v>
      </c>
      <c r="CQ430" t="s">
        <v>157</v>
      </c>
      <c r="CU430">
        <v>464.1</v>
      </c>
      <c r="CV430">
        <v>459.6</v>
      </c>
      <c r="CW430" t="s">
        <v>2003</v>
      </c>
    </row>
    <row r="431" spans="2:101" hidden="1">
      <c r="B431">
        <v>76829</v>
      </c>
      <c r="C431" t="s">
        <v>1235</v>
      </c>
      <c r="D431" t="s">
        <v>592</v>
      </c>
      <c r="E431" t="s">
        <v>665</v>
      </c>
      <c r="F431" t="s">
        <v>594</v>
      </c>
      <c r="G431" t="s">
        <v>2040</v>
      </c>
      <c r="H431">
        <v>5264</v>
      </c>
      <c r="I431" t="s">
        <v>616</v>
      </c>
      <c r="J431" t="s">
        <v>1237</v>
      </c>
      <c r="K431">
        <v>12470</v>
      </c>
      <c r="L431" t="s">
        <v>638</v>
      </c>
      <c r="M431" t="s">
        <v>1096</v>
      </c>
      <c r="N431" t="s">
        <v>1999</v>
      </c>
      <c r="O431" t="s">
        <v>2034</v>
      </c>
      <c r="P431" t="s">
        <v>2041</v>
      </c>
      <c r="Q431" t="s">
        <v>642</v>
      </c>
      <c r="R431">
        <v>786</v>
      </c>
      <c r="S431">
        <v>786</v>
      </c>
      <c r="T431">
        <v>750</v>
      </c>
      <c r="U431">
        <v>1</v>
      </c>
      <c r="V431">
        <v>1</v>
      </c>
      <c r="W431">
        <v>21</v>
      </c>
      <c r="Z431" t="s">
        <v>607</v>
      </c>
      <c r="AA431">
        <v>1.1000000000000001E-3</v>
      </c>
      <c r="AB431">
        <v>1.9199999999999998E-2</v>
      </c>
      <c r="AC431">
        <v>1.7899999999999999E-2</v>
      </c>
      <c r="AD431" t="s">
        <v>607</v>
      </c>
      <c r="AE431">
        <v>0.95179999999999998</v>
      </c>
      <c r="AF431">
        <v>3.5000000000000001E-3</v>
      </c>
      <c r="AG431">
        <v>8.0000000000000004E-4</v>
      </c>
      <c r="AH431" t="s">
        <v>606</v>
      </c>
      <c r="AI431">
        <v>2.9999999999999997E-4</v>
      </c>
      <c r="AJ431">
        <v>6.9999999999999999E-4</v>
      </c>
      <c r="AK431">
        <v>5.0000000000000001E-4</v>
      </c>
      <c r="AL431">
        <v>8.1999999999999998E-4</v>
      </c>
      <c r="AM431">
        <v>1.3500000000000001E-3</v>
      </c>
      <c r="AN431">
        <v>8.5999999999999998E-4</v>
      </c>
      <c r="AO431">
        <v>1E-4</v>
      </c>
      <c r="AP431">
        <v>0</v>
      </c>
      <c r="AQ431" t="s">
        <v>607</v>
      </c>
      <c r="AR431" t="s">
        <v>606</v>
      </c>
      <c r="AS431" t="s">
        <v>606</v>
      </c>
      <c r="AT431" t="s">
        <v>606</v>
      </c>
      <c r="AU431" t="s">
        <v>606</v>
      </c>
      <c r="BK431">
        <v>2.0000000000000002E-5</v>
      </c>
      <c r="BL431">
        <v>6.0000000000000002E-5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6.2E-4</v>
      </c>
      <c r="BS431">
        <v>6.9999999999999994E-5</v>
      </c>
      <c r="BT431">
        <v>6.0000000000000002E-5</v>
      </c>
      <c r="BU431">
        <v>2.4000000000000001E-4</v>
      </c>
      <c r="BV431">
        <v>0.59499999999999997</v>
      </c>
      <c r="BW431">
        <v>0.72923199999999999</v>
      </c>
      <c r="BX431">
        <v>17.2</v>
      </c>
      <c r="BY431">
        <v>4612.5</v>
      </c>
      <c r="BZ431">
        <v>193.5</v>
      </c>
      <c r="CB431">
        <v>104.7</v>
      </c>
      <c r="CC431">
        <v>3.615019422</v>
      </c>
      <c r="CD431">
        <v>3.6119466550000001</v>
      </c>
      <c r="CE431">
        <v>213.34</v>
      </c>
      <c r="CF431" t="s">
        <v>609</v>
      </c>
      <c r="CG431">
        <v>10</v>
      </c>
      <c r="CH431" t="s">
        <v>1238</v>
      </c>
      <c r="CI431" t="s">
        <v>157</v>
      </c>
      <c r="CJ431" t="s">
        <v>1239</v>
      </c>
      <c r="CL431">
        <v>1422</v>
      </c>
      <c r="CM431">
        <v>1948</v>
      </c>
      <c r="CN431">
        <v>1422</v>
      </c>
      <c r="CO431">
        <v>1948</v>
      </c>
      <c r="CP431" t="s">
        <v>157</v>
      </c>
      <c r="CQ431" t="s">
        <v>157</v>
      </c>
      <c r="CU431">
        <v>476</v>
      </c>
      <c r="CV431">
        <v>470.7</v>
      </c>
      <c r="CW431" t="s">
        <v>2003</v>
      </c>
    </row>
    <row r="432" spans="2:101" hidden="1">
      <c r="B432">
        <v>76828</v>
      </c>
      <c r="C432" t="s">
        <v>1252</v>
      </c>
      <c r="D432" t="s">
        <v>592</v>
      </c>
      <c r="E432" t="s">
        <v>665</v>
      </c>
      <c r="F432" t="s">
        <v>594</v>
      </c>
      <c r="G432" t="s">
        <v>2042</v>
      </c>
      <c r="H432">
        <v>7135</v>
      </c>
      <c r="I432" t="s">
        <v>616</v>
      </c>
      <c r="J432" t="s">
        <v>1254</v>
      </c>
      <c r="K432">
        <v>11770</v>
      </c>
      <c r="L432" t="s">
        <v>638</v>
      </c>
      <c r="M432" t="s">
        <v>1096</v>
      </c>
      <c r="N432" t="s">
        <v>1999</v>
      </c>
      <c r="O432" t="s">
        <v>2034</v>
      </c>
      <c r="P432" t="s">
        <v>2001</v>
      </c>
      <c r="Q432" t="s">
        <v>642</v>
      </c>
      <c r="R432">
        <v>758</v>
      </c>
      <c r="S432">
        <v>758</v>
      </c>
      <c r="T432">
        <v>900</v>
      </c>
      <c r="U432">
        <v>11.7</v>
      </c>
      <c r="V432">
        <v>11.7</v>
      </c>
      <c r="W432">
        <v>20</v>
      </c>
      <c r="Z432" t="s">
        <v>607</v>
      </c>
      <c r="AA432">
        <v>8.9999999999999998E-4</v>
      </c>
      <c r="AB432">
        <v>1.4800000000000001E-2</v>
      </c>
      <c r="AC432">
        <v>1.9099999999999999E-2</v>
      </c>
      <c r="AD432" t="s">
        <v>607</v>
      </c>
      <c r="AE432">
        <v>0.95209999999999995</v>
      </c>
      <c r="AF432">
        <v>4.3E-3</v>
      </c>
      <c r="AG432">
        <v>2.2000000000000001E-3</v>
      </c>
      <c r="AH432">
        <v>2.9999999999999997E-4</v>
      </c>
      <c r="AI432">
        <v>2.9999999999999997E-4</v>
      </c>
      <c r="AJ432">
        <v>5.9999999999999995E-4</v>
      </c>
      <c r="AK432">
        <v>5.0000000000000001E-4</v>
      </c>
      <c r="AL432">
        <v>9.2000000000000003E-4</v>
      </c>
      <c r="AM432">
        <v>1.5900000000000001E-3</v>
      </c>
      <c r="AN432">
        <v>8.8000000000000003E-4</v>
      </c>
      <c r="AO432">
        <v>1.9000000000000001E-4</v>
      </c>
      <c r="AP432">
        <v>0</v>
      </c>
      <c r="AQ432" t="s">
        <v>606</v>
      </c>
      <c r="AR432" t="s">
        <v>606</v>
      </c>
      <c r="AS432" t="s">
        <v>606</v>
      </c>
      <c r="AT432" t="s">
        <v>606</v>
      </c>
      <c r="AU432" t="s">
        <v>606</v>
      </c>
      <c r="BK432">
        <v>3.0000000000000001E-5</v>
      </c>
      <c r="BL432">
        <v>6.0000000000000002E-5</v>
      </c>
      <c r="BM432">
        <v>1.0000000000000001E-5</v>
      </c>
      <c r="BN432">
        <v>0</v>
      </c>
      <c r="BO432">
        <v>0</v>
      </c>
      <c r="BP432">
        <v>1.0000000000000001E-5</v>
      </c>
      <c r="BQ432">
        <v>0</v>
      </c>
      <c r="BR432">
        <v>7.2000000000000005E-4</v>
      </c>
      <c r="BS432">
        <v>9.0000000000000006E-5</v>
      </c>
      <c r="BT432">
        <v>9.0000000000000006E-5</v>
      </c>
      <c r="BU432">
        <v>3.1E-4</v>
      </c>
      <c r="BV432">
        <v>0.59899999999999998</v>
      </c>
      <c r="BW432">
        <v>0.73413439999999996</v>
      </c>
      <c r="BX432">
        <v>17.3</v>
      </c>
      <c r="BY432">
        <v>4620.6000000000004</v>
      </c>
      <c r="BZ432">
        <v>194.6</v>
      </c>
      <c r="CB432">
        <v>104.1</v>
      </c>
      <c r="CC432">
        <v>3.594302978</v>
      </c>
      <c r="CD432">
        <v>3.59124782</v>
      </c>
      <c r="CE432">
        <v>211.79</v>
      </c>
      <c r="CF432" t="s">
        <v>609</v>
      </c>
      <c r="CG432">
        <v>5</v>
      </c>
      <c r="CH432" t="s">
        <v>1256</v>
      </c>
      <c r="CI432" t="s">
        <v>157</v>
      </c>
      <c r="CJ432" t="s">
        <v>1257</v>
      </c>
      <c r="CL432">
        <v>1387</v>
      </c>
      <c r="CM432">
        <v>1998.5</v>
      </c>
      <c r="CN432">
        <v>1387</v>
      </c>
      <c r="CO432">
        <v>1998.5</v>
      </c>
      <c r="CP432" t="s">
        <v>157</v>
      </c>
      <c r="CQ432" t="s">
        <v>157</v>
      </c>
      <c r="CU432">
        <v>478.2</v>
      </c>
      <c r="CV432">
        <v>472.5</v>
      </c>
      <c r="CW432" t="s">
        <v>2003</v>
      </c>
    </row>
    <row r="433" spans="2:101" hidden="1">
      <c r="B433">
        <v>76929</v>
      </c>
      <c r="C433" t="s">
        <v>1388</v>
      </c>
      <c r="D433" t="s">
        <v>592</v>
      </c>
      <c r="E433" t="s">
        <v>665</v>
      </c>
      <c r="F433" t="s">
        <v>594</v>
      </c>
      <c r="G433" t="s">
        <v>2043</v>
      </c>
      <c r="H433">
        <v>12942</v>
      </c>
      <c r="I433" t="s">
        <v>616</v>
      </c>
      <c r="J433" t="s">
        <v>1390</v>
      </c>
      <c r="K433">
        <v>14573</v>
      </c>
      <c r="L433" t="s">
        <v>638</v>
      </c>
      <c r="M433" t="s">
        <v>1096</v>
      </c>
      <c r="N433" t="s">
        <v>1999</v>
      </c>
      <c r="O433" t="s">
        <v>2015</v>
      </c>
      <c r="P433" t="s">
        <v>2023</v>
      </c>
      <c r="Q433" t="s">
        <v>642</v>
      </c>
      <c r="R433">
        <v>1034</v>
      </c>
      <c r="S433">
        <v>1034</v>
      </c>
      <c r="T433">
        <v>1000</v>
      </c>
      <c r="U433">
        <v>4</v>
      </c>
      <c r="V433">
        <v>4</v>
      </c>
      <c r="W433">
        <v>20</v>
      </c>
      <c r="Z433" t="s">
        <v>607</v>
      </c>
      <c r="AA433">
        <v>6.9999999999999999E-4</v>
      </c>
      <c r="AB433">
        <v>1.3899999999999999E-2</v>
      </c>
      <c r="AC433">
        <v>1.7500000000000002E-2</v>
      </c>
      <c r="AD433" t="s">
        <v>607</v>
      </c>
      <c r="AE433">
        <v>0.95389999999999997</v>
      </c>
      <c r="AF433">
        <v>9.2999999999999992E-3</v>
      </c>
      <c r="AG433">
        <v>1.5E-3</v>
      </c>
      <c r="AH433">
        <v>5.0000000000000001E-4</v>
      </c>
      <c r="AI433">
        <v>2.9999999999999997E-4</v>
      </c>
      <c r="AJ433">
        <v>2.9999999999999997E-4</v>
      </c>
      <c r="AK433">
        <v>2.0000000000000001E-4</v>
      </c>
      <c r="AL433">
        <v>3.3E-4</v>
      </c>
      <c r="AM433">
        <v>6.2E-4</v>
      </c>
      <c r="AN433">
        <v>4.8999999999999998E-4</v>
      </c>
      <c r="AO433">
        <v>0</v>
      </c>
      <c r="AP433">
        <v>0</v>
      </c>
      <c r="AQ433" t="s">
        <v>606</v>
      </c>
      <c r="AR433" t="s">
        <v>606</v>
      </c>
      <c r="AS433" t="s">
        <v>606</v>
      </c>
      <c r="AT433" t="s">
        <v>606</v>
      </c>
      <c r="AU433" t="s">
        <v>606</v>
      </c>
      <c r="BK433">
        <v>2.0000000000000002E-5</v>
      </c>
      <c r="BL433">
        <v>3.0000000000000001E-5</v>
      </c>
      <c r="BM433">
        <v>2.0000000000000002E-5</v>
      </c>
      <c r="BN433">
        <v>0</v>
      </c>
      <c r="BO433">
        <v>0</v>
      </c>
      <c r="BP433">
        <v>0</v>
      </c>
      <c r="BQ433">
        <v>0</v>
      </c>
      <c r="BR433">
        <v>2.4000000000000001E-4</v>
      </c>
      <c r="BS433">
        <v>3.0000000000000001E-5</v>
      </c>
      <c r="BT433">
        <v>3.0000000000000001E-5</v>
      </c>
      <c r="BU433">
        <v>9.0000000000000006E-5</v>
      </c>
      <c r="BV433">
        <v>0.59</v>
      </c>
      <c r="BW433">
        <v>0.72310399999999997</v>
      </c>
      <c r="BX433">
        <v>17.100000000000001</v>
      </c>
      <c r="BY433">
        <v>4625.2</v>
      </c>
      <c r="BZ433">
        <v>193.9</v>
      </c>
      <c r="CB433">
        <v>105.6</v>
      </c>
      <c r="CC433">
        <v>3.6460940869999998</v>
      </c>
      <c r="CD433">
        <v>3.6429949069999998</v>
      </c>
      <c r="CE433">
        <v>214.79</v>
      </c>
      <c r="CF433" t="s">
        <v>609</v>
      </c>
      <c r="CG433">
        <v>11</v>
      </c>
      <c r="CH433" t="s">
        <v>1391</v>
      </c>
      <c r="CI433" t="s">
        <v>157</v>
      </c>
      <c r="CJ433" t="s">
        <v>1392</v>
      </c>
      <c r="CL433">
        <v>1393</v>
      </c>
      <c r="CM433">
        <v>1957.5</v>
      </c>
      <c r="CN433">
        <v>1393</v>
      </c>
      <c r="CO433">
        <v>1957.5</v>
      </c>
      <c r="CP433" t="s">
        <v>157</v>
      </c>
      <c r="CQ433" t="s">
        <v>157</v>
      </c>
      <c r="CU433">
        <v>459</v>
      </c>
      <c r="CV433">
        <v>454.9</v>
      </c>
      <c r="CW433" t="s">
        <v>2003</v>
      </c>
    </row>
    <row r="434" spans="2:101" hidden="1">
      <c r="B434">
        <v>76927</v>
      </c>
      <c r="C434" t="s">
        <v>1535</v>
      </c>
      <c r="D434" t="s">
        <v>592</v>
      </c>
      <c r="E434" t="s">
        <v>665</v>
      </c>
      <c r="F434" t="s">
        <v>594</v>
      </c>
      <c r="G434" t="s">
        <v>2044</v>
      </c>
      <c r="H434">
        <v>13830</v>
      </c>
      <c r="I434" t="s">
        <v>616</v>
      </c>
      <c r="J434" t="s">
        <v>1537</v>
      </c>
      <c r="K434">
        <v>15235</v>
      </c>
      <c r="L434" t="s">
        <v>638</v>
      </c>
      <c r="M434" t="s">
        <v>1169</v>
      </c>
      <c r="N434" t="s">
        <v>1999</v>
      </c>
      <c r="O434" t="s">
        <v>2015</v>
      </c>
      <c r="P434" t="s">
        <v>2023</v>
      </c>
      <c r="Q434" t="s">
        <v>642</v>
      </c>
      <c r="R434">
        <v>1034</v>
      </c>
      <c r="S434">
        <v>1034</v>
      </c>
      <c r="T434">
        <v>1025</v>
      </c>
      <c r="U434">
        <v>1</v>
      </c>
      <c r="V434">
        <v>1</v>
      </c>
      <c r="W434">
        <v>20</v>
      </c>
      <c r="Y434" t="s">
        <v>2045</v>
      </c>
      <c r="Z434" t="s">
        <v>607</v>
      </c>
      <c r="AA434">
        <v>2.0000000000000001E-4</v>
      </c>
      <c r="AB434">
        <v>1.9E-3</v>
      </c>
      <c r="AC434">
        <v>0.1115</v>
      </c>
      <c r="AD434" t="s">
        <v>606</v>
      </c>
      <c r="AE434">
        <v>0.88600000000000001</v>
      </c>
      <c r="AF434">
        <v>4.0000000000000002E-4</v>
      </c>
      <c r="AG434" t="s">
        <v>607</v>
      </c>
      <c r="AH434" t="s">
        <v>607</v>
      </c>
      <c r="AI434" t="s">
        <v>607</v>
      </c>
      <c r="AJ434" t="s">
        <v>607</v>
      </c>
      <c r="AK434" t="s">
        <v>607</v>
      </c>
      <c r="AL434">
        <v>0</v>
      </c>
      <c r="AM434">
        <v>0</v>
      </c>
      <c r="AN434">
        <v>0</v>
      </c>
      <c r="AO434">
        <v>0</v>
      </c>
      <c r="AP434">
        <v>0</v>
      </c>
      <c r="AQ434" t="s">
        <v>606</v>
      </c>
      <c r="AR434" t="s">
        <v>606</v>
      </c>
      <c r="AS434" t="s">
        <v>606</v>
      </c>
      <c r="AT434" t="s">
        <v>606</v>
      </c>
      <c r="AU434" t="s">
        <v>606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0.66300000000000003</v>
      </c>
      <c r="BW434">
        <v>0.81257279999999998</v>
      </c>
      <c r="BX434">
        <v>19.2</v>
      </c>
      <c r="BY434">
        <v>4905.3</v>
      </c>
      <c r="BZ434">
        <v>203.2</v>
      </c>
      <c r="CB434">
        <v>95</v>
      </c>
      <c r="CC434">
        <v>3.28</v>
      </c>
      <c r="CD434">
        <v>3.2770000000000001</v>
      </c>
      <c r="CE434" t="s">
        <v>608</v>
      </c>
      <c r="CF434" t="s">
        <v>609</v>
      </c>
      <c r="CG434">
        <v>0</v>
      </c>
      <c r="CH434" t="s">
        <v>713</v>
      </c>
      <c r="CI434" t="s">
        <v>157</v>
      </c>
      <c r="CJ434" t="s">
        <v>714</v>
      </c>
      <c r="CL434">
        <v>354</v>
      </c>
      <c r="CM434">
        <v>359</v>
      </c>
      <c r="CN434">
        <v>354</v>
      </c>
      <c r="CO434">
        <v>359</v>
      </c>
      <c r="CP434" t="s">
        <v>157</v>
      </c>
      <c r="CQ434" t="s">
        <v>157</v>
      </c>
      <c r="CU434">
        <v>449</v>
      </c>
      <c r="CV434">
        <v>444.8</v>
      </c>
      <c r="CW434" t="s">
        <v>2003</v>
      </c>
    </row>
    <row r="435" spans="2:101" hidden="1">
      <c r="B435">
        <v>76789</v>
      </c>
      <c r="C435" t="s">
        <v>1418</v>
      </c>
      <c r="D435" t="s">
        <v>592</v>
      </c>
      <c r="E435" t="s">
        <v>665</v>
      </c>
      <c r="F435" t="s">
        <v>594</v>
      </c>
      <c r="G435" t="s">
        <v>2046</v>
      </c>
      <c r="H435">
        <v>13025</v>
      </c>
      <c r="I435" t="s">
        <v>616</v>
      </c>
      <c r="J435" t="s">
        <v>1420</v>
      </c>
      <c r="K435">
        <v>14417</v>
      </c>
      <c r="L435" t="s">
        <v>638</v>
      </c>
      <c r="M435" t="s">
        <v>1169</v>
      </c>
      <c r="N435" t="s">
        <v>1999</v>
      </c>
      <c r="O435" t="s">
        <v>2000</v>
      </c>
      <c r="P435" t="s">
        <v>2041</v>
      </c>
      <c r="Q435" t="s">
        <v>642</v>
      </c>
      <c r="R435">
        <v>896</v>
      </c>
      <c r="S435">
        <v>896</v>
      </c>
      <c r="T435">
        <v>825</v>
      </c>
      <c r="U435">
        <v>5</v>
      </c>
      <c r="V435">
        <v>5</v>
      </c>
      <c r="W435">
        <v>21</v>
      </c>
      <c r="Z435" t="s">
        <v>607</v>
      </c>
      <c r="AA435" t="s">
        <v>607</v>
      </c>
      <c r="AB435">
        <v>2.2000000000000001E-3</v>
      </c>
      <c r="AC435">
        <v>0.13239999999999999</v>
      </c>
      <c r="AD435">
        <v>2.0000000000000001E-4</v>
      </c>
      <c r="AE435">
        <v>0.86260000000000003</v>
      </c>
      <c r="AF435">
        <v>2E-3</v>
      </c>
      <c r="AG435">
        <v>4.0000000000000002E-4</v>
      </c>
      <c r="AH435">
        <v>2.0000000000000001E-4</v>
      </c>
      <c r="AI435" t="s">
        <v>607</v>
      </c>
      <c r="AJ435" t="s">
        <v>607</v>
      </c>
      <c r="AK435" t="s">
        <v>606</v>
      </c>
      <c r="AL435">
        <v>0</v>
      </c>
      <c r="AM435">
        <v>0</v>
      </c>
      <c r="AN435">
        <v>0</v>
      </c>
      <c r="AO435">
        <v>0</v>
      </c>
      <c r="AP435">
        <v>0</v>
      </c>
      <c r="AQ435" t="s">
        <v>606</v>
      </c>
      <c r="AR435" t="s">
        <v>606</v>
      </c>
      <c r="AS435" t="s">
        <v>606</v>
      </c>
      <c r="AT435" t="s">
        <v>606</v>
      </c>
      <c r="AU435" t="s">
        <v>606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0.68500000000000005</v>
      </c>
      <c r="BW435">
        <v>0.83953599999999995</v>
      </c>
      <c r="BX435">
        <v>19.8</v>
      </c>
      <c r="BY435">
        <v>4964.7</v>
      </c>
      <c r="BZ435">
        <v>205.9</v>
      </c>
      <c r="CB435">
        <v>109.6</v>
      </c>
      <c r="CC435">
        <v>3.7842037120000001</v>
      </c>
      <c r="CD435">
        <v>3.7809871390000001</v>
      </c>
      <c r="CE435">
        <v>224.08</v>
      </c>
      <c r="CF435" t="s">
        <v>609</v>
      </c>
      <c r="CG435">
        <v>200</v>
      </c>
      <c r="CH435" t="s">
        <v>1422</v>
      </c>
      <c r="CI435" t="s">
        <v>157</v>
      </c>
      <c r="CJ435" t="s">
        <v>1423</v>
      </c>
      <c r="CL435">
        <v>415.5</v>
      </c>
      <c r="CM435">
        <v>419</v>
      </c>
      <c r="CN435">
        <v>415.5</v>
      </c>
      <c r="CO435">
        <v>419</v>
      </c>
      <c r="CP435" t="s">
        <v>157</v>
      </c>
      <c r="CQ435" t="s">
        <v>157</v>
      </c>
      <c r="CU435">
        <v>510.9</v>
      </c>
      <c r="CV435">
        <v>506.5</v>
      </c>
      <c r="CW435" t="s">
        <v>2003</v>
      </c>
    </row>
    <row r="436" spans="2:101" hidden="1">
      <c r="B436">
        <v>76677</v>
      </c>
      <c r="C436" t="s">
        <v>1691</v>
      </c>
      <c r="D436" t="s">
        <v>592</v>
      </c>
      <c r="E436" t="s">
        <v>665</v>
      </c>
      <c r="F436" t="s">
        <v>594</v>
      </c>
      <c r="G436" t="s">
        <v>2047</v>
      </c>
      <c r="H436">
        <v>12832</v>
      </c>
      <c r="I436" t="s">
        <v>616</v>
      </c>
      <c r="J436" t="s">
        <v>1693</v>
      </c>
      <c r="L436" t="s">
        <v>638</v>
      </c>
      <c r="M436" t="s">
        <v>831</v>
      </c>
      <c r="N436" t="s">
        <v>1999</v>
      </c>
      <c r="O436" t="s">
        <v>2000</v>
      </c>
      <c r="P436" t="s">
        <v>2048</v>
      </c>
      <c r="Q436" t="s">
        <v>642</v>
      </c>
      <c r="R436">
        <v>1503</v>
      </c>
      <c r="S436">
        <v>1503</v>
      </c>
      <c r="T436">
        <v>1450</v>
      </c>
      <c r="U436">
        <v>20</v>
      </c>
      <c r="V436">
        <v>20</v>
      </c>
      <c r="W436">
        <v>20</v>
      </c>
      <c r="Y436" t="s">
        <v>2045</v>
      </c>
      <c r="Z436" t="s">
        <v>607</v>
      </c>
      <c r="AA436">
        <v>2.0000000000000001E-4</v>
      </c>
      <c r="AB436">
        <v>3.8E-3</v>
      </c>
      <c r="AC436">
        <v>8.0299999999999996E-2</v>
      </c>
      <c r="AD436" t="s">
        <v>607</v>
      </c>
      <c r="AE436">
        <v>0.91510000000000002</v>
      </c>
      <c r="AF436">
        <v>5.9999999999999995E-4</v>
      </c>
      <c r="AG436" t="s">
        <v>607</v>
      </c>
      <c r="AH436" t="s">
        <v>607</v>
      </c>
      <c r="AI436" t="s">
        <v>607</v>
      </c>
      <c r="AJ436" t="s">
        <v>607</v>
      </c>
      <c r="AK436" t="s">
        <v>607</v>
      </c>
      <c r="AL436">
        <v>0</v>
      </c>
      <c r="AM436">
        <v>0</v>
      </c>
      <c r="AN436">
        <v>0</v>
      </c>
      <c r="AO436">
        <v>0</v>
      </c>
      <c r="AP436">
        <v>0</v>
      </c>
      <c r="AQ436" t="s">
        <v>606</v>
      </c>
      <c r="AR436" t="s">
        <v>606</v>
      </c>
      <c r="AS436" t="s">
        <v>606</v>
      </c>
      <c r="AT436" t="s">
        <v>606</v>
      </c>
      <c r="AU436" t="s">
        <v>606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0.63400000000000001</v>
      </c>
      <c r="BW436">
        <v>0.77703040000000001</v>
      </c>
      <c r="BX436">
        <v>18.399999999999999</v>
      </c>
      <c r="BY436">
        <v>4816.7</v>
      </c>
      <c r="BZ436">
        <v>199.6</v>
      </c>
      <c r="CB436">
        <v>108.2</v>
      </c>
      <c r="CC436">
        <v>3.7358653429999999</v>
      </c>
      <c r="CD436">
        <v>3.7326898580000001</v>
      </c>
      <c r="CE436">
        <v>221.38</v>
      </c>
      <c r="CF436" t="s">
        <v>609</v>
      </c>
      <c r="CG436">
        <v>2</v>
      </c>
      <c r="CH436" t="s">
        <v>1695</v>
      </c>
      <c r="CI436" t="s">
        <v>157</v>
      </c>
      <c r="CJ436" t="s">
        <v>1696</v>
      </c>
      <c r="CL436">
        <v>508.5</v>
      </c>
      <c r="CM436">
        <v>511.5</v>
      </c>
      <c r="CN436">
        <v>508.5</v>
      </c>
      <c r="CO436">
        <v>511.5</v>
      </c>
      <c r="CU436">
        <v>614.79999999999995</v>
      </c>
      <c r="CV436">
        <v>611.20000000000005</v>
      </c>
      <c r="CW436" t="s">
        <v>2003</v>
      </c>
    </row>
    <row r="437" spans="2:101" hidden="1">
      <c r="B437">
        <v>76780</v>
      </c>
      <c r="C437" t="s">
        <v>1480</v>
      </c>
      <c r="D437" t="s">
        <v>592</v>
      </c>
      <c r="E437" t="s">
        <v>665</v>
      </c>
      <c r="F437" t="s">
        <v>594</v>
      </c>
      <c r="G437" t="s">
        <v>2049</v>
      </c>
      <c r="H437">
        <v>13956</v>
      </c>
      <c r="I437" t="s">
        <v>616</v>
      </c>
      <c r="J437" t="s">
        <v>1482</v>
      </c>
      <c r="K437">
        <v>9603</v>
      </c>
      <c r="L437" t="s">
        <v>638</v>
      </c>
      <c r="M437" t="s">
        <v>1096</v>
      </c>
      <c r="N437" t="s">
        <v>1999</v>
      </c>
      <c r="O437" t="s">
        <v>2000</v>
      </c>
      <c r="P437" t="s">
        <v>2028</v>
      </c>
      <c r="Q437" t="s">
        <v>642</v>
      </c>
      <c r="R437">
        <v>579</v>
      </c>
      <c r="S437">
        <v>579</v>
      </c>
      <c r="T437">
        <v>800</v>
      </c>
      <c r="U437">
        <v>0.6</v>
      </c>
      <c r="V437">
        <v>0.6</v>
      </c>
      <c r="W437">
        <v>20</v>
      </c>
      <c r="Z437" t="s">
        <v>607</v>
      </c>
      <c r="AA437">
        <v>1E-3</v>
      </c>
      <c r="AB437">
        <v>1.6400000000000001E-2</v>
      </c>
      <c r="AC437">
        <v>2.0500000000000001E-2</v>
      </c>
      <c r="AD437" t="s">
        <v>607</v>
      </c>
      <c r="AE437">
        <v>0.95230000000000004</v>
      </c>
      <c r="AF437">
        <v>6.4000000000000003E-3</v>
      </c>
      <c r="AG437">
        <v>2.9999999999999997E-4</v>
      </c>
      <c r="AH437">
        <v>2.0000000000000001E-4</v>
      </c>
      <c r="AI437">
        <v>2.0000000000000001E-4</v>
      </c>
      <c r="AJ437">
        <v>2.9999999999999997E-4</v>
      </c>
      <c r="AK437">
        <v>2.9999999999999997E-4</v>
      </c>
      <c r="AL437">
        <v>5.0000000000000001E-4</v>
      </c>
      <c r="AM437">
        <v>5.9999999999999995E-4</v>
      </c>
      <c r="AN437">
        <v>2.0000000000000001E-4</v>
      </c>
      <c r="AO437">
        <v>0</v>
      </c>
      <c r="AP437">
        <v>0</v>
      </c>
      <c r="AQ437" t="s">
        <v>606</v>
      </c>
      <c r="AR437" t="s">
        <v>606</v>
      </c>
      <c r="AS437" t="s">
        <v>606</v>
      </c>
      <c r="AT437" t="s">
        <v>606</v>
      </c>
      <c r="AU437" t="s">
        <v>606</v>
      </c>
      <c r="BK437">
        <v>1.0000000000000001E-5</v>
      </c>
      <c r="BL437">
        <v>4.0000000000000003E-5</v>
      </c>
      <c r="BM437">
        <v>1.9000000000000001E-4</v>
      </c>
      <c r="BN437">
        <v>0</v>
      </c>
      <c r="BO437">
        <v>0</v>
      </c>
      <c r="BP437">
        <v>0</v>
      </c>
      <c r="BQ437">
        <v>0</v>
      </c>
      <c r="BR437">
        <v>3.6000000000000002E-4</v>
      </c>
      <c r="BS437">
        <v>5.0000000000000002E-5</v>
      </c>
      <c r="BT437">
        <v>4.0000000000000003E-5</v>
      </c>
      <c r="BU437">
        <v>1.1E-4</v>
      </c>
      <c r="BV437">
        <v>0.59</v>
      </c>
      <c r="BW437">
        <v>0.72310399999999997</v>
      </c>
      <c r="BX437">
        <v>17.100000000000001</v>
      </c>
      <c r="BY437">
        <v>4629.7</v>
      </c>
      <c r="BZ437">
        <v>193.4</v>
      </c>
      <c r="CB437">
        <v>99.3</v>
      </c>
      <c r="CC437">
        <v>3.4285714289999998</v>
      </c>
      <c r="CD437">
        <v>3.425657143</v>
      </c>
      <c r="CE437">
        <v>198.6</v>
      </c>
      <c r="CF437" t="s">
        <v>609</v>
      </c>
      <c r="CG437">
        <v>10</v>
      </c>
      <c r="CH437" t="s">
        <v>1483</v>
      </c>
      <c r="CI437" t="s">
        <v>157</v>
      </c>
      <c r="CJ437" t="s">
        <v>1484</v>
      </c>
      <c r="CL437">
        <v>1280.5</v>
      </c>
      <c r="CM437">
        <v>1290.9000000000001</v>
      </c>
      <c r="CN437">
        <v>1280.5</v>
      </c>
      <c r="CO437">
        <v>1290.9000000000001</v>
      </c>
      <c r="CP437" t="s">
        <v>157</v>
      </c>
      <c r="CQ437" t="s">
        <v>157</v>
      </c>
      <c r="CU437">
        <v>468.5</v>
      </c>
      <c r="CV437">
        <v>465</v>
      </c>
      <c r="CW437" t="s">
        <v>2003</v>
      </c>
    </row>
    <row r="438" spans="2:101" hidden="1">
      <c r="B438">
        <v>76779</v>
      </c>
      <c r="C438" t="s">
        <v>1304</v>
      </c>
      <c r="D438" t="s">
        <v>592</v>
      </c>
      <c r="E438" t="s">
        <v>665</v>
      </c>
      <c r="F438" t="s">
        <v>594</v>
      </c>
      <c r="G438" t="s">
        <v>2050</v>
      </c>
      <c r="H438">
        <v>13641</v>
      </c>
      <c r="I438" t="s">
        <v>616</v>
      </c>
      <c r="J438" t="s">
        <v>1306</v>
      </c>
      <c r="K438">
        <v>12659</v>
      </c>
      <c r="L438" t="s">
        <v>638</v>
      </c>
      <c r="M438" t="s">
        <v>1143</v>
      </c>
      <c r="N438" t="s">
        <v>1999</v>
      </c>
      <c r="O438" t="s">
        <v>2000</v>
      </c>
      <c r="P438" t="s">
        <v>2001</v>
      </c>
      <c r="Q438" t="s">
        <v>642</v>
      </c>
      <c r="R438">
        <v>552</v>
      </c>
      <c r="S438">
        <v>552</v>
      </c>
      <c r="T438">
        <v>600</v>
      </c>
      <c r="U438">
        <v>-20</v>
      </c>
      <c r="V438">
        <v>-20</v>
      </c>
      <c r="W438">
        <v>20</v>
      </c>
      <c r="Z438" t="s">
        <v>607</v>
      </c>
      <c r="AA438" t="s">
        <v>607</v>
      </c>
      <c r="AB438">
        <v>1.1000000000000001E-3</v>
      </c>
      <c r="AC438">
        <v>0.13569999999999999</v>
      </c>
      <c r="AD438" t="s">
        <v>607</v>
      </c>
      <c r="AE438">
        <v>0.86129999999999995</v>
      </c>
      <c r="AF438">
        <v>1E-3</v>
      </c>
      <c r="AG438">
        <v>8.9999999999999998E-4</v>
      </c>
      <c r="AH438" t="s">
        <v>607</v>
      </c>
      <c r="AI438" t="s">
        <v>607</v>
      </c>
      <c r="AJ438" t="s">
        <v>607</v>
      </c>
      <c r="AK438" t="s">
        <v>607</v>
      </c>
      <c r="AL438">
        <v>0</v>
      </c>
      <c r="AM438">
        <v>0</v>
      </c>
      <c r="AN438">
        <v>0</v>
      </c>
      <c r="AO438">
        <v>0</v>
      </c>
      <c r="AP438">
        <v>0</v>
      </c>
      <c r="AQ438" t="s">
        <v>606</v>
      </c>
      <c r="AR438" t="s">
        <v>606</v>
      </c>
      <c r="AS438" t="s">
        <v>606</v>
      </c>
      <c r="AT438" t="s">
        <v>606</v>
      </c>
      <c r="AU438" t="s">
        <v>606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0.68799999999999994</v>
      </c>
      <c r="BW438">
        <v>0.84321279999999998</v>
      </c>
      <c r="BX438">
        <v>19.899999999999999</v>
      </c>
      <c r="BY438">
        <v>4974</v>
      </c>
      <c r="BZ438">
        <v>206.3</v>
      </c>
      <c r="CB438">
        <v>108.7</v>
      </c>
      <c r="CC438">
        <v>3.7531290460000002</v>
      </c>
      <c r="CD438">
        <v>3.7499388859999998</v>
      </c>
      <c r="CE438">
        <v>221.58</v>
      </c>
      <c r="CF438" t="s">
        <v>609</v>
      </c>
      <c r="CG438">
        <v>30</v>
      </c>
      <c r="CH438" t="s">
        <v>980</v>
      </c>
      <c r="CI438" t="s">
        <v>157</v>
      </c>
      <c r="CJ438" t="s">
        <v>981</v>
      </c>
      <c r="CL438">
        <v>363</v>
      </c>
      <c r="CM438">
        <v>366</v>
      </c>
      <c r="CN438">
        <v>363</v>
      </c>
      <c r="CO438">
        <v>366</v>
      </c>
      <c r="CP438" t="s">
        <v>157</v>
      </c>
      <c r="CQ438" t="s">
        <v>157</v>
      </c>
      <c r="CU438">
        <v>467.1</v>
      </c>
      <c r="CV438">
        <v>462.2</v>
      </c>
      <c r="CW438" t="s">
        <v>2003</v>
      </c>
    </row>
    <row r="439" spans="2:101" hidden="1">
      <c r="B439">
        <v>76648</v>
      </c>
      <c r="C439" t="s">
        <v>1697</v>
      </c>
      <c r="D439" t="s">
        <v>592</v>
      </c>
      <c r="E439" t="s">
        <v>665</v>
      </c>
      <c r="F439" t="s">
        <v>594</v>
      </c>
      <c r="G439" t="s">
        <v>2051</v>
      </c>
      <c r="H439">
        <v>14131</v>
      </c>
      <c r="I439" t="s">
        <v>616</v>
      </c>
      <c r="J439" t="s">
        <v>1699</v>
      </c>
      <c r="L439" t="s">
        <v>654</v>
      </c>
      <c r="M439" t="s">
        <v>831</v>
      </c>
      <c r="N439" t="s">
        <v>1999</v>
      </c>
      <c r="O439" t="s">
        <v>1992</v>
      </c>
      <c r="P439" t="s">
        <v>2041</v>
      </c>
      <c r="Q439" t="s">
        <v>642</v>
      </c>
      <c r="R439">
        <v>993</v>
      </c>
      <c r="S439">
        <v>993</v>
      </c>
      <c r="T439">
        <v>875</v>
      </c>
      <c r="U439">
        <v>-0.6</v>
      </c>
      <c r="V439">
        <v>-0.6</v>
      </c>
      <c r="W439">
        <v>20</v>
      </c>
      <c r="Z439" t="s">
        <v>607</v>
      </c>
      <c r="AA439">
        <v>2.0000000000000001E-4</v>
      </c>
      <c r="AB439">
        <v>3.8999999999999998E-3</v>
      </c>
      <c r="AC439">
        <v>6.6000000000000003E-2</v>
      </c>
      <c r="AD439" t="s">
        <v>607</v>
      </c>
      <c r="AE439">
        <v>0.9294</v>
      </c>
      <c r="AF439">
        <v>5.0000000000000001E-4</v>
      </c>
      <c r="AG439" t="s">
        <v>607</v>
      </c>
      <c r="AH439" t="s">
        <v>607</v>
      </c>
      <c r="AI439" t="s">
        <v>607</v>
      </c>
      <c r="AJ439" t="s">
        <v>607</v>
      </c>
      <c r="AK439" t="s">
        <v>607</v>
      </c>
      <c r="AL439">
        <v>0</v>
      </c>
      <c r="AM439">
        <v>0</v>
      </c>
      <c r="AN439">
        <v>0</v>
      </c>
      <c r="AO439">
        <v>0</v>
      </c>
      <c r="AP439">
        <v>0</v>
      </c>
      <c r="AQ439" t="s">
        <v>606</v>
      </c>
      <c r="AR439" t="s">
        <v>606</v>
      </c>
      <c r="AS439" t="s">
        <v>606</v>
      </c>
      <c r="AT439" t="s">
        <v>606</v>
      </c>
      <c r="AU439" t="s">
        <v>606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0.61899999999999999</v>
      </c>
      <c r="BW439">
        <v>0.75864640000000005</v>
      </c>
      <c r="BX439">
        <v>17.899999999999999</v>
      </c>
      <c r="BY439">
        <v>4776.8999999999996</v>
      </c>
      <c r="BZ439">
        <v>197.9</v>
      </c>
      <c r="CB439">
        <v>95</v>
      </c>
      <c r="CC439">
        <v>3.28</v>
      </c>
      <c r="CD439">
        <v>3.2770000000000001</v>
      </c>
      <c r="CE439" t="s">
        <v>608</v>
      </c>
      <c r="CF439" t="s">
        <v>609</v>
      </c>
      <c r="CG439">
        <v>5</v>
      </c>
      <c r="CH439" t="s">
        <v>1701</v>
      </c>
      <c r="CJ439" t="s">
        <v>1702</v>
      </c>
      <c r="CL439">
        <v>508</v>
      </c>
      <c r="CM439">
        <v>510</v>
      </c>
      <c r="CN439">
        <v>501</v>
      </c>
      <c r="CO439">
        <v>507</v>
      </c>
      <c r="CU439">
        <v>584.79999999999995</v>
      </c>
      <c r="CV439">
        <v>581.20000000000005</v>
      </c>
      <c r="CW439" t="s">
        <v>2003</v>
      </c>
    </row>
    <row r="440" spans="2:101" hidden="1">
      <c r="B440">
        <v>76702</v>
      </c>
      <c r="C440" t="s">
        <v>1344</v>
      </c>
      <c r="D440" t="s">
        <v>592</v>
      </c>
      <c r="E440" t="s">
        <v>665</v>
      </c>
      <c r="F440" t="s">
        <v>594</v>
      </c>
      <c r="G440" t="s">
        <v>2052</v>
      </c>
      <c r="H440">
        <v>10703</v>
      </c>
      <c r="I440" t="s">
        <v>616</v>
      </c>
      <c r="J440" t="s">
        <v>1346</v>
      </c>
      <c r="K440">
        <v>14539</v>
      </c>
      <c r="L440" t="s">
        <v>654</v>
      </c>
      <c r="M440" t="s">
        <v>1143</v>
      </c>
      <c r="N440" t="s">
        <v>1999</v>
      </c>
      <c r="O440" t="s">
        <v>2000</v>
      </c>
      <c r="P440" t="s">
        <v>2041</v>
      </c>
      <c r="Q440" t="s">
        <v>642</v>
      </c>
      <c r="R440">
        <v>958</v>
      </c>
      <c r="S440">
        <v>958</v>
      </c>
      <c r="T440">
        <v>900</v>
      </c>
      <c r="U440">
        <v>6.7</v>
      </c>
      <c r="V440">
        <v>6.7</v>
      </c>
      <c r="W440">
        <v>20</v>
      </c>
      <c r="Z440" t="s">
        <v>607</v>
      </c>
      <c r="AA440">
        <v>2.0000000000000001E-4</v>
      </c>
      <c r="AB440">
        <v>3.7000000000000002E-3</v>
      </c>
      <c r="AC440">
        <v>9.4799999999999995E-2</v>
      </c>
      <c r="AD440" t="s">
        <v>607</v>
      </c>
      <c r="AE440">
        <v>0.89970000000000006</v>
      </c>
      <c r="AF440">
        <v>8.9999999999999998E-4</v>
      </c>
      <c r="AG440">
        <v>6.9999999999999999E-4</v>
      </c>
      <c r="AH440" t="s">
        <v>607</v>
      </c>
      <c r="AI440" t="s">
        <v>607</v>
      </c>
      <c r="AJ440" t="s">
        <v>607</v>
      </c>
      <c r="AK440" t="s">
        <v>607</v>
      </c>
      <c r="AL440">
        <v>0</v>
      </c>
      <c r="AM440">
        <v>0</v>
      </c>
      <c r="AN440">
        <v>0</v>
      </c>
      <c r="AO440">
        <v>0</v>
      </c>
      <c r="AP440">
        <v>0</v>
      </c>
      <c r="AQ440" t="s">
        <v>607</v>
      </c>
      <c r="AR440" t="s">
        <v>606</v>
      </c>
      <c r="AS440" t="s">
        <v>606</v>
      </c>
      <c r="AT440" t="s">
        <v>606</v>
      </c>
      <c r="AU440" t="s">
        <v>606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0.64800000000000002</v>
      </c>
      <c r="BW440">
        <v>0.79418880000000003</v>
      </c>
      <c r="BX440">
        <v>18.8</v>
      </c>
      <c r="BY440">
        <v>4857.3999999999996</v>
      </c>
      <c r="BZ440">
        <v>201.3</v>
      </c>
      <c r="CB440">
        <v>95</v>
      </c>
      <c r="CC440">
        <v>3.28</v>
      </c>
      <c r="CD440">
        <v>3.2770000000000001</v>
      </c>
      <c r="CE440" t="s">
        <v>608</v>
      </c>
      <c r="CF440" t="s">
        <v>609</v>
      </c>
      <c r="CG440">
        <v>30</v>
      </c>
      <c r="CH440" t="s">
        <v>989</v>
      </c>
      <c r="CI440" t="s">
        <v>157</v>
      </c>
      <c r="CJ440" t="s">
        <v>990</v>
      </c>
      <c r="CL440">
        <v>470</v>
      </c>
      <c r="CM440">
        <v>475</v>
      </c>
      <c r="CN440">
        <v>470</v>
      </c>
      <c r="CO440">
        <v>475</v>
      </c>
      <c r="CP440" t="s">
        <v>157</v>
      </c>
      <c r="CQ440" t="s">
        <v>157</v>
      </c>
      <c r="CU440">
        <v>548.29999999999995</v>
      </c>
      <c r="CV440">
        <v>544.1</v>
      </c>
      <c r="CW440" t="s">
        <v>2003</v>
      </c>
    </row>
    <row r="441" spans="2:101" hidden="1">
      <c r="B441">
        <v>76676</v>
      </c>
      <c r="C441" t="s">
        <v>1032</v>
      </c>
      <c r="D441" t="s">
        <v>592</v>
      </c>
      <c r="E441" t="s">
        <v>665</v>
      </c>
      <c r="F441" t="s">
        <v>594</v>
      </c>
      <c r="G441" t="s">
        <v>2053</v>
      </c>
      <c r="H441">
        <v>13093</v>
      </c>
      <c r="I441" t="s">
        <v>616</v>
      </c>
      <c r="J441" t="s">
        <v>1034</v>
      </c>
      <c r="K441">
        <v>17056</v>
      </c>
      <c r="L441" t="s">
        <v>599</v>
      </c>
      <c r="M441" t="s">
        <v>1143</v>
      </c>
      <c r="N441" t="s">
        <v>1999</v>
      </c>
      <c r="O441" t="s">
        <v>2000</v>
      </c>
      <c r="P441" t="s">
        <v>2041</v>
      </c>
      <c r="Q441" t="s">
        <v>642</v>
      </c>
      <c r="R441">
        <v>1379</v>
      </c>
      <c r="S441">
        <v>1379</v>
      </c>
      <c r="T441">
        <v>1400</v>
      </c>
      <c r="U441">
        <v>14</v>
      </c>
      <c r="V441">
        <v>14</v>
      </c>
      <c r="W441">
        <v>20</v>
      </c>
      <c r="Z441" t="s">
        <v>607</v>
      </c>
      <c r="AA441">
        <v>5.0000000000000001E-4</v>
      </c>
      <c r="AB441">
        <v>3.0000000000000001E-3</v>
      </c>
      <c r="AC441">
        <v>9.1600000000000001E-2</v>
      </c>
      <c r="AD441" t="s">
        <v>607</v>
      </c>
      <c r="AE441">
        <v>0.90429999999999999</v>
      </c>
      <c r="AF441">
        <v>5.9999999999999995E-4</v>
      </c>
      <c r="AG441" t="s">
        <v>607</v>
      </c>
      <c r="AH441" t="s">
        <v>607</v>
      </c>
      <c r="AI441" t="s">
        <v>607</v>
      </c>
      <c r="AJ441" t="s">
        <v>607</v>
      </c>
      <c r="AK441" t="s">
        <v>607</v>
      </c>
      <c r="AL441">
        <v>0</v>
      </c>
      <c r="AM441">
        <v>0</v>
      </c>
      <c r="AN441">
        <v>0</v>
      </c>
      <c r="AO441">
        <v>0</v>
      </c>
      <c r="AP441">
        <v>0</v>
      </c>
      <c r="AQ441" t="s">
        <v>606</v>
      </c>
      <c r="AR441" t="s">
        <v>606</v>
      </c>
      <c r="AS441" t="s">
        <v>606</v>
      </c>
      <c r="AT441" t="s">
        <v>606</v>
      </c>
      <c r="AU441" t="s">
        <v>606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0.64400000000000002</v>
      </c>
      <c r="BW441">
        <v>0.78928640000000005</v>
      </c>
      <c r="BX441">
        <v>18.600000000000001</v>
      </c>
      <c r="BY441">
        <v>4847.6000000000004</v>
      </c>
      <c r="BZ441">
        <v>200.8</v>
      </c>
      <c r="CB441">
        <v>95</v>
      </c>
      <c r="CC441">
        <v>3.28</v>
      </c>
      <c r="CD441">
        <v>3.2770000000000001</v>
      </c>
      <c r="CE441" t="s">
        <v>608</v>
      </c>
      <c r="CF441" t="s">
        <v>609</v>
      </c>
      <c r="CG441">
        <v>2</v>
      </c>
      <c r="CH441" t="s">
        <v>1036</v>
      </c>
      <c r="CI441" t="s">
        <v>157</v>
      </c>
      <c r="CJ441" t="s">
        <v>1037</v>
      </c>
      <c r="CL441">
        <v>1825.8</v>
      </c>
      <c r="CM441">
        <v>1835.6</v>
      </c>
      <c r="CN441">
        <v>1825.8</v>
      </c>
      <c r="CO441">
        <v>1835.6</v>
      </c>
      <c r="CP441" t="s">
        <v>157</v>
      </c>
      <c r="CQ441" t="s">
        <v>157</v>
      </c>
      <c r="CU441" t="s">
        <v>157</v>
      </c>
      <c r="CV441">
        <v>660.7</v>
      </c>
      <c r="CW441" t="s">
        <v>2003</v>
      </c>
    </row>
    <row r="442" spans="2:101" hidden="1">
      <c r="B442">
        <v>76679</v>
      </c>
      <c r="C442" t="s">
        <v>1202</v>
      </c>
      <c r="D442" t="s">
        <v>592</v>
      </c>
      <c r="E442" t="s">
        <v>665</v>
      </c>
      <c r="F442" t="s">
        <v>594</v>
      </c>
      <c r="G442" t="s">
        <v>2054</v>
      </c>
      <c r="H442">
        <v>13490</v>
      </c>
      <c r="I442" t="s">
        <v>616</v>
      </c>
      <c r="J442" t="s">
        <v>1204</v>
      </c>
      <c r="K442">
        <v>14511</v>
      </c>
      <c r="L442" t="s">
        <v>654</v>
      </c>
      <c r="M442" t="s">
        <v>1169</v>
      </c>
      <c r="N442" t="s">
        <v>1999</v>
      </c>
      <c r="O442" t="s">
        <v>2000</v>
      </c>
      <c r="P442" t="s">
        <v>2041</v>
      </c>
      <c r="Q442" t="s">
        <v>642</v>
      </c>
      <c r="R442">
        <v>1103</v>
      </c>
      <c r="S442">
        <v>1103</v>
      </c>
      <c r="T442">
        <v>1240</v>
      </c>
      <c r="U442">
        <v>5</v>
      </c>
      <c r="V442">
        <v>5</v>
      </c>
      <c r="W442">
        <v>21</v>
      </c>
      <c r="Z442" t="s">
        <v>606</v>
      </c>
      <c r="AA442">
        <v>1E-4</v>
      </c>
      <c r="AB442">
        <v>3.3E-3</v>
      </c>
      <c r="AC442">
        <v>8.1500000000000003E-2</v>
      </c>
      <c r="AD442" t="s">
        <v>607</v>
      </c>
      <c r="AE442">
        <v>0.91379999999999995</v>
      </c>
      <c r="AF442">
        <v>5.9999999999999995E-4</v>
      </c>
      <c r="AG442">
        <v>6.9999999999999999E-4</v>
      </c>
      <c r="AH442" t="s">
        <v>607</v>
      </c>
      <c r="AI442" t="s">
        <v>607</v>
      </c>
      <c r="AJ442" t="s">
        <v>607</v>
      </c>
      <c r="AK442" t="s">
        <v>607</v>
      </c>
      <c r="AL442">
        <v>0</v>
      </c>
      <c r="AM442">
        <v>0</v>
      </c>
      <c r="AN442">
        <v>0</v>
      </c>
      <c r="AO442">
        <v>0</v>
      </c>
      <c r="AP442">
        <v>0</v>
      </c>
      <c r="AQ442" t="s">
        <v>607</v>
      </c>
      <c r="AR442" t="s">
        <v>606</v>
      </c>
      <c r="AS442" t="s">
        <v>606</v>
      </c>
      <c r="AT442" t="s">
        <v>606</v>
      </c>
      <c r="AU442" t="s">
        <v>606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0.63500000000000001</v>
      </c>
      <c r="BW442">
        <v>0.77825599999999995</v>
      </c>
      <c r="BX442">
        <v>18.399999999999999</v>
      </c>
      <c r="BY442">
        <v>4820.7</v>
      </c>
      <c r="BZ442">
        <v>199.8</v>
      </c>
      <c r="CB442">
        <v>107.2</v>
      </c>
      <c r="CC442">
        <v>3.7013379369999999</v>
      </c>
      <c r="CD442">
        <v>3.6981918</v>
      </c>
      <c r="CE442">
        <v>219.39</v>
      </c>
      <c r="CF442" t="s">
        <v>609</v>
      </c>
      <c r="CG442">
        <v>2</v>
      </c>
      <c r="CH442" t="s">
        <v>1205</v>
      </c>
      <c r="CI442" t="s">
        <v>157</v>
      </c>
      <c r="CJ442" t="s">
        <v>1206</v>
      </c>
      <c r="CL442">
        <v>528.5</v>
      </c>
      <c r="CM442">
        <v>534.5</v>
      </c>
      <c r="CN442">
        <v>528.5</v>
      </c>
      <c r="CO442">
        <v>534.5</v>
      </c>
      <c r="CP442" t="s">
        <v>157</v>
      </c>
      <c r="CQ442" t="s">
        <v>157</v>
      </c>
      <c r="CU442">
        <v>624.9</v>
      </c>
      <c r="CV442">
        <v>620.29999999999995</v>
      </c>
      <c r="CW442" t="s">
        <v>2003</v>
      </c>
    </row>
    <row r="443" spans="2:101" hidden="1">
      <c r="C443" t="s">
        <v>1525</v>
      </c>
      <c r="D443" t="s">
        <v>592</v>
      </c>
      <c r="E443" t="s">
        <v>665</v>
      </c>
      <c r="F443" t="s">
        <v>594</v>
      </c>
      <c r="G443" t="s">
        <v>2055</v>
      </c>
      <c r="H443">
        <v>11902</v>
      </c>
      <c r="I443" t="s">
        <v>616</v>
      </c>
      <c r="J443" t="s">
        <v>1527</v>
      </c>
      <c r="K443">
        <v>13519</v>
      </c>
      <c r="L443" t="s">
        <v>638</v>
      </c>
      <c r="M443" t="s">
        <v>1096</v>
      </c>
      <c r="N443" t="s">
        <v>1999</v>
      </c>
      <c r="O443" t="s">
        <v>2034</v>
      </c>
      <c r="P443" t="s">
        <v>2001</v>
      </c>
      <c r="Q443" t="s">
        <v>642</v>
      </c>
      <c r="R443">
        <v>896</v>
      </c>
      <c r="S443">
        <v>896</v>
      </c>
      <c r="T443">
        <v>950</v>
      </c>
      <c r="U443">
        <v>6</v>
      </c>
      <c r="V443">
        <v>6</v>
      </c>
      <c r="W443">
        <v>20</v>
      </c>
      <c r="Y443" t="s">
        <v>2056</v>
      </c>
      <c r="Z443" t="s">
        <v>607</v>
      </c>
      <c r="AA443">
        <v>6.9999999999999999E-4</v>
      </c>
      <c r="AB443">
        <v>0.4793</v>
      </c>
      <c r="AC443">
        <v>6.3E-3</v>
      </c>
      <c r="AD443" t="s">
        <v>606</v>
      </c>
      <c r="AE443">
        <v>0.5111</v>
      </c>
      <c r="AF443">
        <v>2.5999999999999999E-3</v>
      </c>
      <c r="AG443" t="s">
        <v>607</v>
      </c>
      <c r="AH443" t="s">
        <v>607</v>
      </c>
      <c r="AI443" t="s">
        <v>607</v>
      </c>
      <c r="AJ443" t="s">
        <v>607</v>
      </c>
      <c r="AK443" t="s">
        <v>607</v>
      </c>
      <c r="AL443">
        <v>0</v>
      </c>
      <c r="AM443">
        <v>0</v>
      </c>
      <c r="AN443">
        <v>0</v>
      </c>
      <c r="AO443">
        <v>0</v>
      </c>
      <c r="AP443">
        <v>0</v>
      </c>
      <c r="AQ443" t="s">
        <v>606</v>
      </c>
      <c r="AR443" t="s">
        <v>606</v>
      </c>
      <c r="AS443" t="s">
        <v>606</v>
      </c>
      <c r="AT443" t="s">
        <v>606</v>
      </c>
      <c r="AU443" t="s">
        <v>606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0.76</v>
      </c>
      <c r="BW443">
        <v>0.93145599999999995</v>
      </c>
      <c r="BX443">
        <v>22</v>
      </c>
      <c r="BY443">
        <v>4037.9</v>
      </c>
      <c r="BZ443">
        <v>160.69999999999999</v>
      </c>
      <c r="CB443">
        <v>110.8</v>
      </c>
      <c r="CC443">
        <v>3.8256365990000001</v>
      </c>
      <c r="CD443">
        <v>3.8223848079999998</v>
      </c>
      <c r="CE443">
        <v>225.74</v>
      </c>
      <c r="CF443" t="s">
        <v>609</v>
      </c>
      <c r="CG443">
        <v>0</v>
      </c>
      <c r="CI443" t="s">
        <v>157</v>
      </c>
      <c r="CJ443" t="s">
        <v>1529</v>
      </c>
      <c r="CL443">
        <v>1403</v>
      </c>
      <c r="CM443">
        <v>2006</v>
      </c>
      <c r="CN443">
        <v>1403</v>
      </c>
      <c r="CO443">
        <v>2006</v>
      </c>
      <c r="CP443" t="s">
        <v>157</v>
      </c>
      <c r="CQ443" t="s">
        <v>157</v>
      </c>
      <c r="CU443">
        <v>454.2</v>
      </c>
      <c r="CV443">
        <v>449.6</v>
      </c>
      <c r="CW443" t="s">
        <v>2003</v>
      </c>
    </row>
    <row r="444" spans="2:101" hidden="1">
      <c r="B444">
        <v>76856</v>
      </c>
      <c r="C444" t="s">
        <v>1556</v>
      </c>
      <c r="D444" t="s">
        <v>592</v>
      </c>
      <c r="E444" t="s">
        <v>665</v>
      </c>
      <c r="F444" t="s">
        <v>594</v>
      </c>
      <c r="G444" t="s">
        <v>2057</v>
      </c>
      <c r="H444">
        <v>13521</v>
      </c>
      <c r="I444" t="s">
        <v>616</v>
      </c>
      <c r="J444" t="s">
        <v>1558</v>
      </c>
      <c r="K444">
        <v>12294</v>
      </c>
      <c r="L444" t="s">
        <v>638</v>
      </c>
      <c r="M444" t="s">
        <v>1096</v>
      </c>
      <c r="N444" t="s">
        <v>1999</v>
      </c>
      <c r="O444" t="s">
        <v>2034</v>
      </c>
      <c r="P444" t="s">
        <v>2001</v>
      </c>
      <c r="Q444" t="s">
        <v>642</v>
      </c>
      <c r="R444">
        <v>827</v>
      </c>
      <c r="S444">
        <v>827</v>
      </c>
      <c r="T444">
        <v>800</v>
      </c>
      <c r="U444">
        <v>10</v>
      </c>
      <c r="V444">
        <v>10</v>
      </c>
      <c r="W444">
        <v>20</v>
      </c>
      <c r="Z444" t="s">
        <v>607</v>
      </c>
      <c r="AA444">
        <v>6.9999999999999999E-4</v>
      </c>
      <c r="AB444">
        <v>1.44E-2</v>
      </c>
      <c r="AC444">
        <v>1.8599999999999998E-2</v>
      </c>
      <c r="AD444" t="s">
        <v>607</v>
      </c>
      <c r="AE444">
        <v>0.94740000000000002</v>
      </c>
      <c r="AF444">
        <v>1.09E-2</v>
      </c>
      <c r="AG444">
        <v>3.0000000000000001E-3</v>
      </c>
      <c r="AH444">
        <v>5.0000000000000001E-4</v>
      </c>
      <c r="AI444">
        <v>2.9999999999999997E-4</v>
      </c>
      <c r="AJ444">
        <v>5.0000000000000001E-4</v>
      </c>
      <c r="AK444">
        <v>4.0000000000000002E-4</v>
      </c>
      <c r="AL444">
        <v>5.8E-4</v>
      </c>
      <c r="AM444">
        <v>1.06E-3</v>
      </c>
      <c r="AN444">
        <v>6.8000000000000005E-4</v>
      </c>
      <c r="AO444">
        <v>1E-4</v>
      </c>
      <c r="AP444">
        <v>0</v>
      </c>
      <c r="AQ444" t="s">
        <v>607</v>
      </c>
      <c r="AR444" t="s">
        <v>606</v>
      </c>
      <c r="AS444" t="s">
        <v>606</v>
      </c>
      <c r="AT444" t="s">
        <v>606</v>
      </c>
      <c r="AU444" t="s">
        <v>606</v>
      </c>
      <c r="BK444">
        <v>2.0000000000000002E-5</v>
      </c>
      <c r="BL444">
        <v>5.0000000000000002E-5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4.6999999999999999E-4</v>
      </c>
      <c r="BS444">
        <v>6.0000000000000002E-5</v>
      </c>
      <c r="BT444">
        <v>6.0000000000000002E-5</v>
      </c>
      <c r="BU444">
        <v>2.2000000000000001E-4</v>
      </c>
      <c r="BV444">
        <v>0.59799999999999998</v>
      </c>
      <c r="BW444">
        <v>0.73290880000000003</v>
      </c>
      <c r="BX444">
        <v>17.3</v>
      </c>
      <c r="BY444">
        <v>4624.8999999999996</v>
      </c>
      <c r="BZ444">
        <v>195</v>
      </c>
      <c r="CB444">
        <v>104.3</v>
      </c>
      <c r="CC444">
        <v>3.601208459</v>
      </c>
      <c r="CD444">
        <v>3.5981474320000002</v>
      </c>
      <c r="CE444">
        <v>212.3</v>
      </c>
      <c r="CF444" t="s">
        <v>609</v>
      </c>
      <c r="CG444">
        <v>8</v>
      </c>
      <c r="CH444" t="s">
        <v>1559</v>
      </c>
      <c r="CI444" t="s">
        <v>157</v>
      </c>
      <c r="CJ444" t="s">
        <v>1560</v>
      </c>
      <c r="CL444">
        <v>1376</v>
      </c>
      <c r="CM444">
        <v>1834</v>
      </c>
      <c r="CN444">
        <v>1376</v>
      </c>
      <c r="CO444">
        <v>1834</v>
      </c>
      <c r="CP444" t="s">
        <v>157</v>
      </c>
      <c r="CQ444" t="s">
        <v>157</v>
      </c>
      <c r="CU444">
        <v>459.2</v>
      </c>
      <c r="CV444">
        <v>454.1</v>
      </c>
      <c r="CW444" t="s">
        <v>2003</v>
      </c>
    </row>
    <row r="445" spans="2:101" hidden="1">
      <c r="B445">
        <v>76885</v>
      </c>
      <c r="C445" t="s">
        <v>1912</v>
      </c>
      <c r="D445" t="s">
        <v>592</v>
      </c>
      <c r="E445" t="s">
        <v>665</v>
      </c>
      <c r="F445" t="s">
        <v>594</v>
      </c>
      <c r="G445" t="s">
        <v>2058</v>
      </c>
      <c r="H445">
        <v>11892</v>
      </c>
      <c r="I445" t="s">
        <v>616</v>
      </c>
      <c r="J445" t="s">
        <v>1914</v>
      </c>
      <c r="L445" t="s">
        <v>638</v>
      </c>
      <c r="M445" t="s">
        <v>959</v>
      </c>
      <c r="N445" t="s">
        <v>1999</v>
      </c>
      <c r="O445" t="s">
        <v>2015</v>
      </c>
      <c r="P445" t="s">
        <v>2041</v>
      </c>
      <c r="Q445" t="s">
        <v>642</v>
      </c>
      <c r="R445">
        <v>951</v>
      </c>
      <c r="S445">
        <v>951</v>
      </c>
      <c r="T445">
        <v>900</v>
      </c>
      <c r="U445">
        <v>7.2</v>
      </c>
      <c r="V445">
        <v>7.2</v>
      </c>
      <c r="W445">
        <v>20</v>
      </c>
      <c r="Z445" t="s">
        <v>607</v>
      </c>
      <c r="AA445">
        <v>8.9999999999999998E-4</v>
      </c>
      <c r="AB445">
        <v>1.54E-2</v>
      </c>
      <c r="AC445">
        <v>1.3299999999999999E-2</v>
      </c>
      <c r="AD445" t="s">
        <v>607</v>
      </c>
      <c r="AE445">
        <v>0.95909999999999995</v>
      </c>
      <c r="AF445">
        <v>8.8999999999999999E-3</v>
      </c>
      <c r="AG445">
        <v>5.9999999999999995E-4</v>
      </c>
      <c r="AH445">
        <v>2.9999999999999997E-4</v>
      </c>
      <c r="AI445">
        <v>2.0000000000000001E-4</v>
      </c>
      <c r="AJ445">
        <v>2.0000000000000001E-4</v>
      </c>
      <c r="AK445">
        <v>1E-4</v>
      </c>
      <c r="AL445">
        <v>1.9000000000000001E-4</v>
      </c>
      <c r="AM445">
        <v>3.6999999999999999E-4</v>
      </c>
      <c r="AN445">
        <v>1.6000000000000001E-4</v>
      </c>
      <c r="AO445">
        <v>0</v>
      </c>
      <c r="AP445">
        <v>0</v>
      </c>
      <c r="AQ445" t="s">
        <v>606</v>
      </c>
      <c r="AR445" t="s">
        <v>606</v>
      </c>
      <c r="AS445" t="s">
        <v>606</v>
      </c>
      <c r="AT445" t="s">
        <v>606</v>
      </c>
      <c r="AU445" t="s">
        <v>606</v>
      </c>
      <c r="BK445">
        <v>0</v>
      </c>
      <c r="BL445">
        <v>2.0000000000000002E-5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1.9000000000000001E-4</v>
      </c>
      <c r="BS445">
        <v>2.0000000000000002E-5</v>
      </c>
      <c r="BT445">
        <v>1.0000000000000001E-5</v>
      </c>
      <c r="BU445">
        <v>4.0000000000000003E-5</v>
      </c>
      <c r="BV445">
        <v>0.58199999999999996</v>
      </c>
      <c r="BW445">
        <v>0.71329920000000002</v>
      </c>
      <c r="BX445">
        <v>16.899999999999999</v>
      </c>
      <c r="BY445">
        <v>4612.8999999999996</v>
      </c>
      <c r="BZ445">
        <v>192.7</v>
      </c>
      <c r="CB445">
        <v>105.8</v>
      </c>
      <c r="CC445">
        <v>3.6529995679999998</v>
      </c>
      <c r="CD445">
        <v>3.6498945190000001</v>
      </c>
      <c r="CE445">
        <v>215.65</v>
      </c>
      <c r="CF445" t="s">
        <v>609</v>
      </c>
      <c r="CG445">
        <v>2</v>
      </c>
      <c r="CH445" t="s">
        <v>1915</v>
      </c>
      <c r="CI445" t="s">
        <v>157</v>
      </c>
      <c r="CJ445" t="s">
        <v>1916</v>
      </c>
      <c r="CL445">
        <v>1800</v>
      </c>
      <c r="CM445">
        <v>1920</v>
      </c>
      <c r="CN445">
        <v>1435</v>
      </c>
      <c r="CO445">
        <v>1502</v>
      </c>
      <c r="CU445">
        <v>465.78</v>
      </c>
      <c r="CV445">
        <v>461.53</v>
      </c>
      <c r="CW445" t="s">
        <v>2003</v>
      </c>
    </row>
    <row r="446" spans="2:101" hidden="1">
      <c r="B446">
        <v>76900</v>
      </c>
      <c r="C446" t="s">
        <v>1284</v>
      </c>
      <c r="D446" t="s">
        <v>592</v>
      </c>
      <c r="E446" t="s">
        <v>665</v>
      </c>
      <c r="F446" t="s">
        <v>594</v>
      </c>
      <c r="G446" t="s">
        <v>2059</v>
      </c>
      <c r="H446">
        <v>12262</v>
      </c>
      <c r="I446" t="s">
        <v>616</v>
      </c>
      <c r="J446" t="s">
        <v>1001</v>
      </c>
      <c r="K446">
        <v>14571</v>
      </c>
      <c r="L446" t="s">
        <v>638</v>
      </c>
      <c r="M446" t="s">
        <v>1096</v>
      </c>
      <c r="N446" t="s">
        <v>1999</v>
      </c>
      <c r="O446" t="s">
        <v>2015</v>
      </c>
      <c r="P446" t="s">
        <v>2028</v>
      </c>
      <c r="Q446" t="s">
        <v>642</v>
      </c>
      <c r="R446">
        <v>965</v>
      </c>
      <c r="S446">
        <v>965</v>
      </c>
      <c r="T446">
        <v>925</v>
      </c>
      <c r="U446">
        <v>8</v>
      </c>
      <c r="V446">
        <v>8</v>
      </c>
      <c r="W446">
        <v>20</v>
      </c>
      <c r="Z446" t="s">
        <v>607</v>
      </c>
      <c r="AA446">
        <v>6.9999999999999999E-4</v>
      </c>
      <c r="AB446">
        <v>1.72E-2</v>
      </c>
      <c r="AC446">
        <v>1.43E-2</v>
      </c>
      <c r="AD446" t="s">
        <v>607</v>
      </c>
      <c r="AE446">
        <v>0.95230000000000004</v>
      </c>
      <c r="AF446">
        <v>1.0200000000000001E-2</v>
      </c>
      <c r="AG446">
        <v>2.5999999999999999E-3</v>
      </c>
      <c r="AH446">
        <v>5.0000000000000001E-4</v>
      </c>
      <c r="AI446">
        <v>4.0000000000000002E-4</v>
      </c>
      <c r="AJ446">
        <v>2.9999999999999997E-4</v>
      </c>
      <c r="AK446">
        <v>2.0000000000000001E-4</v>
      </c>
      <c r="AL446">
        <v>2.9999999999999997E-4</v>
      </c>
      <c r="AM446">
        <v>3.6000000000000002E-4</v>
      </c>
      <c r="AN446">
        <v>3.5E-4</v>
      </c>
      <c r="AO446">
        <v>0</v>
      </c>
      <c r="AP446">
        <v>0</v>
      </c>
      <c r="AQ446" t="s">
        <v>607</v>
      </c>
      <c r="AR446" t="s">
        <v>606</v>
      </c>
      <c r="AS446" t="s">
        <v>606</v>
      </c>
      <c r="AT446" t="s">
        <v>606</v>
      </c>
      <c r="AU446" t="s">
        <v>606</v>
      </c>
      <c r="BK446">
        <v>0</v>
      </c>
      <c r="BL446">
        <v>3.0000000000000001E-5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1.7000000000000001E-4</v>
      </c>
      <c r="BS446">
        <v>2.0000000000000002E-5</v>
      </c>
      <c r="BT446">
        <v>2.0000000000000002E-5</v>
      </c>
      <c r="BU446">
        <v>5.0000000000000002E-5</v>
      </c>
      <c r="BV446">
        <v>0.58799999999999997</v>
      </c>
      <c r="BW446">
        <v>0.72065279999999998</v>
      </c>
      <c r="BX446">
        <v>17</v>
      </c>
      <c r="BY446">
        <v>4613.1000000000004</v>
      </c>
      <c r="BZ446">
        <v>193.4</v>
      </c>
      <c r="CB446">
        <v>107.8</v>
      </c>
      <c r="CC446">
        <v>3.722054381</v>
      </c>
      <c r="CD446">
        <v>3.7188906340000001</v>
      </c>
      <c r="CE446">
        <v>219.33</v>
      </c>
      <c r="CF446" t="s">
        <v>609</v>
      </c>
      <c r="CG446">
        <v>5</v>
      </c>
      <c r="CH446" t="s">
        <v>1286</v>
      </c>
      <c r="CI446" t="s">
        <v>157</v>
      </c>
      <c r="CJ446" t="s">
        <v>1004</v>
      </c>
      <c r="CL446">
        <v>1354</v>
      </c>
      <c r="CM446">
        <v>1870</v>
      </c>
      <c r="CN446">
        <v>1354</v>
      </c>
      <c r="CO446">
        <v>1870</v>
      </c>
      <c r="CP446" t="s">
        <v>157</v>
      </c>
      <c r="CQ446" t="s">
        <v>157</v>
      </c>
      <c r="CU446">
        <v>448</v>
      </c>
      <c r="CV446">
        <v>443.5</v>
      </c>
      <c r="CW446" t="s">
        <v>2003</v>
      </c>
    </row>
    <row r="447" spans="2:101" hidden="1">
      <c r="B447">
        <v>76907</v>
      </c>
      <c r="C447" t="s">
        <v>1424</v>
      </c>
      <c r="D447" t="s">
        <v>592</v>
      </c>
      <c r="E447" t="s">
        <v>665</v>
      </c>
      <c r="F447" t="s">
        <v>594</v>
      </c>
      <c r="G447" t="s">
        <v>2060</v>
      </c>
      <c r="H447">
        <v>13348</v>
      </c>
      <c r="I447" t="s">
        <v>616</v>
      </c>
      <c r="J447" t="s">
        <v>1426</v>
      </c>
      <c r="K447">
        <v>13500</v>
      </c>
      <c r="L447" t="s">
        <v>638</v>
      </c>
      <c r="M447" t="s">
        <v>1096</v>
      </c>
      <c r="N447" t="s">
        <v>1999</v>
      </c>
      <c r="O447" t="s">
        <v>2011</v>
      </c>
      <c r="P447" t="s">
        <v>2041</v>
      </c>
      <c r="Q447" t="s">
        <v>642</v>
      </c>
      <c r="R447">
        <v>807</v>
      </c>
      <c r="S447">
        <v>807</v>
      </c>
      <c r="T447">
        <v>800</v>
      </c>
      <c r="U447">
        <v>13.3</v>
      </c>
      <c r="V447">
        <v>13.3</v>
      </c>
      <c r="W447">
        <v>20</v>
      </c>
      <c r="Z447" t="s">
        <v>607</v>
      </c>
      <c r="AA447">
        <v>4.0000000000000002E-4</v>
      </c>
      <c r="AB447">
        <v>9.4999999999999998E-3</v>
      </c>
      <c r="AC447">
        <v>1.7899999999999999E-2</v>
      </c>
      <c r="AD447" t="s">
        <v>607</v>
      </c>
      <c r="AE447">
        <v>0.95530000000000004</v>
      </c>
      <c r="AF447">
        <v>1.2500000000000001E-2</v>
      </c>
      <c r="AG447">
        <v>1.8E-3</v>
      </c>
      <c r="AH447">
        <v>4.0000000000000002E-4</v>
      </c>
      <c r="AI447">
        <v>2.9999999999999997E-4</v>
      </c>
      <c r="AJ447">
        <v>2.0000000000000001E-4</v>
      </c>
      <c r="AK447">
        <v>2.0000000000000001E-4</v>
      </c>
      <c r="AL447">
        <v>3.2000000000000003E-4</v>
      </c>
      <c r="AM447">
        <v>4.4999999999999999E-4</v>
      </c>
      <c r="AN447">
        <v>3.3E-4</v>
      </c>
      <c r="AO447">
        <v>6.9999999999999994E-5</v>
      </c>
      <c r="AP447">
        <v>0</v>
      </c>
      <c r="AQ447" t="s">
        <v>607</v>
      </c>
      <c r="AR447" t="s">
        <v>606</v>
      </c>
      <c r="AS447" t="s">
        <v>606</v>
      </c>
      <c r="AT447" t="s">
        <v>606</v>
      </c>
      <c r="AU447" t="s">
        <v>606</v>
      </c>
      <c r="BK447">
        <v>0</v>
      </c>
      <c r="BL447">
        <v>3.0000000000000001E-5</v>
      </c>
      <c r="BM447">
        <v>0</v>
      </c>
      <c r="BN447">
        <v>0</v>
      </c>
      <c r="BO447">
        <v>0</v>
      </c>
      <c r="BP447">
        <v>3.0000000000000001E-5</v>
      </c>
      <c r="BQ447">
        <v>0</v>
      </c>
      <c r="BR447">
        <v>1.4999999999999999E-4</v>
      </c>
      <c r="BS447">
        <v>3.0000000000000001E-5</v>
      </c>
      <c r="BT447">
        <v>2.0000000000000002E-5</v>
      </c>
      <c r="BU447">
        <v>6.9999999999999994E-5</v>
      </c>
      <c r="BV447">
        <v>0.58899999999999997</v>
      </c>
      <c r="BW447">
        <v>0.72187840000000003</v>
      </c>
      <c r="BX447">
        <v>17.100000000000001</v>
      </c>
      <c r="BY447">
        <v>4634.8</v>
      </c>
      <c r="BZ447">
        <v>194.5</v>
      </c>
      <c r="CB447">
        <v>109</v>
      </c>
      <c r="CC447">
        <v>3.763487268</v>
      </c>
      <c r="CD447">
        <v>3.7602883039999999</v>
      </c>
      <c r="CE447">
        <v>221.48</v>
      </c>
      <c r="CF447" t="s">
        <v>609</v>
      </c>
      <c r="CG447">
        <v>10</v>
      </c>
      <c r="CH447" t="s">
        <v>1427</v>
      </c>
      <c r="CI447" t="s">
        <v>157</v>
      </c>
      <c r="CJ447" t="s">
        <v>1428</v>
      </c>
      <c r="CL447">
        <v>1403</v>
      </c>
      <c r="CM447">
        <v>2025</v>
      </c>
      <c r="CN447">
        <v>1403</v>
      </c>
      <c r="CO447">
        <v>2025</v>
      </c>
      <c r="CP447" t="s">
        <v>157</v>
      </c>
      <c r="CQ447" t="s">
        <v>157</v>
      </c>
      <c r="CU447">
        <v>446.8</v>
      </c>
      <c r="CV447">
        <v>442.2</v>
      </c>
      <c r="CW447" t="s">
        <v>2003</v>
      </c>
    </row>
    <row r="448" spans="2:101" hidden="1">
      <c r="B448">
        <v>76905</v>
      </c>
      <c r="C448" t="s">
        <v>1161</v>
      </c>
      <c r="D448" t="s">
        <v>592</v>
      </c>
      <c r="E448" t="s">
        <v>665</v>
      </c>
      <c r="F448" t="s">
        <v>594</v>
      </c>
      <c r="G448" t="s">
        <v>2061</v>
      </c>
      <c r="H448">
        <v>14138</v>
      </c>
      <c r="I448" t="s">
        <v>616</v>
      </c>
      <c r="J448" t="s">
        <v>1163</v>
      </c>
      <c r="K448">
        <v>12458</v>
      </c>
      <c r="L448" t="s">
        <v>638</v>
      </c>
      <c r="M448" t="s">
        <v>1096</v>
      </c>
      <c r="N448" t="s">
        <v>1999</v>
      </c>
      <c r="O448" t="s">
        <v>2011</v>
      </c>
      <c r="P448" t="s">
        <v>2041</v>
      </c>
      <c r="Q448" t="s">
        <v>642</v>
      </c>
      <c r="R448">
        <v>2586</v>
      </c>
      <c r="S448">
        <v>2586</v>
      </c>
      <c r="T448">
        <v>3025</v>
      </c>
      <c r="U448">
        <v>-10</v>
      </c>
      <c r="V448">
        <v>-10</v>
      </c>
      <c r="W448">
        <v>21</v>
      </c>
      <c r="Z448" t="s">
        <v>607</v>
      </c>
      <c r="AA448">
        <v>5.0000000000000001E-4</v>
      </c>
      <c r="AB448">
        <v>1.1299999999999999E-2</v>
      </c>
      <c r="AC448">
        <v>1.5900000000000001E-2</v>
      </c>
      <c r="AD448" t="s">
        <v>607</v>
      </c>
      <c r="AE448">
        <v>0.95689999999999997</v>
      </c>
      <c r="AF448">
        <v>1.43E-2</v>
      </c>
      <c r="AG448">
        <v>5.9999999999999995E-4</v>
      </c>
      <c r="AH448">
        <v>2.9999999999999997E-4</v>
      </c>
      <c r="AI448">
        <v>2.0000000000000001E-4</v>
      </c>
      <c r="AJ448" t="s">
        <v>607</v>
      </c>
      <c r="AK448" t="s">
        <v>607</v>
      </c>
      <c r="AL448">
        <v>0</v>
      </c>
      <c r="AM448">
        <v>0</v>
      </c>
      <c r="AN448">
        <v>0</v>
      </c>
      <c r="AO448">
        <v>0</v>
      </c>
      <c r="AP448">
        <v>0</v>
      </c>
      <c r="AQ448" t="s">
        <v>606</v>
      </c>
      <c r="AR448" t="s">
        <v>606</v>
      </c>
      <c r="AS448" t="s">
        <v>606</v>
      </c>
      <c r="AT448" t="s">
        <v>606</v>
      </c>
      <c r="AU448" t="s">
        <v>606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0.58299999999999996</v>
      </c>
      <c r="BW448">
        <v>0.71452479999999996</v>
      </c>
      <c r="BX448">
        <v>16.899999999999999</v>
      </c>
      <c r="BY448">
        <v>4630.1000000000004</v>
      </c>
      <c r="BZ448">
        <v>193.5</v>
      </c>
      <c r="CB448">
        <v>110.7</v>
      </c>
      <c r="CC448">
        <v>3.8221838579999998</v>
      </c>
      <c r="CD448">
        <v>3.8189350019999999</v>
      </c>
      <c r="CE448">
        <v>223.79</v>
      </c>
      <c r="CF448" t="s">
        <v>609</v>
      </c>
      <c r="CG448">
        <v>3</v>
      </c>
      <c r="CH448" t="s">
        <v>1164</v>
      </c>
      <c r="CI448" t="s">
        <v>157</v>
      </c>
      <c r="CJ448" t="s">
        <v>1165</v>
      </c>
      <c r="CL448">
        <v>1293</v>
      </c>
      <c r="CM448">
        <v>1297</v>
      </c>
      <c r="CN448">
        <v>1293</v>
      </c>
      <c r="CO448">
        <v>1297</v>
      </c>
      <c r="CP448" t="s">
        <v>157</v>
      </c>
      <c r="CQ448" t="s">
        <v>157</v>
      </c>
      <c r="CU448">
        <v>449.1</v>
      </c>
      <c r="CV448">
        <v>443.9</v>
      </c>
      <c r="CW448" t="s">
        <v>2003</v>
      </c>
    </row>
    <row r="449" spans="2:101" hidden="1">
      <c r="C449" t="s">
        <v>1217</v>
      </c>
      <c r="D449" t="s">
        <v>592</v>
      </c>
      <c r="E449" t="s">
        <v>665</v>
      </c>
      <c r="F449" t="s">
        <v>594</v>
      </c>
      <c r="G449" t="s">
        <v>2062</v>
      </c>
      <c r="H449">
        <v>8838</v>
      </c>
      <c r="I449" t="s">
        <v>616</v>
      </c>
      <c r="J449" t="s">
        <v>1219</v>
      </c>
      <c r="K449">
        <v>13498</v>
      </c>
      <c r="L449" t="s">
        <v>654</v>
      </c>
      <c r="M449" t="s">
        <v>1143</v>
      </c>
      <c r="N449" t="s">
        <v>1999</v>
      </c>
      <c r="O449" t="s">
        <v>2000</v>
      </c>
      <c r="P449" t="s">
        <v>2041</v>
      </c>
      <c r="Q449" t="s">
        <v>642</v>
      </c>
      <c r="R449">
        <v>503</v>
      </c>
      <c r="S449">
        <v>503</v>
      </c>
      <c r="T449">
        <v>550</v>
      </c>
      <c r="U449">
        <v>8.3000000000000007</v>
      </c>
      <c r="V449">
        <v>8.3000000000000007</v>
      </c>
      <c r="W449">
        <v>20</v>
      </c>
      <c r="Y449" t="s">
        <v>2063</v>
      </c>
      <c r="Z449" t="s">
        <v>607</v>
      </c>
      <c r="AA449">
        <v>2.9999999999999997E-4</v>
      </c>
      <c r="AB449">
        <v>4.0000000000000001E-3</v>
      </c>
      <c r="AC449">
        <v>8.6099999999999996E-2</v>
      </c>
      <c r="AD449" t="s">
        <v>607</v>
      </c>
      <c r="AE449">
        <v>0.90890000000000004</v>
      </c>
      <c r="AF449">
        <v>6.9999999999999999E-4</v>
      </c>
      <c r="AG449" t="s">
        <v>607</v>
      </c>
      <c r="AH449" t="s">
        <v>607</v>
      </c>
      <c r="AI449" t="s">
        <v>607</v>
      </c>
      <c r="AJ449" t="s">
        <v>607</v>
      </c>
      <c r="AK449" t="s">
        <v>607</v>
      </c>
      <c r="AL449">
        <v>0</v>
      </c>
      <c r="AM449">
        <v>0</v>
      </c>
      <c r="AN449">
        <v>0</v>
      </c>
      <c r="AO449">
        <v>0</v>
      </c>
      <c r="AP449">
        <v>0</v>
      </c>
      <c r="AQ449" t="s">
        <v>606</v>
      </c>
      <c r="AR449" t="s">
        <v>606</v>
      </c>
      <c r="AS449" t="s">
        <v>606</v>
      </c>
      <c r="AT449" t="s">
        <v>606</v>
      </c>
      <c r="AU449" t="s">
        <v>606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0.63900000000000001</v>
      </c>
      <c r="BW449">
        <v>0.78315840000000003</v>
      </c>
      <c r="BX449">
        <v>18.5</v>
      </c>
      <c r="BY449">
        <v>4832.5</v>
      </c>
      <c r="BZ449">
        <v>200.2</v>
      </c>
      <c r="CB449">
        <v>95</v>
      </c>
      <c r="CC449">
        <v>3.28</v>
      </c>
      <c r="CD449">
        <v>3.2770000000000001</v>
      </c>
      <c r="CE449" t="s">
        <v>608</v>
      </c>
      <c r="CF449" t="s">
        <v>609</v>
      </c>
      <c r="CG449">
        <v>30</v>
      </c>
      <c r="CH449" t="s">
        <v>997</v>
      </c>
      <c r="CI449" t="s">
        <v>157</v>
      </c>
      <c r="CJ449" t="s">
        <v>998</v>
      </c>
      <c r="CL449">
        <v>487.5</v>
      </c>
      <c r="CM449">
        <v>490.5</v>
      </c>
      <c r="CN449">
        <v>487.5</v>
      </c>
      <c r="CO449">
        <v>490.5</v>
      </c>
      <c r="CP449" t="s">
        <v>157</v>
      </c>
      <c r="CQ449" t="s">
        <v>157</v>
      </c>
      <c r="CU449">
        <v>561.70000000000005</v>
      </c>
      <c r="CV449">
        <v>557.9</v>
      </c>
      <c r="CW449" t="s">
        <v>2003</v>
      </c>
    </row>
    <row r="450" spans="2:101" hidden="1">
      <c r="B450">
        <v>76695</v>
      </c>
      <c r="C450" t="s">
        <v>1220</v>
      </c>
      <c r="D450" t="s">
        <v>592</v>
      </c>
      <c r="E450" t="s">
        <v>665</v>
      </c>
      <c r="F450" t="s">
        <v>594</v>
      </c>
      <c r="G450" t="s">
        <v>2064</v>
      </c>
      <c r="H450">
        <v>9667</v>
      </c>
      <c r="I450" t="s">
        <v>616</v>
      </c>
      <c r="J450" t="s">
        <v>1222</v>
      </c>
      <c r="K450">
        <v>14507</v>
      </c>
      <c r="L450" t="s">
        <v>654</v>
      </c>
      <c r="M450" t="s">
        <v>1169</v>
      </c>
      <c r="N450" t="s">
        <v>1999</v>
      </c>
      <c r="O450" t="s">
        <v>2000</v>
      </c>
      <c r="P450" t="s">
        <v>2041</v>
      </c>
      <c r="Q450" t="s">
        <v>642</v>
      </c>
      <c r="R450">
        <v>689</v>
      </c>
      <c r="S450">
        <v>689</v>
      </c>
      <c r="T450">
        <v>900</v>
      </c>
      <c r="U450">
        <v>6</v>
      </c>
      <c r="V450">
        <v>6</v>
      </c>
      <c r="W450">
        <v>20</v>
      </c>
      <c r="Z450" t="s">
        <v>607</v>
      </c>
      <c r="AA450">
        <v>2.0000000000000001E-4</v>
      </c>
      <c r="AB450">
        <v>3.5000000000000001E-3</v>
      </c>
      <c r="AC450">
        <v>9.3399999999999997E-2</v>
      </c>
      <c r="AD450" t="s">
        <v>607</v>
      </c>
      <c r="AE450">
        <v>0.9012</v>
      </c>
      <c r="AF450">
        <v>8.9999999999999998E-4</v>
      </c>
      <c r="AG450">
        <v>8.0000000000000004E-4</v>
      </c>
      <c r="AH450" t="s">
        <v>607</v>
      </c>
      <c r="AI450" t="s">
        <v>607</v>
      </c>
      <c r="AJ450" t="s">
        <v>607</v>
      </c>
      <c r="AK450" t="s">
        <v>607</v>
      </c>
      <c r="AL450">
        <v>0</v>
      </c>
      <c r="AM450">
        <v>0</v>
      </c>
      <c r="AN450">
        <v>0</v>
      </c>
      <c r="AO450">
        <v>0</v>
      </c>
      <c r="AP450">
        <v>0</v>
      </c>
      <c r="AQ450" t="s">
        <v>607</v>
      </c>
      <c r="AR450" t="s">
        <v>606</v>
      </c>
      <c r="AS450" t="s">
        <v>606</v>
      </c>
      <c r="AT450" t="s">
        <v>606</v>
      </c>
      <c r="AU450" t="s">
        <v>606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0.64700000000000002</v>
      </c>
      <c r="BW450">
        <v>0.79296319999999998</v>
      </c>
      <c r="BX450">
        <v>18.7</v>
      </c>
      <c r="BY450">
        <v>4853.8</v>
      </c>
      <c r="BZ450">
        <v>201.2</v>
      </c>
      <c r="CB450">
        <v>95</v>
      </c>
      <c r="CC450">
        <v>3.28</v>
      </c>
      <c r="CD450">
        <v>3.2770000000000001</v>
      </c>
      <c r="CE450" t="s">
        <v>608</v>
      </c>
      <c r="CF450" t="s">
        <v>609</v>
      </c>
      <c r="CG450">
        <v>2</v>
      </c>
      <c r="CH450" t="s">
        <v>1223</v>
      </c>
      <c r="CI450" t="s">
        <v>157</v>
      </c>
      <c r="CJ450" t="s">
        <v>1224</v>
      </c>
      <c r="CL450">
        <v>1398</v>
      </c>
      <c r="CM450">
        <v>1407</v>
      </c>
      <c r="CN450">
        <v>1398</v>
      </c>
      <c r="CO450">
        <v>1407</v>
      </c>
      <c r="CP450" t="s">
        <v>157</v>
      </c>
      <c r="CQ450" t="s">
        <v>157</v>
      </c>
      <c r="CU450">
        <v>565</v>
      </c>
      <c r="CV450">
        <v>561.29999999999995</v>
      </c>
      <c r="CW450" t="s">
        <v>2003</v>
      </c>
    </row>
    <row r="451" spans="2:101" hidden="1">
      <c r="C451" t="s">
        <v>1322</v>
      </c>
      <c r="D451" t="s">
        <v>592</v>
      </c>
      <c r="E451" t="s">
        <v>665</v>
      </c>
      <c r="F451" t="s">
        <v>594</v>
      </c>
      <c r="G451" t="s">
        <v>2065</v>
      </c>
      <c r="H451">
        <v>7529</v>
      </c>
      <c r="I451" t="s">
        <v>616</v>
      </c>
      <c r="J451" t="s">
        <v>1324</v>
      </c>
      <c r="K451">
        <v>14503</v>
      </c>
      <c r="L451" t="s">
        <v>1325</v>
      </c>
      <c r="M451" t="s">
        <v>1152</v>
      </c>
      <c r="N451" t="s">
        <v>1999</v>
      </c>
      <c r="O451" t="s">
        <v>2034</v>
      </c>
      <c r="P451" t="s">
        <v>2041</v>
      </c>
      <c r="Q451" t="s">
        <v>642</v>
      </c>
      <c r="R451">
        <v>965</v>
      </c>
      <c r="S451">
        <v>965</v>
      </c>
      <c r="T451">
        <v>689</v>
      </c>
      <c r="U451">
        <v>3</v>
      </c>
      <c r="V451">
        <v>3</v>
      </c>
      <c r="W451">
        <v>21</v>
      </c>
      <c r="Z451" t="s">
        <v>607</v>
      </c>
      <c r="AA451">
        <v>1E-4</v>
      </c>
      <c r="AB451">
        <v>3.2000000000000002E-3</v>
      </c>
      <c r="AC451">
        <v>8.8800000000000004E-2</v>
      </c>
      <c r="AD451" t="s">
        <v>606</v>
      </c>
      <c r="AE451">
        <v>0.90690000000000004</v>
      </c>
      <c r="AF451">
        <v>5.0000000000000001E-4</v>
      </c>
      <c r="AG451">
        <v>5.0000000000000001E-4</v>
      </c>
      <c r="AH451" t="s">
        <v>607</v>
      </c>
      <c r="AI451" t="s">
        <v>607</v>
      </c>
      <c r="AJ451" t="s">
        <v>607</v>
      </c>
      <c r="AK451" t="s">
        <v>607</v>
      </c>
      <c r="AL451">
        <v>0</v>
      </c>
      <c r="AM451">
        <v>0</v>
      </c>
      <c r="AN451">
        <v>0</v>
      </c>
      <c r="AO451">
        <v>0</v>
      </c>
      <c r="AP451">
        <v>0</v>
      </c>
      <c r="AQ451" t="s">
        <v>606</v>
      </c>
      <c r="AR451" t="s">
        <v>606</v>
      </c>
      <c r="AS451" t="s">
        <v>606</v>
      </c>
      <c r="AT451" t="s">
        <v>606</v>
      </c>
      <c r="AU451" t="s">
        <v>606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0.64200000000000002</v>
      </c>
      <c r="BW451">
        <v>0.78683519999999996</v>
      </c>
      <c r="BX451">
        <v>18.600000000000001</v>
      </c>
      <c r="BY451">
        <v>4841.3</v>
      </c>
      <c r="BZ451">
        <v>200.6</v>
      </c>
      <c r="CB451">
        <v>95</v>
      </c>
      <c r="CC451">
        <v>3.28</v>
      </c>
      <c r="CD451">
        <v>3.2770000000000001</v>
      </c>
      <c r="CE451" t="s">
        <v>608</v>
      </c>
      <c r="CF451" t="s">
        <v>609</v>
      </c>
      <c r="CG451">
        <v>0</v>
      </c>
      <c r="CH451" t="s">
        <v>1326</v>
      </c>
      <c r="CI451" t="s">
        <v>157</v>
      </c>
      <c r="CJ451" t="s">
        <v>1327</v>
      </c>
      <c r="CL451">
        <v>367</v>
      </c>
      <c r="CM451">
        <v>369</v>
      </c>
      <c r="CN451">
        <v>367</v>
      </c>
      <c r="CO451">
        <v>369</v>
      </c>
      <c r="CP451" t="s">
        <v>157</v>
      </c>
      <c r="CQ451" t="s">
        <v>157</v>
      </c>
      <c r="CU451">
        <v>450.5</v>
      </c>
      <c r="CV451">
        <v>446.5</v>
      </c>
      <c r="CW451" t="s">
        <v>2003</v>
      </c>
    </row>
    <row r="452" spans="2:101" hidden="1">
      <c r="B452">
        <v>76866</v>
      </c>
      <c r="C452" t="s">
        <v>1307</v>
      </c>
      <c r="D452" t="s">
        <v>592</v>
      </c>
      <c r="E452" t="s">
        <v>665</v>
      </c>
      <c r="F452" t="s">
        <v>594</v>
      </c>
      <c r="G452" t="s">
        <v>2066</v>
      </c>
      <c r="H452">
        <v>7046</v>
      </c>
      <c r="I452" t="s">
        <v>616</v>
      </c>
      <c r="J452" t="s">
        <v>1309</v>
      </c>
      <c r="K452">
        <v>14501</v>
      </c>
      <c r="L452" t="s">
        <v>638</v>
      </c>
      <c r="M452" t="s">
        <v>1096</v>
      </c>
      <c r="N452" t="s">
        <v>1999</v>
      </c>
      <c r="O452" t="s">
        <v>2034</v>
      </c>
      <c r="P452" t="s">
        <v>2041</v>
      </c>
      <c r="Q452" t="s">
        <v>642</v>
      </c>
      <c r="R452">
        <v>724</v>
      </c>
      <c r="S452">
        <v>724</v>
      </c>
      <c r="T452">
        <v>900</v>
      </c>
      <c r="U452">
        <v>-10</v>
      </c>
      <c r="V452">
        <v>-10</v>
      </c>
      <c r="W452">
        <v>21</v>
      </c>
      <c r="Z452">
        <v>1E-4</v>
      </c>
      <c r="AA452">
        <v>8.0000000000000004E-4</v>
      </c>
      <c r="AB452">
        <v>1.52E-2</v>
      </c>
      <c r="AC452">
        <v>1.54E-2</v>
      </c>
      <c r="AD452" t="s">
        <v>607</v>
      </c>
      <c r="AE452">
        <v>0.95140000000000002</v>
      </c>
      <c r="AF452">
        <v>1.24E-2</v>
      </c>
      <c r="AG452">
        <v>1.5E-3</v>
      </c>
      <c r="AH452">
        <v>6.9999999999999999E-4</v>
      </c>
      <c r="AI452">
        <v>5.9999999999999995E-4</v>
      </c>
      <c r="AJ452">
        <v>6.9999999999999999E-4</v>
      </c>
      <c r="AK452">
        <v>2.0000000000000001E-4</v>
      </c>
      <c r="AL452">
        <v>3.4000000000000002E-4</v>
      </c>
      <c r="AM452">
        <v>2.7E-4</v>
      </c>
      <c r="AN452">
        <v>1.7000000000000001E-4</v>
      </c>
      <c r="AO452">
        <v>0</v>
      </c>
      <c r="AP452">
        <v>0</v>
      </c>
      <c r="AQ452" t="s">
        <v>607</v>
      </c>
      <c r="AR452" t="s">
        <v>606</v>
      </c>
      <c r="AS452" t="s">
        <v>606</v>
      </c>
      <c r="AT452" t="s">
        <v>606</v>
      </c>
      <c r="AU452" t="s">
        <v>606</v>
      </c>
      <c r="BK452">
        <v>0</v>
      </c>
      <c r="BL452">
        <v>3.0000000000000001E-5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1.2999999999999999E-4</v>
      </c>
      <c r="BS452">
        <v>2.0000000000000002E-5</v>
      </c>
      <c r="BT452">
        <v>1.0000000000000001E-5</v>
      </c>
      <c r="BU452">
        <v>3.0000000000000001E-5</v>
      </c>
      <c r="BV452">
        <v>0.58899999999999997</v>
      </c>
      <c r="BW452">
        <v>0.72187840000000003</v>
      </c>
      <c r="BX452">
        <v>17</v>
      </c>
      <c r="BY452">
        <v>4618.6000000000004</v>
      </c>
      <c r="BZ452">
        <v>193.8</v>
      </c>
      <c r="CB452">
        <v>108.1</v>
      </c>
      <c r="CC452">
        <v>3.7324126030000002</v>
      </c>
      <c r="CD452">
        <v>3.7292400520000002</v>
      </c>
      <c r="CE452">
        <v>219.43</v>
      </c>
      <c r="CF452" t="s">
        <v>609</v>
      </c>
      <c r="CG452">
        <v>10</v>
      </c>
      <c r="CH452" t="s">
        <v>1310</v>
      </c>
      <c r="CI452" t="s">
        <v>157</v>
      </c>
      <c r="CJ452" t="s">
        <v>1311</v>
      </c>
      <c r="CL452">
        <v>1299</v>
      </c>
      <c r="CM452">
        <v>1811</v>
      </c>
      <c r="CN452">
        <v>1299</v>
      </c>
      <c r="CO452">
        <v>1811</v>
      </c>
      <c r="CP452" t="s">
        <v>157</v>
      </c>
      <c r="CQ452" t="s">
        <v>157</v>
      </c>
      <c r="CU452">
        <v>456.3</v>
      </c>
      <c r="CV452">
        <v>451.7</v>
      </c>
      <c r="CW452" t="s">
        <v>2003</v>
      </c>
    </row>
    <row r="453" spans="2:101" hidden="1">
      <c r="C453" t="s">
        <v>1300</v>
      </c>
      <c r="D453" t="s">
        <v>592</v>
      </c>
      <c r="E453" t="s">
        <v>665</v>
      </c>
      <c r="F453" t="s">
        <v>594</v>
      </c>
      <c r="G453" t="s">
        <v>2067</v>
      </c>
      <c r="H453">
        <v>13893</v>
      </c>
      <c r="I453" t="s">
        <v>616</v>
      </c>
      <c r="J453" t="s">
        <v>1302</v>
      </c>
      <c r="K453">
        <v>9232</v>
      </c>
      <c r="L453" t="s">
        <v>638</v>
      </c>
      <c r="M453" t="s">
        <v>1096</v>
      </c>
      <c r="N453" t="s">
        <v>1999</v>
      </c>
      <c r="O453" t="s">
        <v>1994</v>
      </c>
      <c r="P453" t="s">
        <v>2068</v>
      </c>
      <c r="Q453" t="s">
        <v>642</v>
      </c>
      <c r="R453">
        <v>621</v>
      </c>
      <c r="S453">
        <v>621</v>
      </c>
      <c r="T453">
        <v>750</v>
      </c>
      <c r="U453">
        <v>11.7</v>
      </c>
      <c r="V453">
        <v>11.7</v>
      </c>
      <c r="W453">
        <v>20</v>
      </c>
      <c r="Z453">
        <v>1E-4</v>
      </c>
      <c r="AA453">
        <v>6.9999999999999999E-4</v>
      </c>
      <c r="AB453">
        <v>1.6E-2</v>
      </c>
      <c r="AC453">
        <v>1.8499999999999999E-2</v>
      </c>
      <c r="AD453" t="s">
        <v>607</v>
      </c>
      <c r="AE453">
        <v>0.94210000000000005</v>
      </c>
      <c r="AF453">
        <v>1.34E-2</v>
      </c>
      <c r="AG453">
        <v>4.1000000000000003E-3</v>
      </c>
      <c r="AH453">
        <v>8.9999999999999998E-4</v>
      </c>
      <c r="AI453">
        <v>6.9999999999999999E-4</v>
      </c>
      <c r="AJ453">
        <v>5.0000000000000001E-4</v>
      </c>
      <c r="AK453">
        <v>2.9999999999999997E-4</v>
      </c>
      <c r="AL453">
        <v>4.8000000000000001E-4</v>
      </c>
      <c r="AM453">
        <v>8.1999999999999998E-4</v>
      </c>
      <c r="AN453">
        <v>7.6000000000000004E-4</v>
      </c>
      <c r="AO453">
        <v>1E-4</v>
      </c>
      <c r="AP453">
        <v>0</v>
      </c>
      <c r="AQ453" t="s">
        <v>607</v>
      </c>
      <c r="AR453" t="s">
        <v>606</v>
      </c>
      <c r="AS453" t="s">
        <v>606</v>
      </c>
      <c r="AT453" t="s">
        <v>606</v>
      </c>
      <c r="AU453" t="s">
        <v>606</v>
      </c>
      <c r="BK453">
        <v>2.0000000000000002E-5</v>
      </c>
      <c r="BL453">
        <v>5.0000000000000002E-5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2.7E-4</v>
      </c>
      <c r="BS453">
        <v>3.0000000000000001E-5</v>
      </c>
      <c r="BT453">
        <v>3.0000000000000001E-5</v>
      </c>
      <c r="BU453">
        <v>1.3999999999999999E-4</v>
      </c>
      <c r="BV453">
        <v>0.6</v>
      </c>
      <c r="BW453">
        <v>0.73536000000000001</v>
      </c>
      <c r="BX453">
        <v>17.399999999999999</v>
      </c>
      <c r="BY453">
        <v>4622.8999999999996</v>
      </c>
      <c r="BZ453">
        <v>195.3</v>
      </c>
      <c r="CB453">
        <v>106.7</v>
      </c>
      <c r="CC453">
        <v>3.6840742340000001</v>
      </c>
      <c r="CD453">
        <v>3.6809427709999998</v>
      </c>
      <c r="CE453">
        <v>217.53</v>
      </c>
      <c r="CF453" t="s">
        <v>609</v>
      </c>
      <c r="CG453">
        <v>20</v>
      </c>
      <c r="CH453" t="s">
        <v>1303</v>
      </c>
      <c r="CI453" t="s">
        <v>157</v>
      </c>
      <c r="CJ453" t="s">
        <v>624</v>
      </c>
      <c r="CL453">
        <v>1261</v>
      </c>
      <c r="CM453">
        <v>1270</v>
      </c>
      <c r="CN453">
        <v>1261</v>
      </c>
      <c r="CO453">
        <v>1270</v>
      </c>
      <c r="CP453" t="s">
        <v>157</v>
      </c>
      <c r="CQ453" t="s">
        <v>157</v>
      </c>
      <c r="CU453">
        <v>462.1</v>
      </c>
      <c r="CV453">
        <v>457.3</v>
      </c>
      <c r="CW453" t="s">
        <v>2069</v>
      </c>
    </row>
    <row r="454" spans="2:101" hidden="1">
      <c r="C454" t="s">
        <v>731</v>
      </c>
      <c r="D454" t="s">
        <v>592</v>
      </c>
      <c r="E454" t="s">
        <v>665</v>
      </c>
      <c r="F454" t="s">
        <v>594</v>
      </c>
      <c r="G454" t="s">
        <v>2070</v>
      </c>
      <c r="H454">
        <v>10411</v>
      </c>
      <c r="I454" t="s">
        <v>616</v>
      </c>
      <c r="J454" t="s">
        <v>598</v>
      </c>
      <c r="L454" t="s">
        <v>617</v>
      </c>
      <c r="N454" t="s">
        <v>1999</v>
      </c>
      <c r="O454" t="s">
        <v>1994</v>
      </c>
      <c r="P454" t="s">
        <v>2068</v>
      </c>
      <c r="Q454" t="s">
        <v>1783</v>
      </c>
      <c r="R454">
        <v>138</v>
      </c>
      <c r="S454">
        <v>138</v>
      </c>
      <c r="T454">
        <v>200</v>
      </c>
      <c r="U454">
        <v>20</v>
      </c>
      <c r="V454">
        <v>20</v>
      </c>
      <c r="W454">
        <v>20</v>
      </c>
      <c r="Z454" t="s">
        <v>607</v>
      </c>
      <c r="AA454">
        <v>8.0000000000000004E-4</v>
      </c>
      <c r="AB454">
        <v>1.66E-2</v>
      </c>
      <c r="AC454">
        <v>2.0199999999999999E-2</v>
      </c>
      <c r="AD454" t="s">
        <v>607</v>
      </c>
      <c r="AE454">
        <v>0.95069999999999999</v>
      </c>
      <c r="AF454">
        <v>6.3E-3</v>
      </c>
      <c r="AG454">
        <v>4.0000000000000002E-4</v>
      </c>
      <c r="AH454">
        <v>4.0000000000000002E-4</v>
      </c>
      <c r="AI454">
        <v>2.9999999999999997E-4</v>
      </c>
      <c r="AJ454">
        <v>5.0000000000000001E-4</v>
      </c>
      <c r="AK454">
        <v>4.0000000000000002E-4</v>
      </c>
      <c r="AL454">
        <v>7.2000000000000005E-4</v>
      </c>
      <c r="AM454">
        <v>9.6000000000000002E-4</v>
      </c>
      <c r="AN454">
        <v>6.9999999999999999E-4</v>
      </c>
      <c r="AO454">
        <v>0</v>
      </c>
      <c r="AP454">
        <v>0</v>
      </c>
      <c r="AQ454" t="s">
        <v>606</v>
      </c>
      <c r="AR454" t="s">
        <v>606</v>
      </c>
      <c r="AS454" t="s">
        <v>606</v>
      </c>
      <c r="AT454" t="s">
        <v>606</v>
      </c>
      <c r="AU454" t="s">
        <v>606</v>
      </c>
      <c r="BK454">
        <v>1.0000000000000001E-5</v>
      </c>
      <c r="BL454">
        <v>5.0000000000000002E-5</v>
      </c>
      <c r="BM454">
        <v>9.0000000000000006E-5</v>
      </c>
      <c r="BN454">
        <v>0</v>
      </c>
      <c r="BO454">
        <v>0</v>
      </c>
      <c r="BP454">
        <v>0</v>
      </c>
      <c r="BQ454">
        <v>0</v>
      </c>
      <c r="BR454">
        <v>5.2999999999999998E-4</v>
      </c>
      <c r="BS454">
        <v>8.0000000000000007E-5</v>
      </c>
      <c r="BT454">
        <v>5.0000000000000002E-5</v>
      </c>
      <c r="BU454">
        <v>2.1000000000000001E-4</v>
      </c>
      <c r="BV454">
        <v>0.59599999999999997</v>
      </c>
      <c r="BW454">
        <v>0.73045760000000004</v>
      </c>
      <c r="BX454">
        <v>17.3</v>
      </c>
      <c r="BY454">
        <v>4625.7</v>
      </c>
      <c r="BZ454">
        <v>194</v>
      </c>
      <c r="CB454">
        <v>103.5</v>
      </c>
      <c r="CC454">
        <v>3.5735865339999999</v>
      </c>
      <c r="CD454">
        <v>3.5705489859999999</v>
      </c>
      <c r="CE454">
        <v>210.04</v>
      </c>
      <c r="CF454" t="s">
        <v>609</v>
      </c>
      <c r="CG454">
        <v>20</v>
      </c>
      <c r="CH454" t="s">
        <v>741</v>
      </c>
      <c r="CJ454" t="s">
        <v>624</v>
      </c>
      <c r="CW454" t="s">
        <v>2069</v>
      </c>
    </row>
    <row r="455" spans="2:101" hidden="1">
      <c r="C455" t="s">
        <v>731</v>
      </c>
      <c r="D455" t="s">
        <v>592</v>
      </c>
      <c r="E455" t="s">
        <v>665</v>
      </c>
      <c r="F455" t="s">
        <v>594</v>
      </c>
      <c r="G455" t="s">
        <v>2071</v>
      </c>
      <c r="H455">
        <v>8328</v>
      </c>
      <c r="I455" t="s">
        <v>616</v>
      </c>
      <c r="J455" t="s">
        <v>598</v>
      </c>
      <c r="L455" t="s">
        <v>617</v>
      </c>
      <c r="N455" t="s">
        <v>1999</v>
      </c>
      <c r="O455" t="s">
        <v>1994</v>
      </c>
      <c r="P455" t="s">
        <v>2068</v>
      </c>
      <c r="Q455" t="s">
        <v>1769</v>
      </c>
      <c r="R455">
        <v>138</v>
      </c>
      <c r="S455">
        <v>138</v>
      </c>
      <c r="T455">
        <v>172</v>
      </c>
      <c r="U455">
        <v>20</v>
      </c>
      <c r="V455">
        <v>20</v>
      </c>
      <c r="W455">
        <v>21</v>
      </c>
      <c r="Y455" t="s">
        <v>2072</v>
      </c>
      <c r="Z455" t="s">
        <v>607</v>
      </c>
      <c r="AA455">
        <v>1E-3</v>
      </c>
      <c r="AB455">
        <v>1.84E-2</v>
      </c>
      <c r="AC455">
        <v>1.84E-2</v>
      </c>
      <c r="AD455" t="s">
        <v>607</v>
      </c>
      <c r="AE455">
        <v>0.95230000000000004</v>
      </c>
      <c r="AF455">
        <v>5.3E-3</v>
      </c>
      <c r="AG455">
        <v>1.1999999999999999E-3</v>
      </c>
      <c r="AH455">
        <v>2.9999999999999997E-4</v>
      </c>
      <c r="AI455">
        <v>2.9999999999999997E-4</v>
      </c>
      <c r="AJ455">
        <v>4.0000000000000002E-4</v>
      </c>
      <c r="AK455">
        <v>2.9999999999999997E-4</v>
      </c>
      <c r="AL455">
        <v>5.2999999999999998E-4</v>
      </c>
      <c r="AM455">
        <v>5.9000000000000003E-4</v>
      </c>
      <c r="AN455">
        <v>3.5E-4</v>
      </c>
      <c r="AO455">
        <v>0</v>
      </c>
      <c r="AP455">
        <v>0</v>
      </c>
      <c r="AQ455" t="s">
        <v>606</v>
      </c>
      <c r="AR455" t="s">
        <v>606</v>
      </c>
      <c r="AS455" t="s">
        <v>606</v>
      </c>
      <c r="AT455" t="s">
        <v>606</v>
      </c>
      <c r="AU455" t="s">
        <v>606</v>
      </c>
      <c r="BK455">
        <v>1.0000000000000001E-5</v>
      </c>
      <c r="BL455">
        <v>4.0000000000000003E-5</v>
      </c>
      <c r="BM455">
        <v>2.0000000000000002E-5</v>
      </c>
      <c r="BN455">
        <v>0</v>
      </c>
      <c r="BO455">
        <v>0</v>
      </c>
      <c r="BP455">
        <v>0</v>
      </c>
      <c r="BQ455">
        <v>0</v>
      </c>
      <c r="BR455">
        <v>3.3E-4</v>
      </c>
      <c r="BS455">
        <v>5.0000000000000002E-5</v>
      </c>
      <c r="BT455">
        <v>5.0000000000000002E-5</v>
      </c>
      <c r="BU455">
        <v>1.2999999999999999E-4</v>
      </c>
      <c r="BV455">
        <v>0.59099999999999997</v>
      </c>
      <c r="BW455">
        <v>0.72432960000000002</v>
      </c>
      <c r="BX455">
        <v>17.100000000000001</v>
      </c>
      <c r="BY455">
        <v>4619.6000000000004</v>
      </c>
      <c r="BZ455">
        <v>193.2</v>
      </c>
      <c r="CB455">
        <v>104.5</v>
      </c>
      <c r="CC455">
        <v>3.60811394</v>
      </c>
      <c r="CD455">
        <v>3.605047044</v>
      </c>
      <c r="CE455">
        <v>211.98</v>
      </c>
      <c r="CF455" t="s">
        <v>609</v>
      </c>
      <c r="CG455">
        <v>4</v>
      </c>
      <c r="CH455" t="s">
        <v>750</v>
      </c>
      <c r="CJ455" t="s">
        <v>624</v>
      </c>
      <c r="CW455" t="s">
        <v>2069</v>
      </c>
    </row>
    <row r="456" spans="2:101" hidden="1">
      <c r="C456" t="s">
        <v>1741</v>
      </c>
      <c r="D456" t="s">
        <v>592</v>
      </c>
      <c r="E456" t="s">
        <v>665</v>
      </c>
      <c r="F456" t="s">
        <v>594</v>
      </c>
      <c r="G456" t="s">
        <v>2073</v>
      </c>
      <c r="H456">
        <v>11712</v>
      </c>
      <c r="I456" t="s">
        <v>616</v>
      </c>
      <c r="J456" t="s">
        <v>598</v>
      </c>
      <c r="N456" t="s">
        <v>1999</v>
      </c>
      <c r="O456" t="s">
        <v>1994</v>
      </c>
      <c r="P456" t="s">
        <v>2068</v>
      </c>
      <c r="Q456" t="s">
        <v>2074</v>
      </c>
      <c r="R456">
        <v>138</v>
      </c>
      <c r="S456">
        <v>138</v>
      </c>
      <c r="T456">
        <v>200</v>
      </c>
      <c r="U456">
        <v>1</v>
      </c>
      <c r="V456">
        <v>1</v>
      </c>
      <c r="W456">
        <v>21</v>
      </c>
      <c r="Z456" t="s">
        <v>607</v>
      </c>
      <c r="AA456">
        <v>6.9999999999999999E-4</v>
      </c>
      <c r="AB456">
        <v>1.6299999999999999E-2</v>
      </c>
      <c r="AC456">
        <v>1.6500000000000001E-2</v>
      </c>
      <c r="AD456" t="s">
        <v>606</v>
      </c>
      <c r="AE456">
        <v>0.95569999999999999</v>
      </c>
      <c r="AF456">
        <v>7.9000000000000008E-3</v>
      </c>
      <c r="AG456">
        <v>1.2999999999999999E-3</v>
      </c>
      <c r="AH456">
        <v>4.0000000000000002E-4</v>
      </c>
      <c r="AI456">
        <v>2.9999999999999997E-4</v>
      </c>
      <c r="AJ456">
        <v>2.0000000000000001E-4</v>
      </c>
      <c r="AK456">
        <v>1E-4</v>
      </c>
      <c r="AL456">
        <v>1.7000000000000001E-4</v>
      </c>
      <c r="AM456">
        <v>2.0000000000000001E-4</v>
      </c>
      <c r="AN456">
        <v>6.0000000000000002E-5</v>
      </c>
      <c r="AO456">
        <v>0</v>
      </c>
      <c r="AP456">
        <v>0</v>
      </c>
      <c r="AQ456" t="s">
        <v>606</v>
      </c>
      <c r="AR456" t="s">
        <v>606</v>
      </c>
      <c r="AS456" t="s">
        <v>606</v>
      </c>
      <c r="AT456" t="s">
        <v>606</v>
      </c>
      <c r="AU456" t="s">
        <v>606</v>
      </c>
      <c r="BK456">
        <v>0</v>
      </c>
      <c r="BL456">
        <v>3.0000000000000001E-5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1E-4</v>
      </c>
      <c r="BS456">
        <v>0</v>
      </c>
      <c r="BT456">
        <v>0</v>
      </c>
      <c r="BU456">
        <v>4.0000000000000003E-5</v>
      </c>
      <c r="BV456">
        <v>0.58499999999999996</v>
      </c>
      <c r="BW456">
        <v>0.71697599999999995</v>
      </c>
      <c r="BX456">
        <v>16.899999999999999</v>
      </c>
      <c r="BY456">
        <v>4621.2</v>
      </c>
      <c r="BZ456">
        <v>192.9</v>
      </c>
      <c r="CB456">
        <v>106.6</v>
      </c>
      <c r="CC456">
        <v>3.6806214929999999</v>
      </c>
      <c r="CD456">
        <v>3.6774929649999999</v>
      </c>
      <c r="CE456">
        <v>217.49</v>
      </c>
      <c r="CF456" t="s">
        <v>609</v>
      </c>
      <c r="CG456">
        <v>0</v>
      </c>
      <c r="CH456" t="s">
        <v>2075</v>
      </c>
      <c r="CJ456" t="s">
        <v>624</v>
      </c>
      <c r="CW456" t="s">
        <v>2069</v>
      </c>
    </row>
    <row r="457" spans="2:101" hidden="1">
      <c r="C457" t="s">
        <v>1741</v>
      </c>
      <c r="D457" t="s">
        <v>592</v>
      </c>
      <c r="E457" t="s">
        <v>665</v>
      </c>
      <c r="F457" t="s">
        <v>594</v>
      </c>
      <c r="G457" t="s">
        <v>2076</v>
      </c>
      <c r="H457">
        <v>12283</v>
      </c>
      <c r="I457" t="s">
        <v>616</v>
      </c>
      <c r="J457" t="s">
        <v>598</v>
      </c>
      <c r="N457" t="s">
        <v>1999</v>
      </c>
      <c r="O457" t="s">
        <v>1994</v>
      </c>
      <c r="P457" t="s">
        <v>2068</v>
      </c>
      <c r="Q457" t="s">
        <v>2077</v>
      </c>
      <c r="R457">
        <v>138</v>
      </c>
      <c r="S457">
        <v>138</v>
      </c>
      <c r="T457">
        <v>200</v>
      </c>
      <c r="U457">
        <v>3</v>
      </c>
      <c r="V457">
        <v>3</v>
      </c>
      <c r="W457">
        <v>21</v>
      </c>
      <c r="Z457" t="s">
        <v>607</v>
      </c>
      <c r="AA457">
        <v>8.0000000000000004E-4</v>
      </c>
      <c r="AB457">
        <v>1.6500000000000001E-2</v>
      </c>
      <c r="AC457">
        <v>1.9199999999999998E-2</v>
      </c>
      <c r="AD457" t="s">
        <v>607</v>
      </c>
      <c r="AE457">
        <v>0.94989999999999997</v>
      </c>
      <c r="AF457">
        <v>9.4000000000000004E-3</v>
      </c>
      <c r="AG457">
        <v>8.0000000000000004E-4</v>
      </c>
      <c r="AH457">
        <v>5.0000000000000001E-4</v>
      </c>
      <c r="AI457">
        <v>4.0000000000000002E-4</v>
      </c>
      <c r="AJ457">
        <v>4.0000000000000002E-4</v>
      </c>
      <c r="AK457">
        <v>2.0000000000000001E-4</v>
      </c>
      <c r="AL457">
        <v>4.4000000000000002E-4</v>
      </c>
      <c r="AM457">
        <v>5.2999999999999998E-4</v>
      </c>
      <c r="AN457">
        <v>4.2999999999999999E-4</v>
      </c>
      <c r="AO457">
        <v>6.9999999999999994E-5</v>
      </c>
      <c r="AP457">
        <v>0</v>
      </c>
      <c r="AQ457" t="s">
        <v>607</v>
      </c>
      <c r="AR457" t="s">
        <v>607</v>
      </c>
      <c r="AS457" t="s">
        <v>606</v>
      </c>
      <c r="AT457" t="s">
        <v>606</v>
      </c>
      <c r="AU457" t="s">
        <v>606</v>
      </c>
      <c r="BK457">
        <v>1.0000000000000001E-5</v>
      </c>
      <c r="BL457">
        <v>4.0000000000000003E-5</v>
      </c>
      <c r="BM457">
        <v>0</v>
      </c>
      <c r="BN457">
        <v>0</v>
      </c>
      <c r="BO457">
        <v>0</v>
      </c>
      <c r="BP457">
        <v>3.0000000000000001E-5</v>
      </c>
      <c r="BQ457">
        <v>0</v>
      </c>
      <c r="BR457">
        <v>2.2000000000000001E-4</v>
      </c>
      <c r="BS457">
        <v>3.0000000000000001E-5</v>
      </c>
      <c r="BT457">
        <v>3.0000000000000001E-5</v>
      </c>
      <c r="BU457">
        <v>6.9999999999999994E-5</v>
      </c>
      <c r="BV457">
        <v>0.59199999999999997</v>
      </c>
      <c r="BW457">
        <v>0.72555519999999996</v>
      </c>
      <c r="BX457">
        <v>17.100000000000001</v>
      </c>
      <c r="BY457">
        <v>4626.6000000000004</v>
      </c>
      <c r="BZ457">
        <v>193.8</v>
      </c>
      <c r="CB457">
        <v>107.2</v>
      </c>
      <c r="CC457">
        <v>3.7013379369999999</v>
      </c>
      <c r="CD457">
        <v>3.6981918</v>
      </c>
      <c r="CE457">
        <v>217.81</v>
      </c>
      <c r="CF457" t="s">
        <v>609</v>
      </c>
      <c r="CG457">
        <v>12</v>
      </c>
      <c r="CH457" t="s">
        <v>2078</v>
      </c>
      <c r="CJ457" t="s">
        <v>624</v>
      </c>
      <c r="CW457" t="s">
        <v>2069</v>
      </c>
    </row>
    <row r="458" spans="2:101" hidden="1">
      <c r="B458">
        <v>83948</v>
      </c>
      <c r="C458" t="s">
        <v>1741</v>
      </c>
      <c r="D458" t="s">
        <v>592</v>
      </c>
      <c r="E458" t="s">
        <v>665</v>
      </c>
      <c r="F458" t="s">
        <v>594</v>
      </c>
      <c r="G458" t="s">
        <v>2079</v>
      </c>
      <c r="H458">
        <v>14447</v>
      </c>
      <c r="I458" t="s">
        <v>616</v>
      </c>
      <c r="J458" t="s">
        <v>598</v>
      </c>
      <c r="N458" t="s">
        <v>1999</v>
      </c>
      <c r="O458" t="s">
        <v>1994</v>
      </c>
      <c r="P458" t="s">
        <v>2068</v>
      </c>
      <c r="Q458" t="s">
        <v>2080</v>
      </c>
      <c r="R458">
        <v>103</v>
      </c>
      <c r="S458">
        <v>103</v>
      </c>
      <c r="T458">
        <v>225</v>
      </c>
      <c r="U458">
        <v>1</v>
      </c>
      <c r="V458">
        <v>1</v>
      </c>
      <c r="W458">
        <v>21</v>
      </c>
      <c r="Z458" t="s">
        <v>607</v>
      </c>
      <c r="AA458">
        <v>5.9999999999999995E-4</v>
      </c>
      <c r="AB458">
        <v>1.37E-2</v>
      </c>
      <c r="AC458">
        <v>1.95E-2</v>
      </c>
      <c r="AD458" t="s">
        <v>607</v>
      </c>
      <c r="AE458">
        <v>0.95179999999999998</v>
      </c>
      <c r="AF458">
        <v>9.9000000000000008E-3</v>
      </c>
      <c r="AG458">
        <v>2.2000000000000001E-3</v>
      </c>
      <c r="AH458">
        <v>5.0000000000000001E-4</v>
      </c>
      <c r="AI458">
        <v>2.9999999999999997E-4</v>
      </c>
      <c r="AJ458">
        <v>2.0000000000000001E-4</v>
      </c>
      <c r="AK458">
        <v>2.0000000000000001E-4</v>
      </c>
      <c r="AL458">
        <v>2.5000000000000001E-4</v>
      </c>
      <c r="AM458">
        <v>2.5999999999999998E-4</v>
      </c>
      <c r="AN458">
        <v>3.4000000000000002E-4</v>
      </c>
      <c r="AO458">
        <v>0</v>
      </c>
      <c r="AP458">
        <v>0</v>
      </c>
      <c r="AQ458" t="s">
        <v>607</v>
      </c>
      <c r="AR458" t="s">
        <v>606</v>
      </c>
      <c r="AS458" t="s">
        <v>606</v>
      </c>
      <c r="AT458" t="s">
        <v>606</v>
      </c>
      <c r="AU458" t="s">
        <v>606</v>
      </c>
      <c r="BK458">
        <v>0</v>
      </c>
      <c r="BL458">
        <v>2.0000000000000002E-5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1.2999999999999999E-4</v>
      </c>
      <c r="BS458">
        <v>2.0000000000000002E-5</v>
      </c>
      <c r="BT458">
        <v>2.0000000000000002E-5</v>
      </c>
      <c r="BU458">
        <v>6.0000000000000002E-5</v>
      </c>
      <c r="BV458">
        <v>0.59</v>
      </c>
      <c r="BW458">
        <v>0.72310399999999997</v>
      </c>
      <c r="BX458">
        <v>17.100000000000001</v>
      </c>
      <c r="BY458">
        <v>4632.5</v>
      </c>
      <c r="BZ458">
        <v>194.1</v>
      </c>
      <c r="CB458">
        <v>108</v>
      </c>
      <c r="CC458">
        <v>3.728959862</v>
      </c>
      <c r="CD458">
        <v>3.7257902459999999</v>
      </c>
      <c r="CE458">
        <v>219.7</v>
      </c>
      <c r="CF458" t="s">
        <v>609</v>
      </c>
      <c r="CG458">
        <v>16</v>
      </c>
      <c r="CH458" t="s">
        <v>1772</v>
      </c>
      <c r="CJ458" t="s">
        <v>624</v>
      </c>
      <c r="CW458" t="s">
        <v>2069</v>
      </c>
    </row>
    <row r="459" spans="2:101" hidden="1">
      <c r="B459">
        <v>83945</v>
      </c>
      <c r="C459" t="s">
        <v>1741</v>
      </c>
      <c r="D459" t="s">
        <v>592</v>
      </c>
      <c r="E459" t="s">
        <v>665</v>
      </c>
      <c r="F459" t="s">
        <v>594</v>
      </c>
      <c r="G459" t="s">
        <v>2081</v>
      </c>
      <c r="H459">
        <v>11776</v>
      </c>
      <c r="I459" t="s">
        <v>616</v>
      </c>
      <c r="J459" t="s">
        <v>598</v>
      </c>
      <c r="N459" t="s">
        <v>1999</v>
      </c>
      <c r="O459" t="s">
        <v>1994</v>
      </c>
      <c r="P459" t="s">
        <v>2068</v>
      </c>
      <c r="Q459" t="s">
        <v>2082</v>
      </c>
      <c r="R459">
        <v>138</v>
      </c>
      <c r="S459">
        <v>138</v>
      </c>
      <c r="T459">
        <v>200</v>
      </c>
      <c r="U459">
        <v>0</v>
      </c>
      <c r="V459">
        <v>0</v>
      </c>
      <c r="W459">
        <v>21</v>
      </c>
      <c r="Z459" t="s">
        <v>607</v>
      </c>
      <c r="AA459">
        <v>4.0000000000000002E-4</v>
      </c>
      <c r="AB459">
        <v>9.1999999999999998E-3</v>
      </c>
      <c r="AC459">
        <v>1.2800000000000001E-2</v>
      </c>
      <c r="AD459" t="s">
        <v>607</v>
      </c>
      <c r="AE459">
        <v>0.9607</v>
      </c>
      <c r="AF459">
        <v>1.2E-2</v>
      </c>
      <c r="AG459">
        <v>3.0999999999999999E-3</v>
      </c>
      <c r="AH459">
        <v>5.0000000000000001E-4</v>
      </c>
      <c r="AI459">
        <v>4.0000000000000002E-4</v>
      </c>
      <c r="AJ459">
        <v>2.0000000000000001E-4</v>
      </c>
      <c r="AK459" t="s">
        <v>607</v>
      </c>
      <c r="AL459">
        <v>1.2999999999999999E-4</v>
      </c>
      <c r="AM459">
        <v>2.0000000000000001E-4</v>
      </c>
      <c r="AN459">
        <v>1.7000000000000001E-4</v>
      </c>
      <c r="AO459">
        <v>6.9999999999999994E-5</v>
      </c>
      <c r="AP459">
        <v>0</v>
      </c>
      <c r="AQ459" t="s">
        <v>607</v>
      </c>
      <c r="AR459" t="s">
        <v>606</v>
      </c>
      <c r="AS459" t="s">
        <v>606</v>
      </c>
      <c r="AT459" t="s">
        <v>606</v>
      </c>
      <c r="AU459" t="s">
        <v>606</v>
      </c>
      <c r="BK459">
        <v>0</v>
      </c>
      <c r="BL459">
        <v>2.0000000000000002E-5</v>
      </c>
      <c r="BM459">
        <v>0</v>
      </c>
      <c r="BN459">
        <v>0</v>
      </c>
      <c r="BO459">
        <v>0</v>
      </c>
      <c r="BP459">
        <v>3.0000000000000001E-5</v>
      </c>
      <c r="BQ459">
        <v>0</v>
      </c>
      <c r="BR459">
        <v>5.0000000000000002E-5</v>
      </c>
      <c r="BS459">
        <v>0</v>
      </c>
      <c r="BT459">
        <v>0</v>
      </c>
      <c r="BU459">
        <v>3.0000000000000001E-5</v>
      </c>
      <c r="BV459">
        <v>0.58299999999999996</v>
      </c>
      <c r="BW459">
        <v>0.71452479999999996</v>
      </c>
      <c r="BX459">
        <v>16.899999999999999</v>
      </c>
      <c r="BY459">
        <v>4621.3</v>
      </c>
      <c r="BZ459">
        <v>193.9</v>
      </c>
      <c r="CB459">
        <v>117.7</v>
      </c>
      <c r="CC459">
        <v>4.0638757009999997</v>
      </c>
      <c r="CD459">
        <v>4.0604214069999998</v>
      </c>
      <c r="CE459">
        <v>238.92</v>
      </c>
      <c r="CF459" t="s">
        <v>609</v>
      </c>
      <c r="CG459">
        <v>30</v>
      </c>
      <c r="CH459" t="s">
        <v>2083</v>
      </c>
      <c r="CJ459" t="s">
        <v>624</v>
      </c>
      <c r="CW459" t="s">
        <v>2069</v>
      </c>
    </row>
    <row r="460" spans="2:101" hidden="1">
      <c r="C460" t="s">
        <v>731</v>
      </c>
      <c r="D460" t="s">
        <v>592</v>
      </c>
      <c r="E460" t="s">
        <v>665</v>
      </c>
      <c r="F460" t="s">
        <v>594</v>
      </c>
      <c r="G460" t="s">
        <v>2084</v>
      </c>
      <c r="H460">
        <v>6005</v>
      </c>
      <c r="I460" t="s">
        <v>616</v>
      </c>
      <c r="J460" t="s">
        <v>598</v>
      </c>
      <c r="L460" t="s">
        <v>617</v>
      </c>
      <c r="N460" t="s">
        <v>1999</v>
      </c>
      <c r="O460" t="s">
        <v>1994</v>
      </c>
      <c r="P460" t="s">
        <v>2068</v>
      </c>
      <c r="Q460" t="s">
        <v>758</v>
      </c>
      <c r="R460">
        <v>621</v>
      </c>
      <c r="S460">
        <v>621</v>
      </c>
      <c r="T460">
        <v>800</v>
      </c>
      <c r="U460">
        <v>-1</v>
      </c>
      <c r="V460">
        <v>-1</v>
      </c>
      <c r="W460">
        <v>21</v>
      </c>
      <c r="Z460" t="s">
        <v>607</v>
      </c>
      <c r="AA460">
        <v>8.0000000000000004E-4</v>
      </c>
      <c r="AB460">
        <v>1.43E-2</v>
      </c>
      <c r="AC460">
        <v>1.9800000000000002E-2</v>
      </c>
      <c r="AD460" t="s">
        <v>607</v>
      </c>
      <c r="AE460">
        <v>0.95050000000000001</v>
      </c>
      <c r="AF460">
        <v>1.18E-2</v>
      </c>
      <c r="AG460">
        <v>8.0000000000000004E-4</v>
      </c>
      <c r="AH460">
        <v>5.0000000000000001E-4</v>
      </c>
      <c r="AI460">
        <v>2.9999999999999997E-4</v>
      </c>
      <c r="AJ460">
        <v>2.0000000000000001E-4</v>
      </c>
      <c r="AK460">
        <v>2.0000000000000001E-4</v>
      </c>
      <c r="AL460">
        <v>2.4000000000000001E-4</v>
      </c>
      <c r="AM460">
        <v>2.5999999999999998E-4</v>
      </c>
      <c r="AN460">
        <v>6.0000000000000002E-5</v>
      </c>
      <c r="AO460">
        <v>0</v>
      </c>
      <c r="AP460">
        <v>0</v>
      </c>
      <c r="AQ460" t="s">
        <v>606</v>
      </c>
      <c r="AR460" t="s">
        <v>606</v>
      </c>
      <c r="AS460" t="s">
        <v>606</v>
      </c>
      <c r="AT460" t="s">
        <v>606</v>
      </c>
      <c r="AU460" t="s">
        <v>606</v>
      </c>
      <c r="BK460">
        <v>0</v>
      </c>
      <c r="BL460">
        <v>2.0000000000000002E-5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1.3999999999999999E-4</v>
      </c>
      <c r="BS460">
        <v>2.0000000000000002E-5</v>
      </c>
      <c r="BT460">
        <v>2.0000000000000002E-5</v>
      </c>
      <c r="BU460">
        <v>4.0000000000000003E-5</v>
      </c>
      <c r="BV460">
        <v>0.58899999999999997</v>
      </c>
      <c r="BW460">
        <v>0.72187840000000003</v>
      </c>
      <c r="BX460">
        <v>17.100000000000001</v>
      </c>
      <c r="BY460">
        <v>4633.5</v>
      </c>
      <c r="BZ460">
        <v>193.8</v>
      </c>
      <c r="CB460">
        <v>104.4</v>
      </c>
      <c r="CC460">
        <v>3.6046611999999998</v>
      </c>
      <c r="CD460">
        <v>3.6015972380000001</v>
      </c>
      <c r="CE460">
        <v>212.71</v>
      </c>
      <c r="CF460" t="s">
        <v>609</v>
      </c>
      <c r="CG460">
        <v>16</v>
      </c>
      <c r="CH460" t="s">
        <v>759</v>
      </c>
      <c r="CJ460" t="s">
        <v>624</v>
      </c>
      <c r="CW460" t="s">
        <v>2069</v>
      </c>
    </row>
    <row r="461" spans="2:101" hidden="1">
      <c r="C461" t="s">
        <v>731</v>
      </c>
      <c r="D461" t="s">
        <v>592</v>
      </c>
      <c r="E461" t="s">
        <v>665</v>
      </c>
      <c r="F461" t="s">
        <v>594</v>
      </c>
      <c r="G461" t="s">
        <v>2085</v>
      </c>
      <c r="H461">
        <v>8742</v>
      </c>
      <c r="I461" t="s">
        <v>616</v>
      </c>
      <c r="J461" t="s">
        <v>598</v>
      </c>
      <c r="L461" t="s">
        <v>617</v>
      </c>
      <c r="N461" t="s">
        <v>1999</v>
      </c>
      <c r="O461" t="s">
        <v>1994</v>
      </c>
      <c r="P461" t="s">
        <v>2068</v>
      </c>
      <c r="Q461" t="s">
        <v>761</v>
      </c>
      <c r="R461">
        <v>621</v>
      </c>
      <c r="S461">
        <v>621</v>
      </c>
      <c r="T461">
        <v>650</v>
      </c>
      <c r="U461">
        <v>-1</v>
      </c>
      <c r="V461">
        <v>-1</v>
      </c>
      <c r="W461">
        <v>20</v>
      </c>
      <c r="Y461" t="s">
        <v>2086</v>
      </c>
      <c r="Z461" t="s">
        <v>607</v>
      </c>
      <c r="AA461">
        <v>2.0000000000000001E-4</v>
      </c>
      <c r="AB461">
        <v>3.8999999999999998E-3</v>
      </c>
      <c r="AC461">
        <v>7.8299999999999995E-2</v>
      </c>
      <c r="AD461" t="s">
        <v>607</v>
      </c>
      <c r="AE461">
        <v>0.91690000000000005</v>
      </c>
      <c r="AF461">
        <v>6.9999999999999999E-4</v>
      </c>
      <c r="AG461" t="s">
        <v>607</v>
      </c>
      <c r="AH461" t="s">
        <v>607</v>
      </c>
      <c r="AI461" t="s">
        <v>607</v>
      </c>
      <c r="AJ461" t="s">
        <v>607</v>
      </c>
      <c r="AK461" t="s">
        <v>607</v>
      </c>
      <c r="AL461">
        <v>0</v>
      </c>
      <c r="AM461">
        <v>0</v>
      </c>
      <c r="AN461">
        <v>0</v>
      </c>
      <c r="AO461">
        <v>0</v>
      </c>
      <c r="AP461">
        <v>0</v>
      </c>
      <c r="AQ461" t="s">
        <v>607</v>
      </c>
      <c r="AR461" t="s">
        <v>606</v>
      </c>
      <c r="AS461" t="s">
        <v>606</v>
      </c>
      <c r="AT461" t="s">
        <v>606</v>
      </c>
      <c r="AU461" t="s">
        <v>606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0.63200000000000001</v>
      </c>
      <c r="BW461">
        <v>0.77457920000000002</v>
      </c>
      <c r="BX461">
        <v>18.3</v>
      </c>
      <c r="BY461">
        <v>4811.3999999999996</v>
      </c>
      <c r="BZ461">
        <v>199.3</v>
      </c>
      <c r="CB461">
        <v>95</v>
      </c>
      <c r="CC461">
        <v>3.28</v>
      </c>
      <c r="CD461">
        <v>3.2770000000000001</v>
      </c>
      <c r="CE461" t="s">
        <v>608</v>
      </c>
      <c r="CF461" t="s">
        <v>609</v>
      </c>
      <c r="CG461">
        <v>84</v>
      </c>
      <c r="CH461" t="s">
        <v>762</v>
      </c>
      <c r="CJ461" t="s">
        <v>624</v>
      </c>
      <c r="CW461" t="s">
        <v>2069</v>
      </c>
    </row>
    <row r="462" spans="2:101" hidden="1">
      <c r="B462">
        <v>79037</v>
      </c>
      <c r="C462" t="s">
        <v>731</v>
      </c>
      <c r="D462" t="s">
        <v>592</v>
      </c>
      <c r="E462" t="s">
        <v>665</v>
      </c>
      <c r="F462" t="s">
        <v>594</v>
      </c>
      <c r="G462" t="s">
        <v>2087</v>
      </c>
      <c r="H462">
        <v>13994</v>
      </c>
      <c r="I462" t="s">
        <v>616</v>
      </c>
      <c r="J462" t="s">
        <v>598</v>
      </c>
      <c r="L462" t="s">
        <v>617</v>
      </c>
      <c r="N462" t="s">
        <v>1999</v>
      </c>
      <c r="O462" t="s">
        <v>1994</v>
      </c>
      <c r="P462" t="s">
        <v>2068</v>
      </c>
      <c r="Q462" t="s">
        <v>783</v>
      </c>
      <c r="R462">
        <v>537</v>
      </c>
      <c r="S462">
        <v>537</v>
      </c>
      <c r="T462">
        <v>550</v>
      </c>
      <c r="U462">
        <v>2</v>
      </c>
      <c r="V462">
        <v>2</v>
      </c>
      <c r="W462">
        <v>21</v>
      </c>
      <c r="Y462" t="s">
        <v>2045</v>
      </c>
      <c r="Z462" t="s">
        <v>607</v>
      </c>
      <c r="AA462">
        <v>2.9999999999999997E-4</v>
      </c>
      <c r="AB462">
        <v>5.4000000000000003E-3</v>
      </c>
      <c r="AC462">
        <v>6.7599999999999993E-2</v>
      </c>
      <c r="AD462" t="s">
        <v>607</v>
      </c>
      <c r="AE462">
        <v>0.92359999999999998</v>
      </c>
      <c r="AF462">
        <v>2.0999999999999999E-3</v>
      </c>
      <c r="AG462">
        <v>1E-3</v>
      </c>
      <c r="AH462" t="s">
        <v>607</v>
      </c>
      <c r="AI462" t="s">
        <v>607</v>
      </c>
      <c r="AJ462" t="s">
        <v>607</v>
      </c>
      <c r="AK462" t="s">
        <v>607</v>
      </c>
      <c r="AL462">
        <v>0</v>
      </c>
      <c r="AM462">
        <v>0</v>
      </c>
      <c r="AN462">
        <v>0</v>
      </c>
      <c r="AO462">
        <v>0</v>
      </c>
      <c r="AP462">
        <v>0</v>
      </c>
      <c r="AQ462" t="s">
        <v>606</v>
      </c>
      <c r="AR462" t="s">
        <v>606</v>
      </c>
      <c r="AS462" t="s">
        <v>606</v>
      </c>
      <c r="AT462" t="s">
        <v>606</v>
      </c>
      <c r="AU462" t="s">
        <v>606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0.624</v>
      </c>
      <c r="BW462">
        <v>0.76477439999999997</v>
      </c>
      <c r="BX462">
        <v>18.100000000000001</v>
      </c>
      <c r="BY462">
        <v>4779.3</v>
      </c>
      <c r="BZ462">
        <v>198.4</v>
      </c>
      <c r="CB462">
        <v>111.4</v>
      </c>
      <c r="CC462">
        <v>3.8463530430000001</v>
      </c>
      <c r="CD462">
        <v>3.8430836429999999</v>
      </c>
      <c r="CE462">
        <v>227.76</v>
      </c>
      <c r="CF462" t="s">
        <v>609</v>
      </c>
      <c r="CG462">
        <v>70</v>
      </c>
      <c r="CH462" t="s">
        <v>784</v>
      </c>
      <c r="CJ462" t="s">
        <v>624</v>
      </c>
      <c r="CW462" t="s">
        <v>2069</v>
      </c>
    </row>
    <row r="463" spans="2:101" hidden="1">
      <c r="B463">
        <v>79039</v>
      </c>
      <c r="C463" t="s">
        <v>731</v>
      </c>
      <c r="D463" t="s">
        <v>592</v>
      </c>
      <c r="E463" t="s">
        <v>665</v>
      </c>
      <c r="F463" t="s">
        <v>594</v>
      </c>
      <c r="G463" t="s">
        <v>2088</v>
      </c>
      <c r="H463">
        <v>66</v>
      </c>
      <c r="I463" t="s">
        <v>616</v>
      </c>
      <c r="J463" t="s">
        <v>598</v>
      </c>
      <c r="L463" t="s">
        <v>617</v>
      </c>
      <c r="N463" t="s">
        <v>1999</v>
      </c>
      <c r="O463" t="s">
        <v>1994</v>
      </c>
      <c r="P463" t="s">
        <v>2068</v>
      </c>
      <c r="Q463" t="s">
        <v>777</v>
      </c>
      <c r="R463">
        <v>241</v>
      </c>
      <c r="S463">
        <v>241</v>
      </c>
      <c r="T463">
        <v>100</v>
      </c>
      <c r="U463">
        <v>10</v>
      </c>
      <c r="V463">
        <v>10</v>
      </c>
      <c r="W463">
        <v>20</v>
      </c>
      <c r="Y463" t="s">
        <v>2089</v>
      </c>
      <c r="Z463" t="s">
        <v>607</v>
      </c>
      <c r="AA463">
        <v>5.9999999999999995E-4</v>
      </c>
      <c r="AB463">
        <v>1.23E-2</v>
      </c>
      <c r="AC463">
        <v>2.2800000000000001E-2</v>
      </c>
      <c r="AD463" t="s">
        <v>607</v>
      </c>
      <c r="AE463">
        <v>0.9496</v>
      </c>
      <c r="AF463">
        <v>1.03E-2</v>
      </c>
      <c r="AG463">
        <v>2.3E-3</v>
      </c>
      <c r="AH463">
        <v>4.0000000000000002E-4</v>
      </c>
      <c r="AI463">
        <v>2.9999999999999997E-4</v>
      </c>
      <c r="AJ463">
        <v>2.0000000000000001E-4</v>
      </c>
      <c r="AK463">
        <v>1E-4</v>
      </c>
      <c r="AL463">
        <v>1.8000000000000001E-4</v>
      </c>
      <c r="AM463">
        <v>2.7999999999999998E-4</v>
      </c>
      <c r="AN463">
        <v>3.5E-4</v>
      </c>
      <c r="AO463">
        <v>1E-4</v>
      </c>
      <c r="AP463">
        <v>0</v>
      </c>
      <c r="AQ463" t="s">
        <v>607</v>
      </c>
      <c r="AR463" t="s">
        <v>606</v>
      </c>
      <c r="AS463" t="s">
        <v>606</v>
      </c>
      <c r="AT463" t="s">
        <v>606</v>
      </c>
      <c r="AU463" t="s">
        <v>606</v>
      </c>
      <c r="BK463">
        <v>0</v>
      </c>
      <c r="BL463">
        <v>2.0000000000000002E-5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1E-4</v>
      </c>
      <c r="BS463">
        <v>1.0000000000000001E-5</v>
      </c>
      <c r="BT463">
        <v>1.0000000000000001E-5</v>
      </c>
      <c r="BU463">
        <v>5.0000000000000002E-5</v>
      </c>
      <c r="BV463">
        <v>0.59299999999999997</v>
      </c>
      <c r="BW463">
        <v>0.7267808</v>
      </c>
      <c r="BX463">
        <v>17.2</v>
      </c>
      <c r="BY463">
        <v>4644.2</v>
      </c>
      <c r="BZ463">
        <v>194.5</v>
      </c>
      <c r="CB463">
        <v>112.1</v>
      </c>
      <c r="CC463">
        <v>3.8705222269999999</v>
      </c>
      <c r="CD463">
        <v>3.8672322829999999</v>
      </c>
      <c r="CE463">
        <v>228.44</v>
      </c>
      <c r="CF463" t="s">
        <v>609</v>
      </c>
      <c r="CG463">
        <v>18</v>
      </c>
      <c r="CH463" t="s">
        <v>778</v>
      </c>
      <c r="CJ463" t="s">
        <v>624</v>
      </c>
      <c r="CW463" t="s">
        <v>2069</v>
      </c>
    </row>
    <row r="464" spans="2:101" hidden="1">
      <c r="B464">
        <v>79038</v>
      </c>
      <c r="C464" t="s">
        <v>731</v>
      </c>
      <c r="D464" t="s">
        <v>592</v>
      </c>
      <c r="E464" t="s">
        <v>665</v>
      </c>
      <c r="F464" t="s">
        <v>594</v>
      </c>
      <c r="G464" t="s">
        <v>2090</v>
      </c>
      <c r="H464">
        <v>13567</v>
      </c>
      <c r="I464" t="s">
        <v>616</v>
      </c>
      <c r="J464" t="s">
        <v>598</v>
      </c>
      <c r="L464" t="s">
        <v>617</v>
      </c>
      <c r="N464" t="s">
        <v>1999</v>
      </c>
      <c r="O464" t="s">
        <v>1994</v>
      </c>
      <c r="P464" t="s">
        <v>2068</v>
      </c>
      <c r="Q464" t="s">
        <v>786</v>
      </c>
      <c r="R464">
        <v>545</v>
      </c>
      <c r="S464">
        <v>545</v>
      </c>
      <c r="T464">
        <v>700</v>
      </c>
      <c r="U464">
        <v>3.9</v>
      </c>
      <c r="V464">
        <v>3.9</v>
      </c>
      <c r="W464">
        <v>21</v>
      </c>
      <c r="Z464" t="s">
        <v>607</v>
      </c>
      <c r="AA464">
        <v>2.0000000000000001E-4</v>
      </c>
      <c r="AB464">
        <v>5.3E-3</v>
      </c>
      <c r="AC464">
        <v>6.7199999999999996E-2</v>
      </c>
      <c r="AD464" t="s">
        <v>606</v>
      </c>
      <c r="AE464">
        <v>0.92490000000000006</v>
      </c>
      <c r="AF464">
        <v>1.8E-3</v>
      </c>
      <c r="AG464">
        <v>5.0000000000000001E-4</v>
      </c>
      <c r="AH464" t="s">
        <v>607</v>
      </c>
      <c r="AI464" t="s">
        <v>607</v>
      </c>
      <c r="AJ464" t="s">
        <v>607</v>
      </c>
      <c r="AK464" t="s">
        <v>607</v>
      </c>
      <c r="AL464">
        <v>0</v>
      </c>
      <c r="AM464">
        <v>0</v>
      </c>
      <c r="AN464">
        <v>8.0000000000000007E-5</v>
      </c>
      <c r="AO464">
        <v>0</v>
      </c>
      <c r="AP464">
        <v>0</v>
      </c>
      <c r="AQ464" t="s">
        <v>607</v>
      </c>
      <c r="AR464" t="s">
        <v>606</v>
      </c>
      <c r="AS464" t="s">
        <v>606</v>
      </c>
      <c r="AT464" t="s">
        <v>606</v>
      </c>
      <c r="AU464" t="s">
        <v>606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2.0000000000000002E-5</v>
      </c>
      <c r="BV464">
        <v>0.623</v>
      </c>
      <c r="BW464">
        <v>0.76354880000000003</v>
      </c>
      <c r="BX464">
        <v>18.100000000000001</v>
      </c>
      <c r="BY464">
        <v>4777.8</v>
      </c>
      <c r="BZ464">
        <v>198.3</v>
      </c>
      <c r="CB464">
        <v>110.8</v>
      </c>
      <c r="CC464">
        <v>3.8256365990000001</v>
      </c>
      <c r="CD464">
        <v>3.8223848079999998</v>
      </c>
      <c r="CE464">
        <v>226.08</v>
      </c>
      <c r="CF464" t="s">
        <v>609</v>
      </c>
      <c r="CG464">
        <v>0</v>
      </c>
      <c r="CH464" t="s">
        <v>787</v>
      </c>
      <c r="CJ464" t="s">
        <v>624</v>
      </c>
      <c r="CW464" t="s">
        <v>2069</v>
      </c>
    </row>
    <row r="465" spans="2:101" hidden="1">
      <c r="B465">
        <v>83946</v>
      </c>
      <c r="C465" t="s">
        <v>1741</v>
      </c>
      <c r="D465" t="s">
        <v>592</v>
      </c>
      <c r="E465" t="s">
        <v>665</v>
      </c>
      <c r="F465" t="s">
        <v>594</v>
      </c>
      <c r="G465" t="s">
        <v>2091</v>
      </c>
      <c r="H465">
        <v>7930</v>
      </c>
      <c r="I465" t="s">
        <v>616</v>
      </c>
      <c r="J465" t="s">
        <v>598</v>
      </c>
      <c r="L465" t="s">
        <v>617</v>
      </c>
      <c r="N465" t="s">
        <v>1999</v>
      </c>
      <c r="O465" t="s">
        <v>1994</v>
      </c>
      <c r="P465" t="s">
        <v>2068</v>
      </c>
      <c r="Q465" t="s">
        <v>1842</v>
      </c>
      <c r="R465">
        <v>3447</v>
      </c>
      <c r="S465">
        <v>3447</v>
      </c>
      <c r="T465">
        <v>2360</v>
      </c>
      <c r="U465">
        <v>33</v>
      </c>
      <c r="V465">
        <v>33</v>
      </c>
      <c r="W465">
        <v>21</v>
      </c>
      <c r="Z465" t="s">
        <v>607</v>
      </c>
      <c r="AA465">
        <v>5.0000000000000001E-4</v>
      </c>
      <c r="AB465">
        <v>8.9999999999999993E-3</v>
      </c>
      <c r="AC465">
        <v>6.0299999999999999E-2</v>
      </c>
      <c r="AD465" t="s">
        <v>607</v>
      </c>
      <c r="AE465">
        <v>0.92600000000000005</v>
      </c>
      <c r="AF465">
        <v>3.5000000000000001E-3</v>
      </c>
      <c r="AG465">
        <v>2.0000000000000001E-4</v>
      </c>
      <c r="AH465">
        <v>2.0000000000000001E-4</v>
      </c>
      <c r="AI465">
        <v>1E-4</v>
      </c>
      <c r="AJ465" t="s">
        <v>607</v>
      </c>
      <c r="AK465" t="s">
        <v>607</v>
      </c>
      <c r="AL465">
        <v>0</v>
      </c>
      <c r="AM465">
        <v>1E-4</v>
      </c>
      <c r="AN465">
        <v>8.0000000000000007E-5</v>
      </c>
      <c r="AO465">
        <v>0</v>
      </c>
      <c r="AP465">
        <v>0</v>
      </c>
      <c r="AQ465" t="s">
        <v>607</v>
      </c>
      <c r="AR465" t="s">
        <v>607</v>
      </c>
      <c r="AS465" t="s">
        <v>606</v>
      </c>
      <c r="AT465" t="s">
        <v>606</v>
      </c>
      <c r="AU465" t="s">
        <v>606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2.0000000000000002E-5</v>
      </c>
      <c r="BV465">
        <v>0.61899999999999999</v>
      </c>
      <c r="BW465">
        <v>0.75864640000000005</v>
      </c>
      <c r="BX465">
        <v>17.899999999999999</v>
      </c>
      <c r="BY465">
        <v>4753.3999999999996</v>
      </c>
      <c r="BZ465">
        <v>197.5</v>
      </c>
      <c r="CB465">
        <v>112.2</v>
      </c>
      <c r="CC465">
        <v>3.8739749680000002</v>
      </c>
      <c r="CD465">
        <v>3.8706820890000002</v>
      </c>
      <c r="CE465">
        <v>228.9</v>
      </c>
      <c r="CF465" t="s">
        <v>609</v>
      </c>
      <c r="CG465">
        <v>56</v>
      </c>
      <c r="CH465" t="s">
        <v>1843</v>
      </c>
      <c r="CJ465" t="s">
        <v>624</v>
      </c>
      <c r="CW465" t="s">
        <v>2069</v>
      </c>
    </row>
    <row r="466" spans="2:101" hidden="1">
      <c r="C466" t="s">
        <v>731</v>
      </c>
      <c r="D466" t="s">
        <v>592</v>
      </c>
      <c r="E466" t="s">
        <v>665</v>
      </c>
      <c r="F466" t="s">
        <v>594</v>
      </c>
      <c r="G466" t="s">
        <v>2092</v>
      </c>
      <c r="H466">
        <v>13937</v>
      </c>
      <c r="I466" t="s">
        <v>616</v>
      </c>
      <c r="J466" t="s">
        <v>598</v>
      </c>
      <c r="L466" t="s">
        <v>617</v>
      </c>
      <c r="N466" t="s">
        <v>1999</v>
      </c>
      <c r="O466" t="s">
        <v>1994</v>
      </c>
      <c r="P466" t="s">
        <v>2068</v>
      </c>
      <c r="Q466" t="s">
        <v>633</v>
      </c>
      <c r="R466">
        <v>3440</v>
      </c>
      <c r="S466">
        <v>3440</v>
      </c>
      <c r="T466">
        <v>3075</v>
      </c>
      <c r="U466">
        <v>31</v>
      </c>
      <c r="V466">
        <v>31</v>
      </c>
      <c r="W466">
        <v>21</v>
      </c>
      <c r="Z466" t="s">
        <v>607</v>
      </c>
      <c r="AA466">
        <v>4.0000000000000002E-4</v>
      </c>
      <c r="AB466">
        <v>7.0000000000000001E-3</v>
      </c>
      <c r="AC466">
        <v>4.9399999999999999E-2</v>
      </c>
      <c r="AD466" t="s">
        <v>607</v>
      </c>
      <c r="AE466">
        <v>0.93869999999999998</v>
      </c>
      <c r="AF466">
        <v>3.7000000000000002E-3</v>
      </c>
      <c r="AG466">
        <v>1E-4</v>
      </c>
      <c r="AH466">
        <v>2.0000000000000001E-4</v>
      </c>
      <c r="AI466">
        <v>1E-4</v>
      </c>
      <c r="AJ466" t="s">
        <v>607</v>
      </c>
      <c r="AK466" t="s">
        <v>607</v>
      </c>
      <c r="AL466">
        <v>0</v>
      </c>
      <c r="AM466">
        <v>1.9000000000000001E-4</v>
      </c>
      <c r="AN466">
        <v>1.7000000000000001E-4</v>
      </c>
      <c r="AO466">
        <v>0</v>
      </c>
      <c r="AP466">
        <v>0</v>
      </c>
      <c r="AQ466" t="s">
        <v>606</v>
      </c>
      <c r="AR466" t="s">
        <v>606</v>
      </c>
      <c r="AS466" t="s">
        <v>606</v>
      </c>
      <c r="AT466" t="s">
        <v>606</v>
      </c>
      <c r="AU466" t="s">
        <v>606</v>
      </c>
      <c r="BK466">
        <v>1.0000000000000001E-5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3.0000000000000001E-5</v>
      </c>
      <c r="BV466">
        <v>0.60899999999999999</v>
      </c>
      <c r="BW466">
        <v>0.74639040000000001</v>
      </c>
      <c r="BX466">
        <v>17.600000000000001</v>
      </c>
      <c r="BY466">
        <v>4725.8</v>
      </c>
      <c r="BZ466">
        <v>196.5</v>
      </c>
      <c r="CB466">
        <v>109.4</v>
      </c>
      <c r="CC466">
        <v>3.77729823</v>
      </c>
      <c r="CD466">
        <v>3.7740875269999998</v>
      </c>
      <c r="CE466">
        <v>222.35</v>
      </c>
      <c r="CF466" t="s">
        <v>609</v>
      </c>
      <c r="CG466">
        <v>40</v>
      </c>
      <c r="CH466" t="s">
        <v>634</v>
      </c>
      <c r="CJ466" t="s">
        <v>624</v>
      </c>
      <c r="CW466" t="s">
        <v>2069</v>
      </c>
    </row>
    <row r="467" spans="2:101" hidden="1">
      <c r="B467">
        <v>79042</v>
      </c>
      <c r="C467" t="s">
        <v>731</v>
      </c>
      <c r="D467" t="s">
        <v>592</v>
      </c>
      <c r="E467" t="s">
        <v>665</v>
      </c>
      <c r="F467" t="s">
        <v>594</v>
      </c>
      <c r="G467" t="s">
        <v>2093</v>
      </c>
      <c r="H467">
        <v>9079</v>
      </c>
      <c r="I467" t="s">
        <v>616</v>
      </c>
      <c r="J467" t="s">
        <v>598</v>
      </c>
      <c r="L467" t="s">
        <v>617</v>
      </c>
      <c r="N467" t="s">
        <v>1999</v>
      </c>
      <c r="O467" t="s">
        <v>1994</v>
      </c>
      <c r="P467" t="s">
        <v>2068</v>
      </c>
      <c r="Q467" t="s">
        <v>705</v>
      </c>
      <c r="R467">
        <v>345</v>
      </c>
      <c r="S467">
        <v>345</v>
      </c>
      <c r="T467">
        <v>350</v>
      </c>
      <c r="U467">
        <v>20</v>
      </c>
      <c r="V467">
        <v>20</v>
      </c>
      <c r="W467">
        <v>20</v>
      </c>
      <c r="Z467" t="s">
        <v>607</v>
      </c>
      <c r="AA467">
        <v>2.9999999999999997E-4</v>
      </c>
      <c r="AB467">
        <v>6.3E-3</v>
      </c>
      <c r="AC467">
        <v>1.2800000000000001E-2</v>
      </c>
      <c r="AD467" t="s">
        <v>606</v>
      </c>
      <c r="AE467">
        <v>0.97650000000000003</v>
      </c>
      <c r="AF467">
        <v>3.0000000000000001E-3</v>
      </c>
      <c r="AG467">
        <v>8.0000000000000004E-4</v>
      </c>
      <c r="AH467">
        <v>2.0000000000000001E-4</v>
      </c>
      <c r="AI467" t="s">
        <v>607</v>
      </c>
      <c r="AJ467" t="s">
        <v>607</v>
      </c>
      <c r="AK467" t="s">
        <v>607</v>
      </c>
      <c r="AL467">
        <v>0</v>
      </c>
      <c r="AM467">
        <v>1E-4</v>
      </c>
      <c r="AN467">
        <v>0</v>
      </c>
      <c r="AO467">
        <v>0</v>
      </c>
      <c r="AP467">
        <v>0</v>
      </c>
      <c r="AQ467" t="s">
        <v>607</v>
      </c>
      <c r="AR467" t="s">
        <v>606</v>
      </c>
      <c r="AS467" t="s">
        <v>606</v>
      </c>
      <c r="AT467" t="s">
        <v>606</v>
      </c>
      <c r="AU467" t="s">
        <v>606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0.57299999999999995</v>
      </c>
      <c r="BW467">
        <v>0.70226880000000003</v>
      </c>
      <c r="BX467">
        <v>16.600000000000001</v>
      </c>
      <c r="BY467">
        <v>4625.3999999999996</v>
      </c>
      <c r="BZ467">
        <v>192.3</v>
      </c>
      <c r="CB467">
        <v>106.4</v>
      </c>
      <c r="CC467">
        <v>3.6737160119999999</v>
      </c>
      <c r="CD467">
        <v>3.6705933530000001</v>
      </c>
      <c r="CE467">
        <v>216.87</v>
      </c>
      <c r="CF467" t="s">
        <v>609</v>
      </c>
      <c r="CG467">
        <v>0</v>
      </c>
      <c r="CH467" t="s">
        <v>706</v>
      </c>
      <c r="CJ467" t="s">
        <v>624</v>
      </c>
      <c r="CW467" t="s">
        <v>2069</v>
      </c>
    </row>
    <row r="468" spans="2:101" hidden="1">
      <c r="B468">
        <v>79040</v>
      </c>
      <c r="C468" t="s">
        <v>731</v>
      </c>
      <c r="D468" t="s">
        <v>592</v>
      </c>
      <c r="E468" t="s">
        <v>665</v>
      </c>
      <c r="F468" t="s">
        <v>594</v>
      </c>
      <c r="G468" t="s">
        <v>2094</v>
      </c>
      <c r="H468">
        <v>5821</v>
      </c>
      <c r="I468" t="s">
        <v>616</v>
      </c>
      <c r="J468" t="s">
        <v>598</v>
      </c>
      <c r="L468" t="s">
        <v>617</v>
      </c>
      <c r="N468" t="s">
        <v>1999</v>
      </c>
      <c r="O468" t="s">
        <v>1994</v>
      </c>
      <c r="P468" t="s">
        <v>2068</v>
      </c>
      <c r="Q468" t="s">
        <v>627</v>
      </c>
      <c r="R468">
        <v>6895</v>
      </c>
      <c r="S468">
        <v>6895</v>
      </c>
      <c r="T468">
        <v>6320</v>
      </c>
      <c r="U468">
        <v>24.4</v>
      </c>
      <c r="V468">
        <v>24.4</v>
      </c>
      <c r="W468">
        <v>21</v>
      </c>
      <c r="Z468" t="s">
        <v>607</v>
      </c>
      <c r="AA468">
        <v>2.9999999999999997E-4</v>
      </c>
      <c r="AB468">
        <v>6.4999999999999997E-3</v>
      </c>
      <c r="AC468">
        <v>1.2500000000000001E-2</v>
      </c>
      <c r="AD468" t="s">
        <v>606</v>
      </c>
      <c r="AE468">
        <v>0.97619999999999996</v>
      </c>
      <c r="AF468">
        <v>2.8E-3</v>
      </c>
      <c r="AG468">
        <v>8.9999999999999998E-4</v>
      </c>
      <c r="AH468">
        <v>2.0000000000000001E-4</v>
      </c>
      <c r="AI468">
        <v>1E-4</v>
      </c>
      <c r="AJ468" t="s">
        <v>607</v>
      </c>
      <c r="AK468" t="s">
        <v>607</v>
      </c>
      <c r="AL468">
        <v>1.2E-4</v>
      </c>
      <c r="AM468">
        <v>2.0000000000000001E-4</v>
      </c>
      <c r="AN468">
        <v>6.9999999999999994E-5</v>
      </c>
      <c r="AO468">
        <v>0</v>
      </c>
      <c r="AP468">
        <v>0</v>
      </c>
      <c r="AQ468" t="s">
        <v>607</v>
      </c>
      <c r="AR468" t="s">
        <v>606</v>
      </c>
      <c r="AS468" t="s">
        <v>606</v>
      </c>
      <c r="AT468" t="s">
        <v>606</v>
      </c>
      <c r="AU468" t="s">
        <v>606</v>
      </c>
      <c r="BK468">
        <v>0</v>
      </c>
      <c r="BL468">
        <v>2.0000000000000002E-5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6.0000000000000002E-5</v>
      </c>
      <c r="BS468">
        <v>0</v>
      </c>
      <c r="BT468">
        <v>0</v>
      </c>
      <c r="BU468">
        <v>3.0000000000000001E-5</v>
      </c>
      <c r="BV468">
        <v>0.57299999999999995</v>
      </c>
      <c r="BW468">
        <v>0.70226880000000003</v>
      </c>
      <c r="BX468">
        <v>16.600000000000001</v>
      </c>
      <c r="BY468">
        <v>4623.6000000000004</v>
      </c>
      <c r="BZ468">
        <v>192.3</v>
      </c>
      <c r="CB468">
        <v>107.2</v>
      </c>
      <c r="CC468">
        <v>3.7013379369999999</v>
      </c>
      <c r="CD468">
        <v>3.6981918</v>
      </c>
      <c r="CE468">
        <v>218.85</v>
      </c>
      <c r="CF468" t="s">
        <v>609</v>
      </c>
      <c r="CG468">
        <v>0</v>
      </c>
      <c r="CH468" t="s">
        <v>628</v>
      </c>
      <c r="CJ468" t="s">
        <v>624</v>
      </c>
      <c r="CW468" t="s">
        <v>2069</v>
      </c>
    </row>
    <row r="469" spans="2:101" hidden="1">
      <c r="B469">
        <v>79041</v>
      </c>
      <c r="C469" t="s">
        <v>731</v>
      </c>
      <c r="D469" t="s">
        <v>592</v>
      </c>
      <c r="E469" t="s">
        <v>665</v>
      </c>
      <c r="F469" t="s">
        <v>594</v>
      </c>
      <c r="G469" t="s">
        <v>2095</v>
      </c>
      <c r="H469">
        <v>6083</v>
      </c>
      <c r="I469" t="s">
        <v>616</v>
      </c>
      <c r="J469" t="s">
        <v>598</v>
      </c>
      <c r="L469" t="s">
        <v>617</v>
      </c>
      <c r="N469" t="s">
        <v>1999</v>
      </c>
      <c r="O469" t="s">
        <v>1994</v>
      </c>
      <c r="P469" t="s">
        <v>2068</v>
      </c>
      <c r="Q469" t="s">
        <v>630</v>
      </c>
      <c r="R469">
        <v>6929</v>
      </c>
      <c r="S469">
        <v>6929</v>
      </c>
      <c r="T469">
        <v>6675</v>
      </c>
      <c r="U469">
        <v>30</v>
      </c>
      <c r="V469">
        <v>30</v>
      </c>
      <c r="W469">
        <v>21</v>
      </c>
      <c r="Z469" t="s">
        <v>607</v>
      </c>
      <c r="AA469">
        <v>2.9999999999999997E-4</v>
      </c>
      <c r="AB469">
        <v>7.3000000000000001E-3</v>
      </c>
      <c r="AC469">
        <v>1.2800000000000001E-2</v>
      </c>
      <c r="AD469" t="s">
        <v>606</v>
      </c>
      <c r="AE469">
        <v>0.97570000000000001</v>
      </c>
      <c r="AF469">
        <v>3.5999999999999999E-3</v>
      </c>
      <c r="AG469" t="s">
        <v>607</v>
      </c>
      <c r="AH469">
        <v>2.0000000000000001E-4</v>
      </c>
      <c r="AI469">
        <v>1E-4</v>
      </c>
      <c r="AJ469" t="s">
        <v>607</v>
      </c>
      <c r="AK469" t="s">
        <v>607</v>
      </c>
      <c r="AL469">
        <v>0</v>
      </c>
      <c r="AM469">
        <v>0</v>
      </c>
      <c r="AN469">
        <v>0</v>
      </c>
      <c r="AO469">
        <v>0</v>
      </c>
      <c r="AP469">
        <v>0</v>
      </c>
      <c r="AQ469" t="s">
        <v>606</v>
      </c>
      <c r="AR469" t="s">
        <v>606</v>
      </c>
      <c r="AS469" t="s">
        <v>606</v>
      </c>
      <c r="AT469" t="s">
        <v>606</v>
      </c>
      <c r="AU469" t="s">
        <v>606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0.57199999999999995</v>
      </c>
      <c r="BW469">
        <v>0.70104319999999998</v>
      </c>
      <c r="BX469">
        <v>16.600000000000001</v>
      </c>
      <c r="BY469">
        <v>4624.3999999999996</v>
      </c>
      <c r="BZ469">
        <v>192.1</v>
      </c>
      <c r="CB469">
        <v>101</v>
      </c>
      <c r="CC469">
        <v>3.4872680190000001</v>
      </c>
      <c r="CD469">
        <v>3.484303841</v>
      </c>
      <c r="CE469">
        <v>205.95</v>
      </c>
      <c r="CF469" t="s">
        <v>609</v>
      </c>
      <c r="CG469">
        <v>0</v>
      </c>
      <c r="CH469" t="s">
        <v>631</v>
      </c>
      <c r="CJ469" t="s">
        <v>624</v>
      </c>
      <c r="CW469" t="s">
        <v>2069</v>
      </c>
    </row>
    <row r="470" spans="2:101" hidden="1">
      <c r="B470">
        <v>83943</v>
      </c>
      <c r="C470" t="s">
        <v>731</v>
      </c>
      <c r="D470" t="s">
        <v>592</v>
      </c>
      <c r="E470" t="s">
        <v>665</v>
      </c>
      <c r="F470" t="s">
        <v>594</v>
      </c>
      <c r="G470" t="s">
        <v>2096</v>
      </c>
      <c r="H470" t="s">
        <v>2097</v>
      </c>
      <c r="I470" t="s">
        <v>616</v>
      </c>
      <c r="J470" t="s">
        <v>598</v>
      </c>
      <c r="L470" t="s">
        <v>617</v>
      </c>
      <c r="N470" t="s">
        <v>1999</v>
      </c>
      <c r="O470" t="s">
        <v>1994</v>
      </c>
      <c r="P470" t="s">
        <v>2068</v>
      </c>
      <c r="Q470" t="s">
        <v>698</v>
      </c>
      <c r="R470">
        <v>48</v>
      </c>
      <c r="S470">
        <v>48</v>
      </c>
      <c r="T470" t="s">
        <v>605</v>
      </c>
      <c r="U470">
        <v>36</v>
      </c>
      <c r="V470">
        <v>36</v>
      </c>
      <c r="W470">
        <v>21</v>
      </c>
      <c r="Z470" t="s">
        <v>607</v>
      </c>
      <c r="AA470" t="s">
        <v>607</v>
      </c>
      <c r="AB470" t="s">
        <v>606</v>
      </c>
      <c r="AC470">
        <v>0.99239999999999995</v>
      </c>
      <c r="AD470">
        <v>1.2999999999999999E-3</v>
      </c>
      <c r="AE470">
        <v>4.8999999999999998E-3</v>
      </c>
      <c r="AF470" t="s">
        <v>606</v>
      </c>
      <c r="AG470">
        <v>1.2999999999999999E-3</v>
      </c>
      <c r="AH470">
        <v>1E-4</v>
      </c>
      <c r="AI470" t="s">
        <v>607</v>
      </c>
      <c r="AJ470" t="s">
        <v>607</v>
      </c>
      <c r="AK470" t="s">
        <v>607</v>
      </c>
      <c r="AL470">
        <v>0</v>
      </c>
      <c r="AM470">
        <v>0</v>
      </c>
      <c r="AN470">
        <v>0</v>
      </c>
      <c r="AO470">
        <v>0</v>
      </c>
      <c r="AP470">
        <v>0</v>
      </c>
      <c r="AQ470" t="s">
        <v>607</v>
      </c>
      <c r="AR470" t="s">
        <v>606</v>
      </c>
      <c r="AS470" t="s">
        <v>606</v>
      </c>
      <c r="AT470" t="s">
        <v>606</v>
      </c>
      <c r="AU470" t="s">
        <v>606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1.514</v>
      </c>
      <c r="BW470">
        <v>1.8555584000000001</v>
      </c>
      <c r="BX470">
        <v>43.9</v>
      </c>
      <c r="BY470">
        <v>7361.7</v>
      </c>
      <c r="BZ470">
        <v>303.7</v>
      </c>
      <c r="CB470">
        <v>95</v>
      </c>
      <c r="CC470">
        <v>3.28</v>
      </c>
      <c r="CD470">
        <v>3.2770000000000001</v>
      </c>
      <c r="CE470" t="s">
        <v>608</v>
      </c>
      <c r="CF470" t="s">
        <v>609</v>
      </c>
      <c r="CG470">
        <v>1300</v>
      </c>
      <c r="CH470" t="s">
        <v>699</v>
      </c>
      <c r="CJ470" t="s">
        <v>624</v>
      </c>
      <c r="CW470" t="s">
        <v>2069</v>
      </c>
    </row>
    <row r="471" spans="2:101" hidden="1">
      <c r="B471">
        <v>83944</v>
      </c>
      <c r="C471" t="s">
        <v>731</v>
      </c>
      <c r="D471" t="s">
        <v>592</v>
      </c>
      <c r="E471" t="s">
        <v>665</v>
      </c>
      <c r="F471" t="s">
        <v>594</v>
      </c>
      <c r="G471" t="s">
        <v>2098</v>
      </c>
      <c r="H471" t="s">
        <v>2097</v>
      </c>
      <c r="I471" t="s">
        <v>616</v>
      </c>
      <c r="J471" t="s">
        <v>598</v>
      </c>
      <c r="L471" t="s">
        <v>617</v>
      </c>
      <c r="N471" t="s">
        <v>1999</v>
      </c>
      <c r="O471" t="s">
        <v>1994</v>
      </c>
      <c r="P471" t="s">
        <v>2068</v>
      </c>
      <c r="Q471" t="s">
        <v>693</v>
      </c>
      <c r="R471">
        <v>41</v>
      </c>
      <c r="S471">
        <v>41</v>
      </c>
      <c r="T471" t="s">
        <v>605</v>
      </c>
      <c r="U471">
        <v>30</v>
      </c>
      <c r="V471">
        <v>30</v>
      </c>
      <c r="W471">
        <v>21</v>
      </c>
      <c r="Z471" t="s">
        <v>607</v>
      </c>
      <c r="AA471" t="s">
        <v>607</v>
      </c>
      <c r="AB471" t="s">
        <v>606</v>
      </c>
      <c r="AC471">
        <v>0.99490000000000001</v>
      </c>
      <c r="AD471">
        <v>1.4E-3</v>
      </c>
      <c r="AE471">
        <v>3.7000000000000002E-3</v>
      </c>
      <c r="AF471" t="s">
        <v>606</v>
      </c>
      <c r="AG471" t="s">
        <v>607</v>
      </c>
      <c r="AH471" t="s">
        <v>607</v>
      </c>
      <c r="AI471" t="s">
        <v>606</v>
      </c>
      <c r="AL471">
        <v>0</v>
      </c>
      <c r="AM471">
        <v>0</v>
      </c>
      <c r="AN471">
        <v>0</v>
      </c>
      <c r="AO471">
        <v>0</v>
      </c>
      <c r="AP471">
        <v>0</v>
      </c>
      <c r="AU471" t="s">
        <v>606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1.5149999999999999</v>
      </c>
      <c r="BW471">
        <v>1.856784</v>
      </c>
      <c r="BX471">
        <v>43.9</v>
      </c>
      <c r="BY471">
        <v>7369.3</v>
      </c>
      <c r="BZ471">
        <v>303.8</v>
      </c>
      <c r="CB471">
        <v>95</v>
      </c>
      <c r="CC471">
        <v>3.28</v>
      </c>
      <c r="CD471">
        <v>3.2770000000000001</v>
      </c>
      <c r="CE471" t="s">
        <v>608</v>
      </c>
      <c r="CF471" t="s">
        <v>609</v>
      </c>
      <c r="CG471">
        <v>1440</v>
      </c>
      <c r="CH471" t="s">
        <v>695</v>
      </c>
      <c r="CJ471" t="s">
        <v>624</v>
      </c>
      <c r="CW471" t="s">
        <v>2069</v>
      </c>
    </row>
    <row r="472" spans="2:101" hidden="1">
      <c r="B472">
        <v>76711</v>
      </c>
      <c r="C472" t="s">
        <v>1472</v>
      </c>
      <c r="D472" t="s">
        <v>592</v>
      </c>
      <c r="E472" t="s">
        <v>665</v>
      </c>
      <c r="F472" t="s">
        <v>594</v>
      </c>
      <c r="G472" t="s">
        <v>2099</v>
      </c>
      <c r="H472">
        <v>12926</v>
      </c>
      <c r="I472" t="s">
        <v>616</v>
      </c>
      <c r="J472" t="s">
        <v>1474</v>
      </c>
      <c r="K472">
        <v>3322</v>
      </c>
      <c r="L472" t="s">
        <v>654</v>
      </c>
      <c r="M472" t="s">
        <v>1143</v>
      </c>
      <c r="N472" t="s">
        <v>1999</v>
      </c>
      <c r="O472" t="s">
        <v>1992</v>
      </c>
      <c r="P472" t="s">
        <v>2100</v>
      </c>
      <c r="Q472" t="s">
        <v>642</v>
      </c>
      <c r="R472">
        <v>993</v>
      </c>
      <c r="S472">
        <v>993</v>
      </c>
      <c r="T472">
        <v>896</v>
      </c>
      <c r="U472">
        <v>7.2</v>
      </c>
      <c r="V472">
        <v>7.2</v>
      </c>
      <c r="W472">
        <v>21</v>
      </c>
      <c r="Y472" t="s">
        <v>2101</v>
      </c>
      <c r="Z472" t="s">
        <v>607</v>
      </c>
      <c r="AA472">
        <v>2.0000000000000001E-4</v>
      </c>
      <c r="AB472">
        <v>3.3E-3</v>
      </c>
      <c r="AC472">
        <v>8.2500000000000004E-2</v>
      </c>
      <c r="AD472" t="s">
        <v>607</v>
      </c>
      <c r="AE472">
        <v>0.91349999999999998</v>
      </c>
      <c r="AF472">
        <v>5.0000000000000001E-4</v>
      </c>
      <c r="AG472" t="s">
        <v>607</v>
      </c>
      <c r="AH472" t="s">
        <v>607</v>
      </c>
      <c r="AI472" t="s">
        <v>607</v>
      </c>
      <c r="AJ472" t="s">
        <v>607</v>
      </c>
      <c r="AK472" t="s">
        <v>606</v>
      </c>
      <c r="AL472">
        <v>0</v>
      </c>
      <c r="AM472">
        <v>0</v>
      </c>
      <c r="AN472">
        <v>0</v>
      </c>
      <c r="AO472">
        <v>0</v>
      </c>
      <c r="AP472">
        <v>0</v>
      </c>
      <c r="AQ472" t="s">
        <v>607</v>
      </c>
      <c r="AR472" t="s">
        <v>606</v>
      </c>
      <c r="AS472" t="s">
        <v>606</v>
      </c>
      <c r="AT472" t="s">
        <v>606</v>
      </c>
      <c r="AU472" t="s">
        <v>606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0.63500000000000001</v>
      </c>
      <c r="BW472">
        <v>0.77825599999999995</v>
      </c>
      <c r="BX472">
        <v>18.399999999999999</v>
      </c>
      <c r="BY472">
        <v>4823.6000000000004</v>
      </c>
      <c r="BZ472">
        <v>199.8</v>
      </c>
      <c r="CB472">
        <v>95</v>
      </c>
      <c r="CC472">
        <v>3.28</v>
      </c>
      <c r="CD472">
        <v>3.2770000000000001</v>
      </c>
      <c r="CE472" t="s">
        <v>608</v>
      </c>
      <c r="CF472" t="s">
        <v>609</v>
      </c>
      <c r="CG472">
        <v>4</v>
      </c>
      <c r="CH472" t="s">
        <v>950</v>
      </c>
      <c r="CI472" t="s">
        <v>157</v>
      </c>
      <c r="CJ472" t="s">
        <v>951</v>
      </c>
      <c r="CL472">
        <v>459.6</v>
      </c>
      <c r="CM472">
        <v>464.5</v>
      </c>
      <c r="CN472">
        <v>459.6</v>
      </c>
      <c r="CO472">
        <v>464.5</v>
      </c>
      <c r="CP472" t="s">
        <v>157</v>
      </c>
      <c r="CQ472" t="s">
        <v>157</v>
      </c>
      <c r="CU472">
        <v>548.29999999999995</v>
      </c>
      <c r="CV472">
        <v>544.6</v>
      </c>
      <c r="CW472" t="s">
        <v>2102</v>
      </c>
    </row>
    <row r="473" spans="2:101" hidden="1">
      <c r="B473">
        <v>76712</v>
      </c>
      <c r="C473" t="s">
        <v>1475</v>
      </c>
      <c r="D473" t="s">
        <v>592</v>
      </c>
      <c r="E473" t="s">
        <v>665</v>
      </c>
      <c r="F473" t="s">
        <v>594</v>
      </c>
      <c r="G473" t="s">
        <v>2103</v>
      </c>
      <c r="H473">
        <v>504</v>
      </c>
      <c r="I473" t="s">
        <v>616</v>
      </c>
      <c r="J473" t="s">
        <v>1477</v>
      </c>
      <c r="K473">
        <v>14540</v>
      </c>
      <c r="L473" t="s">
        <v>654</v>
      </c>
      <c r="M473" t="s">
        <v>1169</v>
      </c>
      <c r="N473" t="s">
        <v>1999</v>
      </c>
      <c r="O473" t="s">
        <v>1992</v>
      </c>
      <c r="P473" t="s">
        <v>2100</v>
      </c>
      <c r="Q473" t="s">
        <v>642</v>
      </c>
      <c r="R473">
        <v>1103</v>
      </c>
      <c r="S473">
        <v>1103</v>
      </c>
      <c r="T473">
        <v>1103</v>
      </c>
      <c r="U473">
        <v>10</v>
      </c>
      <c r="V473">
        <v>10</v>
      </c>
      <c r="W473">
        <v>21</v>
      </c>
      <c r="Z473" t="s">
        <v>607</v>
      </c>
      <c r="AA473">
        <v>2.0000000000000001E-4</v>
      </c>
      <c r="AB473">
        <v>3.3999999999999998E-3</v>
      </c>
      <c r="AC473">
        <v>8.1699999999999995E-2</v>
      </c>
      <c r="AD473" t="s">
        <v>607</v>
      </c>
      <c r="AE473">
        <v>0.91420000000000001</v>
      </c>
      <c r="AF473">
        <v>5.0000000000000001E-4</v>
      </c>
      <c r="AG473" t="s">
        <v>607</v>
      </c>
      <c r="AH473" t="s">
        <v>607</v>
      </c>
      <c r="AI473" t="s">
        <v>607</v>
      </c>
      <c r="AJ473" t="s">
        <v>606</v>
      </c>
      <c r="AK473" t="s">
        <v>606</v>
      </c>
      <c r="AL473">
        <v>0</v>
      </c>
      <c r="AM473">
        <v>0</v>
      </c>
      <c r="AN473">
        <v>0</v>
      </c>
      <c r="AO473">
        <v>0</v>
      </c>
      <c r="AP473">
        <v>0</v>
      </c>
      <c r="AQ473" t="s">
        <v>606</v>
      </c>
      <c r="AR473" t="s">
        <v>606</v>
      </c>
      <c r="AS473" t="s">
        <v>606</v>
      </c>
      <c r="AT473" t="s">
        <v>606</v>
      </c>
      <c r="AU473" t="s">
        <v>606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0.63400000000000001</v>
      </c>
      <c r="BW473">
        <v>0.77703040000000001</v>
      </c>
      <c r="BX473">
        <v>18.399999999999999</v>
      </c>
      <c r="BY473">
        <v>4821.5</v>
      </c>
      <c r="BZ473">
        <v>199.7</v>
      </c>
      <c r="CB473">
        <v>95</v>
      </c>
      <c r="CC473">
        <v>3.28</v>
      </c>
      <c r="CD473">
        <v>3.2770000000000001</v>
      </c>
      <c r="CE473" t="s">
        <v>608</v>
      </c>
      <c r="CF473" t="s">
        <v>609</v>
      </c>
      <c r="CG473">
        <v>40</v>
      </c>
      <c r="CH473" t="s">
        <v>1478</v>
      </c>
      <c r="CI473" t="s">
        <v>157</v>
      </c>
      <c r="CJ473" t="s">
        <v>1479</v>
      </c>
      <c r="CL473">
        <v>470</v>
      </c>
      <c r="CM473">
        <v>475</v>
      </c>
      <c r="CN473">
        <v>470</v>
      </c>
      <c r="CO473">
        <v>475</v>
      </c>
      <c r="CP473" t="s">
        <v>157</v>
      </c>
      <c r="CQ473" t="s">
        <v>157</v>
      </c>
      <c r="CU473">
        <v>563</v>
      </c>
      <c r="CV473">
        <v>558.29999999999995</v>
      </c>
      <c r="CW473" t="s">
        <v>2102</v>
      </c>
    </row>
    <row r="474" spans="2:101" hidden="1">
      <c r="C474" t="s">
        <v>716</v>
      </c>
      <c r="D474" t="s">
        <v>592</v>
      </c>
      <c r="E474" t="s">
        <v>665</v>
      </c>
      <c r="F474" t="s">
        <v>594</v>
      </c>
      <c r="G474" t="s">
        <v>2104</v>
      </c>
      <c r="H474">
        <v>6429</v>
      </c>
      <c r="I474" t="s">
        <v>616</v>
      </c>
      <c r="J474" t="s">
        <v>598</v>
      </c>
      <c r="L474" t="s">
        <v>654</v>
      </c>
      <c r="N474" t="s">
        <v>1999</v>
      </c>
      <c r="O474" t="s">
        <v>1992</v>
      </c>
      <c r="P474" t="s">
        <v>2100</v>
      </c>
      <c r="Q474" t="s">
        <v>719</v>
      </c>
      <c r="R474">
        <v>1517</v>
      </c>
      <c r="S474">
        <v>1517</v>
      </c>
      <c r="T474">
        <v>1379</v>
      </c>
      <c r="U474">
        <v>10</v>
      </c>
      <c r="V474">
        <v>10</v>
      </c>
      <c r="W474">
        <v>21</v>
      </c>
      <c r="Z474" t="s">
        <v>607</v>
      </c>
      <c r="AA474">
        <v>2.0000000000000001E-4</v>
      </c>
      <c r="AB474">
        <v>4.1000000000000003E-3</v>
      </c>
      <c r="AC474">
        <v>7.7799999999999994E-2</v>
      </c>
      <c r="AD474" t="s">
        <v>607</v>
      </c>
      <c r="AE474">
        <v>0.91590000000000005</v>
      </c>
      <c r="AF474">
        <v>5.9999999999999995E-4</v>
      </c>
      <c r="AG474">
        <v>1.4E-3</v>
      </c>
      <c r="AH474" t="s">
        <v>607</v>
      </c>
      <c r="AI474" t="s">
        <v>607</v>
      </c>
      <c r="AJ474" t="s">
        <v>607</v>
      </c>
      <c r="AK474" t="s">
        <v>607</v>
      </c>
      <c r="AL474">
        <v>0</v>
      </c>
      <c r="AM474">
        <v>0</v>
      </c>
      <c r="AN474">
        <v>0</v>
      </c>
      <c r="AO474">
        <v>0</v>
      </c>
      <c r="AP474">
        <v>0</v>
      </c>
      <c r="AQ474" t="s">
        <v>607</v>
      </c>
      <c r="AR474" t="s">
        <v>606</v>
      </c>
      <c r="AS474" t="s">
        <v>606</v>
      </c>
      <c r="AT474" t="s">
        <v>606</v>
      </c>
      <c r="AU474" t="s">
        <v>606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0.63300000000000001</v>
      </c>
      <c r="BW474">
        <v>0.77580479999999996</v>
      </c>
      <c r="BX474">
        <v>18.3</v>
      </c>
      <c r="BY474">
        <v>4808.8999999999996</v>
      </c>
      <c r="BZ474">
        <v>199.5</v>
      </c>
      <c r="CB474">
        <v>116.6</v>
      </c>
      <c r="CC474">
        <v>4.025895555</v>
      </c>
      <c r="CD474">
        <v>4.0224735430000003</v>
      </c>
      <c r="CE474">
        <v>237.98</v>
      </c>
      <c r="CF474" t="s">
        <v>609</v>
      </c>
      <c r="CG474">
        <v>2</v>
      </c>
      <c r="CH474" t="s">
        <v>720</v>
      </c>
      <c r="CJ474" t="s">
        <v>644</v>
      </c>
      <c r="CW474" t="s">
        <v>2102</v>
      </c>
    </row>
    <row r="475" spans="2:101" hidden="1">
      <c r="B475">
        <v>78696</v>
      </c>
      <c r="C475" t="s">
        <v>1166</v>
      </c>
      <c r="D475" t="s">
        <v>592</v>
      </c>
      <c r="E475" t="s">
        <v>665</v>
      </c>
      <c r="F475" t="s">
        <v>594</v>
      </c>
      <c r="G475" t="s">
        <v>2105</v>
      </c>
      <c r="H475">
        <v>1945</v>
      </c>
      <c r="I475" t="s">
        <v>616</v>
      </c>
      <c r="J475" t="s">
        <v>1168</v>
      </c>
      <c r="K475">
        <v>12471</v>
      </c>
      <c r="L475" t="s">
        <v>638</v>
      </c>
      <c r="M475" t="s">
        <v>1169</v>
      </c>
      <c r="N475" t="s">
        <v>1999</v>
      </c>
      <c r="O475" t="s">
        <v>2011</v>
      </c>
      <c r="P475" t="s">
        <v>2100</v>
      </c>
      <c r="Q475" t="s">
        <v>642</v>
      </c>
      <c r="R475">
        <v>1489</v>
      </c>
      <c r="S475">
        <v>1489</v>
      </c>
      <c r="T475">
        <v>1275</v>
      </c>
      <c r="U475">
        <v>-6.1</v>
      </c>
      <c r="V475">
        <v>-6.1</v>
      </c>
      <c r="W475">
        <v>21</v>
      </c>
      <c r="Z475" t="s">
        <v>607</v>
      </c>
      <c r="AA475">
        <v>5.0000000000000001E-4</v>
      </c>
      <c r="AB475">
        <v>2.8000000000000001E-2</v>
      </c>
      <c r="AC475">
        <v>1.6899999999999998E-2</v>
      </c>
      <c r="AD475" t="s">
        <v>606</v>
      </c>
      <c r="AE475">
        <v>0.93820000000000003</v>
      </c>
      <c r="AF475">
        <v>1.4200000000000001E-2</v>
      </c>
      <c r="AG475">
        <v>5.9999999999999995E-4</v>
      </c>
      <c r="AH475">
        <v>4.0000000000000002E-4</v>
      </c>
      <c r="AI475">
        <v>2.9999999999999997E-4</v>
      </c>
      <c r="AJ475">
        <v>2.0000000000000001E-4</v>
      </c>
      <c r="AK475">
        <v>1E-4</v>
      </c>
      <c r="AL475">
        <v>1.9000000000000001E-4</v>
      </c>
      <c r="AM475">
        <v>1.8000000000000001E-4</v>
      </c>
      <c r="AN475">
        <v>6.9999999999999994E-5</v>
      </c>
      <c r="AO475">
        <v>0</v>
      </c>
      <c r="AP475">
        <v>0</v>
      </c>
      <c r="AQ475" t="s">
        <v>606</v>
      </c>
      <c r="AR475" t="s">
        <v>606</v>
      </c>
      <c r="AS475" t="s">
        <v>606</v>
      </c>
      <c r="AT475" t="s">
        <v>606</v>
      </c>
      <c r="AU475" t="s">
        <v>606</v>
      </c>
      <c r="BK475">
        <v>0</v>
      </c>
      <c r="BL475">
        <v>2.0000000000000002E-5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9.0000000000000006E-5</v>
      </c>
      <c r="BS475">
        <v>1.0000000000000001E-5</v>
      </c>
      <c r="BT475">
        <v>1.0000000000000001E-5</v>
      </c>
      <c r="BU475">
        <v>3.0000000000000001E-5</v>
      </c>
      <c r="BV475">
        <v>0.59199999999999997</v>
      </c>
      <c r="BW475">
        <v>0.72555519999999996</v>
      </c>
      <c r="BX475">
        <v>17.2</v>
      </c>
      <c r="BY475">
        <v>4611.3999999999996</v>
      </c>
      <c r="BZ475">
        <v>192.8</v>
      </c>
      <c r="CB475">
        <v>105.2</v>
      </c>
      <c r="CC475">
        <v>3.6322831249999998</v>
      </c>
      <c r="CD475">
        <v>3.6291956839999999</v>
      </c>
      <c r="CE475">
        <v>214.58</v>
      </c>
      <c r="CF475" t="s">
        <v>609</v>
      </c>
      <c r="CG475">
        <v>0</v>
      </c>
      <c r="CH475" t="s">
        <v>964</v>
      </c>
      <c r="CI475" t="s">
        <v>157</v>
      </c>
      <c r="CJ475" t="s">
        <v>965</v>
      </c>
      <c r="CL475">
        <v>1420</v>
      </c>
      <c r="CM475">
        <v>2060</v>
      </c>
      <c r="CN475">
        <v>1420</v>
      </c>
      <c r="CO475">
        <v>2060</v>
      </c>
      <c r="CP475" t="s">
        <v>157</v>
      </c>
      <c r="CQ475" t="s">
        <v>157</v>
      </c>
      <c r="CU475">
        <v>456.4</v>
      </c>
      <c r="CV475">
        <v>451.7</v>
      </c>
      <c r="CW475" t="s">
        <v>2102</v>
      </c>
    </row>
    <row r="476" spans="2:101" hidden="1">
      <c r="C476" t="s">
        <v>1368</v>
      </c>
      <c r="D476" t="s">
        <v>592</v>
      </c>
      <c r="E476" t="s">
        <v>665</v>
      </c>
      <c r="F476" t="s">
        <v>594</v>
      </c>
      <c r="G476" t="s">
        <v>2106</v>
      </c>
      <c r="H476">
        <v>6782</v>
      </c>
      <c r="I476" t="s">
        <v>616</v>
      </c>
      <c r="J476" t="s">
        <v>1370</v>
      </c>
      <c r="K476">
        <v>14580</v>
      </c>
      <c r="L476" t="s">
        <v>638</v>
      </c>
      <c r="M476" t="s">
        <v>1179</v>
      </c>
      <c r="N476" t="s">
        <v>1999</v>
      </c>
      <c r="O476" t="s">
        <v>2011</v>
      </c>
      <c r="P476" t="s">
        <v>2100</v>
      </c>
      <c r="Q476" t="s">
        <v>642</v>
      </c>
      <c r="R476">
        <v>814</v>
      </c>
      <c r="S476">
        <v>814</v>
      </c>
      <c r="T476">
        <v>827</v>
      </c>
      <c r="U476">
        <v>7.2</v>
      </c>
      <c r="V476">
        <v>7.2</v>
      </c>
      <c r="W476">
        <v>21</v>
      </c>
      <c r="Z476" t="s">
        <v>607</v>
      </c>
      <c r="AA476" t="s">
        <v>607</v>
      </c>
      <c r="AB476">
        <v>2.0999999999999999E-3</v>
      </c>
      <c r="AC476">
        <v>0.11260000000000001</v>
      </c>
      <c r="AD476" t="s">
        <v>606</v>
      </c>
      <c r="AE476">
        <v>0.88370000000000004</v>
      </c>
      <c r="AF476">
        <v>5.0000000000000001E-4</v>
      </c>
      <c r="AG476">
        <v>1E-3</v>
      </c>
      <c r="AH476">
        <v>1E-4</v>
      </c>
      <c r="AI476" t="s">
        <v>607</v>
      </c>
      <c r="AJ476" t="s">
        <v>607</v>
      </c>
      <c r="AK476" t="s">
        <v>607</v>
      </c>
      <c r="AL476">
        <v>0</v>
      </c>
      <c r="AM476">
        <v>0</v>
      </c>
      <c r="AN476">
        <v>0</v>
      </c>
      <c r="AO476">
        <v>0</v>
      </c>
      <c r="AP476">
        <v>0</v>
      </c>
      <c r="AQ476" t="s">
        <v>607</v>
      </c>
      <c r="AR476" t="s">
        <v>606</v>
      </c>
      <c r="AS476" t="s">
        <v>606</v>
      </c>
      <c r="AT476" t="s">
        <v>606</v>
      </c>
      <c r="AU476" t="s">
        <v>606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0.66500000000000004</v>
      </c>
      <c r="BW476">
        <v>0.81502399999999997</v>
      </c>
      <c r="BX476">
        <v>19.3</v>
      </c>
      <c r="BY476">
        <v>4908.6000000000004</v>
      </c>
      <c r="BZ476">
        <v>203.5</v>
      </c>
      <c r="CB476">
        <v>114.2</v>
      </c>
      <c r="CC476">
        <v>3.9430297799999998</v>
      </c>
      <c r="CD476">
        <v>3.9396782049999999</v>
      </c>
      <c r="CE476">
        <v>233.35</v>
      </c>
      <c r="CF476" t="s">
        <v>609</v>
      </c>
      <c r="CG476">
        <v>0</v>
      </c>
      <c r="CH476" t="s">
        <v>1372</v>
      </c>
      <c r="CI476" t="s">
        <v>157</v>
      </c>
      <c r="CJ476" t="s">
        <v>965</v>
      </c>
      <c r="CL476">
        <v>360</v>
      </c>
      <c r="CM476">
        <v>365</v>
      </c>
      <c r="CN476">
        <v>360</v>
      </c>
      <c r="CO476">
        <v>365</v>
      </c>
      <c r="CP476" t="s">
        <v>157</v>
      </c>
      <c r="CQ476" t="s">
        <v>157</v>
      </c>
      <c r="CU476">
        <v>452.6</v>
      </c>
      <c r="CV476">
        <v>448.5</v>
      </c>
      <c r="CW476" t="s">
        <v>2102</v>
      </c>
    </row>
    <row r="477" spans="2:101" hidden="1">
      <c r="B477">
        <v>76871</v>
      </c>
      <c r="C477" t="s">
        <v>1378</v>
      </c>
      <c r="D477" t="s">
        <v>592</v>
      </c>
      <c r="E477" t="s">
        <v>665</v>
      </c>
      <c r="F477" t="s">
        <v>594</v>
      </c>
      <c r="G477" t="s">
        <v>2107</v>
      </c>
      <c r="H477">
        <v>11616</v>
      </c>
      <c r="I477" t="s">
        <v>616</v>
      </c>
      <c r="J477" t="s">
        <v>1380</v>
      </c>
      <c r="K477">
        <v>10860</v>
      </c>
      <c r="L477" t="s">
        <v>638</v>
      </c>
      <c r="M477" t="s">
        <v>1096</v>
      </c>
      <c r="N477" t="s">
        <v>1999</v>
      </c>
      <c r="O477" t="s">
        <v>1992</v>
      </c>
      <c r="P477" t="s">
        <v>2100</v>
      </c>
      <c r="Q477" t="s">
        <v>642</v>
      </c>
      <c r="R477">
        <v>641</v>
      </c>
      <c r="S477">
        <v>641</v>
      </c>
      <c r="T477">
        <v>655</v>
      </c>
      <c r="U477">
        <v>14.4</v>
      </c>
      <c r="V477">
        <v>14.4</v>
      </c>
      <c r="W477">
        <v>21</v>
      </c>
      <c r="Y477" t="s">
        <v>2108</v>
      </c>
      <c r="Z477" t="s">
        <v>607</v>
      </c>
      <c r="AA477">
        <v>5.9999999999999995E-4</v>
      </c>
      <c r="AB477">
        <v>1.03E-2</v>
      </c>
      <c r="AC477">
        <v>4.2799999999999998E-2</v>
      </c>
      <c r="AD477" t="s">
        <v>607</v>
      </c>
      <c r="AE477">
        <v>0.93559999999999999</v>
      </c>
      <c r="AF477">
        <v>6.1999999999999998E-3</v>
      </c>
      <c r="AG477">
        <v>5.9999999999999995E-4</v>
      </c>
      <c r="AH477">
        <v>5.9999999999999995E-4</v>
      </c>
      <c r="AI477">
        <v>5.0000000000000001E-4</v>
      </c>
      <c r="AJ477">
        <v>5.9999999999999995E-4</v>
      </c>
      <c r="AK477">
        <v>4.0000000000000002E-4</v>
      </c>
      <c r="AL477">
        <v>5.2999999999999998E-4</v>
      </c>
      <c r="AM477">
        <v>4.0999999999999999E-4</v>
      </c>
      <c r="AN477">
        <v>2.7E-4</v>
      </c>
      <c r="AO477">
        <v>0</v>
      </c>
      <c r="AP477">
        <v>0</v>
      </c>
      <c r="AQ477" t="s">
        <v>607</v>
      </c>
      <c r="AR477" t="s">
        <v>607</v>
      </c>
      <c r="AS477" t="s">
        <v>607</v>
      </c>
      <c r="AT477" t="s">
        <v>607</v>
      </c>
      <c r="AU477" t="s">
        <v>606</v>
      </c>
      <c r="BK477">
        <v>2.0000000000000002E-5</v>
      </c>
      <c r="BL477">
        <v>5.0000000000000002E-5</v>
      </c>
      <c r="BM477">
        <v>1.0000000000000001E-5</v>
      </c>
      <c r="BN477">
        <v>0</v>
      </c>
      <c r="BO477">
        <v>0</v>
      </c>
      <c r="BP477">
        <v>0</v>
      </c>
      <c r="BQ477">
        <v>0</v>
      </c>
      <c r="BR477">
        <v>3.2000000000000003E-4</v>
      </c>
      <c r="BS477">
        <v>4.0000000000000003E-5</v>
      </c>
      <c r="BT477">
        <v>3.0000000000000001E-5</v>
      </c>
      <c r="BU477">
        <v>1.2E-4</v>
      </c>
      <c r="BV477">
        <v>0.61099999999999999</v>
      </c>
      <c r="BW477">
        <v>0.7488416</v>
      </c>
      <c r="BX477">
        <v>17.7</v>
      </c>
      <c r="BY477">
        <v>4699</v>
      </c>
      <c r="BZ477">
        <v>196.6</v>
      </c>
      <c r="CB477">
        <v>103.5</v>
      </c>
      <c r="CC477">
        <v>3.5735865339999999</v>
      </c>
      <c r="CD477">
        <v>3.5705489859999999</v>
      </c>
      <c r="CE477">
        <v>209.14</v>
      </c>
      <c r="CF477" t="s">
        <v>609</v>
      </c>
      <c r="CG477">
        <v>3</v>
      </c>
      <c r="CH477" t="s">
        <v>1381</v>
      </c>
      <c r="CI477" t="s">
        <v>157</v>
      </c>
      <c r="CJ477" t="s">
        <v>1382</v>
      </c>
      <c r="CL477">
        <v>1398</v>
      </c>
      <c r="CM477">
        <v>1819</v>
      </c>
      <c r="CN477">
        <v>1398</v>
      </c>
      <c r="CO477">
        <v>1819</v>
      </c>
      <c r="CP477" t="s">
        <v>157</v>
      </c>
      <c r="CQ477" t="s">
        <v>157</v>
      </c>
      <c r="CU477">
        <v>461.9</v>
      </c>
      <c r="CV477">
        <v>457.7</v>
      </c>
      <c r="CW477" t="s">
        <v>2102</v>
      </c>
    </row>
    <row r="478" spans="2:101" hidden="1">
      <c r="C478" t="s">
        <v>1440</v>
      </c>
      <c r="D478" t="s">
        <v>592</v>
      </c>
      <c r="E478" t="s">
        <v>665</v>
      </c>
      <c r="F478" t="s">
        <v>594</v>
      </c>
      <c r="G478" t="s">
        <v>2109</v>
      </c>
      <c r="H478">
        <v>13924</v>
      </c>
      <c r="I478" t="s">
        <v>616</v>
      </c>
      <c r="J478" t="s">
        <v>1442</v>
      </c>
      <c r="K478">
        <v>10861</v>
      </c>
      <c r="L478" t="s">
        <v>638</v>
      </c>
      <c r="M478" t="s">
        <v>1096</v>
      </c>
      <c r="N478" t="s">
        <v>1999</v>
      </c>
      <c r="O478" t="s">
        <v>1992</v>
      </c>
      <c r="P478" t="s">
        <v>2100</v>
      </c>
      <c r="Q478" t="s">
        <v>642</v>
      </c>
      <c r="R478">
        <v>621</v>
      </c>
      <c r="S478">
        <v>621</v>
      </c>
      <c r="T478">
        <v>723</v>
      </c>
      <c r="U478">
        <v>-10</v>
      </c>
      <c r="V478">
        <v>-10</v>
      </c>
      <c r="W478">
        <v>21</v>
      </c>
      <c r="Z478">
        <v>1E-4</v>
      </c>
      <c r="AA478">
        <v>5.9999999999999995E-4</v>
      </c>
      <c r="AB478">
        <v>1.1299999999999999E-2</v>
      </c>
      <c r="AC478">
        <v>3.6299999999999999E-2</v>
      </c>
      <c r="AD478" t="s">
        <v>606</v>
      </c>
      <c r="AE478">
        <v>0.94069999999999998</v>
      </c>
      <c r="AF478">
        <v>8.0999999999999996E-3</v>
      </c>
      <c r="AG478">
        <v>5.9999999999999995E-4</v>
      </c>
      <c r="AH478">
        <v>5.0000000000000001E-4</v>
      </c>
      <c r="AI478">
        <v>4.0000000000000002E-4</v>
      </c>
      <c r="AJ478">
        <v>2.9999999999999997E-4</v>
      </c>
      <c r="AK478">
        <v>2.0000000000000001E-4</v>
      </c>
      <c r="AL478">
        <v>2.4000000000000001E-4</v>
      </c>
      <c r="AM478">
        <v>2.7E-4</v>
      </c>
      <c r="AN478">
        <v>1.6000000000000001E-4</v>
      </c>
      <c r="AO478">
        <v>0</v>
      </c>
      <c r="AP478">
        <v>0</v>
      </c>
      <c r="AQ478" t="s">
        <v>607</v>
      </c>
      <c r="AR478" t="s">
        <v>606</v>
      </c>
      <c r="AS478" t="s">
        <v>606</v>
      </c>
      <c r="AT478" t="s">
        <v>606</v>
      </c>
      <c r="AU478" t="s">
        <v>606</v>
      </c>
      <c r="BK478">
        <v>0</v>
      </c>
      <c r="BL478">
        <v>3.0000000000000001E-5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1.2999999999999999E-4</v>
      </c>
      <c r="BS478">
        <v>2.0000000000000002E-5</v>
      </c>
      <c r="BT478">
        <v>1.0000000000000001E-5</v>
      </c>
      <c r="BU478">
        <v>4.0000000000000003E-5</v>
      </c>
      <c r="BV478">
        <v>0.60299999999999998</v>
      </c>
      <c r="BW478">
        <v>0.73903680000000005</v>
      </c>
      <c r="BX478">
        <v>17.5</v>
      </c>
      <c r="BY478">
        <v>4682.3999999999996</v>
      </c>
      <c r="BZ478">
        <v>195.6</v>
      </c>
      <c r="CB478">
        <v>106.4</v>
      </c>
      <c r="CC478">
        <v>3.6737160119999999</v>
      </c>
      <c r="CD478">
        <v>3.6705933530000001</v>
      </c>
      <c r="CE478">
        <v>216.99</v>
      </c>
      <c r="CF478" t="s">
        <v>609</v>
      </c>
      <c r="CG478">
        <v>0</v>
      </c>
      <c r="CH478" t="s">
        <v>1443</v>
      </c>
      <c r="CI478" t="s">
        <v>157</v>
      </c>
      <c r="CJ478" t="s">
        <v>1444</v>
      </c>
      <c r="CL478">
        <v>1303.4000000000001</v>
      </c>
      <c r="CM478">
        <v>1807</v>
      </c>
      <c r="CN478">
        <v>1303.4000000000001</v>
      </c>
      <c r="CO478">
        <v>1807</v>
      </c>
      <c r="CP478" t="s">
        <v>157</v>
      </c>
      <c r="CQ478" t="s">
        <v>157</v>
      </c>
      <c r="CU478">
        <v>459.6</v>
      </c>
      <c r="CV478">
        <v>454.6</v>
      </c>
      <c r="CW478" t="s">
        <v>2102</v>
      </c>
    </row>
    <row r="479" spans="2:101" hidden="1">
      <c r="C479" t="s">
        <v>1273</v>
      </c>
      <c r="D479" t="s">
        <v>592</v>
      </c>
      <c r="E479" t="s">
        <v>665</v>
      </c>
      <c r="F479" t="s">
        <v>594</v>
      </c>
      <c r="G479" t="s">
        <v>2110</v>
      </c>
      <c r="H479">
        <v>7612</v>
      </c>
      <c r="I479" t="s">
        <v>616</v>
      </c>
      <c r="J479" t="s">
        <v>1275</v>
      </c>
      <c r="K479">
        <v>14537</v>
      </c>
      <c r="L479" t="s">
        <v>654</v>
      </c>
      <c r="M479" t="s">
        <v>1143</v>
      </c>
      <c r="N479" t="s">
        <v>1999</v>
      </c>
      <c r="O479" t="s">
        <v>1992</v>
      </c>
      <c r="P479" t="s">
        <v>2100</v>
      </c>
      <c r="Q479" t="s">
        <v>642</v>
      </c>
      <c r="R479">
        <v>910</v>
      </c>
      <c r="S479">
        <v>910</v>
      </c>
      <c r="T479">
        <v>827</v>
      </c>
      <c r="U479">
        <v>1.7</v>
      </c>
      <c r="V479">
        <v>1.7</v>
      </c>
      <c r="W479">
        <v>21</v>
      </c>
      <c r="Z479" t="s">
        <v>607</v>
      </c>
      <c r="AA479">
        <v>2.0000000000000001E-4</v>
      </c>
      <c r="AB479">
        <v>3.7000000000000002E-3</v>
      </c>
      <c r="AC479">
        <v>9.3100000000000002E-2</v>
      </c>
      <c r="AD479">
        <v>2.0000000000000001E-4</v>
      </c>
      <c r="AE479">
        <v>0.9012</v>
      </c>
      <c r="AF479">
        <v>1.6000000000000001E-3</v>
      </c>
      <c r="AG479" t="s">
        <v>607</v>
      </c>
      <c r="AH479" t="s">
        <v>607</v>
      </c>
      <c r="AI479" t="s">
        <v>607</v>
      </c>
      <c r="AJ479" t="s">
        <v>607</v>
      </c>
      <c r="AK479" t="s">
        <v>606</v>
      </c>
      <c r="AL479">
        <v>0</v>
      </c>
      <c r="AM479">
        <v>0</v>
      </c>
      <c r="AN479">
        <v>0</v>
      </c>
      <c r="AO479">
        <v>0</v>
      </c>
      <c r="AP479">
        <v>0</v>
      </c>
      <c r="AQ479" t="s">
        <v>607</v>
      </c>
      <c r="AR479" t="s">
        <v>607</v>
      </c>
      <c r="AS479" t="s">
        <v>607</v>
      </c>
      <c r="AT479" t="s">
        <v>607</v>
      </c>
      <c r="AU479" t="s">
        <v>607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0.64600000000000002</v>
      </c>
      <c r="BW479">
        <v>0.79173760000000004</v>
      </c>
      <c r="BX479">
        <v>18.7</v>
      </c>
      <c r="BY479">
        <v>4853.3</v>
      </c>
      <c r="BZ479">
        <v>201.1</v>
      </c>
      <c r="CB479">
        <v>95</v>
      </c>
      <c r="CC479">
        <v>3.28</v>
      </c>
      <c r="CD479">
        <v>3.2770000000000001</v>
      </c>
      <c r="CE479" t="s">
        <v>608</v>
      </c>
      <c r="CF479" t="s">
        <v>609</v>
      </c>
      <c r="CG479">
        <v>200</v>
      </c>
      <c r="CH479" t="s">
        <v>1277</v>
      </c>
      <c r="CI479" t="s">
        <v>157</v>
      </c>
      <c r="CJ479" t="s">
        <v>1278</v>
      </c>
      <c r="CL479">
        <v>456</v>
      </c>
      <c r="CM479">
        <v>461</v>
      </c>
      <c r="CN479">
        <v>440</v>
      </c>
      <c r="CO479">
        <v>442</v>
      </c>
      <c r="CP479" t="s">
        <v>157</v>
      </c>
      <c r="CQ479" t="s">
        <v>157</v>
      </c>
      <c r="CU479">
        <v>522.5</v>
      </c>
      <c r="CV479">
        <v>517.9</v>
      </c>
      <c r="CW479" t="s">
        <v>2102</v>
      </c>
    </row>
    <row r="480" spans="2:101" hidden="1">
      <c r="B480">
        <v>76716</v>
      </c>
      <c r="C480" t="s">
        <v>835</v>
      </c>
      <c r="D480" t="s">
        <v>592</v>
      </c>
      <c r="E480" t="s">
        <v>665</v>
      </c>
      <c r="F480" t="s">
        <v>594</v>
      </c>
      <c r="G480" t="s">
        <v>2111</v>
      </c>
      <c r="H480">
        <v>8774</v>
      </c>
      <c r="I480" t="s">
        <v>616</v>
      </c>
      <c r="J480" t="s">
        <v>837</v>
      </c>
      <c r="K480">
        <v>17419</v>
      </c>
      <c r="L480" t="s">
        <v>654</v>
      </c>
      <c r="M480" t="s">
        <v>1143</v>
      </c>
      <c r="N480" t="s">
        <v>1999</v>
      </c>
      <c r="O480" t="s">
        <v>1992</v>
      </c>
      <c r="P480" t="s">
        <v>2100</v>
      </c>
      <c r="Q480" t="s">
        <v>1063</v>
      </c>
      <c r="R480">
        <v>1034</v>
      </c>
      <c r="S480">
        <v>1034</v>
      </c>
      <c r="T480">
        <v>827</v>
      </c>
      <c r="U480">
        <v>13</v>
      </c>
      <c r="V480">
        <v>13</v>
      </c>
      <c r="W480">
        <v>21</v>
      </c>
      <c r="Y480" t="s">
        <v>2017</v>
      </c>
      <c r="Z480" t="s">
        <v>607</v>
      </c>
      <c r="AA480">
        <v>2.0000000000000001E-4</v>
      </c>
      <c r="AB480">
        <v>3.5999999999999999E-3</v>
      </c>
      <c r="AC480">
        <v>7.1300000000000002E-2</v>
      </c>
      <c r="AD480" t="s">
        <v>607</v>
      </c>
      <c r="AE480">
        <v>0.92300000000000004</v>
      </c>
      <c r="AF480">
        <v>5.0000000000000001E-4</v>
      </c>
      <c r="AG480">
        <v>1.4E-3</v>
      </c>
      <c r="AH480" t="s">
        <v>607</v>
      </c>
      <c r="AI480" t="s">
        <v>607</v>
      </c>
      <c r="AJ480" t="s">
        <v>607</v>
      </c>
      <c r="AK480" t="s">
        <v>607</v>
      </c>
      <c r="AL480">
        <v>0</v>
      </c>
      <c r="AM480">
        <v>0</v>
      </c>
      <c r="AN480">
        <v>0</v>
      </c>
      <c r="AO480">
        <v>0</v>
      </c>
      <c r="AP480">
        <v>0</v>
      </c>
      <c r="AQ480" t="s">
        <v>607</v>
      </c>
      <c r="AR480" t="s">
        <v>606</v>
      </c>
      <c r="AS480" t="s">
        <v>606</v>
      </c>
      <c r="AT480" t="s">
        <v>606</v>
      </c>
      <c r="AU480" t="s">
        <v>606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0.626</v>
      </c>
      <c r="BW480">
        <v>0.76722559999999995</v>
      </c>
      <c r="BX480">
        <v>18.100000000000001</v>
      </c>
      <c r="BY480">
        <v>4791.2</v>
      </c>
      <c r="BZ480">
        <v>198.8</v>
      </c>
      <c r="CB480">
        <v>114.2</v>
      </c>
      <c r="CC480">
        <v>3.9430297799999998</v>
      </c>
      <c r="CD480">
        <v>3.9396782049999999</v>
      </c>
      <c r="CE480">
        <v>233.34</v>
      </c>
      <c r="CF480" t="s">
        <v>609</v>
      </c>
      <c r="CG480">
        <v>5</v>
      </c>
      <c r="CH480" t="s">
        <v>838</v>
      </c>
      <c r="CI480" t="s">
        <v>157</v>
      </c>
      <c r="CJ480" t="s">
        <v>839</v>
      </c>
      <c r="CL480">
        <v>461.2</v>
      </c>
      <c r="CM480">
        <v>466.2</v>
      </c>
      <c r="CN480">
        <v>461.2</v>
      </c>
      <c r="CO480">
        <v>466.2</v>
      </c>
      <c r="CP480" t="s">
        <v>157</v>
      </c>
      <c r="CQ480" t="s">
        <v>157</v>
      </c>
      <c r="CU480" t="s">
        <v>157</v>
      </c>
      <c r="CV480">
        <v>541.70000000000005</v>
      </c>
      <c r="CW480" t="s">
        <v>2102</v>
      </c>
    </row>
    <row r="481" spans="2:101" hidden="1">
      <c r="B481">
        <v>76831</v>
      </c>
      <c r="C481" t="s">
        <v>1434</v>
      </c>
      <c r="D481" t="s">
        <v>592</v>
      </c>
      <c r="E481" t="s">
        <v>665</v>
      </c>
      <c r="F481" t="s">
        <v>594</v>
      </c>
      <c r="G481" t="s">
        <v>2112</v>
      </c>
      <c r="H481">
        <v>9446</v>
      </c>
      <c r="I481" t="s">
        <v>616</v>
      </c>
      <c r="J481" t="s">
        <v>1436</v>
      </c>
      <c r="K481">
        <v>11707</v>
      </c>
      <c r="L481" t="s">
        <v>638</v>
      </c>
      <c r="M481" t="s">
        <v>1096</v>
      </c>
      <c r="N481" t="s">
        <v>1999</v>
      </c>
      <c r="O481" t="s">
        <v>2015</v>
      </c>
      <c r="P481" t="s">
        <v>2100</v>
      </c>
      <c r="Q481" t="s">
        <v>642</v>
      </c>
      <c r="R481">
        <v>469</v>
      </c>
      <c r="S481">
        <v>469</v>
      </c>
      <c r="T481">
        <v>379</v>
      </c>
      <c r="U481">
        <v>1.7</v>
      </c>
      <c r="V481">
        <v>1.7</v>
      </c>
      <c r="W481">
        <v>21</v>
      </c>
      <c r="Y481" t="s">
        <v>2113</v>
      </c>
      <c r="Z481" t="s">
        <v>607</v>
      </c>
      <c r="AA481">
        <v>8.9999999999999998E-4</v>
      </c>
      <c r="AB481">
        <v>1.7999999999999999E-2</v>
      </c>
      <c r="AC481">
        <v>1.9300000000000001E-2</v>
      </c>
      <c r="AD481" t="s">
        <v>607</v>
      </c>
      <c r="AE481">
        <v>0.94789999999999996</v>
      </c>
      <c r="AF481">
        <v>7.7000000000000002E-3</v>
      </c>
      <c r="AG481">
        <v>4.0000000000000002E-4</v>
      </c>
      <c r="AH481">
        <v>5.0000000000000001E-4</v>
      </c>
      <c r="AI481">
        <v>4.0000000000000002E-4</v>
      </c>
      <c r="AJ481">
        <v>6.9999999999999999E-4</v>
      </c>
      <c r="AK481">
        <v>5.0000000000000001E-4</v>
      </c>
      <c r="AL481">
        <v>9.3000000000000005E-4</v>
      </c>
      <c r="AM481">
        <v>1.15E-3</v>
      </c>
      <c r="AN481">
        <v>5.8E-4</v>
      </c>
      <c r="AO481">
        <v>0</v>
      </c>
      <c r="AP481">
        <v>0</v>
      </c>
      <c r="AQ481" t="s">
        <v>606</v>
      </c>
      <c r="AR481" t="s">
        <v>606</v>
      </c>
      <c r="AS481" t="s">
        <v>606</v>
      </c>
      <c r="AT481" t="s">
        <v>606</v>
      </c>
      <c r="AU481" t="s">
        <v>606</v>
      </c>
      <c r="BK481">
        <v>2.0000000000000002E-5</v>
      </c>
      <c r="BL481">
        <v>6.9999999999999994E-5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5.9999999999999995E-4</v>
      </c>
      <c r="BS481">
        <v>6.9999999999999994E-5</v>
      </c>
      <c r="BT481">
        <v>6.0000000000000002E-5</v>
      </c>
      <c r="BU481">
        <v>2.2000000000000001E-4</v>
      </c>
      <c r="BV481">
        <v>0.59699999999999998</v>
      </c>
      <c r="BW481">
        <v>0.73168319999999998</v>
      </c>
      <c r="BX481">
        <v>17.3</v>
      </c>
      <c r="BY481">
        <v>4620.8</v>
      </c>
      <c r="BZ481">
        <v>194.2</v>
      </c>
      <c r="CB481">
        <v>102.8</v>
      </c>
      <c r="CC481">
        <v>3.5494173500000001</v>
      </c>
      <c r="CD481">
        <v>3.5464003449999999</v>
      </c>
      <c r="CE481">
        <v>209.36</v>
      </c>
      <c r="CF481" t="s">
        <v>609</v>
      </c>
      <c r="CG481">
        <v>2</v>
      </c>
      <c r="CH481" t="s">
        <v>1438</v>
      </c>
      <c r="CI481" t="s">
        <v>157</v>
      </c>
      <c r="CJ481" t="s">
        <v>1439</v>
      </c>
      <c r="CL481">
        <v>1345</v>
      </c>
      <c r="CM481">
        <v>1735.9</v>
      </c>
      <c r="CN481">
        <v>1345</v>
      </c>
      <c r="CO481">
        <v>1735.9</v>
      </c>
      <c r="CP481" t="s">
        <v>157</v>
      </c>
      <c r="CQ481" t="s">
        <v>157</v>
      </c>
      <c r="CU481">
        <v>458</v>
      </c>
      <c r="CV481">
        <v>453</v>
      </c>
      <c r="CW481" t="s">
        <v>2102</v>
      </c>
    </row>
    <row r="482" spans="2:101" hidden="1">
      <c r="B482">
        <v>76697</v>
      </c>
      <c r="C482" t="s">
        <v>1103</v>
      </c>
      <c r="D482" t="s">
        <v>592</v>
      </c>
      <c r="E482" t="s">
        <v>665</v>
      </c>
      <c r="F482" t="s">
        <v>594</v>
      </c>
      <c r="G482" t="s">
        <v>2114</v>
      </c>
      <c r="H482">
        <v>14062</v>
      </c>
      <c r="I482" t="s">
        <v>616</v>
      </c>
      <c r="J482" t="s">
        <v>1105</v>
      </c>
      <c r="K482">
        <v>13398</v>
      </c>
      <c r="L482" t="s">
        <v>638</v>
      </c>
      <c r="M482" t="s">
        <v>1096</v>
      </c>
      <c r="N482" t="s">
        <v>1999</v>
      </c>
      <c r="O482" t="s">
        <v>1992</v>
      </c>
      <c r="P482" t="s">
        <v>2100</v>
      </c>
      <c r="Q482" t="s">
        <v>1099</v>
      </c>
      <c r="R482">
        <v>586</v>
      </c>
      <c r="S482">
        <v>586</v>
      </c>
      <c r="T482">
        <v>482</v>
      </c>
      <c r="U482">
        <v>1</v>
      </c>
      <c r="V482">
        <v>1</v>
      </c>
      <c r="W482">
        <v>21</v>
      </c>
      <c r="Z482" t="s">
        <v>607</v>
      </c>
      <c r="AA482">
        <v>6.9999999999999999E-4</v>
      </c>
      <c r="AB482">
        <v>1.2699999999999999E-2</v>
      </c>
      <c r="AC482">
        <v>1.11E-2</v>
      </c>
      <c r="AD482" t="s">
        <v>606</v>
      </c>
      <c r="AE482">
        <v>0.96679999999999999</v>
      </c>
      <c r="AF482">
        <v>3.8999999999999998E-3</v>
      </c>
      <c r="AG482">
        <v>1E-4</v>
      </c>
      <c r="AH482">
        <v>4.0000000000000002E-4</v>
      </c>
      <c r="AI482">
        <v>1.6999999999999999E-3</v>
      </c>
      <c r="AJ482">
        <v>8.9999999999999998E-4</v>
      </c>
      <c r="AK482">
        <v>2.9999999999999997E-4</v>
      </c>
      <c r="AL482">
        <v>5.4000000000000001E-4</v>
      </c>
      <c r="AM482">
        <v>3.6999999999999999E-4</v>
      </c>
      <c r="AN482">
        <v>2.0000000000000001E-4</v>
      </c>
      <c r="AO482">
        <v>0</v>
      </c>
      <c r="AP482">
        <v>0</v>
      </c>
      <c r="AQ482" t="s">
        <v>606</v>
      </c>
      <c r="AR482" t="s">
        <v>606</v>
      </c>
      <c r="AS482" t="s">
        <v>606</v>
      </c>
      <c r="AT482" t="s">
        <v>606</v>
      </c>
      <c r="AU482" t="s">
        <v>606</v>
      </c>
      <c r="BK482">
        <v>1.0000000000000001E-5</v>
      </c>
      <c r="BL482">
        <v>3.0000000000000001E-5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2.3000000000000001E-4</v>
      </c>
      <c r="BS482">
        <v>0</v>
      </c>
      <c r="BT482">
        <v>2.0000000000000002E-5</v>
      </c>
      <c r="BU482">
        <v>0</v>
      </c>
      <c r="BV482">
        <v>0.58099999999999996</v>
      </c>
      <c r="BW482">
        <v>0.71207359999999997</v>
      </c>
      <c r="BX482">
        <v>16.8</v>
      </c>
      <c r="BY482">
        <v>4606.5</v>
      </c>
      <c r="BZ482">
        <v>192.6</v>
      </c>
      <c r="CB482">
        <v>104.4</v>
      </c>
      <c r="CC482">
        <v>3.6046611999999998</v>
      </c>
      <c r="CD482">
        <v>3.6015972380000001</v>
      </c>
      <c r="CE482">
        <v>213.35</v>
      </c>
      <c r="CF482" t="s">
        <v>609</v>
      </c>
      <c r="CG482">
        <v>0</v>
      </c>
      <c r="CH482" t="s">
        <v>1106</v>
      </c>
      <c r="CI482" t="s">
        <v>157</v>
      </c>
      <c r="CJ482" t="s">
        <v>1107</v>
      </c>
      <c r="CL482">
        <v>1491</v>
      </c>
      <c r="CM482">
        <v>2044</v>
      </c>
      <c r="CN482">
        <v>1491</v>
      </c>
      <c r="CO482">
        <v>2044</v>
      </c>
      <c r="CP482" t="s">
        <v>157</v>
      </c>
      <c r="CQ482" t="s">
        <v>157</v>
      </c>
      <c r="CU482">
        <v>568.79999999999995</v>
      </c>
      <c r="CV482">
        <v>564.6</v>
      </c>
      <c r="CW482" t="s">
        <v>2102</v>
      </c>
    </row>
    <row r="483" spans="2:101" hidden="1">
      <c r="C483" t="s">
        <v>1175</v>
      </c>
      <c r="D483" t="s">
        <v>592</v>
      </c>
      <c r="E483" t="s">
        <v>665</v>
      </c>
      <c r="F483" t="s">
        <v>594</v>
      </c>
      <c r="G483" t="s">
        <v>2115</v>
      </c>
      <c r="H483">
        <v>11083</v>
      </c>
      <c r="I483" t="s">
        <v>616</v>
      </c>
      <c r="J483" t="s">
        <v>1177</v>
      </c>
      <c r="K483">
        <v>15242</v>
      </c>
      <c r="L483" t="s">
        <v>1178</v>
      </c>
      <c r="M483" t="s">
        <v>1179</v>
      </c>
      <c r="N483" t="s">
        <v>1999</v>
      </c>
      <c r="O483" t="s">
        <v>1992</v>
      </c>
      <c r="P483" t="s">
        <v>2100</v>
      </c>
      <c r="Q483" t="s">
        <v>1063</v>
      </c>
      <c r="R483">
        <v>896</v>
      </c>
      <c r="S483">
        <v>896</v>
      </c>
      <c r="T483">
        <v>820</v>
      </c>
      <c r="U483">
        <v>2</v>
      </c>
      <c r="V483">
        <v>2</v>
      </c>
      <c r="W483">
        <v>21</v>
      </c>
      <c r="Z483" t="s">
        <v>607</v>
      </c>
      <c r="AA483">
        <v>8.0000000000000004E-4</v>
      </c>
      <c r="AB483">
        <v>1.17E-2</v>
      </c>
      <c r="AC483">
        <v>1.9300000000000001E-2</v>
      </c>
      <c r="AD483" t="s">
        <v>607</v>
      </c>
      <c r="AE483">
        <v>0.95879999999999999</v>
      </c>
      <c r="AF483">
        <v>4.0000000000000001E-3</v>
      </c>
      <c r="AG483">
        <v>3.5999999999999999E-3</v>
      </c>
      <c r="AH483">
        <v>1E-4</v>
      </c>
      <c r="AI483">
        <v>1E-4</v>
      </c>
      <c r="AJ483">
        <v>2.0000000000000001E-4</v>
      </c>
      <c r="AK483">
        <v>1E-4</v>
      </c>
      <c r="AL483">
        <v>1.9000000000000001E-4</v>
      </c>
      <c r="AM483">
        <v>2.9E-4</v>
      </c>
      <c r="AN483">
        <v>4.4000000000000002E-4</v>
      </c>
      <c r="AO483">
        <v>0</v>
      </c>
      <c r="AP483">
        <v>0</v>
      </c>
      <c r="AQ483" t="s">
        <v>606</v>
      </c>
      <c r="AR483" t="s">
        <v>606</v>
      </c>
      <c r="AS483" t="s">
        <v>606</v>
      </c>
      <c r="AT483" t="s">
        <v>606</v>
      </c>
      <c r="AU483" t="s">
        <v>606</v>
      </c>
      <c r="BK483">
        <v>0</v>
      </c>
      <c r="BL483">
        <v>2.0000000000000002E-5</v>
      </c>
      <c r="BM483">
        <v>6.9999999999999994E-5</v>
      </c>
      <c r="BN483">
        <v>0</v>
      </c>
      <c r="BO483">
        <v>0</v>
      </c>
      <c r="BP483">
        <v>0</v>
      </c>
      <c r="BQ483">
        <v>0</v>
      </c>
      <c r="BR483">
        <v>1.9000000000000001E-4</v>
      </c>
      <c r="BS483">
        <v>1.0000000000000001E-5</v>
      </c>
      <c r="BT483">
        <v>0</v>
      </c>
      <c r="BU483">
        <v>9.0000000000000006E-5</v>
      </c>
      <c r="BV483">
        <v>0.58699999999999997</v>
      </c>
      <c r="BW483">
        <v>0.71942720000000004</v>
      </c>
      <c r="BX483">
        <v>17</v>
      </c>
      <c r="BY483">
        <v>4632.3999999999996</v>
      </c>
      <c r="BZ483">
        <v>193.6</v>
      </c>
      <c r="CB483">
        <v>106.9</v>
      </c>
      <c r="CC483">
        <v>3.6909797150000001</v>
      </c>
      <c r="CD483">
        <v>3.6878423819999999</v>
      </c>
      <c r="CE483">
        <v>215.94</v>
      </c>
      <c r="CF483" t="s">
        <v>609</v>
      </c>
      <c r="CG483">
        <v>20</v>
      </c>
      <c r="CH483" t="s">
        <v>1180</v>
      </c>
      <c r="CI483" t="s">
        <v>157</v>
      </c>
      <c r="CJ483" t="s">
        <v>1181</v>
      </c>
      <c r="CL483" t="s">
        <v>157</v>
      </c>
      <c r="CM483" t="s">
        <v>157</v>
      </c>
      <c r="CN483" t="s">
        <v>157</v>
      </c>
      <c r="CO483" t="s">
        <v>157</v>
      </c>
      <c r="CP483" t="s">
        <v>157</v>
      </c>
      <c r="CQ483" t="s">
        <v>157</v>
      </c>
      <c r="CU483">
        <v>511.5</v>
      </c>
      <c r="CV483">
        <v>507.1</v>
      </c>
      <c r="CW483" t="s">
        <v>2102</v>
      </c>
    </row>
    <row r="484" spans="2:101" hidden="1">
      <c r="B484">
        <v>76875</v>
      </c>
      <c r="C484" t="s">
        <v>1561</v>
      </c>
      <c r="D484" t="s">
        <v>592</v>
      </c>
      <c r="E484" t="s">
        <v>665</v>
      </c>
      <c r="F484" t="s">
        <v>594</v>
      </c>
      <c r="G484" t="s">
        <v>2116</v>
      </c>
      <c r="H484">
        <v>6162</v>
      </c>
      <c r="I484" t="s">
        <v>616</v>
      </c>
      <c r="J484" t="s">
        <v>1563</v>
      </c>
      <c r="K484">
        <v>9233</v>
      </c>
      <c r="L484" t="s">
        <v>1325</v>
      </c>
      <c r="M484" t="s">
        <v>1096</v>
      </c>
      <c r="N484" t="s">
        <v>1999</v>
      </c>
      <c r="O484" t="s">
        <v>2034</v>
      </c>
      <c r="P484" t="s">
        <v>2100</v>
      </c>
      <c r="Q484" t="s">
        <v>642</v>
      </c>
      <c r="R484">
        <v>669</v>
      </c>
      <c r="S484">
        <v>669</v>
      </c>
      <c r="T484">
        <v>550</v>
      </c>
      <c r="U484">
        <v>32</v>
      </c>
      <c r="V484">
        <v>32</v>
      </c>
      <c r="W484">
        <v>20</v>
      </c>
      <c r="Z484" t="s">
        <v>607</v>
      </c>
      <c r="AA484">
        <v>8.0000000000000004E-4</v>
      </c>
      <c r="AB484">
        <v>2.01E-2</v>
      </c>
      <c r="AC484">
        <v>1.4800000000000001E-2</v>
      </c>
      <c r="AD484" t="s">
        <v>607</v>
      </c>
      <c r="AE484">
        <v>0.9466</v>
      </c>
      <c r="AF484">
        <v>1.01E-2</v>
      </c>
      <c r="AG484">
        <v>3.3E-3</v>
      </c>
      <c r="AH484">
        <v>8.0000000000000004E-4</v>
      </c>
      <c r="AI484">
        <v>5.9999999999999995E-4</v>
      </c>
      <c r="AJ484">
        <v>5.0000000000000001E-4</v>
      </c>
      <c r="AK484">
        <v>2.9999999999999997E-4</v>
      </c>
      <c r="AL484">
        <v>4.0000000000000002E-4</v>
      </c>
      <c r="AM484">
        <v>7.2000000000000005E-4</v>
      </c>
      <c r="AN484">
        <v>4.0999999999999999E-4</v>
      </c>
      <c r="AO484">
        <v>1E-4</v>
      </c>
      <c r="AP484">
        <v>0</v>
      </c>
      <c r="AQ484" t="s">
        <v>606</v>
      </c>
      <c r="AR484" t="s">
        <v>606</v>
      </c>
      <c r="AS484" t="s">
        <v>606</v>
      </c>
      <c r="AT484" t="s">
        <v>606</v>
      </c>
      <c r="AU484" t="s">
        <v>606</v>
      </c>
      <c r="BK484">
        <v>2.0000000000000002E-5</v>
      </c>
      <c r="BL484">
        <v>3.0000000000000001E-5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2.7E-4</v>
      </c>
      <c r="BS484">
        <v>3.0000000000000001E-5</v>
      </c>
      <c r="BT484">
        <v>3.0000000000000001E-5</v>
      </c>
      <c r="BU484">
        <v>9.0000000000000006E-5</v>
      </c>
      <c r="BV484">
        <v>0.59399999999999997</v>
      </c>
      <c r="BW484">
        <v>0.72800640000000005</v>
      </c>
      <c r="BX484">
        <v>17.2</v>
      </c>
      <c r="BY484">
        <v>4608.6000000000004</v>
      </c>
      <c r="BZ484">
        <v>193.8</v>
      </c>
      <c r="CB484">
        <v>105.2</v>
      </c>
      <c r="CC484">
        <v>3.6322831249999998</v>
      </c>
      <c r="CD484">
        <v>3.6291956839999999</v>
      </c>
      <c r="CE484">
        <v>214.4</v>
      </c>
      <c r="CF484" t="s">
        <v>609</v>
      </c>
      <c r="CG484">
        <v>5</v>
      </c>
      <c r="CH484" t="s">
        <v>1564</v>
      </c>
      <c r="CI484" t="s">
        <v>157</v>
      </c>
      <c r="CJ484" t="s">
        <v>1565</v>
      </c>
      <c r="CL484">
        <v>1248.5</v>
      </c>
      <c r="CM484">
        <v>1253.5</v>
      </c>
      <c r="CN484">
        <v>1248.5</v>
      </c>
      <c r="CO484">
        <v>1253.5</v>
      </c>
      <c r="CP484" t="s">
        <v>157</v>
      </c>
      <c r="CQ484" t="s">
        <v>157</v>
      </c>
      <c r="CU484">
        <v>456.4</v>
      </c>
      <c r="CV484">
        <v>451.6</v>
      </c>
      <c r="CW484" t="s">
        <v>2102</v>
      </c>
    </row>
    <row r="485" spans="2:101" hidden="1">
      <c r="C485" t="s">
        <v>1119</v>
      </c>
      <c r="D485" t="s">
        <v>592</v>
      </c>
      <c r="E485" t="s">
        <v>665</v>
      </c>
      <c r="F485" t="s">
        <v>594</v>
      </c>
      <c r="G485" t="s">
        <v>2117</v>
      </c>
      <c r="H485">
        <v>13452</v>
      </c>
      <c r="I485" t="s">
        <v>616</v>
      </c>
      <c r="J485" t="s">
        <v>1121</v>
      </c>
      <c r="K485">
        <v>14039</v>
      </c>
      <c r="L485" t="s">
        <v>638</v>
      </c>
      <c r="M485" t="s">
        <v>1096</v>
      </c>
      <c r="N485" t="s">
        <v>1999</v>
      </c>
      <c r="O485" t="s">
        <v>1992</v>
      </c>
      <c r="P485" t="s">
        <v>2100</v>
      </c>
      <c r="Q485" t="s">
        <v>642</v>
      </c>
      <c r="R485">
        <v>848</v>
      </c>
      <c r="S485">
        <v>848</v>
      </c>
      <c r="T485">
        <v>975</v>
      </c>
      <c r="U485">
        <v>11.7</v>
      </c>
      <c r="V485">
        <v>11.7</v>
      </c>
      <c r="W485">
        <v>20</v>
      </c>
      <c r="Z485" t="s">
        <v>607</v>
      </c>
      <c r="AA485">
        <v>5.9999999999999995E-4</v>
      </c>
      <c r="AB485">
        <v>1.06E-2</v>
      </c>
      <c r="AC485">
        <v>1.9900000000000001E-2</v>
      </c>
      <c r="AD485" t="s">
        <v>607</v>
      </c>
      <c r="AE485">
        <v>0.95899999999999996</v>
      </c>
      <c r="AF485">
        <v>4.1000000000000003E-3</v>
      </c>
      <c r="AG485">
        <v>2.2000000000000001E-3</v>
      </c>
      <c r="AH485">
        <v>1E-4</v>
      </c>
      <c r="AI485">
        <v>2.0000000000000001E-4</v>
      </c>
      <c r="AJ485">
        <v>2.9999999999999997E-4</v>
      </c>
      <c r="AK485">
        <v>2.9999999999999997E-4</v>
      </c>
      <c r="AL485">
        <v>4.4999999999999999E-4</v>
      </c>
      <c r="AM485">
        <v>7.6999999999999996E-4</v>
      </c>
      <c r="AN485">
        <v>6.4000000000000005E-4</v>
      </c>
      <c r="AO485">
        <v>2.0000000000000001E-4</v>
      </c>
      <c r="AP485">
        <v>0</v>
      </c>
      <c r="AQ485" t="s">
        <v>607</v>
      </c>
      <c r="AR485" t="s">
        <v>606</v>
      </c>
      <c r="AS485" t="s">
        <v>606</v>
      </c>
      <c r="AT485" t="s">
        <v>606</v>
      </c>
      <c r="AU485" t="s">
        <v>606</v>
      </c>
      <c r="BK485">
        <v>2.0000000000000002E-5</v>
      </c>
      <c r="BL485">
        <v>3.0000000000000001E-5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3.2000000000000003E-4</v>
      </c>
      <c r="BS485">
        <v>6.0000000000000002E-5</v>
      </c>
      <c r="BT485">
        <v>5.0000000000000002E-5</v>
      </c>
      <c r="BU485">
        <v>1.6000000000000001E-4</v>
      </c>
      <c r="BV485">
        <v>0.59099999999999997</v>
      </c>
      <c r="BW485">
        <v>0.72432960000000002</v>
      </c>
      <c r="BX485">
        <v>17.100000000000001</v>
      </c>
      <c r="BY485">
        <v>4633.5</v>
      </c>
      <c r="BZ485">
        <v>194.1</v>
      </c>
      <c r="CB485">
        <v>106.6</v>
      </c>
      <c r="CC485">
        <v>3.6806214929999999</v>
      </c>
      <c r="CD485">
        <v>3.6774929649999999</v>
      </c>
      <c r="CE485">
        <v>217.02</v>
      </c>
      <c r="CF485" t="s">
        <v>609</v>
      </c>
      <c r="CG485">
        <v>14</v>
      </c>
      <c r="CH485" t="s">
        <v>1122</v>
      </c>
      <c r="CI485" t="s">
        <v>157</v>
      </c>
      <c r="CJ485" t="s">
        <v>1123</v>
      </c>
      <c r="CL485">
        <v>1379.5</v>
      </c>
      <c r="CM485">
        <v>1387</v>
      </c>
      <c r="CN485">
        <v>1379.5</v>
      </c>
      <c r="CO485">
        <v>1387</v>
      </c>
      <c r="CP485" t="s">
        <v>157</v>
      </c>
      <c r="CQ485" t="s">
        <v>157</v>
      </c>
      <c r="CU485">
        <v>536.20000000000005</v>
      </c>
      <c r="CV485">
        <v>531.70000000000005</v>
      </c>
      <c r="CW485" t="s">
        <v>2102</v>
      </c>
    </row>
    <row r="486" spans="2:101" hidden="1">
      <c r="B486">
        <v>76862</v>
      </c>
      <c r="C486" t="s">
        <v>1496</v>
      </c>
      <c r="D486" t="s">
        <v>592</v>
      </c>
      <c r="E486" t="s">
        <v>665</v>
      </c>
      <c r="F486" t="s">
        <v>594</v>
      </c>
      <c r="G486" t="s">
        <v>2118</v>
      </c>
      <c r="H486">
        <v>9706</v>
      </c>
      <c r="I486" t="s">
        <v>616</v>
      </c>
      <c r="J486" t="s">
        <v>1498</v>
      </c>
      <c r="K486">
        <v>10859</v>
      </c>
      <c r="L486" t="s">
        <v>638</v>
      </c>
      <c r="M486" t="s">
        <v>1096</v>
      </c>
      <c r="N486" t="s">
        <v>1999</v>
      </c>
      <c r="O486" t="s">
        <v>1992</v>
      </c>
      <c r="P486" t="s">
        <v>2100</v>
      </c>
      <c r="Q486" t="s">
        <v>642</v>
      </c>
      <c r="R486">
        <v>772</v>
      </c>
      <c r="S486">
        <v>772</v>
      </c>
      <c r="T486">
        <v>725</v>
      </c>
      <c r="U486">
        <v>12.2</v>
      </c>
      <c r="V486">
        <v>12.2</v>
      </c>
      <c r="W486">
        <v>20</v>
      </c>
      <c r="Z486" t="s">
        <v>607</v>
      </c>
      <c r="AA486">
        <v>8.0000000000000004E-4</v>
      </c>
      <c r="AB486">
        <v>1.72E-2</v>
      </c>
      <c r="AC486">
        <v>1.9099999999999999E-2</v>
      </c>
      <c r="AD486" t="s">
        <v>607</v>
      </c>
      <c r="AE486">
        <v>0.94840000000000002</v>
      </c>
      <c r="AF486">
        <v>8.3000000000000001E-3</v>
      </c>
      <c r="AG486">
        <v>8.0000000000000004E-4</v>
      </c>
      <c r="AH486">
        <v>5.9999999999999995E-4</v>
      </c>
      <c r="AI486">
        <v>5.0000000000000001E-4</v>
      </c>
      <c r="AJ486">
        <v>5.9999999999999995E-4</v>
      </c>
      <c r="AK486">
        <v>4.0000000000000002E-4</v>
      </c>
      <c r="AL486">
        <v>7.2000000000000005E-4</v>
      </c>
      <c r="AM486">
        <v>7.9000000000000001E-4</v>
      </c>
      <c r="AN486">
        <v>8.7000000000000001E-4</v>
      </c>
      <c r="AO486">
        <v>1.9000000000000001E-4</v>
      </c>
      <c r="AP486">
        <v>0</v>
      </c>
      <c r="AQ486" t="s">
        <v>606</v>
      </c>
      <c r="AR486" t="s">
        <v>606</v>
      </c>
      <c r="AS486" t="s">
        <v>606</v>
      </c>
      <c r="AT486" t="s">
        <v>606</v>
      </c>
      <c r="AU486" t="s">
        <v>606</v>
      </c>
      <c r="BK486">
        <v>2.0000000000000002E-5</v>
      </c>
      <c r="BL486">
        <v>6.0000000000000002E-5</v>
      </c>
      <c r="BM486">
        <v>0</v>
      </c>
      <c r="BN486">
        <v>0</v>
      </c>
      <c r="BO486">
        <v>0</v>
      </c>
      <c r="BP486">
        <v>1.0000000000000001E-5</v>
      </c>
      <c r="BQ486">
        <v>0</v>
      </c>
      <c r="BR486">
        <v>4.2000000000000002E-4</v>
      </c>
      <c r="BS486">
        <v>5.0000000000000002E-5</v>
      </c>
      <c r="BT486">
        <v>4.0000000000000003E-5</v>
      </c>
      <c r="BU486">
        <v>1.2999999999999999E-4</v>
      </c>
      <c r="BV486">
        <v>0.59699999999999998</v>
      </c>
      <c r="BW486">
        <v>0.73168319999999998</v>
      </c>
      <c r="BX486">
        <v>17.3</v>
      </c>
      <c r="BY486">
        <v>4622.2</v>
      </c>
      <c r="BZ486">
        <v>194.2</v>
      </c>
      <c r="CB486">
        <v>106.8</v>
      </c>
      <c r="CC486">
        <v>3.6875269749999999</v>
      </c>
      <c r="CD486">
        <v>3.6843925770000001</v>
      </c>
      <c r="CE486">
        <v>217.47</v>
      </c>
      <c r="CF486" t="s">
        <v>609</v>
      </c>
      <c r="CG486">
        <v>10</v>
      </c>
      <c r="CH486" t="s">
        <v>1499</v>
      </c>
      <c r="CI486" t="s">
        <v>157</v>
      </c>
      <c r="CJ486" t="s">
        <v>1500</v>
      </c>
      <c r="CL486" t="s">
        <v>157</v>
      </c>
      <c r="CM486" t="s">
        <v>157</v>
      </c>
      <c r="CN486" t="s">
        <v>157</v>
      </c>
      <c r="CO486" t="s">
        <v>157</v>
      </c>
      <c r="CP486" t="s">
        <v>157</v>
      </c>
      <c r="CQ486" t="s">
        <v>157</v>
      </c>
      <c r="CU486">
        <v>462</v>
      </c>
      <c r="CV486">
        <v>457</v>
      </c>
      <c r="CW486" t="s">
        <v>2102</v>
      </c>
    </row>
    <row r="487" spans="2:101" hidden="1">
      <c r="B487">
        <v>76865</v>
      </c>
      <c r="C487" t="s">
        <v>1191</v>
      </c>
      <c r="D487" t="s">
        <v>592</v>
      </c>
      <c r="E487" t="s">
        <v>665</v>
      </c>
      <c r="F487" t="s">
        <v>594</v>
      </c>
      <c r="G487" t="s">
        <v>2119</v>
      </c>
      <c r="H487">
        <v>6058</v>
      </c>
      <c r="I487" t="s">
        <v>616</v>
      </c>
      <c r="J487" t="s">
        <v>1193</v>
      </c>
      <c r="K487">
        <v>10086</v>
      </c>
      <c r="L487" t="s">
        <v>638</v>
      </c>
      <c r="M487" t="s">
        <v>1096</v>
      </c>
      <c r="N487" t="s">
        <v>1999</v>
      </c>
      <c r="O487" t="s">
        <v>1992</v>
      </c>
      <c r="P487" t="s">
        <v>2100</v>
      </c>
      <c r="Q487" t="s">
        <v>642</v>
      </c>
      <c r="R487">
        <v>565</v>
      </c>
      <c r="S487">
        <v>565</v>
      </c>
      <c r="T487">
        <v>250</v>
      </c>
      <c r="U487">
        <v>-7.8</v>
      </c>
      <c r="V487">
        <v>-7.8</v>
      </c>
      <c r="W487">
        <v>20</v>
      </c>
      <c r="Y487" t="s">
        <v>2039</v>
      </c>
      <c r="Z487" t="s">
        <v>607</v>
      </c>
      <c r="AA487">
        <v>8.0000000000000004E-4</v>
      </c>
      <c r="AB487">
        <v>1.6899999999999998E-2</v>
      </c>
      <c r="AC487">
        <v>1.7299999999999999E-2</v>
      </c>
      <c r="AD487" t="s">
        <v>607</v>
      </c>
      <c r="AE487">
        <v>0.94720000000000004</v>
      </c>
      <c r="AF487">
        <v>1.1299999999999999E-2</v>
      </c>
      <c r="AG487">
        <v>2.2000000000000001E-3</v>
      </c>
      <c r="AH487">
        <v>1.1000000000000001E-3</v>
      </c>
      <c r="AI487">
        <v>8.0000000000000004E-4</v>
      </c>
      <c r="AJ487">
        <v>5.9999999999999995E-4</v>
      </c>
      <c r="AK487">
        <v>2.9999999999999997E-4</v>
      </c>
      <c r="AL487">
        <v>3.6000000000000002E-4</v>
      </c>
      <c r="AM487">
        <v>4.4000000000000002E-4</v>
      </c>
      <c r="AN487">
        <v>3.5E-4</v>
      </c>
      <c r="AO487">
        <v>0</v>
      </c>
      <c r="AP487">
        <v>0</v>
      </c>
      <c r="AQ487" t="s">
        <v>606</v>
      </c>
      <c r="AR487" t="s">
        <v>606</v>
      </c>
      <c r="AS487" t="s">
        <v>606</v>
      </c>
      <c r="AT487" t="s">
        <v>606</v>
      </c>
      <c r="AU487" t="s">
        <v>606</v>
      </c>
      <c r="BK487">
        <v>1.0000000000000001E-5</v>
      </c>
      <c r="BL487">
        <v>5.0000000000000002E-5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1.9000000000000001E-4</v>
      </c>
      <c r="BS487">
        <v>3.0000000000000001E-5</v>
      </c>
      <c r="BT487">
        <v>2.0000000000000002E-5</v>
      </c>
      <c r="BU487">
        <v>5.0000000000000002E-5</v>
      </c>
      <c r="BV487">
        <v>0.59299999999999997</v>
      </c>
      <c r="BW487">
        <v>0.7267808</v>
      </c>
      <c r="BX487">
        <v>17.2</v>
      </c>
      <c r="BY487">
        <v>4620.3</v>
      </c>
      <c r="BZ487">
        <v>194.1</v>
      </c>
      <c r="CB487">
        <v>104.1</v>
      </c>
      <c r="CC487">
        <v>3.594302978</v>
      </c>
      <c r="CD487">
        <v>3.59124782</v>
      </c>
      <c r="CE487">
        <v>212.13</v>
      </c>
      <c r="CF487" t="s">
        <v>609</v>
      </c>
      <c r="CG487">
        <v>2</v>
      </c>
      <c r="CH487" t="s">
        <v>1194</v>
      </c>
      <c r="CI487" t="s">
        <v>157</v>
      </c>
      <c r="CJ487" t="s">
        <v>1195</v>
      </c>
      <c r="CL487">
        <v>1261.5</v>
      </c>
      <c r="CM487">
        <v>1275</v>
      </c>
      <c r="CN487">
        <v>1261.5</v>
      </c>
      <c r="CO487">
        <v>1275</v>
      </c>
      <c r="CP487" t="s">
        <v>157</v>
      </c>
      <c r="CQ487" t="s">
        <v>157</v>
      </c>
      <c r="CU487">
        <v>464.2</v>
      </c>
      <c r="CV487">
        <v>458.5</v>
      </c>
      <c r="CW487" t="s">
        <v>2102</v>
      </c>
    </row>
    <row r="488" spans="2:101" hidden="1">
      <c r="B488">
        <v>76850</v>
      </c>
      <c r="C488" t="s">
        <v>1207</v>
      </c>
      <c r="D488" t="s">
        <v>592</v>
      </c>
      <c r="E488" t="s">
        <v>665</v>
      </c>
      <c r="F488" t="s">
        <v>594</v>
      </c>
      <c r="G488" t="s">
        <v>2120</v>
      </c>
      <c r="H488">
        <v>11137</v>
      </c>
      <c r="I488" t="s">
        <v>616</v>
      </c>
      <c r="J488" t="s">
        <v>1209</v>
      </c>
      <c r="K488">
        <v>11706</v>
      </c>
      <c r="L488" t="s">
        <v>638</v>
      </c>
      <c r="M488" t="s">
        <v>1096</v>
      </c>
      <c r="N488" t="s">
        <v>1999</v>
      </c>
      <c r="O488" t="s">
        <v>2015</v>
      </c>
      <c r="P488" t="s">
        <v>2100</v>
      </c>
      <c r="Q488" t="s">
        <v>642</v>
      </c>
      <c r="R488">
        <v>827</v>
      </c>
      <c r="S488">
        <v>827</v>
      </c>
      <c r="T488">
        <v>815</v>
      </c>
      <c r="U488">
        <v>7.2</v>
      </c>
      <c r="V488">
        <v>7.2</v>
      </c>
      <c r="W488">
        <v>21</v>
      </c>
      <c r="Z488" t="s">
        <v>607</v>
      </c>
      <c r="AA488">
        <v>1.1000000000000001E-3</v>
      </c>
      <c r="AB488">
        <v>2.1999999999999999E-2</v>
      </c>
      <c r="AC488">
        <v>1.95E-2</v>
      </c>
      <c r="AD488" t="s">
        <v>607</v>
      </c>
      <c r="AE488">
        <v>0.94379999999999997</v>
      </c>
      <c r="AF488">
        <v>9.1000000000000004E-3</v>
      </c>
      <c r="AG488">
        <v>5.9999999999999995E-4</v>
      </c>
      <c r="AH488">
        <v>5.0000000000000001E-4</v>
      </c>
      <c r="AI488">
        <v>4.0000000000000002E-4</v>
      </c>
      <c r="AJ488">
        <v>5.0000000000000001E-4</v>
      </c>
      <c r="AK488">
        <v>2.9999999999999997E-4</v>
      </c>
      <c r="AL488">
        <v>5.4000000000000001E-4</v>
      </c>
      <c r="AM488">
        <v>5.9999999999999995E-4</v>
      </c>
      <c r="AN488">
        <v>4.8999999999999998E-4</v>
      </c>
      <c r="AO488">
        <v>0</v>
      </c>
      <c r="AP488">
        <v>0</v>
      </c>
      <c r="AQ488" t="s">
        <v>606</v>
      </c>
      <c r="AR488" t="s">
        <v>606</v>
      </c>
      <c r="AS488" t="s">
        <v>606</v>
      </c>
      <c r="AT488" t="s">
        <v>606</v>
      </c>
      <c r="AU488" t="s">
        <v>606</v>
      </c>
      <c r="BK488">
        <v>2.0000000000000002E-5</v>
      </c>
      <c r="BL488">
        <v>5.0000000000000002E-5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3.1E-4</v>
      </c>
      <c r="BS488">
        <v>4.0000000000000003E-5</v>
      </c>
      <c r="BT488">
        <v>4.0000000000000003E-5</v>
      </c>
      <c r="BU488">
        <v>1.1E-4</v>
      </c>
      <c r="BV488">
        <v>0.59499999999999997</v>
      </c>
      <c r="BW488">
        <v>0.72923199999999999</v>
      </c>
      <c r="BX488">
        <v>17.2</v>
      </c>
      <c r="BY488">
        <v>4618.8</v>
      </c>
      <c r="BZ488">
        <v>193.5</v>
      </c>
      <c r="CB488">
        <v>104.5</v>
      </c>
      <c r="CC488">
        <v>3.60811394</v>
      </c>
      <c r="CD488">
        <v>3.605047044</v>
      </c>
      <c r="CE488">
        <v>212.81</v>
      </c>
      <c r="CF488" t="s">
        <v>609</v>
      </c>
      <c r="CG488">
        <v>4</v>
      </c>
      <c r="CH488" t="s">
        <v>1210</v>
      </c>
      <c r="CI488" t="s">
        <v>157</v>
      </c>
      <c r="CJ488" t="s">
        <v>1211</v>
      </c>
      <c r="CL488">
        <v>1278.5</v>
      </c>
      <c r="CM488">
        <v>1286</v>
      </c>
      <c r="CN488">
        <v>1278.5</v>
      </c>
      <c r="CO488">
        <v>1286</v>
      </c>
      <c r="CP488" t="s">
        <v>157</v>
      </c>
      <c r="CQ488" t="s">
        <v>157</v>
      </c>
      <c r="CU488">
        <v>457.3</v>
      </c>
      <c r="CV488">
        <v>452.1</v>
      </c>
      <c r="CW488" t="s">
        <v>2102</v>
      </c>
    </row>
    <row r="489" spans="2:101" hidden="1">
      <c r="B489">
        <v>76844</v>
      </c>
      <c r="C489" t="s">
        <v>1134</v>
      </c>
      <c r="D489" t="s">
        <v>592</v>
      </c>
      <c r="E489" t="s">
        <v>665</v>
      </c>
      <c r="F489" t="s">
        <v>594</v>
      </c>
      <c r="G489" t="s">
        <v>2121</v>
      </c>
      <c r="H489">
        <v>12838</v>
      </c>
      <c r="I489" t="s">
        <v>616</v>
      </c>
      <c r="J489" t="s">
        <v>1136</v>
      </c>
      <c r="K489">
        <v>12299</v>
      </c>
      <c r="L489" t="s">
        <v>638</v>
      </c>
      <c r="M489" t="s">
        <v>1096</v>
      </c>
      <c r="N489" t="s">
        <v>1999</v>
      </c>
      <c r="O489" t="s">
        <v>2015</v>
      </c>
      <c r="P489" t="s">
        <v>2100</v>
      </c>
      <c r="Q489" t="s">
        <v>1137</v>
      </c>
      <c r="R489">
        <v>883</v>
      </c>
      <c r="S489">
        <v>883</v>
      </c>
      <c r="T489">
        <v>850</v>
      </c>
      <c r="U489">
        <v>13.3</v>
      </c>
      <c r="V489">
        <v>13.3</v>
      </c>
      <c r="W489">
        <v>21</v>
      </c>
      <c r="Z489" t="s">
        <v>607</v>
      </c>
      <c r="AA489">
        <v>5.9999999999999995E-4</v>
      </c>
      <c r="AB489">
        <v>1.3299999999999999E-2</v>
      </c>
      <c r="AC489">
        <v>1.8100000000000002E-2</v>
      </c>
      <c r="AD489" t="s">
        <v>607</v>
      </c>
      <c r="AE489">
        <v>0.95250000000000001</v>
      </c>
      <c r="AF489">
        <v>1.09E-2</v>
      </c>
      <c r="AG489">
        <v>2.2000000000000001E-3</v>
      </c>
      <c r="AH489">
        <v>5.0000000000000001E-4</v>
      </c>
      <c r="AI489">
        <v>2.9999999999999997E-4</v>
      </c>
      <c r="AJ489">
        <v>2.0000000000000001E-4</v>
      </c>
      <c r="AK489">
        <v>2.0000000000000001E-4</v>
      </c>
      <c r="AL489">
        <v>2.4000000000000001E-4</v>
      </c>
      <c r="AM489">
        <v>3.6000000000000002E-4</v>
      </c>
      <c r="AN489">
        <v>3.3E-4</v>
      </c>
      <c r="AO489">
        <v>0</v>
      </c>
      <c r="AP489">
        <v>0</v>
      </c>
      <c r="AQ489" t="s">
        <v>607</v>
      </c>
      <c r="AR489" t="s">
        <v>606</v>
      </c>
      <c r="AS489" t="s">
        <v>606</v>
      </c>
      <c r="AT489" t="s">
        <v>606</v>
      </c>
      <c r="AU489" t="s">
        <v>606</v>
      </c>
      <c r="BK489">
        <v>0</v>
      </c>
      <c r="BL489">
        <v>3.0000000000000001E-5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1.2999999999999999E-4</v>
      </c>
      <c r="BS489">
        <v>2.0000000000000002E-5</v>
      </c>
      <c r="BT489">
        <v>2.0000000000000002E-5</v>
      </c>
      <c r="BU489">
        <v>6.9999999999999994E-5</v>
      </c>
      <c r="BV489">
        <v>0.58899999999999997</v>
      </c>
      <c r="BW489">
        <v>0.72187840000000003</v>
      </c>
      <c r="BX489">
        <v>17.100000000000001</v>
      </c>
      <c r="BY489">
        <v>4629.5</v>
      </c>
      <c r="BZ489">
        <v>194</v>
      </c>
      <c r="CB489">
        <v>106.6</v>
      </c>
      <c r="CC489">
        <v>3.6806214929999999</v>
      </c>
      <c r="CD489">
        <v>3.6774929649999999</v>
      </c>
      <c r="CE489">
        <v>217.39</v>
      </c>
      <c r="CF489" t="s">
        <v>609</v>
      </c>
      <c r="CG489">
        <v>8</v>
      </c>
      <c r="CH489" t="s">
        <v>1138</v>
      </c>
      <c r="CI489" t="s">
        <v>157</v>
      </c>
      <c r="CJ489" t="s">
        <v>1139</v>
      </c>
      <c r="CL489">
        <v>1374</v>
      </c>
      <c r="CM489">
        <v>1725</v>
      </c>
      <c r="CN489">
        <v>1374</v>
      </c>
      <c r="CO489">
        <v>1725</v>
      </c>
      <c r="CP489" t="s">
        <v>157</v>
      </c>
      <c r="CQ489" t="s">
        <v>157</v>
      </c>
      <c r="CU489">
        <v>450.3</v>
      </c>
      <c r="CV489">
        <v>446</v>
      </c>
      <c r="CW489" t="s">
        <v>2102</v>
      </c>
    </row>
    <row r="490" spans="2:101" hidden="1">
      <c r="C490" t="s">
        <v>1885</v>
      </c>
      <c r="D490" t="s">
        <v>592</v>
      </c>
      <c r="E490" t="s">
        <v>665</v>
      </c>
      <c r="F490" t="s">
        <v>594</v>
      </c>
      <c r="G490" t="s">
        <v>2122</v>
      </c>
      <c r="H490">
        <v>775</v>
      </c>
      <c r="I490" t="s">
        <v>616</v>
      </c>
      <c r="J490" t="s">
        <v>1887</v>
      </c>
      <c r="L490" t="s">
        <v>1055</v>
      </c>
      <c r="M490" t="s">
        <v>959</v>
      </c>
      <c r="N490" t="s">
        <v>1999</v>
      </c>
      <c r="O490" t="s">
        <v>2015</v>
      </c>
      <c r="P490" t="s">
        <v>2100</v>
      </c>
      <c r="Q490" t="s">
        <v>642</v>
      </c>
      <c r="R490">
        <v>1048</v>
      </c>
      <c r="S490">
        <v>1048</v>
      </c>
      <c r="T490">
        <v>896</v>
      </c>
      <c r="U490">
        <v>11.1</v>
      </c>
      <c r="V490">
        <v>11.1</v>
      </c>
      <c r="W490">
        <v>21</v>
      </c>
      <c r="Z490">
        <v>1E-4</v>
      </c>
      <c r="AA490">
        <v>8.0000000000000004E-4</v>
      </c>
      <c r="AB490">
        <v>1.67E-2</v>
      </c>
      <c r="AC490">
        <v>1.6799999999999999E-2</v>
      </c>
      <c r="AD490" t="s">
        <v>606</v>
      </c>
      <c r="AE490">
        <v>0.9506</v>
      </c>
      <c r="AF490">
        <v>8.9999999999999993E-3</v>
      </c>
      <c r="AG490">
        <v>2.3E-3</v>
      </c>
      <c r="AH490">
        <v>8.0000000000000004E-4</v>
      </c>
      <c r="AI490">
        <v>5.9999999999999995E-4</v>
      </c>
      <c r="AJ490">
        <v>4.0000000000000002E-4</v>
      </c>
      <c r="AK490">
        <v>2.0000000000000001E-4</v>
      </c>
      <c r="AL490">
        <v>2.7E-4</v>
      </c>
      <c r="AM490">
        <v>3.6999999999999999E-4</v>
      </c>
      <c r="AN490">
        <v>5.0000000000000001E-4</v>
      </c>
      <c r="AO490">
        <v>6.9999999999999994E-5</v>
      </c>
      <c r="AP490">
        <v>0</v>
      </c>
      <c r="AQ490" t="s">
        <v>606</v>
      </c>
      <c r="AR490" t="s">
        <v>606</v>
      </c>
      <c r="AS490" t="s">
        <v>606</v>
      </c>
      <c r="AT490" t="s">
        <v>606</v>
      </c>
      <c r="AU490" t="s">
        <v>606</v>
      </c>
      <c r="BK490">
        <v>1.0000000000000001E-5</v>
      </c>
      <c r="BL490">
        <v>3.0000000000000001E-5</v>
      </c>
      <c r="BM490">
        <v>1.2E-4</v>
      </c>
      <c r="BN490">
        <v>0</v>
      </c>
      <c r="BO490">
        <v>0</v>
      </c>
      <c r="BP490">
        <v>3.0000000000000001E-5</v>
      </c>
      <c r="BQ490">
        <v>0</v>
      </c>
      <c r="BR490">
        <v>2.0000000000000001E-4</v>
      </c>
      <c r="BS490">
        <v>2.0000000000000002E-5</v>
      </c>
      <c r="BT490">
        <v>0</v>
      </c>
      <c r="BU490">
        <v>8.0000000000000007E-5</v>
      </c>
      <c r="BV490">
        <v>0.59199999999999997</v>
      </c>
      <c r="BW490">
        <v>0.72555519999999996</v>
      </c>
      <c r="BX490">
        <v>17.100000000000001</v>
      </c>
      <c r="BY490">
        <v>4618.3</v>
      </c>
      <c r="BZ490">
        <v>193.9</v>
      </c>
      <c r="CB490">
        <v>107.6</v>
      </c>
      <c r="CC490">
        <v>3.7151488989999999</v>
      </c>
      <c r="CD490">
        <v>3.7119910229999999</v>
      </c>
      <c r="CE490">
        <v>216.82</v>
      </c>
      <c r="CF490" t="s">
        <v>609</v>
      </c>
      <c r="CG490">
        <v>0</v>
      </c>
      <c r="CH490" t="s">
        <v>1888</v>
      </c>
      <c r="CI490" t="s">
        <v>157</v>
      </c>
      <c r="CJ490" t="s">
        <v>1889</v>
      </c>
      <c r="CL490">
        <v>1474</v>
      </c>
      <c r="CM490">
        <v>1783</v>
      </c>
      <c r="CN490">
        <v>1474</v>
      </c>
      <c r="CO490">
        <v>1783</v>
      </c>
      <c r="CU490">
        <v>493.6</v>
      </c>
      <c r="CV490">
        <v>489.3</v>
      </c>
      <c r="CW490" t="s">
        <v>2102</v>
      </c>
    </row>
    <row r="491" spans="2:101" hidden="1">
      <c r="B491">
        <v>76728</v>
      </c>
      <c r="C491" t="s">
        <v>1084</v>
      </c>
      <c r="D491" t="s">
        <v>592</v>
      </c>
      <c r="E491" t="s">
        <v>665</v>
      </c>
      <c r="F491" t="s">
        <v>594</v>
      </c>
      <c r="G491" t="s">
        <v>2123</v>
      </c>
      <c r="H491">
        <v>11451</v>
      </c>
      <c r="I491" t="s">
        <v>616</v>
      </c>
      <c r="J491" t="s">
        <v>1087</v>
      </c>
      <c r="K491">
        <v>17476</v>
      </c>
      <c r="L491" t="s">
        <v>1088</v>
      </c>
      <c r="M491" t="s">
        <v>959</v>
      </c>
      <c r="N491" t="s">
        <v>1999</v>
      </c>
      <c r="O491" t="s">
        <v>2011</v>
      </c>
      <c r="P491" t="s">
        <v>2100</v>
      </c>
      <c r="Q491" t="s">
        <v>1063</v>
      </c>
      <c r="R491">
        <v>276</v>
      </c>
      <c r="S491">
        <v>276</v>
      </c>
      <c r="T491">
        <v>300</v>
      </c>
      <c r="U491">
        <v>1</v>
      </c>
      <c r="V491">
        <v>1</v>
      </c>
      <c r="W491">
        <v>21</v>
      </c>
      <c r="Z491" t="s">
        <v>607</v>
      </c>
      <c r="AA491">
        <v>4.0000000000000002E-4</v>
      </c>
      <c r="AB491">
        <v>9.9000000000000008E-3</v>
      </c>
      <c r="AC491">
        <v>9.1999999999999998E-3</v>
      </c>
      <c r="AD491" t="s">
        <v>607</v>
      </c>
      <c r="AE491">
        <v>0.96599999999999997</v>
      </c>
      <c r="AF491">
        <v>9.4999999999999998E-3</v>
      </c>
      <c r="AG491">
        <v>2.5000000000000001E-3</v>
      </c>
      <c r="AH491">
        <v>5.9999999999999995E-4</v>
      </c>
      <c r="AI491">
        <v>4.0000000000000002E-4</v>
      </c>
      <c r="AJ491">
        <v>2.9999999999999997E-4</v>
      </c>
      <c r="AK491">
        <v>1E-4</v>
      </c>
      <c r="AL491">
        <v>2.4000000000000001E-4</v>
      </c>
      <c r="AM491">
        <v>2.9999999999999997E-4</v>
      </c>
      <c r="AN491">
        <v>2.5999999999999998E-4</v>
      </c>
      <c r="AO491">
        <v>1E-4</v>
      </c>
      <c r="AP491">
        <v>0</v>
      </c>
      <c r="AQ491" t="s">
        <v>607</v>
      </c>
      <c r="AR491" t="s">
        <v>606</v>
      </c>
      <c r="AS491" t="s">
        <v>606</v>
      </c>
      <c r="AT491" t="s">
        <v>606</v>
      </c>
      <c r="AU491" t="s">
        <v>606</v>
      </c>
      <c r="BK491">
        <v>0</v>
      </c>
      <c r="BL491">
        <v>5.0000000000000002E-5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1.1E-4</v>
      </c>
      <c r="BS491">
        <v>0</v>
      </c>
      <c r="BT491">
        <v>0</v>
      </c>
      <c r="BU491">
        <v>4.0000000000000003E-5</v>
      </c>
      <c r="BV491">
        <v>0.57999999999999996</v>
      </c>
      <c r="BW491">
        <v>0.71084800000000004</v>
      </c>
      <c r="BX491">
        <v>16.8</v>
      </c>
      <c r="BY491">
        <v>4609.1000000000004</v>
      </c>
      <c r="BZ491">
        <v>193.2</v>
      </c>
      <c r="CB491">
        <v>111.2</v>
      </c>
      <c r="CC491">
        <v>3.8394475620000001</v>
      </c>
      <c r="CD491">
        <v>3.8361840310000002</v>
      </c>
      <c r="CE491">
        <v>226.98</v>
      </c>
      <c r="CF491" t="s">
        <v>609</v>
      </c>
      <c r="CG491">
        <v>32</v>
      </c>
      <c r="CH491" t="s">
        <v>1090</v>
      </c>
      <c r="CI491" t="s">
        <v>157</v>
      </c>
      <c r="CJ491" t="s">
        <v>1091</v>
      </c>
      <c r="CL491">
        <v>1300</v>
      </c>
      <c r="CM491">
        <v>1762</v>
      </c>
      <c r="CN491">
        <v>1300</v>
      </c>
      <c r="CO491">
        <v>1762</v>
      </c>
      <c r="CP491" t="s">
        <v>157</v>
      </c>
      <c r="CQ491" t="s">
        <v>157</v>
      </c>
      <c r="CU491">
        <v>458.2</v>
      </c>
      <c r="CV491">
        <v>453.7</v>
      </c>
      <c r="CW491" t="s">
        <v>2102</v>
      </c>
    </row>
    <row r="492" spans="2:101" hidden="1">
      <c r="B492">
        <v>76714</v>
      </c>
      <c r="C492" t="s">
        <v>1339</v>
      </c>
      <c r="D492" t="s">
        <v>592</v>
      </c>
      <c r="E492" t="s">
        <v>665</v>
      </c>
      <c r="F492" t="s">
        <v>594</v>
      </c>
      <c r="G492" t="s">
        <v>2124</v>
      </c>
      <c r="H492">
        <v>1009</v>
      </c>
      <c r="I492" t="s">
        <v>616</v>
      </c>
      <c r="J492" t="s">
        <v>1341</v>
      </c>
      <c r="K492">
        <v>12906</v>
      </c>
      <c r="L492" t="s">
        <v>654</v>
      </c>
      <c r="M492" t="s">
        <v>1143</v>
      </c>
      <c r="N492" t="s">
        <v>1999</v>
      </c>
      <c r="O492" t="s">
        <v>1992</v>
      </c>
      <c r="P492" t="s">
        <v>2100</v>
      </c>
      <c r="Q492" t="s">
        <v>642</v>
      </c>
      <c r="R492">
        <v>951</v>
      </c>
      <c r="S492">
        <v>951</v>
      </c>
      <c r="T492">
        <v>723</v>
      </c>
      <c r="U492">
        <v>13.9</v>
      </c>
      <c r="V492">
        <v>13.9</v>
      </c>
      <c r="W492">
        <v>21</v>
      </c>
      <c r="Z492" t="s">
        <v>606</v>
      </c>
      <c r="AA492">
        <v>1E-4</v>
      </c>
      <c r="AB492">
        <v>3.5000000000000001E-3</v>
      </c>
      <c r="AC492">
        <v>7.3700000000000002E-2</v>
      </c>
      <c r="AD492" t="s">
        <v>607</v>
      </c>
      <c r="AE492">
        <v>0.92210000000000003</v>
      </c>
      <c r="AF492">
        <v>5.9999999999999995E-4</v>
      </c>
      <c r="AG492" t="s">
        <v>607</v>
      </c>
      <c r="AH492" t="s">
        <v>607</v>
      </c>
      <c r="AI492" t="s">
        <v>607</v>
      </c>
      <c r="AJ492" t="s">
        <v>606</v>
      </c>
      <c r="AK492" t="s">
        <v>606</v>
      </c>
      <c r="AL492">
        <v>0</v>
      </c>
      <c r="AM492">
        <v>0</v>
      </c>
      <c r="AN492">
        <v>0</v>
      </c>
      <c r="AO492">
        <v>0</v>
      </c>
      <c r="AP492">
        <v>0</v>
      </c>
      <c r="AQ492" t="s">
        <v>606</v>
      </c>
      <c r="AR492" t="s">
        <v>606</v>
      </c>
      <c r="AS492" t="s">
        <v>606</v>
      </c>
      <c r="AT492" t="s">
        <v>606</v>
      </c>
      <c r="AU492" t="s">
        <v>606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0.627</v>
      </c>
      <c r="BW492">
        <v>0.7684512</v>
      </c>
      <c r="BX492">
        <v>18.2</v>
      </c>
      <c r="BY492">
        <v>4799.2</v>
      </c>
      <c r="BZ492">
        <v>198.8</v>
      </c>
      <c r="CB492">
        <v>95</v>
      </c>
      <c r="CC492">
        <v>3.28</v>
      </c>
      <c r="CD492">
        <v>3.2770000000000001</v>
      </c>
      <c r="CE492" t="s">
        <v>608</v>
      </c>
      <c r="CF492" t="s">
        <v>609</v>
      </c>
      <c r="CG492">
        <v>20</v>
      </c>
      <c r="CH492" t="s">
        <v>1342</v>
      </c>
      <c r="CI492" t="s">
        <v>157</v>
      </c>
      <c r="CJ492" t="s">
        <v>1343</v>
      </c>
      <c r="CL492">
        <v>451</v>
      </c>
      <c r="CM492">
        <v>461</v>
      </c>
      <c r="CN492">
        <v>451</v>
      </c>
      <c r="CO492">
        <v>461</v>
      </c>
      <c r="CP492" t="s">
        <v>157</v>
      </c>
      <c r="CQ492" t="s">
        <v>157</v>
      </c>
      <c r="CU492">
        <v>536</v>
      </c>
      <c r="CV492">
        <v>532.4</v>
      </c>
      <c r="CW492" t="s">
        <v>2102</v>
      </c>
    </row>
    <row r="493" spans="2:101" hidden="1">
      <c r="B493">
        <v>76715</v>
      </c>
      <c r="C493" t="s">
        <v>1287</v>
      </c>
      <c r="D493" t="s">
        <v>592</v>
      </c>
      <c r="E493" t="s">
        <v>665</v>
      </c>
      <c r="F493" t="s">
        <v>594</v>
      </c>
      <c r="G493" t="s">
        <v>2125</v>
      </c>
      <c r="H493">
        <v>9832</v>
      </c>
      <c r="I493" t="s">
        <v>616</v>
      </c>
      <c r="J493" t="s">
        <v>1289</v>
      </c>
      <c r="K493">
        <v>12134</v>
      </c>
      <c r="L493" t="s">
        <v>654</v>
      </c>
      <c r="M493" t="s">
        <v>1143</v>
      </c>
      <c r="N493" t="s">
        <v>1999</v>
      </c>
      <c r="O493" t="s">
        <v>1992</v>
      </c>
      <c r="P493" t="s">
        <v>2100</v>
      </c>
      <c r="Q493" t="s">
        <v>642</v>
      </c>
      <c r="R493">
        <v>979</v>
      </c>
      <c r="S493">
        <v>979</v>
      </c>
      <c r="T493">
        <v>758</v>
      </c>
      <c r="U493">
        <v>9.4</v>
      </c>
      <c r="V493">
        <v>9.4</v>
      </c>
      <c r="W493">
        <v>21</v>
      </c>
      <c r="Z493" t="s">
        <v>607</v>
      </c>
      <c r="AA493">
        <v>2.0000000000000001E-4</v>
      </c>
      <c r="AB493">
        <v>4.1999999999999997E-3</v>
      </c>
      <c r="AC493">
        <v>6.88E-2</v>
      </c>
      <c r="AD493">
        <v>2.9999999999999997E-4</v>
      </c>
      <c r="AE493">
        <v>0.92269999999999996</v>
      </c>
      <c r="AF493">
        <v>6.9999999999999999E-4</v>
      </c>
      <c r="AG493">
        <v>3.0999999999999999E-3</v>
      </c>
      <c r="AH493" t="s">
        <v>607</v>
      </c>
      <c r="AI493" t="s">
        <v>607</v>
      </c>
      <c r="AJ493" t="s">
        <v>607</v>
      </c>
      <c r="AK493" t="s">
        <v>607</v>
      </c>
      <c r="AL493">
        <v>0</v>
      </c>
      <c r="AM493">
        <v>0</v>
      </c>
      <c r="AN493">
        <v>0</v>
      </c>
      <c r="AO493">
        <v>0</v>
      </c>
      <c r="AP493">
        <v>0</v>
      </c>
      <c r="AQ493" t="s">
        <v>606</v>
      </c>
      <c r="AR493" t="s">
        <v>606</v>
      </c>
      <c r="AS493" t="s">
        <v>606</v>
      </c>
      <c r="AT493" t="s">
        <v>606</v>
      </c>
      <c r="AU493" t="s">
        <v>606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0.626</v>
      </c>
      <c r="BW493">
        <v>0.76722559999999995</v>
      </c>
      <c r="BX493">
        <v>18.100000000000001</v>
      </c>
      <c r="BY493">
        <v>4784.6000000000004</v>
      </c>
      <c r="BZ493">
        <v>198.8</v>
      </c>
      <c r="CB493">
        <v>114.2</v>
      </c>
      <c r="CC493">
        <v>3.9430297799999998</v>
      </c>
      <c r="CD493">
        <v>3.9396782049999999</v>
      </c>
      <c r="CE493">
        <v>233.32</v>
      </c>
      <c r="CF493" t="s">
        <v>609</v>
      </c>
      <c r="CG493">
        <v>300</v>
      </c>
      <c r="CH493" t="s">
        <v>940</v>
      </c>
      <c r="CI493" t="s">
        <v>157</v>
      </c>
      <c r="CJ493" t="s">
        <v>941</v>
      </c>
      <c r="CL493">
        <v>686.5</v>
      </c>
      <c r="CM493">
        <v>694.1</v>
      </c>
      <c r="CN493">
        <v>686.5</v>
      </c>
      <c r="CO493">
        <v>694.1</v>
      </c>
      <c r="CP493" t="s">
        <v>157</v>
      </c>
      <c r="CQ493" t="s">
        <v>157</v>
      </c>
      <c r="CU493">
        <v>529.5</v>
      </c>
      <c r="CV493">
        <v>524.9</v>
      </c>
      <c r="CW493" t="s">
        <v>2102</v>
      </c>
    </row>
    <row r="494" spans="2:101" hidden="1">
      <c r="C494" t="s">
        <v>731</v>
      </c>
      <c r="D494" t="s">
        <v>592</v>
      </c>
      <c r="E494" t="s">
        <v>665</v>
      </c>
      <c r="F494" t="s">
        <v>594</v>
      </c>
      <c r="G494" t="s">
        <v>2126</v>
      </c>
      <c r="H494">
        <v>13891</v>
      </c>
      <c r="I494" t="s">
        <v>616</v>
      </c>
      <c r="J494" t="s">
        <v>598</v>
      </c>
      <c r="L494" t="s">
        <v>617</v>
      </c>
      <c r="N494" t="s">
        <v>1999</v>
      </c>
      <c r="O494" t="s">
        <v>1994</v>
      </c>
      <c r="P494" t="s">
        <v>2100</v>
      </c>
      <c r="Q494" t="s">
        <v>764</v>
      </c>
      <c r="R494">
        <v>621</v>
      </c>
      <c r="S494">
        <v>621</v>
      </c>
      <c r="T494">
        <v>800</v>
      </c>
      <c r="U494">
        <v>-2</v>
      </c>
      <c r="V494">
        <v>-2</v>
      </c>
      <c r="W494">
        <v>21</v>
      </c>
      <c r="Z494" t="s">
        <v>606</v>
      </c>
      <c r="AA494">
        <v>2.0000000000000001E-4</v>
      </c>
      <c r="AB494">
        <v>4.4000000000000003E-3</v>
      </c>
      <c r="AC494">
        <v>7.51E-2</v>
      </c>
      <c r="AD494" t="s">
        <v>607</v>
      </c>
      <c r="AE494">
        <v>0.91769999999999996</v>
      </c>
      <c r="AF494">
        <v>8.9999999999999998E-4</v>
      </c>
      <c r="AG494">
        <v>1.6999999999999999E-3</v>
      </c>
      <c r="AH494" t="s">
        <v>607</v>
      </c>
      <c r="AI494" t="s">
        <v>607</v>
      </c>
      <c r="AJ494" t="s">
        <v>607</v>
      </c>
      <c r="AK494" t="s">
        <v>607</v>
      </c>
      <c r="AL494">
        <v>0</v>
      </c>
      <c r="AM494">
        <v>0</v>
      </c>
      <c r="AN494">
        <v>0</v>
      </c>
      <c r="AO494">
        <v>0</v>
      </c>
      <c r="AP494">
        <v>0</v>
      </c>
      <c r="AQ494" t="s">
        <v>606</v>
      </c>
      <c r="AR494" t="s">
        <v>606</v>
      </c>
      <c r="AS494" t="s">
        <v>606</v>
      </c>
      <c r="AT494" t="s">
        <v>606</v>
      </c>
      <c r="AU494" t="s">
        <v>606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0.63100000000000001</v>
      </c>
      <c r="BW494">
        <v>0.77335359999999997</v>
      </c>
      <c r="BX494">
        <v>18.3</v>
      </c>
      <c r="BY494">
        <v>4801.3</v>
      </c>
      <c r="BZ494">
        <v>199.3</v>
      </c>
      <c r="CB494">
        <v>110.7</v>
      </c>
      <c r="CC494">
        <v>3.8221838579999998</v>
      </c>
      <c r="CD494">
        <v>3.8189350019999999</v>
      </c>
      <c r="CE494">
        <v>226.36</v>
      </c>
      <c r="CF494" t="s">
        <v>609</v>
      </c>
      <c r="CG494">
        <v>90</v>
      </c>
      <c r="CH494" t="s">
        <v>765</v>
      </c>
      <c r="CJ494" t="s">
        <v>624</v>
      </c>
      <c r="CW494" t="s">
        <v>2102</v>
      </c>
    </row>
    <row r="495" spans="2:101" hidden="1">
      <c r="C495" t="s">
        <v>721</v>
      </c>
      <c r="D495" t="s">
        <v>592</v>
      </c>
      <c r="E495" t="s">
        <v>665</v>
      </c>
      <c r="F495" t="s">
        <v>594</v>
      </c>
      <c r="G495" t="s">
        <v>2127</v>
      </c>
      <c r="H495">
        <v>11992</v>
      </c>
      <c r="I495" t="s">
        <v>616</v>
      </c>
      <c r="J495" t="s">
        <v>598</v>
      </c>
      <c r="K495">
        <v>13457</v>
      </c>
      <c r="L495" t="s">
        <v>654</v>
      </c>
      <c r="M495" t="s">
        <v>831</v>
      </c>
      <c r="N495" t="s">
        <v>1999</v>
      </c>
      <c r="O495" t="s">
        <v>2034</v>
      </c>
      <c r="P495" t="s">
        <v>2100</v>
      </c>
      <c r="Q495" t="s">
        <v>642</v>
      </c>
      <c r="R495">
        <v>655</v>
      </c>
      <c r="S495">
        <v>655</v>
      </c>
      <c r="T495">
        <v>551</v>
      </c>
      <c r="U495">
        <v>-2</v>
      </c>
      <c r="V495">
        <v>-2</v>
      </c>
      <c r="W495">
        <v>21</v>
      </c>
      <c r="Y495" t="s">
        <v>2128</v>
      </c>
      <c r="Z495">
        <v>1E-4</v>
      </c>
      <c r="AA495">
        <v>1E-4</v>
      </c>
      <c r="AB495">
        <v>3.2000000000000002E-3</v>
      </c>
      <c r="AC495">
        <v>8.9399999999999993E-2</v>
      </c>
      <c r="AD495" t="s">
        <v>606</v>
      </c>
      <c r="AE495">
        <v>0.90569999999999995</v>
      </c>
      <c r="AF495">
        <v>1.5E-3</v>
      </c>
      <c r="AG495" t="s">
        <v>607</v>
      </c>
      <c r="AH495" t="s">
        <v>607</v>
      </c>
      <c r="AI495" t="s">
        <v>607</v>
      </c>
      <c r="AJ495" t="s">
        <v>606</v>
      </c>
      <c r="AK495" t="s">
        <v>606</v>
      </c>
      <c r="AL495">
        <v>0</v>
      </c>
      <c r="AM495">
        <v>0</v>
      </c>
      <c r="AN495">
        <v>0</v>
      </c>
      <c r="AO495">
        <v>0</v>
      </c>
      <c r="AP495">
        <v>0</v>
      </c>
      <c r="AQ495" t="s">
        <v>606</v>
      </c>
      <c r="AR495" t="s">
        <v>606</v>
      </c>
      <c r="AS495" t="s">
        <v>606</v>
      </c>
      <c r="AT495" t="s">
        <v>606</v>
      </c>
      <c r="AU495" t="s">
        <v>606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0.64200000000000002</v>
      </c>
      <c r="BW495">
        <v>0.78683519999999996</v>
      </c>
      <c r="BX495">
        <v>18.600000000000001</v>
      </c>
      <c r="BY495">
        <v>4843</v>
      </c>
      <c r="BZ495">
        <v>200.7</v>
      </c>
      <c r="CB495">
        <v>95</v>
      </c>
      <c r="CC495">
        <v>3.28</v>
      </c>
      <c r="CD495">
        <v>3.2770000000000001</v>
      </c>
      <c r="CE495" t="s">
        <v>608</v>
      </c>
      <c r="CF495" t="s">
        <v>609</v>
      </c>
      <c r="CG495">
        <v>0</v>
      </c>
      <c r="CH495" t="s">
        <v>724</v>
      </c>
      <c r="CJ495" t="s">
        <v>725</v>
      </c>
      <c r="CL495">
        <v>520.5</v>
      </c>
      <c r="CM495">
        <v>526</v>
      </c>
      <c r="CN495">
        <v>520.5</v>
      </c>
      <c r="CO495">
        <v>526</v>
      </c>
      <c r="CU495">
        <v>590.79999999999995</v>
      </c>
      <c r="CV495">
        <v>586.29999999999995</v>
      </c>
      <c r="CW495" t="s">
        <v>2102</v>
      </c>
    </row>
    <row r="496" spans="2:101" hidden="1">
      <c r="B496">
        <v>76859</v>
      </c>
      <c r="C496" t="s">
        <v>1312</v>
      </c>
      <c r="D496" t="s">
        <v>592</v>
      </c>
      <c r="E496" t="s">
        <v>665</v>
      </c>
      <c r="F496" t="s">
        <v>594</v>
      </c>
      <c r="G496" t="s">
        <v>2129</v>
      </c>
      <c r="H496">
        <v>12233</v>
      </c>
      <c r="I496" t="s">
        <v>616</v>
      </c>
      <c r="J496" t="s">
        <v>1314</v>
      </c>
      <c r="K496">
        <v>11772</v>
      </c>
      <c r="L496" t="s">
        <v>638</v>
      </c>
      <c r="M496" t="s">
        <v>1096</v>
      </c>
      <c r="N496" t="s">
        <v>1999</v>
      </c>
      <c r="O496" t="s">
        <v>1992</v>
      </c>
      <c r="P496" t="s">
        <v>2100</v>
      </c>
      <c r="Q496" t="s">
        <v>642</v>
      </c>
      <c r="R496">
        <v>641</v>
      </c>
      <c r="S496">
        <v>641</v>
      </c>
      <c r="T496">
        <v>689</v>
      </c>
      <c r="U496">
        <v>-2.8</v>
      </c>
      <c r="V496">
        <v>-2.8</v>
      </c>
      <c r="W496">
        <v>21</v>
      </c>
      <c r="Z496" t="s">
        <v>607</v>
      </c>
      <c r="AA496">
        <v>8.0000000000000004E-4</v>
      </c>
      <c r="AB496">
        <v>1.6E-2</v>
      </c>
      <c r="AC496">
        <v>1.9E-2</v>
      </c>
      <c r="AD496" t="s">
        <v>607</v>
      </c>
      <c r="AE496">
        <v>0.94930000000000003</v>
      </c>
      <c r="AF496">
        <v>9.2999999999999992E-3</v>
      </c>
      <c r="AG496">
        <v>2.3999999999999998E-3</v>
      </c>
      <c r="AH496">
        <v>5.9999999999999995E-4</v>
      </c>
      <c r="AI496">
        <v>4.0000000000000002E-4</v>
      </c>
      <c r="AJ496">
        <v>4.0000000000000002E-4</v>
      </c>
      <c r="AK496">
        <v>2.9999999999999997E-4</v>
      </c>
      <c r="AL496">
        <v>4.0999999999999999E-4</v>
      </c>
      <c r="AM496">
        <v>4.4000000000000002E-4</v>
      </c>
      <c r="AN496">
        <v>2.3000000000000001E-4</v>
      </c>
      <c r="AO496">
        <v>0</v>
      </c>
      <c r="AP496">
        <v>0</v>
      </c>
      <c r="AQ496" t="s">
        <v>607</v>
      </c>
      <c r="AR496" t="s">
        <v>606</v>
      </c>
      <c r="AS496" t="s">
        <v>606</v>
      </c>
      <c r="AT496" t="s">
        <v>606</v>
      </c>
      <c r="AU496" t="s">
        <v>606</v>
      </c>
      <c r="BK496">
        <v>0</v>
      </c>
      <c r="BL496">
        <v>4.0000000000000003E-5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2.5000000000000001E-4</v>
      </c>
      <c r="BS496">
        <v>3.0000000000000001E-5</v>
      </c>
      <c r="BT496">
        <v>3.0000000000000001E-5</v>
      </c>
      <c r="BU496">
        <v>6.9999999999999994E-5</v>
      </c>
      <c r="BV496">
        <v>0.59199999999999997</v>
      </c>
      <c r="BW496">
        <v>0.72555519999999996</v>
      </c>
      <c r="BX496">
        <v>17.100000000000001</v>
      </c>
      <c r="BY496">
        <v>4626.6000000000004</v>
      </c>
      <c r="BZ496">
        <v>194</v>
      </c>
      <c r="CB496">
        <v>103.3</v>
      </c>
      <c r="CC496">
        <v>3.5666810529999999</v>
      </c>
      <c r="CD496">
        <v>3.5636493740000001</v>
      </c>
      <c r="CE496">
        <v>210.57</v>
      </c>
      <c r="CF496" t="s">
        <v>609</v>
      </c>
      <c r="CG496">
        <v>7</v>
      </c>
      <c r="CH496" t="s">
        <v>1315</v>
      </c>
      <c r="CI496" t="s">
        <v>157</v>
      </c>
      <c r="CJ496" t="s">
        <v>1316</v>
      </c>
      <c r="CL496">
        <v>1403</v>
      </c>
      <c r="CM496">
        <v>1927</v>
      </c>
      <c r="CN496">
        <v>1403</v>
      </c>
      <c r="CO496">
        <v>1927</v>
      </c>
      <c r="CP496" t="s">
        <v>157</v>
      </c>
      <c r="CQ496" t="s">
        <v>157</v>
      </c>
      <c r="CU496">
        <v>465.8</v>
      </c>
      <c r="CV496">
        <v>460.2</v>
      </c>
      <c r="CW496" t="s">
        <v>2102</v>
      </c>
    </row>
    <row r="497" spans="2:101" hidden="1">
      <c r="B497">
        <v>76955</v>
      </c>
      <c r="C497" t="s">
        <v>1896</v>
      </c>
      <c r="D497" t="s">
        <v>592</v>
      </c>
      <c r="E497" t="s">
        <v>665</v>
      </c>
      <c r="F497" t="s">
        <v>594</v>
      </c>
      <c r="G497" t="s">
        <v>2130</v>
      </c>
      <c r="H497">
        <v>1224</v>
      </c>
      <c r="I497" t="s">
        <v>616</v>
      </c>
      <c r="J497" t="s">
        <v>1898</v>
      </c>
      <c r="L497" t="s">
        <v>1055</v>
      </c>
      <c r="M497" t="s">
        <v>959</v>
      </c>
      <c r="N497" t="s">
        <v>1999</v>
      </c>
      <c r="O497" t="s">
        <v>2015</v>
      </c>
      <c r="P497" t="s">
        <v>2100</v>
      </c>
      <c r="Q497" t="s">
        <v>642</v>
      </c>
      <c r="R497">
        <v>1344</v>
      </c>
      <c r="S497">
        <v>1344</v>
      </c>
      <c r="T497">
        <v>1206</v>
      </c>
      <c r="U497">
        <v>2</v>
      </c>
      <c r="V497">
        <v>2</v>
      </c>
      <c r="W497">
        <v>21</v>
      </c>
      <c r="Z497" t="s">
        <v>607</v>
      </c>
      <c r="AA497">
        <v>8.9999999999999998E-4</v>
      </c>
      <c r="AB497">
        <v>1.95E-2</v>
      </c>
      <c r="AC497">
        <v>1.61E-2</v>
      </c>
      <c r="AD497" t="s">
        <v>607</v>
      </c>
      <c r="AE497">
        <v>0.95</v>
      </c>
      <c r="AF497">
        <v>7.9000000000000008E-3</v>
      </c>
      <c r="AG497">
        <v>2.5999999999999999E-3</v>
      </c>
      <c r="AH497">
        <v>8.0000000000000004E-4</v>
      </c>
      <c r="AI497">
        <v>5.0000000000000001E-4</v>
      </c>
      <c r="AJ497">
        <v>4.0000000000000002E-4</v>
      </c>
      <c r="AK497">
        <v>2.0000000000000001E-4</v>
      </c>
      <c r="AL497">
        <v>1.7000000000000001E-4</v>
      </c>
      <c r="AM497">
        <v>3.6000000000000002E-4</v>
      </c>
      <c r="AN497">
        <v>3.4000000000000002E-4</v>
      </c>
      <c r="AO497">
        <v>0</v>
      </c>
      <c r="AP497">
        <v>0</v>
      </c>
      <c r="AQ497" t="s">
        <v>606</v>
      </c>
      <c r="AR497" t="s">
        <v>606</v>
      </c>
      <c r="AS497" t="s">
        <v>606</v>
      </c>
      <c r="AT497" t="s">
        <v>606</v>
      </c>
      <c r="AU497" t="s">
        <v>606</v>
      </c>
      <c r="BK497">
        <v>0</v>
      </c>
      <c r="BL497">
        <v>2.0000000000000002E-5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1.1E-4</v>
      </c>
      <c r="BS497">
        <v>2.0000000000000002E-5</v>
      </c>
      <c r="BT497">
        <v>2.0000000000000002E-5</v>
      </c>
      <c r="BU497">
        <v>6.0000000000000002E-5</v>
      </c>
      <c r="BV497">
        <v>0.59</v>
      </c>
      <c r="BW497">
        <v>0.72310399999999997</v>
      </c>
      <c r="BX497">
        <v>17.100000000000001</v>
      </c>
      <c r="BY497">
        <v>4613.8</v>
      </c>
      <c r="BZ497">
        <v>193.2</v>
      </c>
      <c r="CB497">
        <v>106.5</v>
      </c>
      <c r="CC497">
        <v>3.6771687530000001</v>
      </c>
      <c r="CD497">
        <v>3.674043159</v>
      </c>
      <c r="CE497">
        <v>216.55</v>
      </c>
      <c r="CF497" t="s">
        <v>609</v>
      </c>
      <c r="CG497">
        <v>3</v>
      </c>
      <c r="CH497" t="s">
        <v>1899</v>
      </c>
      <c r="CI497" t="s">
        <v>157</v>
      </c>
      <c r="CJ497" t="s">
        <v>1900</v>
      </c>
      <c r="CL497">
        <v>1514</v>
      </c>
      <c r="CM497">
        <v>2014</v>
      </c>
      <c r="CN497">
        <v>1514</v>
      </c>
      <c r="CO497">
        <v>2014</v>
      </c>
      <c r="CU497">
        <v>469.22</v>
      </c>
      <c r="CV497">
        <v>491.7</v>
      </c>
      <c r="CW497" t="s">
        <v>2102</v>
      </c>
    </row>
    <row r="498" spans="2:101" hidden="1">
      <c r="B498">
        <v>76946</v>
      </c>
      <c r="C498" t="s">
        <v>1052</v>
      </c>
      <c r="D498" t="s">
        <v>592</v>
      </c>
      <c r="E498" t="s">
        <v>665</v>
      </c>
      <c r="F498" t="s">
        <v>594</v>
      </c>
      <c r="G498" t="s">
        <v>2131</v>
      </c>
      <c r="H498">
        <v>5858</v>
      </c>
      <c r="I498" t="s">
        <v>616</v>
      </c>
      <c r="J498" t="s">
        <v>1054</v>
      </c>
      <c r="K498">
        <v>17395</v>
      </c>
      <c r="L498" t="s">
        <v>1055</v>
      </c>
      <c r="M498" t="s">
        <v>959</v>
      </c>
      <c r="N498" t="s">
        <v>1999</v>
      </c>
      <c r="O498" t="s">
        <v>2015</v>
      </c>
      <c r="P498" t="s">
        <v>2100</v>
      </c>
      <c r="Q498" t="s">
        <v>642</v>
      </c>
      <c r="R498">
        <v>965</v>
      </c>
      <c r="S498">
        <v>965</v>
      </c>
      <c r="T498">
        <v>865</v>
      </c>
      <c r="U498">
        <v>6.1</v>
      </c>
      <c r="V498">
        <v>6.1</v>
      </c>
      <c r="W498">
        <v>21</v>
      </c>
      <c r="Z498" t="s">
        <v>607</v>
      </c>
      <c r="AA498">
        <v>6.9999999999999999E-4</v>
      </c>
      <c r="AB498">
        <v>1.54E-2</v>
      </c>
      <c r="AC498">
        <v>1.77E-2</v>
      </c>
      <c r="AD498" t="s">
        <v>607</v>
      </c>
      <c r="AE498">
        <v>0.95040000000000002</v>
      </c>
      <c r="AF498">
        <v>9.5999999999999992E-3</v>
      </c>
      <c r="AG498">
        <v>2.3999999999999998E-3</v>
      </c>
      <c r="AH498">
        <v>6.9999999999999999E-4</v>
      </c>
      <c r="AI498">
        <v>5.0000000000000001E-4</v>
      </c>
      <c r="AJ498">
        <v>5.0000000000000001E-4</v>
      </c>
      <c r="AK498">
        <v>2.9999999999999997E-4</v>
      </c>
      <c r="AL498">
        <v>4.4000000000000002E-4</v>
      </c>
      <c r="AM498">
        <v>5.0000000000000001E-4</v>
      </c>
      <c r="AN498">
        <v>3.6999999999999999E-4</v>
      </c>
      <c r="AO498">
        <v>0</v>
      </c>
      <c r="AP498">
        <v>0</v>
      </c>
      <c r="AQ498" t="s">
        <v>607</v>
      </c>
      <c r="AR498" t="s">
        <v>606</v>
      </c>
      <c r="AS498" t="s">
        <v>606</v>
      </c>
      <c r="AT498" t="s">
        <v>606</v>
      </c>
      <c r="AU498" t="s">
        <v>606</v>
      </c>
      <c r="BK498">
        <v>2.0000000000000002E-5</v>
      </c>
      <c r="BL498">
        <v>4.0000000000000003E-5</v>
      </c>
      <c r="BM498">
        <v>2.0000000000000002E-5</v>
      </c>
      <c r="BN498">
        <v>0</v>
      </c>
      <c r="BO498">
        <v>0</v>
      </c>
      <c r="BP498">
        <v>0</v>
      </c>
      <c r="BQ498">
        <v>0</v>
      </c>
      <c r="BR498">
        <v>2.2000000000000001E-4</v>
      </c>
      <c r="BS498">
        <v>4.0000000000000003E-5</v>
      </c>
      <c r="BT498">
        <v>4.0000000000000003E-5</v>
      </c>
      <c r="BU498">
        <v>1.1E-4</v>
      </c>
      <c r="BV498">
        <v>0.59199999999999997</v>
      </c>
      <c r="BW498">
        <v>0.72555519999999996</v>
      </c>
      <c r="BX498">
        <v>17.2</v>
      </c>
      <c r="BY498">
        <v>4623</v>
      </c>
      <c r="BZ498">
        <v>194.1</v>
      </c>
      <c r="CB498">
        <v>104.9</v>
      </c>
      <c r="CC498">
        <v>3.621924903</v>
      </c>
      <c r="CD498">
        <v>3.6188462669999999</v>
      </c>
      <c r="CE498">
        <v>212.65</v>
      </c>
      <c r="CF498" t="s">
        <v>609</v>
      </c>
      <c r="CG498">
        <v>16</v>
      </c>
      <c r="CH498" t="s">
        <v>1057</v>
      </c>
      <c r="CI498" t="s">
        <v>157</v>
      </c>
      <c r="CJ498" t="s">
        <v>1058</v>
      </c>
      <c r="CL498">
        <v>1475.5</v>
      </c>
      <c r="CM498">
        <v>1790</v>
      </c>
      <c r="CN498">
        <v>1475.5</v>
      </c>
      <c r="CO498">
        <v>1790</v>
      </c>
      <c r="CP498" t="s">
        <v>157</v>
      </c>
      <c r="CQ498" t="s">
        <v>157</v>
      </c>
      <c r="CU498" t="s">
        <v>157</v>
      </c>
      <c r="CV498">
        <v>489.6</v>
      </c>
      <c r="CW498" t="s">
        <v>2102</v>
      </c>
    </row>
    <row r="499" spans="2:101" hidden="1">
      <c r="B499">
        <v>76854</v>
      </c>
      <c r="C499" t="s">
        <v>1551</v>
      </c>
      <c r="D499" t="s">
        <v>592</v>
      </c>
      <c r="E499" t="s">
        <v>665</v>
      </c>
      <c r="F499" t="s">
        <v>594</v>
      </c>
      <c r="G499" t="s">
        <v>2132</v>
      </c>
      <c r="H499">
        <v>8533</v>
      </c>
      <c r="I499" t="s">
        <v>616</v>
      </c>
      <c r="J499" t="s">
        <v>1553</v>
      </c>
      <c r="K499">
        <v>12297</v>
      </c>
      <c r="L499" t="s">
        <v>638</v>
      </c>
      <c r="M499" t="s">
        <v>1096</v>
      </c>
      <c r="N499" t="s">
        <v>1999</v>
      </c>
      <c r="O499" t="s">
        <v>2034</v>
      </c>
      <c r="P499" t="s">
        <v>2100</v>
      </c>
      <c r="Q499" t="s">
        <v>642</v>
      </c>
      <c r="R499">
        <v>827</v>
      </c>
      <c r="S499">
        <v>827</v>
      </c>
      <c r="T499">
        <v>827</v>
      </c>
      <c r="U499">
        <v>6.1</v>
      </c>
      <c r="V499">
        <v>6.1</v>
      </c>
      <c r="W499">
        <v>21</v>
      </c>
      <c r="Z499" t="s">
        <v>607</v>
      </c>
      <c r="AA499">
        <v>5.9999999999999995E-4</v>
      </c>
      <c r="AB499">
        <v>1.38E-2</v>
      </c>
      <c r="AC499">
        <v>1.83E-2</v>
      </c>
      <c r="AD499" t="s">
        <v>607</v>
      </c>
      <c r="AE499">
        <v>0.94599999999999995</v>
      </c>
      <c r="AF499">
        <v>1.29E-2</v>
      </c>
      <c r="AG499">
        <v>4.7999999999999996E-3</v>
      </c>
      <c r="AH499">
        <v>5.0000000000000001E-4</v>
      </c>
      <c r="AI499">
        <v>2.9999999999999997E-4</v>
      </c>
      <c r="AJ499">
        <v>2.9999999999999997E-4</v>
      </c>
      <c r="AK499">
        <v>2.0000000000000001E-4</v>
      </c>
      <c r="AL499">
        <v>2.7999999999999998E-4</v>
      </c>
      <c r="AM499">
        <v>5.1999999999999995E-4</v>
      </c>
      <c r="AN499">
        <v>4.8000000000000001E-4</v>
      </c>
      <c r="AO499">
        <v>3.6999999999999999E-4</v>
      </c>
      <c r="AP499">
        <v>1.9000000000000001E-4</v>
      </c>
      <c r="AQ499" t="s">
        <v>607</v>
      </c>
      <c r="AR499" t="s">
        <v>607</v>
      </c>
      <c r="AS499" t="s">
        <v>606</v>
      </c>
      <c r="AT499" t="s">
        <v>606</v>
      </c>
      <c r="AU499" t="s">
        <v>606</v>
      </c>
      <c r="BK499">
        <v>2.0000000000000002E-5</v>
      </c>
      <c r="BL499">
        <v>4.0000000000000003E-5</v>
      </c>
      <c r="BM499">
        <v>2.0000000000000002E-5</v>
      </c>
      <c r="BN499">
        <v>0</v>
      </c>
      <c r="BO499">
        <v>0</v>
      </c>
      <c r="BP499">
        <v>3.0000000000000001E-5</v>
      </c>
      <c r="BQ499">
        <v>1.0000000000000001E-5</v>
      </c>
      <c r="BR499">
        <v>1.8000000000000001E-4</v>
      </c>
      <c r="BS499">
        <v>3.0000000000000001E-5</v>
      </c>
      <c r="BT499">
        <v>3.0000000000000001E-5</v>
      </c>
      <c r="BU499">
        <v>1E-4</v>
      </c>
      <c r="BV499">
        <v>0.59799999999999998</v>
      </c>
      <c r="BW499">
        <v>0.73290880000000003</v>
      </c>
      <c r="BX499">
        <v>17.3</v>
      </c>
      <c r="BY499">
        <v>4626.7</v>
      </c>
      <c r="BZ499">
        <v>195.2</v>
      </c>
      <c r="CB499">
        <v>115.7</v>
      </c>
      <c r="CC499">
        <v>3.9948208890000001</v>
      </c>
      <c r="CD499">
        <v>3.9914252910000001</v>
      </c>
      <c r="CE499">
        <v>234.84</v>
      </c>
      <c r="CF499" t="s">
        <v>609</v>
      </c>
      <c r="CG499">
        <v>5</v>
      </c>
      <c r="CH499" t="s">
        <v>1554</v>
      </c>
      <c r="CI499" t="s">
        <v>157</v>
      </c>
      <c r="CJ499" t="s">
        <v>1555</v>
      </c>
      <c r="CL499">
        <v>1389</v>
      </c>
      <c r="CM499">
        <v>1860</v>
      </c>
      <c r="CN499">
        <v>1389</v>
      </c>
      <c r="CO499">
        <v>1860</v>
      </c>
      <c r="CP499" t="s">
        <v>157</v>
      </c>
      <c r="CQ499" t="s">
        <v>157</v>
      </c>
      <c r="CU499">
        <v>454.8</v>
      </c>
      <c r="CV499">
        <v>449.2</v>
      </c>
      <c r="CW499" t="s">
        <v>2102</v>
      </c>
    </row>
    <row r="500" spans="2:101" hidden="1">
      <c r="B500">
        <v>76848</v>
      </c>
      <c r="C500" t="s">
        <v>1225</v>
      </c>
      <c r="D500" t="s">
        <v>592</v>
      </c>
      <c r="E500" t="s">
        <v>665</v>
      </c>
      <c r="F500" t="s">
        <v>594</v>
      </c>
      <c r="G500" t="s">
        <v>2133</v>
      </c>
      <c r="H500">
        <v>538</v>
      </c>
      <c r="I500" t="s">
        <v>616</v>
      </c>
      <c r="J500" t="s">
        <v>1227</v>
      </c>
      <c r="K500">
        <v>12456</v>
      </c>
      <c r="L500" t="s">
        <v>638</v>
      </c>
      <c r="M500" t="s">
        <v>1096</v>
      </c>
      <c r="N500" t="s">
        <v>1999</v>
      </c>
      <c r="O500" t="s">
        <v>2034</v>
      </c>
      <c r="P500" t="s">
        <v>2100</v>
      </c>
      <c r="Q500" t="s">
        <v>642</v>
      </c>
      <c r="R500">
        <v>834</v>
      </c>
      <c r="S500">
        <v>834</v>
      </c>
      <c r="T500">
        <v>827</v>
      </c>
      <c r="U500">
        <v>7.8</v>
      </c>
      <c r="V500">
        <v>7.8</v>
      </c>
      <c r="W500">
        <v>21</v>
      </c>
      <c r="Z500" t="s">
        <v>607</v>
      </c>
      <c r="AA500">
        <v>5.9999999999999995E-4</v>
      </c>
      <c r="AB500">
        <v>1.47E-2</v>
      </c>
      <c r="AC500">
        <v>1.5800000000000002E-2</v>
      </c>
      <c r="AD500" t="s">
        <v>607</v>
      </c>
      <c r="AE500">
        <v>0.95250000000000001</v>
      </c>
      <c r="AF500">
        <v>1.26E-2</v>
      </c>
      <c r="AG500">
        <v>1.1999999999999999E-3</v>
      </c>
      <c r="AH500">
        <v>5.9999999999999995E-4</v>
      </c>
      <c r="AI500">
        <v>4.0000000000000002E-4</v>
      </c>
      <c r="AJ500">
        <v>2.0000000000000001E-4</v>
      </c>
      <c r="AK500">
        <v>1E-4</v>
      </c>
      <c r="AL500">
        <v>1.7000000000000001E-4</v>
      </c>
      <c r="AM500">
        <v>3.5E-4</v>
      </c>
      <c r="AN500">
        <v>4.4999999999999999E-4</v>
      </c>
      <c r="AO500">
        <v>8.0000000000000007E-5</v>
      </c>
      <c r="AP500">
        <v>0</v>
      </c>
      <c r="AQ500" t="s">
        <v>606</v>
      </c>
      <c r="AR500" t="s">
        <v>606</v>
      </c>
      <c r="AS500" t="s">
        <v>606</v>
      </c>
      <c r="AT500" t="s">
        <v>606</v>
      </c>
      <c r="AU500" t="s">
        <v>606</v>
      </c>
      <c r="BK500">
        <v>1.0000000000000001E-5</v>
      </c>
      <c r="BL500">
        <v>2.0000000000000002E-5</v>
      </c>
      <c r="BM500">
        <v>0</v>
      </c>
      <c r="BN500">
        <v>0</v>
      </c>
      <c r="BO500">
        <v>0</v>
      </c>
      <c r="BP500">
        <v>2.0000000000000002E-5</v>
      </c>
      <c r="BQ500">
        <v>0</v>
      </c>
      <c r="BR500">
        <v>1.1E-4</v>
      </c>
      <c r="BS500">
        <v>2.0000000000000002E-5</v>
      </c>
      <c r="BT500">
        <v>2.0000000000000002E-5</v>
      </c>
      <c r="BU500">
        <v>5.0000000000000002E-5</v>
      </c>
      <c r="BV500">
        <v>0.58799999999999997</v>
      </c>
      <c r="BW500">
        <v>0.72065279999999998</v>
      </c>
      <c r="BX500">
        <v>17</v>
      </c>
      <c r="BY500">
        <v>4622.1000000000004</v>
      </c>
      <c r="BZ500">
        <v>193.7</v>
      </c>
      <c r="CB500">
        <v>108.7</v>
      </c>
      <c r="CC500">
        <v>3.7531290460000002</v>
      </c>
      <c r="CD500">
        <v>3.7499388859999998</v>
      </c>
      <c r="CE500">
        <v>220.91</v>
      </c>
      <c r="CF500" t="s">
        <v>609</v>
      </c>
      <c r="CG500">
        <v>4</v>
      </c>
      <c r="CH500" t="s">
        <v>1228</v>
      </c>
      <c r="CI500" t="s">
        <v>157</v>
      </c>
      <c r="CJ500" t="s">
        <v>1229</v>
      </c>
      <c r="CL500">
        <v>1381</v>
      </c>
      <c r="CM500">
        <v>1938</v>
      </c>
      <c r="CN500">
        <v>1381</v>
      </c>
      <c r="CO500">
        <v>1938</v>
      </c>
      <c r="CP500" t="s">
        <v>157</v>
      </c>
      <c r="CQ500" t="s">
        <v>157</v>
      </c>
      <c r="CU500">
        <v>452.7</v>
      </c>
      <c r="CV500">
        <v>448.5</v>
      </c>
      <c r="CW500" t="s">
        <v>2102</v>
      </c>
    </row>
    <row r="501" spans="2:101" hidden="1">
      <c r="B501">
        <v>76786</v>
      </c>
      <c r="C501" t="s">
        <v>1186</v>
      </c>
      <c r="D501" t="s">
        <v>592</v>
      </c>
      <c r="E501" t="s">
        <v>665</v>
      </c>
      <c r="F501" t="s">
        <v>594</v>
      </c>
      <c r="G501" t="s">
        <v>2134</v>
      </c>
      <c r="H501">
        <v>12666</v>
      </c>
      <c r="I501" t="s">
        <v>616</v>
      </c>
      <c r="J501" t="s">
        <v>1188</v>
      </c>
      <c r="K501">
        <v>9604</v>
      </c>
      <c r="L501" t="s">
        <v>638</v>
      </c>
      <c r="M501" t="s">
        <v>1096</v>
      </c>
      <c r="N501" t="s">
        <v>1999</v>
      </c>
      <c r="O501" t="s">
        <v>2015</v>
      </c>
      <c r="P501" t="s">
        <v>2100</v>
      </c>
      <c r="Q501" t="s">
        <v>642</v>
      </c>
      <c r="R501">
        <v>627</v>
      </c>
      <c r="S501">
        <v>627</v>
      </c>
      <c r="T501">
        <v>650</v>
      </c>
      <c r="U501">
        <v>46.7</v>
      </c>
      <c r="V501">
        <v>46.7</v>
      </c>
      <c r="W501">
        <v>21</v>
      </c>
      <c r="Z501" t="s">
        <v>607</v>
      </c>
      <c r="AA501">
        <v>5.9999999999999995E-4</v>
      </c>
      <c r="AB501">
        <v>1.32E-2</v>
      </c>
      <c r="AC501">
        <v>2.8000000000000001E-2</v>
      </c>
      <c r="AD501" t="s">
        <v>606</v>
      </c>
      <c r="AE501">
        <v>0.94199999999999995</v>
      </c>
      <c r="AF501">
        <v>8.0000000000000002E-3</v>
      </c>
      <c r="AG501">
        <v>2.5000000000000001E-3</v>
      </c>
      <c r="AH501">
        <v>8.0000000000000004E-4</v>
      </c>
      <c r="AI501">
        <v>5.9999999999999995E-4</v>
      </c>
      <c r="AJ501">
        <v>6.9999999999999999E-4</v>
      </c>
      <c r="AK501">
        <v>4.0000000000000002E-4</v>
      </c>
      <c r="AL501">
        <v>5.9999999999999995E-4</v>
      </c>
      <c r="AM501">
        <v>9.8999999999999999E-4</v>
      </c>
      <c r="AN501">
        <v>9.5E-4</v>
      </c>
      <c r="AO501">
        <v>0</v>
      </c>
      <c r="AP501">
        <v>0</v>
      </c>
      <c r="AQ501" t="s">
        <v>607</v>
      </c>
      <c r="AR501" t="s">
        <v>606</v>
      </c>
      <c r="AS501" t="s">
        <v>606</v>
      </c>
      <c r="AT501" t="s">
        <v>606</v>
      </c>
      <c r="AU501" t="s">
        <v>606</v>
      </c>
      <c r="BK501">
        <v>2.0000000000000002E-5</v>
      </c>
      <c r="BL501">
        <v>5.0000000000000002E-5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3.5E-4</v>
      </c>
      <c r="BS501">
        <v>5.0000000000000002E-5</v>
      </c>
      <c r="BT501">
        <v>4.0000000000000003E-5</v>
      </c>
      <c r="BU501">
        <v>1.4999999999999999E-4</v>
      </c>
      <c r="BV501">
        <v>0.60599999999999998</v>
      </c>
      <c r="BW501">
        <v>0.74271359999999997</v>
      </c>
      <c r="BX501">
        <v>17.5</v>
      </c>
      <c r="BY501">
        <v>4651.3999999999996</v>
      </c>
      <c r="BZ501">
        <v>195.9</v>
      </c>
      <c r="CB501">
        <v>105.9</v>
      </c>
      <c r="CC501">
        <v>3.6564523090000001</v>
      </c>
      <c r="CD501">
        <v>3.6533443249999999</v>
      </c>
      <c r="CE501">
        <v>215.8</v>
      </c>
      <c r="CF501" t="s">
        <v>609</v>
      </c>
      <c r="CG501">
        <v>0</v>
      </c>
      <c r="CH501" t="s">
        <v>1189</v>
      </c>
      <c r="CI501" t="s">
        <v>157</v>
      </c>
      <c r="CJ501" t="s">
        <v>1190</v>
      </c>
      <c r="CL501">
        <v>1257.5</v>
      </c>
      <c r="CM501">
        <v>1267</v>
      </c>
      <c r="CN501">
        <v>1257.5</v>
      </c>
      <c r="CO501">
        <v>1267</v>
      </c>
      <c r="CP501" t="s">
        <v>157</v>
      </c>
      <c r="CQ501" t="s">
        <v>157</v>
      </c>
      <c r="CU501">
        <v>463.3</v>
      </c>
      <c r="CV501">
        <v>459.6</v>
      </c>
      <c r="CW501" t="s">
        <v>2102</v>
      </c>
    </row>
    <row r="502" spans="2:101" hidden="1">
      <c r="B502">
        <v>76787</v>
      </c>
      <c r="C502" t="s">
        <v>1140</v>
      </c>
      <c r="D502" t="s">
        <v>592</v>
      </c>
      <c r="E502" t="s">
        <v>665</v>
      </c>
      <c r="F502" t="s">
        <v>594</v>
      </c>
      <c r="G502" t="s">
        <v>2135</v>
      </c>
      <c r="H502">
        <v>12913</v>
      </c>
      <c r="I502" t="s">
        <v>616</v>
      </c>
      <c r="J502" t="s">
        <v>1142</v>
      </c>
      <c r="K502">
        <v>11769</v>
      </c>
      <c r="L502" t="s">
        <v>638</v>
      </c>
      <c r="M502" t="s">
        <v>1143</v>
      </c>
      <c r="N502" t="s">
        <v>1999</v>
      </c>
      <c r="O502" t="s">
        <v>2015</v>
      </c>
      <c r="P502" t="s">
        <v>2100</v>
      </c>
      <c r="Q502" t="s">
        <v>642</v>
      </c>
      <c r="R502">
        <v>662</v>
      </c>
      <c r="S502">
        <v>662</v>
      </c>
      <c r="T502">
        <v>750</v>
      </c>
      <c r="U502">
        <v>0</v>
      </c>
      <c r="V502">
        <v>0</v>
      </c>
      <c r="W502">
        <v>21</v>
      </c>
      <c r="Z502">
        <v>1E-4</v>
      </c>
      <c r="AA502">
        <v>2.9999999999999997E-4</v>
      </c>
      <c r="AB502">
        <v>3.3E-3</v>
      </c>
      <c r="AC502">
        <v>0.1056</v>
      </c>
      <c r="AD502">
        <v>2.0000000000000001E-4</v>
      </c>
      <c r="AE502">
        <v>0.87949999999999995</v>
      </c>
      <c r="AF502">
        <v>2.5000000000000001E-3</v>
      </c>
      <c r="AG502">
        <v>3.2000000000000002E-3</v>
      </c>
      <c r="AH502">
        <v>1.6999999999999999E-3</v>
      </c>
      <c r="AI502">
        <v>1.5E-3</v>
      </c>
      <c r="AJ502">
        <v>5.9999999999999995E-4</v>
      </c>
      <c r="AK502">
        <v>5.0000000000000001E-4</v>
      </c>
      <c r="AL502">
        <v>3.1E-4</v>
      </c>
      <c r="AM502">
        <v>1.8000000000000001E-4</v>
      </c>
      <c r="AN502">
        <v>0</v>
      </c>
      <c r="AO502">
        <v>0</v>
      </c>
      <c r="AP502">
        <v>0</v>
      </c>
      <c r="AQ502" t="s">
        <v>606</v>
      </c>
      <c r="AR502" t="s">
        <v>606</v>
      </c>
      <c r="AS502" t="s">
        <v>606</v>
      </c>
      <c r="AT502" t="s">
        <v>606</v>
      </c>
      <c r="AU502" t="s">
        <v>606</v>
      </c>
      <c r="BK502">
        <v>3.0000000000000001E-5</v>
      </c>
      <c r="BL502">
        <v>2.0000000000000002E-5</v>
      </c>
      <c r="BM502">
        <v>3.0000000000000001E-5</v>
      </c>
      <c r="BN502">
        <v>0</v>
      </c>
      <c r="BO502">
        <v>0</v>
      </c>
      <c r="BP502">
        <v>0</v>
      </c>
      <c r="BQ502">
        <v>0</v>
      </c>
      <c r="BR502">
        <v>1.7000000000000001E-4</v>
      </c>
      <c r="BS502">
        <v>1.1E-4</v>
      </c>
      <c r="BT502">
        <v>8.0000000000000007E-5</v>
      </c>
      <c r="BU502">
        <v>6.9999999999999994E-5</v>
      </c>
      <c r="BV502">
        <v>0.67100000000000004</v>
      </c>
      <c r="BW502">
        <v>0.82237760000000004</v>
      </c>
      <c r="BX502">
        <v>19.399999999999999</v>
      </c>
      <c r="BY502">
        <v>4881.2</v>
      </c>
      <c r="BZ502">
        <v>204.6</v>
      </c>
      <c r="CB502">
        <v>96.5</v>
      </c>
      <c r="CC502">
        <v>3.331894691</v>
      </c>
      <c r="CD502">
        <v>3.3290625810000001</v>
      </c>
      <c r="CE502">
        <v>193.32</v>
      </c>
      <c r="CF502" t="s">
        <v>609</v>
      </c>
      <c r="CG502">
        <v>200</v>
      </c>
      <c r="CH502" t="s">
        <v>985</v>
      </c>
      <c r="CI502" t="s">
        <v>157</v>
      </c>
      <c r="CJ502" t="s">
        <v>986</v>
      </c>
      <c r="CL502" t="s">
        <v>157</v>
      </c>
      <c r="CM502" t="s">
        <v>157</v>
      </c>
      <c r="CN502" t="s">
        <v>157</v>
      </c>
      <c r="CO502" t="s">
        <v>157</v>
      </c>
      <c r="CP502" t="s">
        <v>157</v>
      </c>
      <c r="CQ502" t="s">
        <v>157</v>
      </c>
      <c r="CU502">
        <v>461.1</v>
      </c>
      <c r="CV502">
        <v>456.5</v>
      </c>
      <c r="CW502" t="s">
        <v>2102</v>
      </c>
    </row>
    <row r="503" spans="2:101" hidden="1">
      <c r="B503">
        <v>76882</v>
      </c>
      <c r="C503" t="s">
        <v>1267</v>
      </c>
      <c r="D503" t="s">
        <v>592</v>
      </c>
      <c r="E503" t="s">
        <v>665</v>
      </c>
      <c r="F503" t="s">
        <v>594</v>
      </c>
      <c r="G503" t="s">
        <v>2136</v>
      </c>
      <c r="H503">
        <v>11289</v>
      </c>
      <c r="I503" t="s">
        <v>616</v>
      </c>
      <c r="J503" t="s">
        <v>1269</v>
      </c>
      <c r="K503">
        <v>12453</v>
      </c>
      <c r="L503" t="s">
        <v>638</v>
      </c>
      <c r="M503" t="s">
        <v>1096</v>
      </c>
      <c r="N503" t="s">
        <v>1999</v>
      </c>
      <c r="O503" t="s">
        <v>2034</v>
      </c>
      <c r="P503" t="s">
        <v>2100</v>
      </c>
      <c r="Q503" t="s">
        <v>642</v>
      </c>
      <c r="R503">
        <v>627</v>
      </c>
      <c r="S503">
        <v>627</v>
      </c>
      <c r="T503">
        <v>600</v>
      </c>
      <c r="U503">
        <v>11.7</v>
      </c>
      <c r="V503">
        <v>11.7</v>
      </c>
      <c r="W503">
        <v>21</v>
      </c>
      <c r="Z503" t="s">
        <v>607</v>
      </c>
      <c r="AA503">
        <v>6.9999999999999999E-4</v>
      </c>
      <c r="AB503">
        <v>1.7100000000000001E-2</v>
      </c>
      <c r="AC503">
        <v>1.5699999999999999E-2</v>
      </c>
      <c r="AD503" t="s">
        <v>607</v>
      </c>
      <c r="AE503">
        <v>0.95269999999999999</v>
      </c>
      <c r="AF503">
        <v>9.2999999999999992E-3</v>
      </c>
      <c r="AG503">
        <v>1.1000000000000001E-3</v>
      </c>
      <c r="AH503">
        <v>5.9999999999999995E-4</v>
      </c>
      <c r="AI503">
        <v>5.0000000000000001E-4</v>
      </c>
      <c r="AJ503">
        <v>4.0000000000000002E-4</v>
      </c>
      <c r="AK503">
        <v>2.9999999999999997E-4</v>
      </c>
      <c r="AL503">
        <v>3.4000000000000002E-4</v>
      </c>
      <c r="AM503">
        <v>5.5000000000000003E-4</v>
      </c>
      <c r="AN503">
        <v>3.3E-4</v>
      </c>
      <c r="AO503">
        <v>0</v>
      </c>
      <c r="AP503">
        <v>0</v>
      </c>
      <c r="AQ503" t="s">
        <v>606</v>
      </c>
      <c r="AR503" t="s">
        <v>606</v>
      </c>
      <c r="AS503" t="s">
        <v>606</v>
      </c>
      <c r="AT503" t="s">
        <v>606</v>
      </c>
      <c r="AU503" t="s">
        <v>606</v>
      </c>
      <c r="BK503">
        <v>1.0000000000000001E-5</v>
      </c>
      <c r="BL503">
        <v>3.0000000000000001E-5</v>
      </c>
      <c r="BM503">
        <v>2.0000000000000002E-5</v>
      </c>
      <c r="BN503">
        <v>0</v>
      </c>
      <c r="BO503">
        <v>0</v>
      </c>
      <c r="BP503">
        <v>0</v>
      </c>
      <c r="BQ503">
        <v>0</v>
      </c>
      <c r="BR503">
        <v>2.3000000000000001E-4</v>
      </c>
      <c r="BS503">
        <v>2.0000000000000002E-5</v>
      </c>
      <c r="BT503">
        <v>2.0000000000000002E-5</v>
      </c>
      <c r="BU503">
        <v>5.0000000000000002E-5</v>
      </c>
      <c r="BV503">
        <v>0.58899999999999997</v>
      </c>
      <c r="BW503">
        <v>0.72187840000000003</v>
      </c>
      <c r="BX503">
        <v>17.100000000000001</v>
      </c>
      <c r="BY503">
        <v>4616.7</v>
      </c>
      <c r="BZ503">
        <v>193.4</v>
      </c>
      <c r="CB503">
        <v>105.9</v>
      </c>
      <c r="CC503">
        <v>3.6564523090000001</v>
      </c>
      <c r="CD503">
        <v>3.6533443249999999</v>
      </c>
      <c r="CE503">
        <v>215.12</v>
      </c>
      <c r="CF503" t="s">
        <v>609</v>
      </c>
      <c r="CG503">
        <v>3</v>
      </c>
      <c r="CH503" t="s">
        <v>1271</v>
      </c>
      <c r="CI503" t="s">
        <v>157</v>
      </c>
      <c r="CJ503" t="s">
        <v>1272</v>
      </c>
      <c r="CL503">
        <v>1406</v>
      </c>
      <c r="CM503">
        <v>1878</v>
      </c>
      <c r="CN503">
        <v>1406</v>
      </c>
      <c r="CO503">
        <v>1878</v>
      </c>
      <c r="CP503" t="s">
        <v>157</v>
      </c>
      <c r="CQ503" t="s">
        <v>157</v>
      </c>
      <c r="CU503">
        <v>461.3</v>
      </c>
      <c r="CV503">
        <v>457.8</v>
      </c>
      <c r="CW503" t="s">
        <v>2102</v>
      </c>
    </row>
    <row r="504" spans="2:101" hidden="1">
      <c r="B504">
        <v>76719</v>
      </c>
      <c r="C504" t="s">
        <v>1400</v>
      </c>
      <c r="D504" t="s">
        <v>592</v>
      </c>
      <c r="E504" t="s">
        <v>665</v>
      </c>
      <c r="F504" t="s">
        <v>594</v>
      </c>
      <c r="G504" t="s">
        <v>2137</v>
      </c>
      <c r="H504">
        <v>9590</v>
      </c>
      <c r="I504" t="s">
        <v>616</v>
      </c>
      <c r="J504" t="s">
        <v>598</v>
      </c>
      <c r="K504">
        <v>13497</v>
      </c>
      <c r="L504" t="s">
        <v>654</v>
      </c>
      <c r="M504" t="s">
        <v>1143</v>
      </c>
      <c r="N504" t="s">
        <v>1999</v>
      </c>
      <c r="O504" t="s">
        <v>1992</v>
      </c>
      <c r="P504" t="s">
        <v>2100</v>
      </c>
      <c r="Q504" t="s">
        <v>642</v>
      </c>
      <c r="R504">
        <v>1193</v>
      </c>
      <c r="S504">
        <v>1193</v>
      </c>
      <c r="T504">
        <v>1103</v>
      </c>
      <c r="U504">
        <v>15</v>
      </c>
      <c r="V504">
        <v>15</v>
      </c>
      <c r="W504">
        <v>21</v>
      </c>
      <c r="Z504" t="s">
        <v>607</v>
      </c>
      <c r="AA504">
        <v>2.0000000000000001E-4</v>
      </c>
      <c r="AB504">
        <v>5.7000000000000002E-3</v>
      </c>
      <c r="AC504">
        <v>7.1800000000000003E-2</v>
      </c>
      <c r="AD504">
        <v>2.9999999999999997E-4</v>
      </c>
      <c r="AE504">
        <v>0.92120000000000002</v>
      </c>
      <c r="AF504">
        <v>8.0000000000000004E-4</v>
      </c>
      <c r="AG504" t="s">
        <v>607</v>
      </c>
      <c r="AH504" t="s">
        <v>607</v>
      </c>
      <c r="AI504" t="s">
        <v>607</v>
      </c>
      <c r="AJ504" t="s">
        <v>607</v>
      </c>
      <c r="AK504" t="s">
        <v>606</v>
      </c>
      <c r="AL504">
        <v>0</v>
      </c>
      <c r="AM504">
        <v>0</v>
      </c>
      <c r="AN504">
        <v>0</v>
      </c>
      <c r="AO504">
        <v>0</v>
      </c>
      <c r="AP504">
        <v>0</v>
      </c>
      <c r="AQ504" t="s">
        <v>606</v>
      </c>
      <c r="AR504" t="s">
        <v>606</v>
      </c>
      <c r="AS504" t="s">
        <v>606</v>
      </c>
      <c r="AT504" t="s">
        <v>606</v>
      </c>
      <c r="AU504" t="s">
        <v>606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0.626</v>
      </c>
      <c r="BW504">
        <v>0.76722559999999995</v>
      </c>
      <c r="BX504">
        <v>18.100000000000001</v>
      </c>
      <c r="BY504">
        <v>4791.8</v>
      </c>
      <c r="BZ504">
        <v>198.5</v>
      </c>
      <c r="CB504">
        <v>95</v>
      </c>
      <c r="CC504">
        <v>3.28</v>
      </c>
      <c r="CD504">
        <v>3.2770000000000001</v>
      </c>
      <c r="CE504" t="s">
        <v>608</v>
      </c>
      <c r="CF504" t="s">
        <v>609</v>
      </c>
      <c r="CG504">
        <v>300</v>
      </c>
      <c r="CH504" t="s">
        <v>932</v>
      </c>
      <c r="CI504" t="s">
        <v>157</v>
      </c>
      <c r="CJ504" t="s">
        <v>933</v>
      </c>
      <c r="CL504">
        <v>455</v>
      </c>
      <c r="CM504">
        <v>462</v>
      </c>
      <c r="CN504">
        <v>455</v>
      </c>
      <c r="CO504">
        <v>462</v>
      </c>
      <c r="CP504" t="s">
        <v>157</v>
      </c>
      <c r="CQ504" t="s">
        <v>157</v>
      </c>
      <c r="CU504">
        <v>538.20000000000005</v>
      </c>
      <c r="CV504">
        <v>533.79999999999995</v>
      </c>
      <c r="CW504" t="s">
        <v>2102</v>
      </c>
    </row>
    <row r="505" spans="2:101" hidden="1">
      <c r="B505">
        <v>76836</v>
      </c>
      <c r="C505" t="s">
        <v>1290</v>
      </c>
      <c r="D505" t="s">
        <v>592</v>
      </c>
      <c r="E505" t="s">
        <v>665</v>
      </c>
      <c r="F505" t="s">
        <v>594</v>
      </c>
      <c r="G505" t="s">
        <v>2138</v>
      </c>
      <c r="H505">
        <v>14148</v>
      </c>
      <c r="I505" t="s">
        <v>616</v>
      </c>
      <c r="J505" t="s">
        <v>1292</v>
      </c>
      <c r="K505">
        <v>12454</v>
      </c>
      <c r="L505" t="s">
        <v>638</v>
      </c>
      <c r="M505" t="s">
        <v>1096</v>
      </c>
      <c r="N505" t="s">
        <v>1999</v>
      </c>
      <c r="O505" t="s">
        <v>2015</v>
      </c>
      <c r="P505" t="s">
        <v>2100</v>
      </c>
      <c r="Q505" t="s">
        <v>642</v>
      </c>
      <c r="R505">
        <v>1055</v>
      </c>
      <c r="S505">
        <v>1055</v>
      </c>
      <c r="T505">
        <v>1070</v>
      </c>
      <c r="U505">
        <v>-2.8</v>
      </c>
      <c r="V505">
        <v>-2.8</v>
      </c>
      <c r="W505">
        <v>21</v>
      </c>
      <c r="Z505" t="s">
        <v>607</v>
      </c>
      <c r="AA505">
        <v>8.9999999999999998E-4</v>
      </c>
      <c r="AB505">
        <v>1.7299999999999999E-2</v>
      </c>
      <c r="AC505">
        <v>1.8700000000000001E-2</v>
      </c>
      <c r="AD505" t="s">
        <v>606</v>
      </c>
      <c r="AE505">
        <v>0.9466</v>
      </c>
      <c r="AF505">
        <v>7.9000000000000008E-3</v>
      </c>
      <c r="AG505">
        <v>4.1999999999999997E-3</v>
      </c>
      <c r="AH505">
        <v>5.0000000000000001E-4</v>
      </c>
      <c r="AI505">
        <v>4.0000000000000002E-4</v>
      </c>
      <c r="AJ505">
        <v>5.9999999999999995E-4</v>
      </c>
      <c r="AK505">
        <v>5.0000000000000001E-4</v>
      </c>
      <c r="AL505">
        <v>6.4999999999999997E-4</v>
      </c>
      <c r="AM505">
        <v>6.8000000000000005E-4</v>
      </c>
      <c r="AN505">
        <v>3.6000000000000002E-4</v>
      </c>
      <c r="AO505">
        <v>0</v>
      </c>
      <c r="AP505">
        <v>0</v>
      </c>
      <c r="AQ505" t="s">
        <v>607</v>
      </c>
      <c r="AR505" t="s">
        <v>606</v>
      </c>
      <c r="AS505" t="s">
        <v>606</v>
      </c>
      <c r="AT505" t="s">
        <v>606</v>
      </c>
      <c r="AU505" t="s">
        <v>606</v>
      </c>
      <c r="BK505">
        <v>2.0000000000000002E-5</v>
      </c>
      <c r="BL505">
        <v>5.0000000000000002E-5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4.0000000000000002E-4</v>
      </c>
      <c r="BS505">
        <v>5.0000000000000002E-5</v>
      </c>
      <c r="BT505">
        <v>5.0000000000000002E-5</v>
      </c>
      <c r="BU505">
        <v>1.3999999999999999E-4</v>
      </c>
      <c r="BV505">
        <v>0.59599999999999997</v>
      </c>
      <c r="BW505">
        <v>0.73045760000000004</v>
      </c>
      <c r="BX505">
        <v>17.3</v>
      </c>
      <c r="BY505">
        <v>4621</v>
      </c>
      <c r="BZ505">
        <v>194.4</v>
      </c>
      <c r="CB505">
        <v>102.1</v>
      </c>
      <c r="CC505">
        <v>3.5252481659999999</v>
      </c>
      <c r="CD505">
        <v>3.522251705</v>
      </c>
      <c r="CE505">
        <v>207.7</v>
      </c>
      <c r="CF505" t="s">
        <v>609</v>
      </c>
      <c r="CG505">
        <v>0</v>
      </c>
      <c r="CH505" t="s">
        <v>1293</v>
      </c>
      <c r="CI505" t="s">
        <v>157</v>
      </c>
      <c r="CJ505" t="s">
        <v>1294</v>
      </c>
      <c r="CL505">
        <v>1364</v>
      </c>
      <c r="CM505">
        <v>1870</v>
      </c>
      <c r="CN505">
        <v>1364</v>
      </c>
      <c r="CO505">
        <v>1870</v>
      </c>
      <c r="CP505" t="s">
        <v>157</v>
      </c>
      <c r="CQ505" t="s">
        <v>157</v>
      </c>
      <c r="CU505">
        <v>453.6</v>
      </c>
      <c r="CV505">
        <v>449.4</v>
      </c>
      <c r="CW505" t="s">
        <v>2102</v>
      </c>
    </row>
    <row r="506" spans="2:101" hidden="1">
      <c r="C506" t="s">
        <v>2139</v>
      </c>
      <c r="D506" t="s">
        <v>592</v>
      </c>
      <c r="E506" t="s">
        <v>665</v>
      </c>
      <c r="F506" t="s">
        <v>594</v>
      </c>
      <c r="G506" t="s">
        <v>2140</v>
      </c>
      <c r="H506">
        <v>14072</v>
      </c>
      <c r="I506" t="s">
        <v>616</v>
      </c>
      <c r="J506" t="s">
        <v>598</v>
      </c>
      <c r="L506" t="s">
        <v>617</v>
      </c>
      <c r="N506" t="s">
        <v>1999</v>
      </c>
      <c r="O506" t="s">
        <v>1994</v>
      </c>
      <c r="P506" t="s">
        <v>2100</v>
      </c>
      <c r="Q506" t="s">
        <v>2141</v>
      </c>
      <c r="R506">
        <v>138</v>
      </c>
      <c r="S506">
        <v>138</v>
      </c>
      <c r="T506">
        <v>100</v>
      </c>
      <c r="U506">
        <v>3</v>
      </c>
      <c r="V506">
        <v>3</v>
      </c>
      <c r="W506">
        <v>21</v>
      </c>
      <c r="Z506" t="s">
        <v>607</v>
      </c>
      <c r="AA506">
        <v>4.0000000000000002E-4</v>
      </c>
      <c r="AB506">
        <v>1.41E-2</v>
      </c>
      <c r="AC506">
        <v>1.44E-2</v>
      </c>
      <c r="AD506" t="s">
        <v>607</v>
      </c>
      <c r="AE506">
        <v>0.95050000000000001</v>
      </c>
      <c r="AF506">
        <v>1.41E-2</v>
      </c>
      <c r="AG506">
        <v>4.7999999999999996E-3</v>
      </c>
      <c r="AH506">
        <v>4.0000000000000002E-4</v>
      </c>
      <c r="AI506">
        <v>2.9999999999999997E-4</v>
      </c>
      <c r="AJ506">
        <v>1E-4</v>
      </c>
      <c r="AK506" t="s">
        <v>607</v>
      </c>
      <c r="AL506">
        <v>1.2E-4</v>
      </c>
      <c r="AM506">
        <v>2.0000000000000001E-4</v>
      </c>
      <c r="AN506">
        <v>3.4000000000000002E-4</v>
      </c>
      <c r="AO506">
        <v>1E-4</v>
      </c>
      <c r="AP506">
        <v>0</v>
      </c>
      <c r="AQ506" t="s">
        <v>607</v>
      </c>
      <c r="AR506" t="s">
        <v>606</v>
      </c>
      <c r="AS506" t="s">
        <v>606</v>
      </c>
      <c r="AT506" t="s">
        <v>606</v>
      </c>
      <c r="AU506" t="s">
        <v>606</v>
      </c>
      <c r="BK506">
        <v>0</v>
      </c>
      <c r="BL506">
        <v>2.0000000000000002E-5</v>
      </c>
      <c r="BM506">
        <v>2.0000000000000002E-5</v>
      </c>
      <c r="BN506">
        <v>0</v>
      </c>
      <c r="BO506">
        <v>0</v>
      </c>
      <c r="BP506">
        <v>0</v>
      </c>
      <c r="BQ506">
        <v>0</v>
      </c>
      <c r="BR506">
        <v>6.0000000000000002E-5</v>
      </c>
      <c r="BS506">
        <v>0</v>
      </c>
      <c r="BT506">
        <v>0</v>
      </c>
      <c r="BU506">
        <v>4.0000000000000003E-5</v>
      </c>
      <c r="BV506">
        <v>0.58899999999999997</v>
      </c>
      <c r="BW506">
        <v>0.72187840000000003</v>
      </c>
      <c r="BX506">
        <v>17.100000000000001</v>
      </c>
      <c r="BY506">
        <v>4619.6000000000004</v>
      </c>
      <c r="BZ506">
        <v>194.2</v>
      </c>
      <c r="CB506">
        <v>111.7</v>
      </c>
      <c r="CC506">
        <v>3.8567112649999999</v>
      </c>
      <c r="CD506">
        <v>3.85343306</v>
      </c>
      <c r="CE506">
        <v>227.3</v>
      </c>
      <c r="CF506" t="s">
        <v>609</v>
      </c>
      <c r="CG506">
        <v>10</v>
      </c>
      <c r="CH506" t="s">
        <v>2142</v>
      </c>
      <c r="CJ506" t="s">
        <v>624</v>
      </c>
      <c r="CW506" t="s">
        <v>2102</v>
      </c>
    </row>
    <row r="507" spans="2:101" hidden="1">
      <c r="C507" t="s">
        <v>731</v>
      </c>
      <c r="D507" t="s">
        <v>592</v>
      </c>
      <c r="E507" t="s">
        <v>665</v>
      </c>
      <c r="F507" t="s">
        <v>594</v>
      </c>
      <c r="G507" t="s">
        <v>2143</v>
      </c>
      <c r="H507">
        <v>11191</v>
      </c>
      <c r="I507" t="s">
        <v>616</v>
      </c>
      <c r="J507" t="s">
        <v>598</v>
      </c>
      <c r="L507" t="s">
        <v>617</v>
      </c>
      <c r="N507" t="s">
        <v>1999</v>
      </c>
      <c r="O507" t="s">
        <v>1994</v>
      </c>
      <c r="P507" t="s">
        <v>2100</v>
      </c>
      <c r="Q507" t="s">
        <v>1769</v>
      </c>
      <c r="R507">
        <v>138</v>
      </c>
      <c r="S507">
        <v>138</v>
      </c>
      <c r="T507">
        <v>225</v>
      </c>
      <c r="U507">
        <v>2</v>
      </c>
      <c r="V507">
        <v>2</v>
      </c>
      <c r="W507">
        <v>21</v>
      </c>
      <c r="Z507" t="s">
        <v>607</v>
      </c>
      <c r="AA507">
        <v>1E-4</v>
      </c>
      <c r="AB507">
        <v>2.3E-3</v>
      </c>
      <c r="AC507">
        <v>0.13120000000000001</v>
      </c>
      <c r="AD507" t="s">
        <v>607</v>
      </c>
      <c r="AE507">
        <v>0.86470000000000002</v>
      </c>
      <c r="AF507">
        <v>1.1999999999999999E-3</v>
      </c>
      <c r="AG507">
        <v>2.0000000000000001E-4</v>
      </c>
      <c r="AH507">
        <v>2.0000000000000001E-4</v>
      </c>
      <c r="AI507">
        <v>1E-4</v>
      </c>
      <c r="AJ507" t="s">
        <v>607</v>
      </c>
      <c r="AK507" t="s">
        <v>607</v>
      </c>
      <c r="AL507">
        <v>0</v>
      </c>
      <c r="AM507">
        <v>0</v>
      </c>
      <c r="AN507">
        <v>0</v>
      </c>
      <c r="AO507">
        <v>0</v>
      </c>
      <c r="AP507">
        <v>0</v>
      </c>
      <c r="AQ507" t="s">
        <v>607</v>
      </c>
      <c r="AR507" t="s">
        <v>607</v>
      </c>
      <c r="AS507" t="s">
        <v>606</v>
      </c>
      <c r="AT507" t="s">
        <v>606</v>
      </c>
      <c r="AU507" t="s">
        <v>606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0.68400000000000005</v>
      </c>
      <c r="BW507">
        <v>0.83831040000000001</v>
      </c>
      <c r="BX507">
        <v>19.8</v>
      </c>
      <c r="BY507">
        <v>4959.8</v>
      </c>
      <c r="BZ507">
        <v>205.7</v>
      </c>
      <c r="CB507">
        <v>107.8</v>
      </c>
      <c r="CC507">
        <v>3.722054381</v>
      </c>
      <c r="CD507">
        <v>3.7188906340000001</v>
      </c>
      <c r="CE507">
        <v>219.84</v>
      </c>
      <c r="CF507" t="s">
        <v>609</v>
      </c>
      <c r="CG507">
        <v>15</v>
      </c>
      <c r="CH507" t="s">
        <v>750</v>
      </c>
      <c r="CJ507" t="s">
        <v>624</v>
      </c>
      <c r="CW507" t="s">
        <v>2102</v>
      </c>
    </row>
    <row r="508" spans="2:101" hidden="1">
      <c r="B508">
        <v>76704</v>
      </c>
      <c r="C508" t="s">
        <v>1462</v>
      </c>
      <c r="D508" t="s">
        <v>592</v>
      </c>
      <c r="E508" t="s">
        <v>665</v>
      </c>
      <c r="F508" t="s">
        <v>594</v>
      </c>
      <c r="G508" t="s">
        <v>2144</v>
      </c>
      <c r="H508">
        <v>6387</v>
      </c>
      <c r="I508" t="s">
        <v>616</v>
      </c>
      <c r="J508" t="s">
        <v>1464</v>
      </c>
      <c r="K508">
        <v>13427</v>
      </c>
      <c r="L508" t="s">
        <v>638</v>
      </c>
      <c r="M508" t="s">
        <v>1096</v>
      </c>
      <c r="N508" t="s">
        <v>1999</v>
      </c>
      <c r="O508" t="s">
        <v>1992</v>
      </c>
      <c r="P508" t="s">
        <v>2145</v>
      </c>
      <c r="Q508" t="s">
        <v>642</v>
      </c>
      <c r="R508">
        <v>1020</v>
      </c>
      <c r="S508">
        <v>1020</v>
      </c>
      <c r="T508">
        <v>827</v>
      </c>
      <c r="U508">
        <v>8.9</v>
      </c>
      <c r="V508">
        <v>8.9</v>
      </c>
      <c r="W508">
        <v>21</v>
      </c>
      <c r="Z508" t="s">
        <v>607</v>
      </c>
      <c r="AA508">
        <v>8.0000000000000004E-4</v>
      </c>
      <c r="AB508">
        <v>1.5900000000000001E-2</v>
      </c>
      <c r="AC508">
        <v>1.7299999999999999E-2</v>
      </c>
      <c r="AD508" t="s">
        <v>607</v>
      </c>
      <c r="AE508">
        <v>0.95699999999999996</v>
      </c>
      <c r="AF508">
        <v>4.0000000000000001E-3</v>
      </c>
      <c r="AG508">
        <v>2.0999999999999999E-3</v>
      </c>
      <c r="AH508">
        <v>1E-4</v>
      </c>
      <c r="AI508">
        <v>2.0000000000000001E-4</v>
      </c>
      <c r="AJ508">
        <v>2.9999999999999997E-4</v>
      </c>
      <c r="AK508">
        <v>2.9999999999999997E-4</v>
      </c>
      <c r="AL508">
        <v>3.8999999999999999E-4</v>
      </c>
      <c r="AM508">
        <v>6.3000000000000003E-4</v>
      </c>
      <c r="AN508">
        <v>3.8999999999999999E-4</v>
      </c>
      <c r="AO508">
        <v>1E-4</v>
      </c>
      <c r="AP508">
        <v>0</v>
      </c>
      <c r="AQ508" t="s">
        <v>607</v>
      </c>
      <c r="AR508" t="s">
        <v>606</v>
      </c>
      <c r="AS508" t="s">
        <v>606</v>
      </c>
      <c r="AT508" t="s">
        <v>606</v>
      </c>
      <c r="AU508" t="s">
        <v>606</v>
      </c>
      <c r="BK508">
        <v>1.0000000000000001E-5</v>
      </c>
      <c r="BL508">
        <v>3.0000000000000001E-5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2.7999999999999998E-4</v>
      </c>
      <c r="BS508">
        <v>3.0000000000000001E-5</v>
      </c>
      <c r="BT508">
        <v>3.0000000000000001E-5</v>
      </c>
      <c r="BU508">
        <v>1.1E-4</v>
      </c>
      <c r="BV508">
        <v>0.58799999999999997</v>
      </c>
      <c r="BW508">
        <v>0.72065279999999998</v>
      </c>
      <c r="BX508">
        <v>17</v>
      </c>
      <c r="BY508">
        <v>4620.5</v>
      </c>
      <c r="BZ508">
        <v>193.1</v>
      </c>
      <c r="CB508">
        <v>106.5</v>
      </c>
      <c r="CC508">
        <v>3.6771687530000001</v>
      </c>
      <c r="CD508">
        <v>3.674043159</v>
      </c>
      <c r="CE508">
        <v>217</v>
      </c>
      <c r="CF508" t="s">
        <v>609</v>
      </c>
      <c r="CG508">
        <v>48</v>
      </c>
      <c r="CH508" t="s">
        <v>1465</v>
      </c>
      <c r="CI508" t="s">
        <v>157</v>
      </c>
      <c r="CJ508" t="s">
        <v>1466</v>
      </c>
      <c r="CL508">
        <v>1482</v>
      </c>
      <c r="CM508">
        <v>1975</v>
      </c>
      <c r="CN508">
        <v>1482</v>
      </c>
      <c r="CO508">
        <v>1975</v>
      </c>
      <c r="CP508" t="s">
        <v>157</v>
      </c>
      <c r="CQ508" t="s">
        <v>157</v>
      </c>
      <c r="CU508">
        <v>546.29999999999995</v>
      </c>
      <c r="CV508">
        <v>542.6</v>
      </c>
      <c r="CW508" t="s">
        <v>2146</v>
      </c>
    </row>
    <row r="509" spans="2:101" hidden="1">
      <c r="B509">
        <v>76790</v>
      </c>
      <c r="C509" t="s">
        <v>1011</v>
      </c>
      <c r="D509" t="s">
        <v>592</v>
      </c>
      <c r="E509" t="s">
        <v>665</v>
      </c>
      <c r="F509" t="s">
        <v>594</v>
      </c>
      <c r="G509" t="s">
        <v>2147</v>
      </c>
      <c r="H509">
        <v>12764</v>
      </c>
      <c r="I509" t="s">
        <v>616</v>
      </c>
      <c r="J509" t="s">
        <v>1013</v>
      </c>
      <c r="K509">
        <v>12827</v>
      </c>
      <c r="L509" t="s">
        <v>638</v>
      </c>
      <c r="M509" t="s">
        <v>1416</v>
      </c>
      <c r="N509" t="s">
        <v>1999</v>
      </c>
      <c r="O509" t="s">
        <v>1992</v>
      </c>
      <c r="P509" t="s">
        <v>2145</v>
      </c>
      <c r="Q509" t="s">
        <v>642</v>
      </c>
      <c r="R509">
        <v>731</v>
      </c>
      <c r="S509">
        <v>731</v>
      </c>
      <c r="T509">
        <v>758</v>
      </c>
      <c r="U509">
        <v>0</v>
      </c>
      <c r="V509">
        <v>0</v>
      </c>
      <c r="W509">
        <v>21</v>
      </c>
      <c r="Z509" t="s">
        <v>607</v>
      </c>
      <c r="AA509">
        <v>1E-4</v>
      </c>
      <c r="AB509">
        <v>2.8E-3</v>
      </c>
      <c r="AC509">
        <v>0.1351</v>
      </c>
      <c r="AD509" t="s">
        <v>607</v>
      </c>
      <c r="AE509">
        <v>0.85770000000000002</v>
      </c>
      <c r="AF509">
        <v>3.0999999999999999E-3</v>
      </c>
      <c r="AG509">
        <v>8.9999999999999998E-4</v>
      </c>
      <c r="AH509">
        <v>2.9999999999999997E-4</v>
      </c>
      <c r="AI509" t="s">
        <v>607</v>
      </c>
      <c r="AJ509" t="s">
        <v>607</v>
      </c>
      <c r="AK509" t="s">
        <v>607</v>
      </c>
      <c r="AL509">
        <v>0</v>
      </c>
      <c r="AM509">
        <v>0</v>
      </c>
      <c r="AN509">
        <v>0</v>
      </c>
      <c r="AO509">
        <v>0</v>
      </c>
      <c r="AP509">
        <v>0</v>
      </c>
      <c r="AQ509" t="s">
        <v>606</v>
      </c>
      <c r="AR509" t="s">
        <v>606</v>
      </c>
      <c r="AS509" t="s">
        <v>606</v>
      </c>
      <c r="AT509" t="s">
        <v>606</v>
      </c>
      <c r="AU509" t="s">
        <v>606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0.68899999999999995</v>
      </c>
      <c r="BW509">
        <v>0.84443840000000003</v>
      </c>
      <c r="BX509">
        <v>19.899999999999999</v>
      </c>
      <c r="BY509">
        <v>4970.8999999999996</v>
      </c>
      <c r="BZ509">
        <v>206.4</v>
      </c>
      <c r="CB509">
        <v>114.2</v>
      </c>
      <c r="CC509">
        <v>3.9430297799999998</v>
      </c>
      <c r="CD509">
        <v>3.9396782049999999</v>
      </c>
      <c r="CE509">
        <v>233.39</v>
      </c>
      <c r="CF509" t="s">
        <v>609</v>
      </c>
      <c r="CG509">
        <v>75</v>
      </c>
      <c r="CH509" t="s">
        <v>1417</v>
      </c>
      <c r="CI509" t="s">
        <v>157</v>
      </c>
      <c r="CJ509" t="s">
        <v>1016</v>
      </c>
      <c r="CL509">
        <v>418.5</v>
      </c>
      <c r="CM509">
        <v>424</v>
      </c>
      <c r="CN509">
        <v>418.5</v>
      </c>
      <c r="CO509">
        <v>424</v>
      </c>
      <c r="CP509" t="s">
        <v>157</v>
      </c>
      <c r="CQ509" t="s">
        <v>157</v>
      </c>
      <c r="CU509">
        <v>512.4</v>
      </c>
      <c r="CV509">
        <v>507.5</v>
      </c>
      <c r="CW509" t="s">
        <v>2146</v>
      </c>
    </row>
    <row r="510" spans="2:101" hidden="1">
      <c r="B510">
        <v>76857</v>
      </c>
      <c r="C510" t="s">
        <v>1622</v>
      </c>
      <c r="D510" t="s">
        <v>592</v>
      </c>
      <c r="E510" t="s">
        <v>665</v>
      </c>
      <c r="F510" t="s">
        <v>594</v>
      </c>
      <c r="G510" t="s">
        <v>2148</v>
      </c>
      <c r="H510">
        <v>13234</v>
      </c>
      <c r="I510" t="s">
        <v>616</v>
      </c>
      <c r="J510" t="s">
        <v>1624</v>
      </c>
      <c r="L510" t="s">
        <v>638</v>
      </c>
      <c r="M510" t="s">
        <v>852</v>
      </c>
      <c r="N510" t="s">
        <v>1999</v>
      </c>
      <c r="O510" t="s">
        <v>2015</v>
      </c>
      <c r="P510" t="s">
        <v>2145</v>
      </c>
      <c r="Q510" t="s">
        <v>642</v>
      </c>
      <c r="R510">
        <v>462</v>
      </c>
      <c r="S510">
        <v>462</v>
      </c>
      <c r="T510">
        <v>375</v>
      </c>
      <c r="U510">
        <v>2.8</v>
      </c>
      <c r="V510">
        <v>2.8</v>
      </c>
      <c r="W510">
        <v>21</v>
      </c>
      <c r="Z510">
        <v>4.0000000000000002E-4</v>
      </c>
      <c r="AA510">
        <v>2.9999999999999997E-4</v>
      </c>
      <c r="AB510">
        <v>7.3000000000000001E-3</v>
      </c>
      <c r="AC510">
        <v>4.2200000000000001E-2</v>
      </c>
      <c r="AD510" t="s">
        <v>606</v>
      </c>
      <c r="AE510">
        <v>0.94020000000000004</v>
      </c>
      <c r="AF510">
        <v>4.7000000000000002E-3</v>
      </c>
      <c r="AG510">
        <v>3.2000000000000002E-3</v>
      </c>
      <c r="AH510">
        <v>4.0000000000000002E-4</v>
      </c>
      <c r="AI510">
        <v>2.9999999999999997E-4</v>
      </c>
      <c r="AJ510">
        <v>2.0000000000000001E-4</v>
      </c>
      <c r="AK510">
        <v>1E-4</v>
      </c>
      <c r="AL510">
        <v>1.9000000000000001E-4</v>
      </c>
      <c r="AM510">
        <v>2.0000000000000001E-4</v>
      </c>
      <c r="AN510">
        <v>0</v>
      </c>
      <c r="AO510">
        <v>0</v>
      </c>
      <c r="AP510">
        <v>0</v>
      </c>
      <c r="AQ510" t="s">
        <v>607</v>
      </c>
      <c r="AR510" t="s">
        <v>606</v>
      </c>
      <c r="AS510" t="s">
        <v>606</v>
      </c>
      <c r="AT510" t="s">
        <v>606</v>
      </c>
      <c r="AU510" t="s">
        <v>606</v>
      </c>
      <c r="BK510">
        <v>0</v>
      </c>
      <c r="BL510">
        <v>2.0000000000000002E-5</v>
      </c>
      <c r="BM510">
        <v>1.8000000000000001E-4</v>
      </c>
      <c r="BN510">
        <v>0</v>
      </c>
      <c r="BO510">
        <v>0</v>
      </c>
      <c r="BP510">
        <v>0</v>
      </c>
      <c r="BQ510">
        <v>0</v>
      </c>
      <c r="BR510">
        <v>9.0000000000000006E-5</v>
      </c>
      <c r="BS510">
        <v>0</v>
      </c>
      <c r="BT510">
        <v>0</v>
      </c>
      <c r="BU510">
        <v>2.0000000000000002E-5</v>
      </c>
      <c r="BV510">
        <v>0.60599999999999998</v>
      </c>
      <c r="BW510">
        <v>0.74271359999999997</v>
      </c>
      <c r="BX510">
        <v>17.600000000000001</v>
      </c>
      <c r="BY510">
        <v>4703.3</v>
      </c>
      <c r="BZ510">
        <v>196.4</v>
      </c>
      <c r="CB510">
        <v>99.4</v>
      </c>
      <c r="CC510">
        <v>3.432024169</v>
      </c>
      <c r="CD510">
        <v>3.4291069489999999</v>
      </c>
      <c r="CE510">
        <v>194.17</v>
      </c>
      <c r="CF510" t="s">
        <v>609</v>
      </c>
      <c r="CG510">
        <v>0</v>
      </c>
      <c r="CH510" t="s">
        <v>1626</v>
      </c>
      <c r="CJ510" t="s">
        <v>1627</v>
      </c>
      <c r="CL510">
        <v>374.5</v>
      </c>
      <c r="CM510">
        <v>375.5</v>
      </c>
      <c r="CN510">
        <v>374.5</v>
      </c>
      <c r="CO510">
        <v>375.5</v>
      </c>
      <c r="CU510">
        <v>456.95</v>
      </c>
      <c r="CV510">
        <v>453.7</v>
      </c>
      <c r="CW510" t="s">
        <v>2146</v>
      </c>
    </row>
    <row r="511" spans="2:101" hidden="1">
      <c r="B511">
        <v>76846</v>
      </c>
      <c r="C511" t="s">
        <v>1129</v>
      </c>
      <c r="D511" t="s">
        <v>592</v>
      </c>
      <c r="E511" t="s">
        <v>665</v>
      </c>
      <c r="F511" t="s">
        <v>594</v>
      </c>
      <c r="G511" t="s">
        <v>2149</v>
      </c>
      <c r="H511">
        <v>8063</v>
      </c>
      <c r="I511" t="s">
        <v>616</v>
      </c>
      <c r="J511" t="s">
        <v>1131</v>
      </c>
      <c r="K511">
        <v>12298</v>
      </c>
      <c r="L511" t="s">
        <v>638</v>
      </c>
      <c r="M511" t="s">
        <v>1096</v>
      </c>
      <c r="N511" t="s">
        <v>1999</v>
      </c>
      <c r="O511" t="s">
        <v>2015</v>
      </c>
      <c r="P511" t="s">
        <v>2145</v>
      </c>
      <c r="Q511" t="s">
        <v>642</v>
      </c>
      <c r="R511">
        <v>931</v>
      </c>
      <c r="S511">
        <v>931</v>
      </c>
      <c r="T511">
        <v>900</v>
      </c>
      <c r="U511">
        <v>2.8</v>
      </c>
      <c r="V511">
        <v>2.8</v>
      </c>
      <c r="W511">
        <v>21</v>
      </c>
      <c r="Z511" t="s">
        <v>607</v>
      </c>
      <c r="AA511">
        <v>1.6000000000000001E-3</v>
      </c>
      <c r="AB511">
        <v>2.7099999999999999E-2</v>
      </c>
      <c r="AC511">
        <v>2.0299999999999999E-2</v>
      </c>
      <c r="AD511" t="s">
        <v>607</v>
      </c>
      <c r="AE511">
        <v>0.94230000000000003</v>
      </c>
      <c r="AF511">
        <v>6.7000000000000002E-3</v>
      </c>
      <c r="AG511">
        <v>4.0000000000000002E-4</v>
      </c>
      <c r="AH511">
        <v>5.0000000000000001E-4</v>
      </c>
      <c r="AI511">
        <v>1E-4</v>
      </c>
      <c r="AJ511">
        <v>2.0000000000000001E-4</v>
      </c>
      <c r="AK511">
        <v>2.0000000000000001E-4</v>
      </c>
      <c r="AL511">
        <v>2.4000000000000001E-4</v>
      </c>
      <c r="AM511">
        <v>1.7000000000000001E-4</v>
      </c>
      <c r="AN511">
        <v>0</v>
      </c>
      <c r="AO511">
        <v>0</v>
      </c>
      <c r="AP511">
        <v>0</v>
      </c>
      <c r="AQ511" t="s">
        <v>606</v>
      </c>
      <c r="AR511" t="s">
        <v>606</v>
      </c>
      <c r="AS511" t="s">
        <v>606</v>
      </c>
      <c r="AT511" t="s">
        <v>606</v>
      </c>
      <c r="AU511" t="s">
        <v>606</v>
      </c>
      <c r="BK511">
        <v>0</v>
      </c>
      <c r="BL511">
        <v>2.0000000000000002E-5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1.3999999999999999E-4</v>
      </c>
      <c r="BS511">
        <v>2.0000000000000002E-5</v>
      </c>
      <c r="BT511">
        <v>1.0000000000000001E-5</v>
      </c>
      <c r="BU511">
        <v>0</v>
      </c>
      <c r="BV511">
        <v>0.59099999999999997</v>
      </c>
      <c r="BW511">
        <v>0.72432960000000002</v>
      </c>
      <c r="BX511">
        <v>17.100000000000001</v>
      </c>
      <c r="BY511">
        <v>4615.3</v>
      </c>
      <c r="BZ511">
        <v>192.2</v>
      </c>
      <c r="CB511">
        <v>101.2</v>
      </c>
      <c r="CC511">
        <v>3.4941735</v>
      </c>
      <c r="CD511">
        <v>3.4912034529999998</v>
      </c>
      <c r="CE511">
        <v>206.15</v>
      </c>
      <c r="CF511" t="s">
        <v>609</v>
      </c>
      <c r="CG511">
        <v>14</v>
      </c>
      <c r="CH511" t="s">
        <v>1132</v>
      </c>
      <c r="CI511" t="s">
        <v>157</v>
      </c>
      <c r="CJ511" t="s">
        <v>1133</v>
      </c>
      <c r="CL511">
        <v>1388</v>
      </c>
      <c r="CM511">
        <v>1840</v>
      </c>
      <c r="CN511">
        <v>1388</v>
      </c>
      <c r="CO511">
        <v>1840</v>
      </c>
      <c r="CP511" t="s">
        <v>157</v>
      </c>
      <c r="CQ511" t="s">
        <v>157</v>
      </c>
      <c r="CU511">
        <v>455.2</v>
      </c>
      <c r="CV511">
        <v>450.1</v>
      </c>
      <c r="CW511" t="s">
        <v>2146</v>
      </c>
    </row>
    <row r="512" spans="2:101" hidden="1">
      <c r="B512">
        <v>76769</v>
      </c>
      <c r="C512" t="s">
        <v>1108</v>
      </c>
      <c r="D512" t="s">
        <v>592</v>
      </c>
      <c r="E512" t="s">
        <v>665</v>
      </c>
      <c r="F512" t="s">
        <v>594</v>
      </c>
      <c r="G512" t="s">
        <v>2150</v>
      </c>
      <c r="H512">
        <v>7055</v>
      </c>
      <c r="I512" t="s">
        <v>616</v>
      </c>
      <c r="J512" t="s">
        <v>1110</v>
      </c>
      <c r="K512">
        <v>10852</v>
      </c>
      <c r="L512" t="s">
        <v>638</v>
      </c>
      <c r="M512" t="s">
        <v>1096</v>
      </c>
      <c r="N512" t="s">
        <v>1999</v>
      </c>
      <c r="O512" t="s">
        <v>2011</v>
      </c>
      <c r="P512" t="s">
        <v>2145</v>
      </c>
      <c r="Q512" t="s">
        <v>642</v>
      </c>
      <c r="R512">
        <v>241</v>
      </c>
      <c r="S512">
        <v>241</v>
      </c>
      <c r="T512">
        <v>310</v>
      </c>
      <c r="U512">
        <v>22.2</v>
      </c>
      <c r="V512">
        <v>22.2</v>
      </c>
      <c r="W512">
        <v>21</v>
      </c>
      <c r="Z512" t="s">
        <v>607</v>
      </c>
      <c r="AA512">
        <v>5.0000000000000001E-4</v>
      </c>
      <c r="AB512">
        <v>1.29E-2</v>
      </c>
      <c r="AC512">
        <v>1.4800000000000001E-2</v>
      </c>
      <c r="AD512" t="s">
        <v>607</v>
      </c>
      <c r="AE512">
        <v>0.95879999999999999</v>
      </c>
      <c r="AF512">
        <v>1.0500000000000001E-2</v>
      </c>
      <c r="AG512">
        <v>2.0000000000000001E-4</v>
      </c>
      <c r="AH512">
        <v>5.0000000000000001E-4</v>
      </c>
      <c r="AI512">
        <v>2.0000000000000001E-4</v>
      </c>
      <c r="AJ512">
        <v>2.0000000000000001E-4</v>
      </c>
      <c r="AK512" t="s">
        <v>607</v>
      </c>
      <c r="AL512">
        <v>1.9000000000000001E-4</v>
      </c>
      <c r="AM512">
        <v>2.7E-4</v>
      </c>
      <c r="AN512">
        <v>3.6000000000000002E-4</v>
      </c>
      <c r="AO512">
        <v>2.9999999999999997E-4</v>
      </c>
      <c r="AP512">
        <v>1E-4</v>
      </c>
      <c r="AQ512" t="s">
        <v>607</v>
      </c>
      <c r="AR512" t="s">
        <v>607</v>
      </c>
      <c r="AS512" t="s">
        <v>606</v>
      </c>
      <c r="AT512" t="s">
        <v>607</v>
      </c>
      <c r="AU512" t="s">
        <v>606</v>
      </c>
      <c r="BK512">
        <v>1.0000000000000001E-5</v>
      </c>
      <c r="BL512">
        <v>3.0000000000000001E-5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8.0000000000000007E-5</v>
      </c>
      <c r="BS512">
        <v>1.0000000000000001E-5</v>
      </c>
      <c r="BT512">
        <v>1.0000000000000001E-5</v>
      </c>
      <c r="BU512">
        <v>4.0000000000000003E-5</v>
      </c>
      <c r="BV512">
        <v>0.58399999999999996</v>
      </c>
      <c r="BW512">
        <v>0.71575040000000001</v>
      </c>
      <c r="BX512">
        <v>16.899999999999999</v>
      </c>
      <c r="BY512">
        <v>4621.8999999999996</v>
      </c>
      <c r="BZ512">
        <v>193.3</v>
      </c>
      <c r="CB512">
        <v>115.8</v>
      </c>
      <c r="CC512">
        <v>3.9982736299999999</v>
      </c>
      <c r="CD512">
        <v>3.994875097</v>
      </c>
      <c r="CE512">
        <v>235.97</v>
      </c>
      <c r="CF512" t="s">
        <v>609</v>
      </c>
      <c r="CG512">
        <v>8</v>
      </c>
      <c r="CH512" t="s">
        <v>1112</v>
      </c>
      <c r="CI512" t="s">
        <v>157</v>
      </c>
      <c r="CJ512" t="s">
        <v>1113</v>
      </c>
      <c r="CL512">
        <v>1365</v>
      </c>
      <c r="CM512">
        <v>1679</v>
      </c>
      <c r="CN512">
        <v>1365</v>
      </c>
      <c r="CO512">
        <v>1679</v>
      </c>
      <c r="CP512" t="s">
        <v>157</v>
      </c>
      <c r="CQ512" t="s">
        <v>157</v>
      </c>
      <c r="CU512">
        <v>459</v>
      </c>
      <c r="CV512">
        <v>454</v>
      </c>
      <c r="CW512" t="s">
        <v>2146</v>
      </c>
    </row>
    <row r="513" spans="2:101" hidden="1">
      <c r="B513">
        <v>76870</v>
      </c>
      <c r="C513" t="s">
        <v>1616</v>
      </c>
      <c r="D513" t="s">
        <v>592</v>
      </c>
      <c r="E513" t="s">
        <v>665</v>
      </c>
      <c r="F513" t="s">
        <v>594</v>
      </c>
      <c r="G513" t="s">
        <v>2151</v>
      </c>
      <c r="H513">
        <v>11333</v>
      </c>
      <c r="I513" t="s">
        <v>616</v>
      </c>
      <c r="J513" t="s">
        <v>1618</v>
      </c>
      <c r="L513" t="s">
        <v>638</v>
      </c>
      <c r="M513" t="s">
        <v>852</v>
      </c>
      <c r="N513" t="s">
        <v>1999</v>
      </c>
      <c r="O513" t="s">
        <v>2034</v>
      </c>
      <c r="P513" t="s">
        <v>2145</v>
      </c>
      <c r="Q513" t="s">
        <v>642</v>
      </c>
      <c r="R513">
        <v>696</v>
      </c>
      <c r="S513">
        <v>696</v>
      </c>
      <c r="T513">
        <v>900</v>
      </c>
      <c r="U513">
        <v>5</v>
      </c>
      <c r="V513">
        <v>5</v>
      </c>
      <c r="W513">
        <v>21</v>
      </c>
      <c r="Z513" t="s">
        <v>607</v>
      </c>
      <c r="AA513">
        <v>4.0000000000000002E-4</v>
      </c>
      <c r="AB513">
        <v>3.5999999999999999E-3</v>
      </c>
      <c r="AC513">
        <v>7.1800000000000003E-2</v>
      </c>
      <c r="AD513" t="s">
        <v>606</v>
      </c>
      <c r="AE513">
        <v>0.92349999999999999</v>
      </c>
      <c r="AF513">
        <v>5.0000000000000001E-4</v>
      </c>
      <c r="AG513">
        <v>2.0000000000000001E-4</v>
      </c>
      <c r="AH513" t="s">
        <v>607</v>
      </c>
      <c r="AI513" t="s">
        <v>607</v>
      </c>
      <c r="AJ513" t="s">
        <v>606</v>
      </c>
      <c r="AK513" t="s">
        <v>606</v>
      </c>
      <c r="AL513">
        <v>0</v>
      </c>
      <c r="AM513">
        <v>0</v>
      </c>
      <c r="AN513">
        <v>0</v>
      </c>
      <c r="AO513">
        <v>0</v>
      </c>
      <c r="AP513">
        <v>0</v>
      </c>
      <c r="AQ513" t="s">
        <v>607</v>
      </c>
      <c r="AR513" t="s">
        <v>606</v>
      </c>
      <c r="AS513" t="s">
        <v>606</v>
      </c>
      <c r="AT513" t="s">
        <v>606</v>
      </c>
      <c r="AU513" t="s">
        <v>606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0.625</v>
      </c>
      <c r="BW513">
        <v>0.76600000000000001</v>
      </c>
      <c r="BX513">
        <v>18.100000000000001</v>
      </c>
      <c r="BY513">
        <v>4792.3</v>
      </c>
      <c r="BZ513">
        <v>198.5</v>
      </c>
      <c r="CB513">
        <v>95</v>
      </c>
      <c r="CC513">
        <v>3.28</v>
      </c>
      <c r="CD513">
        <v>3.2770000000000001</v>
      </c>
      <c r="CE513" t="s">
        <v>608</v>
      </c>
      <c r="CF513" t="s">
        <v>609</v>
      </c>
      <c r="CG513">
        <v>0</v>
      </c>
      <c r="CH513" t="s">
        <v>1620</v>
      </c>
      <c r="CJ513" t="s">
        <v>1621</v>
      </c>
      <c r="CL513">
        <v>367.8</v>
      </c>
      <c r="CM513">
        <v>368.8</v>
      </c>
      <c r="CN513">
        <v>367.8</v>
      </c>
      <c r="CO513">
        <v>368.8</v>
      </c>
      <c r="CU513">
        <v>451.4</v>
      </c>
      <c r="CV513">
        <v>448.1</v>
      </c>
      <c r="CW513" t="s">
        <v>2146</v>
      </c>
    </row>
    <row r="514" spans="2:101" hidden="1">
      <c r="B514">
        <v>76649</v>
      </c>
      <c r="C514" t="s">
        <v>1684</v>
      </c>
      <c r="D514" t="s">
        <v>592</v>
      </c>
      <c r="E514" t="s">
        <v>665</v>
      </c>
      <c r="F514" t="s">
        <v>594</v>
      </c>
      <c r="G514" t="s">
        <v>2152</v>
      </c>
      <c r="H514">
        <v>10810</v>
      </c>
      <c r="I514" t="s">
        <v>616</v>
      </c>
      <c r="J514" t="s">
        <v>1686</v>
      </c>
      <c r="L514" t="s">
        <v>654</v>
      </c>
      <c r="M514" t="s">
        <v>831</v>
      </c>
      <c r="N514" t="s">
        <v>1999</v>
      </c>
      <c r="O514" t="s">
        <v>1992</v>
      </c>
      <c r="P514" t="s">
        <v>2145</v>
      </c>
      <c r="Q514" t="s">
        <v>642</v>
      </c>
      <c r="R514">
        <v>986</v>
      </c>
      <c r="S514">
        <v>986</v>
      </c>
      <c r="T514">
        <v>910</v>
      </c>
      <c r="U514">
        <v>20</v>
      </c>
      <c r="V514">
        <v>20</v>
      </c>
      <c r="W514">
        <v>21</v>
      </c>
      <c r="Z514" t="s">
        <v>607</v>
      </c>
      <c r="AA514">
        <v>2.0000000000000001E-4</v>
      </c>
      <c r="AB514">
        <v>6.1000000000000004E-3</v>
      </c>
      <c r="AC514">
        <v>6.4399999999999999E-2</v>
      </c>
      <c r="AD514" t="s">
        <v>607</v>
      </c>
      <c r="AE514">
        <v>0.92710000000000004</v>
      </c>
      <c r="AF514">
        <v>5.0000000000000001E-4</v>
      </c>
      <c r="AG514">
        <v>1.6999999999999999E-3</v>
      </c>
      <c r="AH514" t="s">
        <v>607</v>
      </c>
      <c r="AI514" t="s">
        <v>607</v>
      </c>
      <c r="AJ514" t="s">
        <v>607</v>
      </c>
      <c r="AK514" t="s">
        <v>607</v>
      </c>
      <c r="AL514">
        <v>0</v>
      </c>
      <c r="AM514">
        <v>0</v>
      </c>
      <c r="AN514">
        <v>0</v>
      </c>
      <c r="AO514">
        <v>0</v>
      </c>
      <c r="AP514">
        <v>0</v>
      </c>
      <c r="AQ514" t="s">
        <v>607</v>
      </c>
      <c r="AR514" t="s">
        <v>606</v>
      </c>
      <c r="AS514" t="s">
        <v>606</v>
      </c>
      <c r="AT514" t="s">
        <v>606</v>
      </c>
      <c r="AU514" t="s">
        <v>606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0.621</v>
      </c>
      <c r="BW514">
        <v>0.76109760000000004</v>
      </c>
      <c r="BX514">
        <v>18</v>
      </c>
      <c r="BY514">
        <v>4769.2</v>
      </c>
      <c r="BZ514">
        <v>197.9</v>
      </c>
      <c r="CB514">
        <v>111.2</v>
      </c>
      <c r="CC514">
        <v>3.8394475620000001</v>
      </c>
      <c r="CD514">
        <v>3.8361840310000002</v>
      </c>
      <c r="CE514">
        <v>226.33</v>
      </c>
      <c r="CF514" t="s">
        <v>609</v>
      </c>
      <c r="CG514">
        <v>3</v>
      </c>
      <c r="CH514" t="s">
        <v>1689</v>
      </c>
      <c r="CJ514" t="s">
        <v>1690</v>
      </c>
      <c r="CL514">
        <v>518.9</v>
      </c>
      <c r="CM514">
        <v>523.9</v>
      </c>
      <c r="CN514">
        <v>515.5</v>
      </c>
      <c r="CO514">
        <v>518.5</v>
      </c>
      <c r="CU514">
        <v>600.29999999999995</v>
      </c>
      <c r="CV514">
        <v>596.70000000000005</v>
      </c>
      <c r="CW514" t="s">
        <v>2146</v>
      </c>
    </row>
    <row r="515" spans="2:101" hidden="1">
      <c r="B515">
        <v>76647</v>
      </c>
      <c r="C515" t="s">
        <v>1870</v>
      </c>
      <c r="D515" t="s">
        <v>592</v>
      </c>
      <c r="E515" t="s">
        <v>665</v>
      </c>
      <c r="F515" t="s">
        <v>594</v>
      </c>
      <c r="G515" t="s">
        <v>2153</v>
      </c>
      <c r="H515">
        <v>6792</v>
      </c>
      <c r="I515" t="s">
        <v>616</v>
      </c>
      <c r="J515" t="s">
        <v>1872</v>
      </c>
      <c r="L515" t="s">
        <v>654</v>
      </c>
      <c r="M515" t="s">
        <v>831</v>
      </c>
      <c r="N515" t="s">
        <v>1999</v>
      </c>
      <c r="O515" t="s">
        <v>1992</v>
      </c>
      <c r="P515" t="s">
        <v>2145</v>
      </c>
      <c r="Q515" t="s">
        <v>642</v>
      </c>
      <c r="R515">
        <v>2337</v>
      </c>
      <c r="S515">
        <v>2337</v>
      </c>
      <c r="T515">
        <v>2100</v>
      </c>
      <c r="U515">
        <v>18.899999999999999</v>
      </c>
      <c r="V515">
        <v>18.899999999999999</v>
      </c>
      <c r="W515">
        <v>21</v>
      </c>
      <c r="Z515" t="s">
        <v>607</v>
      </c>
      <c r="AA515">
        <v>5.9999999999999995E-4</v>
      </c>
      <c r="AB515">
        <v>3.3999999999999998E-3</v>
      </c>
      <c r="AC515">
        <v>7.2700000000000001E-2</v>
      </c>
      <c r="AD515" t="s">
        <v>607</v>
      </c>
      <c r="AE515">
        <v>0.92269999999999996</v>
      </c>
      <c r="AF515">
        <v>5.9999999999999995E-4</v>
      </c>
      <c r="AG515" t="s">
        <v>607</v>
      </c>
      <c r="AH515" t="s">
        <v>607</v>
      </c>
      <c r="AI515" t="s">
        <v>607</v>
      </c>
      <c r="AJ515" t="s">
        <v>606</v>
      </c>
      <c r="AK515" t="s">
        <v>606</v>
      </c>
      <c r="AL515">
        <v>0</v>
      </c>
      <c r="AM515">
        <v>0</v>
      </c>
      <c r="AN515">
        <v>0</v>
      </c>
      <c r="AO515">
        <v>0</v>
      </c>
      <c r="AP515">
        <v>0</v>
      </c>
      <c r="AQ515" t="s">
        <v>606</v>
      </c>
      <c r="AR515" t="s">
        <v>606</v>
      </c>
      <c r="AS515" t="s">
        <v>606</v>
      </c>
      <c r="AT515" t="s">
        <v>606</v>
      </c>
      <c r="AU515" t="s">
        <v>606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0.626</v>
      </c>
      <c r="BW515">
        <v>0.76722559999999995</v>
      </c>
      <c r="BX515">
        <v>18.100000000000001</v>
      </c>
      <c r="BY515">
        <v>4794.6000000000004</v>
      </c>
      <c r="BZ515">
        <v>198.6</v>
      </c>
      <c r="CB515">
        <v>95</v>
      </c>
      <c r="CC515">
        <v>3.28</v>
      </c>
      <c r="CD515">
        <v>3.2770000000000001</v>
      </c>
      <c r="CE515" t="s">
        <v>608</v>
      </c>
      <c r="CF515" t="s">
        <v>609</v>
      </c>
      <c r="CG515">
        <v>15</v>
      </c>
      <c r="CH515" t="s">
        <v>1875</v>
      </c>
      <c r="CJ515" t="s">
        <v>1876</v>
      </c>
      <c r="CL515">
        <v>487</v>
      </c>
      <c r="CM515">
        <v>493</v>
      </c>
      <c r="CN515">
        <v>487</v>
      </c>
      <c r="CO515">
        <v>493</v>
      </c>
      <c r="CU515">
        <v>571.95000000000005</v>
      </c>
      <c r="CV515">
        <v>568.35</v>
      </c>
      <c r="CW515" t="s">
        <v>2146</v>
      </c>
    </row>
    <row r="516" spans="2:101" hidden="1">
      <c r="C516" t="s">
        <v>1440</v>
      </c>
      <c r="D516" t="s">
        <v>592</v>
      </c>
      <c r="E516" t="s">
        <v>665</v>
      </c>
      <c r="F516" t="s">
        <v>594</v>
      </c>
      <c r="G516" t="s">
        <v>2154</v>
      </c>
      <c r="H516">
        <v>9854</v>
      </c>
      <c r="I516" t="s">
        <v>616</v>
      </c>
      <c r="J516" t="s">
        <v>1442</v>
      </c>
      <c r="K516">
        <v>10861</v>
      </c>
      <c r="L516" t="s">
        <v>638</v>
      </c>
      <c r="M516" t="s">
        <v>1096</v>
      </c>
      <c r="N516" t="s">
        <v>1999</v>
      </c>
      <c r="O516" t="s">
        <v>1992</v>
      </c>
      <c r="P516" t="s">
        <v>2145</v>
      </c>
      <c r="Q516" t="s">
        <v>642</v>
      </c>
      <c r="R516">
        <v>234</v>
      </c>
      <c r="S516">
        <v>234</v>
      </c>
      <c r="T516">
        <v>200</v>
      </c>
      <c r="U516">
        <v>15.6</v>
      </c>
      <c r="V516">
        <v>15.6</v>
      </c>
      <c r="W516">
        <v>21</v>
      </c>
      <c r="Y516" t="s">
        <v>2155</v>
      </c>
      <c r="Z516" t="s">
        <v>607</v>
      </c>
      <c r="AA516" t="s">
        <v>607</v>
      </c>
      <c r="AB516">
        <v>6.1000000000000004E-3</v>
      </c>
      <c r="AC516">
        <v>3.3700000000000001E-2</v>
      </c>
      <c r="AD516" t="s">
        <v>607</v>
      </c>
      <c r="AE516">
        <v>0.91279999999999994</v>
      </c>
      <c r="AF516">
        <v>2.6499999999999999E-2</v>
      </c>
      <c r="AG516">
        <v>9.5999999999999992E-3</v>
      </c>
      <c r="AH516">
        <v>2.3999999999999998E-3</v>
      </c>
      <c r="AI516">
        <v>1.9E-3</v>
      </c>
      <c r="AJ516">
        <v>1.2999999999999999E-3</v>
      </c>
      <c r="AK516">
        <v>6.9999999999999999E-4</v>
      </c>
      <c r="AL516">
        <v>8.5999999999999998E-4</v>
      </c>
      <c r="AM516">
        <v>1.64E-3</v>
      </c>
      <c r="AN516">
        <v>1.2700000000000001E-3</v>
      </c>
      <c r="AO516">
        <v>9.0000000000000006E-5</v>
      </c>
      <c r="AP516">
        <v>0</v>
      </c>
      <c r="AQ516" t="s">
        <v>607</v>
      </c>
      <c r="AR516" t="s">
        <v>606</v>
      </c>
      <c r="AS516" t="s">
        <v>606</v>
      </c>
      <c r="AT516" t="s">
        <v>606</v>
      </c>
      <c r="AU516" t="s">
        <v>606</v>
      </c>
      <c r="BK516">
        <v>3.0000000000000001E-5</v>
      </c>
      <c r="BL516">
        <v>9.0000000000000006E-5</v>
      </c>
      <c r="BM516">
        <v>1.0000000000000001E-5</v>
      </c>
      <c r="BN516">
        <v>0</v>
      </c>
      <c r="BO516">
        <v>0</v>
      </c>
      <c r="BP516">
        <v>1.0000000000000001E-5</v>
      </c>
      <c r="BQ516">
        <v>0</v>
      </c>
      <c r="BR516">
        <v>6.4999999999999997E-4</v>
      </c>
      <c r="BS516">
        <v>6.9999999999999994E-5</v>
      </c>
      <c r="BT516">
        <v>6.0000000000000002E-5</v>
      </c>
      <c r="BU516">
        <v>2.2000000000000001E-4</v>
      </c>
      <c r="BV516">
        <v>0.63600000000000001</v>
      </c>
      <c r="BW516">
        <v>0.7794816</v>
      </c>
      <c r="BX516">
        <v>18.399999999999999</v>
      </c>
      <c r="BY516">
        <v>4674.1000000000004</v>
      </c>
      <c r="BZ516">
        <v>202</v>
      </c>
      <c r="CB516">
        <v>105.6</v>
      </c>
      <c r="CC516">
        <v>3.6460940869999998</v>
      </c>
      <c r="CD516">
        <v>3.6429949069999998</v>
      </c>
      <c r="CE516">
        <v>215.23</v>
      </c>
      <c r="CF516" t="s">
        <v>609</v>
      </c>
      <c r="CG516">
        <v>2</v>
      </c>
      <c r="CH516" t="s">
        <v>1443</v>
      </c>
      <c r="CI516" t="s">
        <v>157</v>
      </c>
      <c r="CJ516" t="s">
        <v>1444</v>
      </c>
      <c r="CL516">
        <v>1303.4000000000001</v>
      </c>
      <c r="CM516">
        <v>1807</v>
      </c>
      <c r="CN516">
        <v>1303.4000000000001</v>
      </c>
      <c r="CO516">
        <v>1807</v>
      </c>
      <c r="CP516" t="s">
        <v>157</v>
      </c>
      <c r="CQ516" t="s">
        <v>157</v>
      </c>
      <c r="CU516">
        <v>459.6</v>
      </c>
      <c r="CV516">
        <v>454.6</v>
      </c>
      <c r="CW516" t="s">
        <v>2146</v>
      </c>
    </row>
    <row r="517" spans="2:101" hidden="1">
      <c r="B517">
        <v>76863</v>
      </c>
      <c r="C517" t="s">
        <v>1491</v>
      </c>
      <c r="D517" t="s">
        <v>592</v>
      </c>
      <c r="E517" t="s">
        <v>665</v>
      </c>
      <c r="F517" t="s">
        <v>594</v>
      </c>
      <c r="G517" t="s">
        <v>2156</v>
      </c>
      <c r="H517">
        <v>13539</v>
      </c>
      <c r="I517" t="s">
        <v>616</v>
      </c>
      <c r="J517" t="s">
        <v>1493</v>
      </c>
      <c r="K517">
        <v>10085</v>
      </c>
      <c r="L517" t="s">
        <v>638</v>
      </c>
      <c r="M517" t="s">
        <v>1096</v>
      </c>
      <c r="N517" t="s">
        <v>1999</v>
      </c>
      <c r="O517" t="s">
        <v>1992</v>
      </c>
      <c r="P517" t="s">
        <v>2145</v>
      </c>
      <c r="Q517" t="s">
        <v>642</v>
      </c>
      <c r="R517">
        <v>703</v>
      </c>
      <c r="S517">
        <v>703</v>
      </c>
      <c r="T517">
        <v>825</v>
      </c>
      <c r="U517">
        <v>-8.9</v>
      </c>
      <c r="V517">
        <v>-8.9</v>
      </c>
      <c r="W517">
        <v>21</v>
      </c>
      <c r="Z517" t="s">
        <v>607</v>
      </c>
      <c r="AA517">
        <v>8.9999999999999998E-4</v>
      </c>
      <c r="AB517">
        <v>1.72E-2</v>
      </c>
      <c r="AC517">
        <v>1.84E-2</v>
      </c>
      <c r="AD517" t="s">
        <v>607</v>
      </c>
      <c r="AE517">
        <v>0.9536</v>
      </c>
      <c r="AF517">
        <v>7.1999999999999998E-3</v>
      </c>
      <c r="AG517">
        <v>2.9999999999999997E-4</v>
      </c>
      <c r="AH517">
        <v>5.0000000000000001E-4</v>
      </c>
      <c r="AI517">
        <v>2.0000000000000001E-4</v>
      </c>
      <c r="AJ517">
        <v>2.9999999999999997E-4</v>
      </c>
      <c r="AK517">
        <v>2.9999999999999997E-4</v>
      </c>
      <c r="AL517">
        <v>4.2000000000000002E-4</v>
      </c>
      <c r="AM517">
        <v>3.5E-4</v>
      </c>
      <c r="AN517">
        <v>0</v>
      </c>
      <c r="AO517">
        <v>0</v>
      </c>
      <c r="AP517">
        <v>0</v>
      </c>
      <c r="AQ517" t="s">
        <v>607</v>
      </c>
      <c r="AR517" t="s">
        <v>606</v>
      </c>
      <c r="AS517" t="s">
        <v>606</v>
      </c>
      <c r="AT517" t="s">
        <v>606</v>
      </c>
      <c r="AU517" t="s">
        <v>606</v>
      </c>
      <c r="BK517">
        <v>0</v>
      </c>
      <c r="BL517">
        <v>3.0000000000000001E-5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2.5000000000000001E-4</v>
      </c>
      <c r="BS517">
        <v>3.0000000000000001E-5</v>
      </c>
      <c r="BT517">
        <v>2.0000000000000002E-5</v>
      </c>
      <c r="BU517">
        <v>0</v>
      </c>
      <c r="BV517">
        <v>0.58699999999999997</v>
      </c>
      <c r="BW517">
        <v>0.71942720000000004</v>
      </c>
      <c r="BX517">
        <v>17</v>
      </c>
      <c r="BY517">
        <v>4624</v>
      </c>
      <c r="BZ517">
        <v>193</v>
      </c>
      <c r="CB517">
        <v>100.9</v>
      </c>
      <c r="CC517">
        <v>3.4838152779999998</v>
      </c>
      <c r="CD517">
        <v>3.4808540350000001</v>
      </c>
      <c r="CE517">
        <v>205.4</v>
      </c>
      <c r="CF517" t="s">
        <v>609</v>
      </c>
      <c r="CG517">
        <v>2</v>
      </c>
      <c r="CH517" t="s">
        <v>1494</v>
      </c>
      <c r="CI517" t="s">
        <v>157</v>
      </c>
      <c r="CJ517" t="s">
        <v>1495</v>
      </c>
      <c r="CL517">
        <v>1269.5</v>
      </c>
      <c r="CM517">
        <v>1276</v>
      </c>
      <c r="CN517">
        <v>1269.5</v>
      </c>
      <c r="CO517">
        <v>1276</v>
      </c>
      <c r="CP517" t="s">
        <v>157</v>
      </c>
      <c r="CQ517" t="s">
        <v>157</v>
      </c>
      <c r="CU517">
        <v>460.8</v>
      </c>
      <c r="CV517">
        <v>456.7</v>
      </c>
      <c r="CW517" t="s">
        <v>2146</v>
      </c>
    </row>
    <row r="518" spans="2:101" hidden="1">
      <c r="B518">
        <v>76895</v>
      </c>
      <c r="C518" t="s">
        <v>1170</v>
      </c>
      <c r="D518" t="s">
        <v>592</v>
      </c>
      <c r="E518" t="s">
        <v>665</v>
      </c>
      <c r="F518" t="s">
        <v>594</v>
      </c>
      <c r="G518" t="s">
        <v>2157</v>
      </c>
      <c r="H518">
        <v>1223</v>
      </c>
      <c r="I518" t="s">
        <v>616</v>
      </c>
      <c r="J518" t="s">
        <v>1172</v>
      </c>
      <c r="K518">
        <v>13440</v>
      </c>
      <c r="L518" t="s">
        <v>638</v>
      </c>
      <c r="M518" t="s">
        <v>1096</v>
      </c>
      <c r="N518" t="s">
        <v>1999</v>
      </c>
      <c r="O518" t="s">
        <v>2011</v>
      </c>
      <c r="P518" t="s">
        <v>2145</v>
      </c>
      <c r="Q518" t="s">
        <v>642</v>
      </c>
      <c r="R518">
        <v>765</v>
      </c>
      <c r="S518">
        <v>765</v>
      </c>
      <c r="T518">
        <v>800</v>
      </c>
      <c r="U518">
        <v>16.100000000000001</v>
      </c>
      <c r="V518">
        <v>16.100000000000001</v>
      </c>
      <c r="W518">
        <v>21</v>
      </c>
      <c r="Z518">
        <v>5.0000000000000001E-4</v>
      </c>
      <c r="AA518">
        <v>5.0000000000000001E-4</v>
      </c>
      <c r="AB518">
        <v>1.12E-2</v>
      </c>
      <c r="AC518">
        <v>1.6199999999999999E-2</v>
      </c>
      <c r="AD518" t="s">
        <v>607</v>
      </c>
      <c r="AE518">
        <v>0.9496</v>
      </c>
      <c r="AF518">
        <v>1.5299999999999999E-2</v>
      </c>
      <c r="AG518">
        <v>3.5000000000000001E-3</v>
      </c>
      <c r="AH518">
        <v>5.0000000000000001E-4</v>
      </c>
      <c r="AI518">
        <v>2.9999999999999997E-4</v>
      </c>
      <c r="AJ518">
        <v>2.0000000000000001E-4</v>
      </c>
      <c r="AK518">
        <v>1E-4</v>
      </c>
      <c r="AL518">
        <v>2.0000000000000001E-4</v>
      </c>
      <c r="AM518">
        <v>7.1000000000000002E-4</v>
      </c>
      <c r="AN518">
        <v>5.6999999999999998E-4</v>
      </c>
      <c r="AO518">
        <v>2.0000000000000001E-4</v>
      </c>
      <c r="AP518">
        <v>0</v>
      </c>
      <c r="AQ518" t="s">
        <v>607</v>
      </c>
      <c r="AR518" t="s">
        <v>606</v>
      </c>
      <c r="AS518" t="s">
        <v>606</v>
      </c>
      <c r="AT518" t="s">
        <v>606</v>
      </c>
      <c r="AU518" t="s">
        <v>606</v>
      </c>
      <c r="BK518">
        <v>2.0000000000000002E-5</v>
      </c>
      <c r="BL518">
        <v>3.0000000000000001E-5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1.7000000000000001E-4</v>
      </c>
      <c r="BS518">
        <v>3.0000000000000001E-5</v>
      </c>
      <c r="BT518">
        <v>4.0000000000000003E-5</v>
      </c>
      <c r="BU518">
        <v>1.2999999999999999E-4</v>
      </c>
      <c r="BV518">
        <v>0.59299999999999997</v>
      </c>
      <c r="BW518">
        <v>0.7267808</v>
      </c>
      <c r="BX518">
        <v>17.2</v>
      </c>
      <c r="BY518">
        <v>4624.8999999999996</v>
      </c>
      <c r="BZ518">
        <v>195</v>
      </c>
      <c r="CB518">
        <v>108.4</v>
      </c>
      <c r="CC518">
        <v>3.7427708239999999</v>
      </c>
      <c r="CD518">
        <v>3.7395894690000002</v>
      </c>
      <c r="CE518">
        <v>220.73</v>
      </c>
      <c r="CF518" t="s">
        <v>609</v>
      </c>
      <c r="CG518">
        <v>2</v>
      </c>
      <c r="CH518" t="s">
        <v>1173</v>
      </c>
      <c r="CI518" t="s">
        <v>157</v>
      </c>
      <c r="CJ518" t="s">
        <v>1174</v>
      </c>
      <c r="CL518">
        <v>1398</v>
      </c>
      <c r="CM518">
        <v>2051</v>
      </c>
      <c r="CN518">
        <v>1398</v>
      </c>
      <c r="CO518">
        <v>2051</v>
      </c>
      <c r="CP518" t="s">
        <v>157</v>
      </c>
      <c r="CQ518" t="s">
        <v>157</v>
      </c>
      <c r="CU518">
        <v>449.2</v>
      </c>
      <c r="CV518">
        <v>445</v>
      </c>
      <c r="CW518" t="s">
        <v>2146</v>
      </c>
    </row>
    <row r="519" spans="2:101" hidden="1">
      <c r="B519">
        <v>76901</v>
      </c>
      <c r="C519" t="s">
        <v>1429</v>
      </c>
      <c r="D519" t="s">
        <v>592</v>
      </c>
      <c r="E519" t="s">
        <v>665</v>
      </c>
      <c r="F519" t="s">
        <v>594</v>
      </c>
      <c r="G519" t="s">
        <v>2158</v>
      </c>
      <c r="H519">
        <v>5732</v>
      </c>
      <c r="I519" t="s">
        <v>616</v>
      </c>
      <c r="J519" t="s">
        <v>1431</v>
      </c>
      <c r="K519">
        <v>13459</v>
      </c>
      <c r="L519" t="s">
        <v>638</v>
      </c>
      <c r="M519" t="s">
        <v>1096</v>
      </c>
      <c r="N519" t="s">
        <v>1999</v>
      </c>
      <c r="O519" t="s">
        <v>2011</v>
      </c>
      <c r="P519" t="s">
        <v>2145</v>
      </c>
      <c r="Q519" t="s">
        <v>642</v>
      </c>
      <c r="R519">
        <v>779</v>
      </c>
      <c r="S519">
        <v>779</v>
      </c>
      <c r="T519">
        <v>870</v>
      </c>
      <c r="U519">
        <v>-0.6</v>
      </c>
      <c r="V519">
        <v>-0.6</v>
      </c>
      <c r="W519">
        <v>21</v>
      </c>
      <c r="Z519" t="s">
        <v>607</v>
      </c>
      <c r="AA519">
        <v>5.0000000000000001E-4</v>
      </c>
      <c r="AB519">
        <v>1.0999999999999999E-2</v>
      </c>
      <c r="AC519">
        <v>1.6400000000000001E-2</v>
      </c>
      <c r="AD519" t="s">
        <v>606</v>
      </c>
      <c r="AE519">
        <v>0.95409999999999995</v>
      </c>
      <c r="AF519">
        <v>1.5299999999999999E-2</v>
      </c>
      <c r="AG519">
        <v>1E-3</v>
      </c>
      <c r="AH519">
        <v>5.0000000000000001E-4</v>
      </c>
      <c r="AI519">
        <v>2.9999999999999997E-4</v>
      </c>
      <c r="AJ519">
        <v>2.0000000000000001E-4</v>
      </c>
      <c r="AK519" t="s">
        <v>607</v>
      </c>
      <c r="AL519">
        <v>8.0000000000000007E-5</v>
      </c>
      <c r="AM519">
        <v>2.5999999999999998E-4</v>
      </c>
      <c r="AN519">
        <v>1.6000000000000001E-4</v>
      </c>
      <c r="AO519">
        <v>0</v>
      </c>
      <c r="AP519">
        <v>0</v>
      </c>
      <c r="AQ519" t="s">
        <v>606</v>
      </c>
      <c r="AR519" t="s">
        <v>606</v>
      </c>
      <c r="AS519" t="s">
        <v>606</v>
      </c>
      <c r="AT519" t="s">
        <v>606</v>
      </c>
      <c r="AU519" t="s">
        <v>606</v>
      </c>
      <c r="BK519">
        <v>0</v>
      </c>
      <c r="BL519">
        <v>2.0000000000000002E-5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1E-4</v>
      </c>
      <c r="BS519">
        <v>2.0000000000000002E-5</v>
      </c>
      <c r="BT519">
        <v>2.0000000000000002E-5</v>
      </c>
      <c r="BU519">
        <v>4.0000000000000003E-5</v>
      </c>
      <c r="BV519">
        <v>0.58599999999999997</v>
      </c>
      <c r="BW519">
        <v>0.7182016</v>
      </c>
      <c r="BX519">
        <v>17</v>
      </c>
      <c r="BY519">
        <v>4630.6000000000004</v>
      </c>
      <c r="BZ519">
        <v>194.1</v>
      </c>
      <c r="CB519">
        <v>105.8</v>
      </c>
      <c r="CC519">
        <v>3.6529995679999998</v>
      </c>
      <c r="CD519">
        <v>3.6498945190000001</v>
      </c>
      <c r="CE519">
        <v>215.36</v>
      </c>
      <c r="CF519" t="s">
        <v>609</v>
      </c>
      <c r="CG519">
        <v>0</v>
      </c>
      <c r="CH519" t="s">
        <v>1432</v>
      </c>
      <c r="CI519" t="s">
        <v>157</v>
      </c>
      <c r="CJ519" t="s">
        <v>1433</v>
      </c>
      <c r="CL519">
        <v>1392</v>
      </c>
      <c r="CM519">
        <v>2200</v>
      </c>
      <c r="CN519">
        <v>1392</v>
      </c>
      <c r="CO519">
        <v>2200</v>
      </c>
      <c r="CP519" t="s">
        <v>157</v>
      </c>
      <c r="CQ519" t="s">
        <v>157</v>
      </c>
      <c r="CU519">
        <v>449.7</v>
      </c>
      <c r="CV519">
        <v>445.5</v>
      </c>
      <c r="CW519" t="s">
        <v>2146</v>
      </c>
    </row>
    <row r="520" spans="2:101" hidden="1">
      <c r="B520">
        <v>76939</v>
      </c>
      <c r="C520" t="s">
        <v>1196</v>
      </c>
      <c r="D520" t="s">
        <v>592</v>
      </c>
      <c r="E520" t="s">
        <v>665</v>
      </c>
      <c r="F520" t="s">
        <v>594</v>
      </c>
      <c r="G520" t="s">
        <v>2159</v>
      </c>
      <c r="H520">
        <v>11832</v>
      </c>
      <c r="I520" t="s">
        <v>616</v>
      </c>
      <c r="J520" t="s">
        <v>1198</v>
      </c>
      <c r="K520">
        <v>13450</v>
      </c>
      <c r="L520" t="s">
        <v>654</v>
      </c>
      <c r="M520" t="s">
        <v>1152</v>
      </c>
      <c r="N520" t="s">
        <v>1999</v>
      </c>
      <c r="O520" t="s">
        <v>2034</v>
      </c>
      <c r="P520" t="s">
        <v>2145</v>
      </c>
      <c r="Q520" t="s">
        <v>642</v>
      </c>
      <c r="R520">
        <v>2275</v>
      </c>
      <c r="S520">
        <v>2275</v>
      </c>
      <c r="T520">
        <v>2250</v>
      </c>
      <c r="U520">
        <v>-10</v>
      </c>
      <c r="V520">
        <v>-10</v>
      </c>
      <c r="W520">
        <v>20</v>
      </c>
      <c r="Z520" t="s">
        <v>607</v>
      </c>
      <c r="AA520" t="s">
        <v>607</v>
      </c>
      <c r="AB520">
        <v>2E-3</v>
      </c>
      <c r="AC520">
        <v>4.2700000000000002E-2</v>
      </c>
      <c r="AD520" t="s">
        <v>606</v>
      </c>
      <c r="AE520">
        <v>0.9536</v>
      </c>
      <c r="AF520">
        <v>1.6999999999999999E-3</v>
      </c>
      <c r="AG520" t="s">
        <v>607</v>
      </c>
      <c r="AH520" t="s">
        <v>607</v>
      </c>
      <c r="AI520" t="s">
        <v>607</v>
      </c>
      <c r="AJ520" t="s">
        <v>607</v>
      </c>
      <c r="AK520" t="s">
        <v>607</v>
      </c>
      <c r="AL520">
        <v>0</v>
      </c>
      <c r="AM520">
        <v>0</v>
      </c>
      <c r="AN520">
        <v>0</v>
      </c>
      <c r="AO520">
        <v>0</v>
      </c>
      <c r="AP520">
        <v>0</v>
      </c>
      <c r="AQ520" t="s">
        <v>606</v>
      </c>
      <c r="AR520" t="s">
        <v>606</v>
      </c>
      <c r="AS520" t="s">
        <v>606</v>
      </c>
      <c r="AT520" t="s">
        <v>606</v>
      </c>
      <c r="AU520" t="s">
        <v>606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0.59699999999999998</v>
      </c>
      <c r="BW520">
        <v>0.73168319999999998</v>
      </c>
      <c r="BX520">
        <v>17.3</v>
      </c>
      <c r="BY520">
        <v>4715.3</v>
      </c>
      <c r="BZ520">
        <v>195.5</v>
      </c>
      <c r="CB520">
        <v>95</v>
      </c>
      <c r="CC520">
        <v>3.28</v>
      </c>
      <c r="CD520">
        <v>3.2770000000000001</v>
      </c>
      <c r="CE520" t="s">
        <v>608</v>
      </c>
      <c r="CF520" t="s">
        <v>609</v>
      </c>
      <c r="CG520">
        <v>0</v>
      </c>
      <c r="CH520" t="s">
        <v>1200</v>
      </c>
      <c r="CI520" t="s">
        <v>157</v>
      </c>
      <c r="CJ520" t="s">
        <v>1201</v>
      </c>
      <c r="CL520">
        <v>480.5</v>
      </c>
      <c r="CM520">
        <v>483.5</v>
      </c>
      <c r="CN520">
        <v>480.5</v>
      </c>
      <c r="CO520">
        <v>483.5</v>
      </c>
      <c r="CP520" t="s">
        <v>157</v>
      </c>
      <c r="CQ520" t="s">
        <v>157</v>
      </c>
      <c r="CU520">
        <v>507.2</v>
      </c>
      <c r="CV520">
        <v>502.7</v>
      </c>
      <c r="CW520" t="s">
        <v>2146</v>
      </c>
    </row>
    <row r="521" spans="2:101" hidden="1">
      <c r="B521">
        <v>76806</v>
      </c>
      <c r="C521" t="s">
        <v>1541</v>
      </c>
      <c r="D521" t="s">
        <v>592</v>
      </c>
      <c r="E521" t="s">
        <v>665</v>
      </c>
      <c r="F521" t="s">
        <v>594</v>
      </c>
      <c r="G521" t="s">
        <v>2160</v>
      </c>
      <c r="H521">
        <v>12113</v>
      </c>
      <c r="I521" t="s">
        <v>616</v>
      </c>
      <c r="J521" t="s">
        <v>1543</v>
      </c>
      <c r="K521">
        <v>12873</v>
      </c>
      <c r="L521" t="s">
        <v>654</v>
      </c>
      <c r="M521" t="s">
        <v>1143</v>
      </c>
      <c r="N521" t="s">
        <v>1999</v>
      </c>
      <c r="O521" t="s">
        <v>2034</v>
      </c>
      <c r="P521" t="s">
        <v>2145</v>
      </c>
      <c r="Q521" t="s">
        <v>642</v>
      </c>
      <c r="R521">
        <v>2206</v>
      </c>
      <c r="S521">
        <v>2206</v>
      </c>
      <c r="T521">
        <v>2130</v>
      </c>
      <c r="U521">
        <v>-11</v>
      </c>
      <c r="V521">
        <v>-11</v>
      </c>
      <c r="W521">
        <v>21</v>
      </c>
      <c r="Y521" t="s">
        <v>2161</v>
      </c>
      <c r="Z521">
        <v>1E-4</v>
      </c>
      <c r="AA521">
        <v>2.0000000000000001E-4</v>
      </c>
      <c r="AB521">
        <v>5.1000000000000004E-3</v>
      </c>
      <c r="AC521">
        <v>8.3000000000000001E-3</v>
      </c>
      <c r="AD521" t="s">
        <v>606</v>
      </c>
      <c r="AE521">
        <v>0.98609999999999998</v>
      </c>
      <c r="AF521">
        <v>2.0000000000000001E-4</v>
      </c>
      <c r="AG521" t="s">
        <v>607</v>
      </c>
      <c r="AH521" t="s">
        <v>607</v>
      </c>
      <c r="AI521" t="s">
        <v>607</v>
      </c>
      <c r="AJ521" t="s">
        <v>607</v>
      </c>
      <c r="AK521" t="s">
        <v>607</v>
      </c>
      <c r="AL521">
        <v>0</v>
      </c>
      <c r="AM521">
        <v>0</v>
      </c>
      <c r="AN521">
        <v>0</v>
      </c>
      <c r="AO521">
        <v>0</v>
      </c>
      <c r="AP521">
        <v>0</v>
      </c>
      <c r="AQ521" t="s">
        <v>606</v>
      </c>
      <c r="AR521" t="s">
        <v>606</v>
      </c>
      <c r="AS521" t="s">
        <v>606</v>
      </c>
      <c r="AT521" t="s">
        <v>606</v>
      </c>
      <c r="AU521" t="s">
        <v>606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0.56399999999999995</v>
      </c>
      <c r="BW521">
        <v>0.69123840000000003</v>
      </c>
      <c r="BX521">
        <v>16.3</v>
      </c>
      <c r="BY521">
        <v>4614.8</v>
      </c>
      <c r="BZ521">
        <v>191.2</v>
      </c>
      <c r="CB521">
        <v>95</v>
      </c>
      <c r="CC521">
        <v>3.28</v>
      </c>
      <c r="CD521">
        <v>3.2770000000000001</v>
      </c>
      <c r="CE521" t="s">
        <v>608</v>
      </c>
      <c r="CF521" t="s">
        <v>609</v>
      </c>
      <c r="CG521">
        <v>0</v>
      </c>
      <c r="CH521" t="s">
        <v>976</v>
      </c>
      <c r="CI521" t="s">
        <v>157</v>
      </c>
      <c r="CJ521" t="s">
        <v>977</v>
      </c>
      <c r="CL521">
        <v>422.5</v>
      </c>
      <c r="CM521">
        <v>425</v>
      </c>
      <c r="CN521">
        <v>422.5</v>
      </c>
      <c r="CO521">
        <v>425</v>
      </c>
      <c r="CP521" t="s">
        <v>157</v>
      </c>
      <c r="CQ521" t="s">
        <v>157</v>
      </c>
      <c r="CU521">
        <v>508.8</v>
      </c>
      <c r="CV521">
        <v>504.5</v>
      </c>
      <c r="CW521" t="s">
        <v>2146</v>
      </c>
    </row>
    <row r="522" spans="2:101" hidden="1">
      <c r="B522">
        <v>76821</v>
      </c>
      <c r="C522" t="s">
        <v>1259</v>
      </c>
      <c r="D522" t="s">
        <v>592</v>
      </c>
      <c r="E522" t="s">
        <v>665</v>
      </c>
      <c r="F522" t="s">
        <v>594</v>
      </c>
      <c r="G522" t="s">
        <v>2162</v>
      </c>
      <c r="H522">
        <v>7407</v>
      </c>
      <c r="I522" t="s">
        <v>616</v>
      </c>
      <c r="J522" t="s">
        <v>1261</v>
      </c>
      <c r="K522">
        <v>13400</v>
      </c>
      <c r="L522" t="s">
        <v>638</v>
      </c>
      <c r="M522" t="s">
        <v>1096</v>
      </c>
      <c r="N522" t="s">
        <v>1999</v>
      </c>
      <c r="O522" t="s">
        <v>2034</v>
      </c>
      <c r="P522" t="s">
        <v>2145</v>
      </c>
      <c r="Q522" t="s">
        <v>642</v>
      </c>
      <c r="R522">
        <v>765</v>
      </c>
      <c r="S522">
        <v>765</v>
      </c>
      <c r="T522">
        <v>700</v>
      </c>
      <c r="U522">
        <v>7.8</v>
      </c>
      <c r="V522">
        <v>7.8</v>
      </c>
      <c r="W522">
        <v>21</v>
      </c>
      <c r="Z522" t="s">
        <v>607</v>
      </c>
      <c r="AA522">
        <v>8.0000000000000004E-4</v>
      </c>
      <c r="AB522">
        <v>1.34E-2</v>
      </c>
      <c r="AC522">
        <v>1.84E-2</v>
      </c>
      <c r="AD522" t="s">
        <v>607</v>
      </c>
      <c r="AE522">
        <v>0.95860000000000001</v>
      </c>
      <c r="AF522">
        <v>4.1999999999999997E-3</v>
      </c>
      <c r="AG522">
        <v>2.0999999999999999E-3</v>
      </c>
      <c r="AH522">
        <v>2.0000000000000001E-4</v>
      </c>
      <c r="AI522">
        <v>1E-4</v>
      </c>
      <c r="AJ522">
        <v>2.0000000000000001E-4</v>
      </c>
      <c r="AK522">
        <v>2.0000000000000001E-4</v>
      </c>
      <c r="AL522">
        <v>2.9999999999999997E-4</v>
      </c>
      <c r="AM522">
        <v>7.2000000000000005E-4</v>
      </c>
      <c r="AN522">
        <v>2.7999999999999998E-4</v>
      </c>
      <c r="AO522">
        <v>0</v>
      </c>
      <c r="AP522">
        <v>0</v>
      </c>
      <c r="AQ522" t="s">
        <v>606</v>
      </c>
      <c r="AR522" t="s">
        <v>606</v>
      </c>
      <c r="AS522" t="s">
        <v>606</v>
      </c>
      <c r="AT522" t="s">
        <v>606</v>
      </c>
      <c r="AU522" t="s">
        <v>606</v>
      </c>
      <c r="BK522">
        <v>0</v>
      </c>
      <c r="BL522">
        <v>2.0000000000000002E-5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2.7999999999999998E-4</v>
      </c>
      <c r="BS522">
        <v>4.0000000000000003E-5</v>
      </c>
      <c r="BT522">
        <v>4.0000000000000003E-5</v>
      </c>
      <c r="BU522">
        <v>1.2E-4</v>
      </c>
      <c r="BV522">
        <v>0.58699999999999997</v>
      </c>
      <c r="BW522">
        <v>0.71942720000000004</v>
      </c>
      <c r="BX522">
        <v>17</v>
      </c>
      <c r="BY522">
        <v>4626.6000000000004</v>
      </c>
      <c r="BZ522">
        <v>193.3</v>
      </c>
      <c r="CB522">
        <v>104.6</v>
      </c>
      <c r="CC522">
        <v>3.6115666809999998</v>
      </c>
      <c r="CD522">
        <v>3.6084968489999998</v>
      </c>
      <c r="CE522">
        <v>213.14</v>
      </c>
      <c r="CF522" t="s">
        <v>609</v>
      </c>
      <c r="CG522">
        <v>7</v>
      </c>
      <c r="CH522" t="s">
        <v>1262</v>
      </c>
      <c r="CI522" t="s">
        <v>157</v>
      </c>
      <c r="CJ522" t="s">
        <v>1263</v>
      </c>
      <c r="CL522">
        <v>1403</v>
      </c>
      <c r="CM522">
        <v>1959</v>
      </c>
      <c r="CN522">
        <v>1403</v>
      </c>
      <c r="CO522">
        <v>1959</v>
      </c>
      <c r="CP522" t="s">
        <v>157</v>
      </c>
      <c r="CQ522" t="s">
        <v>157</v>
      </c>
      <c r="CU522">
        <v>480.4</v>
      </c>
      <c r="CV522">
        <v>475.4</v>
      </c>
      <c r="CW522" t="s">
        <v>2146</v>
      </c>
    </row>
    <row r="523" spans="2:101" hidden="1">
      <c r="B523">
        <v>76793</v>
      </c>
      <c r="C523" t="s">
        <v>1079</v>
      </c>
      <c r="D523" t="s">
        <v>592</v>
      </c>
      <c r="E523" t="s">
        <v>665</v>
      </c>
      <c r="F523" t="s">
        <v>594</v>
      </c>
      <c r="G523" t="s">
        <v>2163</v>
      </c>
      <c r="H523">
        <v>6641</v>
      </c>
      <c r="I523" t="s">
        <v>616</v>
      </c>
      <c r="J523" t="s">
        <v>1081</v>
      </c>
      <c r="K523">
        <v>15245</v>
      </c>
      <c r="L523" t="s">
        <v>638</v>
      </c>
      <c r="M523" t="s">
        <v>157</v>
      </c>
      <c r="N523" t="s">
        <v>1999</v>
      </c>
      <c r="O523" t="s">
        <v>2034</v>
      </c>
      <c r="P523" t="s">
        <v>2145</v>
      </c>
      <c r="Q523" t="s">
        <v>1063</v>
      </c>
      <c r="R523">
        <v>655</v>
      </c>
      <c r="S523">
        <v>655</v>
      </c>
      <c r="T523">
        <v>725</v>
      </c>
      <c r="U523">
        <v>4</v>
      </c>
      <c r="V523">
        <v>4</v>
      </c>
      <c r="W523">
        <v>21</v>
      </c>
      <c r="Z523" t="s">
        <v>607</v>
      </c>
      <c r="AA523">
        <v>1.1999999999999999E-3</v>
      </c>
      <c r="AB523">
        <v>1.6199999999999999E-2</v>
      </c>
      <c r="AC523">
        <v>1.7600000000000001E-2</v>
      </c>
      <c r="AD523" t="s">
        <v>607</v>
      </c>
      <c r="AE523">
        <v>0.95950000000000002</v>
      </c>
      <c r="AF523">
        <v>3.8999999999999998E-3</v>
      </c>
      <c r="AG523" t="s">
        <v>607</v>
      </c>
      <c r="AH523">
        <v>2.0000000000000001E-4</v>
      </c>
      <c r="AI523" t="s">
        <v>607</v>
      </c>
      <c r="AJ523">
        <v>2.0000000000000001E-4</v>
      </c>
      <c r="AK523">
        <v>1E-4</v>
      </c>
      <c r="AL523">
        <v>2.1000000000000001E-4</v>
      </c>
      <c r="AM523">
        <v>3.6000000000000002E-4</v>
      </c>
      <c r="AN523">
        <v>2.2000000000000001E-4</v>
      </c>
      <c r="AO523">
        <v>0</v>
      </c>
      <c r="AP523">
        <v>0</v>
      </c>
      <c r="AQ523" t="s">
        <v>606</v>
      </c>
      <c r="AR523" t="s">
        <v>606</v>
      </c>
      <c r="AS523" t="s">
        <v>606</v>
      </c>
      <c r="AT523" t="s">
        <v>606</v>
      </c>
      <c r="AU523" t="s">
        <v>606</v>
      </c>
      <c r="BK523">
        <v>0</v>
      </c>
      <c r="BL523">
        <v>2.0000000000000002E-5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1.7000000000000001E-4</v>
      </c>
      <c r="BS523">
        <v>2.0000000000000002E-5</v>
      </c>
      <c r="BT523">
        <v>2.0000000000000002E-5</v>
      </c>
      <c r="BU523">
        <v>8.0000000000000007E-5</v>
      </c>
      <c r="BV523">
        <v>0.58299999999999996</v>
      </c>
      <c r="BW523">
        <v>0.71452479999999996</v>
      </c>
      <c r="BX523">
        <v>16.899999999999999</v>
      </c>
      <c r="BY523">
        <v>4621.3999999999996</v>
      </c>
      <c r="BZ523">
        <v>192.3</v>
      </c>
      <c r="CB523">
        <v>105.3</v>
      </c>
      <c r="CC523">
        <v>3.635735865</v>
      </c>
      <c r="CD523">
        <v>3.6326454899999998</v>
      </c>
      <c r="CE523">
        <v>214.41</v>
      </c>
      <c r="CF523" t="s">
        <v>609</v>
      </c>
      <c r="CG523">
        <v>17</v>
      </c>
      <c r="CH523" t="s">
        <v>1082</v>
      </c>
      <c r="CI523" t="s">
        <v>157</v>
      </c>
      <c r="CJ523" t="s">
        <v>1083</v>
      </c>
      <c r="CL523">
        <v>1384.3</v>
      </c>
      <c r="CM523">
        <v>1674</v>
      </c>
      <c r="CN523">
        <v>1384.3</v>
      </c>
      <c r="CO523">
        <v>1674</v>
      </c>
      <c r="CP523" t="s">
        <v>157</v>
      </c>
      <c r="CQ523" t="s">
        <v>157</v>
      </c>
      <c r="CU523">
        <v>486.2</v>
      </c>
      <c r="CV523">
        <v>480.9</v>
      </c>
      <c r="CW523" t="s">
        <v>2146</v>
      </c>
    </row>
    <row r="524" spans="2:101" hidden="1">
      <c r="B524">
        <v>76847</v>
      </c>
      <c r="C524" t="s">
        <v>1212</v>
      </c>
      <c r="D524" t="s">
        <v>592</v>
      </c>
      <c r="E524" t="s">
        <v>665</v>
      </c>
      <c r="F524" t="s">
        <v>594</v>
      </c>
      <c r="G524" t="s">
        <v>2164</v>
      </c>
      <c r="H524">
        <v>8531</v>
      </c>
      <c r="I524" t="s">
        <v>616</v>
      </c>
      <c r="J524" t="s">
        <v>1214</v>
      </c>
      <c r="K524">
        <v>13456</v>
      </c>
      <c r="L524" t="s">
        <v>638</v>
      </c>
      <c r="M524" t="s">
        <v>1096</v>
      </c>
      <c r="N524" t="s">
        <v>1999</v>
      </c>
      <c r="O524" t="s">
        <v>2034</v>
      </c>
      <c r="P524" t="s">
        <v>2145</v>
      </c>
      <c r="Q524" t="s">
        <v>642</v>
      </c>
      <c r="R524">
        <v>841</v>
      </c>
      <c r="S524">
        <v>841</v>
      </c>
      <c r="T524">
        <v>850</v>
      </c>
      <c r="U524">
        <v>3.3</v>
      </c>
      <c r="V524">
        <v>3.3</v>
      </c>
      <c r="W524">
        <v>21</v>
      </c>
      <c r="Z524" t="s">
        <v>607</v>
      </c>
      <c r="AA524">
        <v>6.9999999999999999E-4</v>
      </c>
      <c r="AB524">
        <v>2.1100000000000001E-2</v>
      </c>
      <c r="AC524">
        <v>1.52E-2</v>
      </c>
      <c r="AD524" t="s">
        <v>607</v>
      </c>
      <c r="AE524">
        <v>0.9466</v>
      </c>
      <c r="AF524">
        <v>9.2999999999999992E-3</v>
      </c>
      <c r="AG524">
        <v>3.8E-3</v>
      </c>
      <c r="AH524">
        <v>5.9999999999999995E-4</v>
      </c>
      <c r="AI524">
        <v>5.0000000000000001E-4</v>
      </c>
      <c r="AJ524">
        <v>4.0000000000000002E-4</v>
      </c>
      <c r="AK524">
        <v>2.9999999999999997E-4</v>
      </c>
      <c r="AL524">
        <v>2.7999999999999998E-4</v>
      </c>
      <c r="AM524">
        <v>4.4999999999999999E-4</v>
      </c>
      <c r="AN524">
        <v>3.3E-4</v>
      </c>
      <c r="AO524">
        <v>9.0000000000000006E-5</v>
      </c>
      <c r="AP524">
        <v>0</v>
      </c>
      <c r="AQ524" t="s">
        <v>606</v>
      </c>
      <c r="AR524" t="s">
        <v>606</v>
      </c>
      <c r="AS524" t="s">
        <v>606</v>
      </c>
      <c r="AT524" t="s">
        <v>606</v>
      </c>
      <c r="AU524" t="s">
        <v>606</v>
      </c>
      <c r="BK524">
        <v>1.0000000000000001E-5</v>
      </c>
      <c r="BL524">
        <v>3.0000000000000001E-5</v>
      </c>
      <c r="BM524">
        <v>1.0000000000000001E-5</v>
      </c>
      <c r="BN524">
        <v>0</v>
      </c>
      <c r="BO524">
        <v>0</v>
      </c>
      <c r="BP524">
        <v>1.0000000000000001E-5</v>
      </c>
      <c r="BQ524">
        <v>0</v>
      </c>
      <c r="BR524">
        <v>1.9000000000000001E-4</v>
      </c>
      <c r="BS524">
        <v>2.0000000000000002E-5</v>
      </c>
      <c r="BT524">
        <v>2.0000000000000002E-5</v>
      </c>
      <c r="BU524">
        <v>6.0000000000000002E-5</v>
      </c>
      <c r="BV524">
        <v>0.59199999999999997</v>
      </c>
      <c r="BW524">
        <v>0.72555519999999996</v>
      </c>
      <c r="BX524">
        <v>17.2</v>
      </c>
      <c r="BY524">
        <v>4609.3</v>
      </c>
      <c r="BZ524">
        <v>193.5</v>
      </c>
      <c r="CB524">
        <v>106.9</v>
      </c>
      <c r="CC524">
        <v>3.6909797150000001</v>
      </c>
      <c r="CD524">
        <v>3.6878423819999999</v>
      </c>
      <c r="CE524">
        <v>217.5</v>
      </c>
      <c r="CF524" t="s">
        <v>609</v>
      </c>
      <c r="CG524">
        <v>5</v>
      </c>
      <c r="CH524" t="s">
        <v>1215</v>
      </c>
      <c r="CI524" t="s">
        <v>157</v>
      </c>
      <c r="CJ524" t="s">
        <v>1216</v>
      </c>
      <c r="CL524">
        <v>1378</v>
      </c>
      <c r="CM524">
        <v>1931</v>
      </c>
      <c r="CN524">
        <v>1378</v>
      </c>
      <c r="CO524">
        <v>1931</v>
      </c>
      <c r="CP524" t="s">
        <v>157</v>
      </c>
      <c r="CQ524" t="s">
        <v>157</v>
      </c>
      <c r="CU524">
        <v>452</v>
      </c>
      <c r="CV524">
        <v>447.8</v>
      </c>
      <c r="CW524" t="s">
        <v>2146</v>
      </c>
    </row>
    <row r="525" spans="2:101" hidden="1">
      <c r="B525">
        <v>76770</v>
      </c>
      <c r="C525" t="s">
        <v>1485</v>
      </c>
      <c r="D525" t="s">
        <v>592</v>
      </c>
      <c r="E525" t="s">
        <v>665</v>
      </c>
      <c r="F525" t="s">
        <v>594</v>
      </c>
      <c r="G525" t="s">
        <v>2165</v>
      </c>
      <c r="H525">
        <v>13829</v>
      </c>
      <c r="I525" t="s">
        <v>616</v>
      </c>
      <c r="J525" t="s">
        <v>1487</v>
      </c>
      <c r="K525">
        <v>11676</v>
      </c>
      <c r="L525" t="s">
        <v>638</v>
      </c>
      <c r="M525" t="s">
        <v>1096</v>
      </c>
      <c r="N525" t="s">
        <v>1999</v>
      </c>
      <c r="O525" t="s">
        <v>2011</v>
      </c>
      <c r="P525" t="s">
        <v>2145</v>
      </c>
      <c r="Q525" t="s">
        <v>1137</v>
      </c>
      <c r="R525">
        <v>269</v>
      </c>
      <c r="S525">
        <v>269</v>
      </c>
      <c r="T525">
        <v>300</v>
      </c>
      <c r="U525">
        <v>6.1</v>
      </c>
      <c r="V525">
        <v>6.1</v>
      </c>
      <c r="W525">
        <v>21</v>
      </c>
      <c r="Z525" t="s">
        <v>607</v>
      </c>
      <c r="AA525">
        <v>1.1000000000000001E-3</v>
      </c>
      <c r="AB525">
        <v>2.1000000000000001E-2</v>
      </c>
      <c r="AC525">
        <v>1.83E-2</v>
      </c>
      <c r="AD525" t="s">
        <v>607</v>
      </c>
      <c r="AE525">
        <v>0.95150000000000001</v>
      </c>
      <c r="AF525">
        <v>5.5999999999999999E-3</v>
      </c>
      <c r="AG525">
        <v>1E-4</v>
      </c>
      <c r="AH525">
        <v>2.9999999999999997E-4</v>
      </c>
      <c r="AI525">
        <v>1E-4</v>
      </c>
      <c r="AJ525">
        <v>2.0000000000000001E-4</v>
      </c>
      <c r="AK525">
        <v>2.0000000000000001E-4</v>
      </c>
      <c r="AL525">
        <v>3.5E-4</v>
      </c>
      <c r="AM525">
        <v>5.4000000000000001E-4</v>
      </c>
      <c r="AN525">
        <v>2.9999999999999997E-4</v>
      </c>
      <c r="AO525">
        <v>0</v>
      </c>
      <c r="AP525">
        <v>0</v>
      </c>
      <c r="AQ525" t="s">
        <v>606</v>
      </c>
      <c r="AR525" t="s">
        <v>606</v>
      </c>
      <c r="AS525" t="s">
        <v>606</v>
      </c>
      <c r="AT525" t="s">
        <v>606</v>
      </c>
      <c r="AU525" t="s">
        <v>606</v>
      </c>
      <c r="BK525">
        <v>0</v>
      </c>
      <c r="BL525">
        <v>2.0000000000000002E-5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2.3000000000000001E-4</v>
      </c>
      <c r="BS525">
        <v>3.0000000000000001E-5</v>
      </c>
      <c r="BT525">
        <v>3.0000000000000001E-5</v>
      </c>
      <c r="BU525">
        <v>1E-4</v>
      </c>
      <c r="BV525">
        <v>0.58899999999999997</v>
      </c>
      <c r="BW525">
        <v>0.72187840000000003</v>
      </c>
      <c r="BX525">
        <v>17</v>
      </c>
      <c r="BY525">
        <v>4617.3</v>
      </c>
      <c r="BZ525">
        <v>192.6</v>
      </c>
      <c r="CB525">
        <v>105.9</v>
      </c>
      <c r="CC525">
        <v>3.6564523090000001</v>
      </c>
      <c r="CD525">
        <v>3.6533443249999999</v>
      </c>
      <c r="CE525">
        <v>215.39</v>
      </c>
      <c r="CF525" t="s">
        <v>609</v>
      </c>
      <c r="CG525">
        <v>5</v>
      </c>
      <c r="CH525" t="s">
        <v>1488</v>
      </c>
      <c r="CI525" t="s">
        <v>157</v>
      </c>
      <c r="CJ525" t="s">
        <v>1489</v>
      </c>
      <c r="CL525">
        <v>1351</v>
      </c>
      <c r="CM525">
        <v>2040</v>
      </c>
      <c r="CN525">
        <v>1351</v>
      </c>
      <c r="CO525">
        <v>2040</v>
      </c>
      <c r="CP525" t="s">
        <v>157</v>
      </c>
      <c r="CQ525" t="s">
        <v>157</v>
      </c>
      <c r="CU525">
        <v>484.6</v>
      </c>
      <c r="CV525">
        <v>479.8</v>
      </c>
      <c r="CW525" t="s">
        <v>2146</v>
      </c>
    </row>
    <row r="526" spans="2:101" hidden="1">
      <c r="B526">
        <v>76764</v>
      </c>
      <c r="C526" t="s">
        <v>1114</v>
      </c>
      <c r="D526" t="s">
        <v>592</v>
      </c>
      <c r="E526" t="s">
        <v>665</v>
      </c>
      <c r="F526" t="s">
        <v>594</v>
      </c>
      <c r="G526" t="s">
        <v>2166</v>
      </c>
      <c r="H526">
        <v>14094</v>
      </c>
      <c r="I526" t="s">
        <v>616</v>
      </c>
      <c r="J526" t="s">
        <v>1116</v>
      </c>
      <c r="K526">
        <v>11982</v>
      </c>
      <c r="L526" t="s">
        <v>638</v>
      </c>
      <c r="M526" t="s">
        <v>1096</v>
      </c>
      <c r="N526" t="s">
        <v>1999</v>
      </c>
      <c r="O526" t="s">
        <v>2011</v>
      </c>
      <c r="P526" t="s">
        <v>2145</v>
      </c>
      <c r="Q526" t="s">
        <v>642</v>
      </c>
      <c r="R526">
        <v>696</v>
      </c>
      <c r="S526">
        <v>696</v>
      </c>
      <c r="T526">
        <v>500</v>
      </c>
      <c r="U526">
        <v>8.9</v>
      </c>
      <c r="V526">
        <v>8.9</v>
      </c>
      <c r="W526">
        <v>21</v>
      </c>
      <c r="Z526" t="s">
        <v>607</v>
      </c>
      <c r="AA526">
        <v>6.9999999999999999E-4</v>
      </c>
      <c r="AB526">
        <v>1.7000000000000001E-2</v>
      </c>
      <c r="AC526">
        <v>1.6899999999999998E-2</v>
      </c>
      <c r="AD526" t="s">
        <v>607</v>
      </c>
      <c r="AE526">
        <v>0.95240000000000002</v>
      </c>
      <c r="AF526">
        <v>8.2000000000000007E-3</v>
      </c>
      <c r="AG526">
        <v>2.8999999999999998E-3</v>
      </c>
      <c r="AH526">
        <v>4.0000000000000002E-4</v>
      </c>
      <c r="AI526">
        <v>2.9999999999999997E-4</v>
      </c>
      <c r="AJ526">
        <v>2.0000000000000001E-4</v>
      </c>
      <c r="AK526">
        <v>1E-4</v>
      </c>
      <c r="AL526">
        <v>1.8000000000000001E-4</v>
      </c>
      <c r="AM526">
        <v>1.8000000000000001E-4</v>
      </c>
      <c r="AN526">
        <v>2.4000000000000001E-4</v>
      </c>
      <c r="AO526">
        <v>1E-4</v>
      </c>
      <c r="AP526">
        <v>0</v>
      </c>
      <c r="AQ526" t="s">
        <v>607</v>
      </c>
      <c r="AR526" t="s">
        <v>606</v>
      </c>
      <c r="AS526" t="s">
        <v>606</v>
      </c>
      <c r="AT526" t="s">
        <v>606</v>
      </c>
      <c r="AU526" t="s">
        <v>606</v>
      </c>
      <c r="BK526">
        <v>0</v>
      </c>
      <c r="BL526">
        <v>3.0000000000000001E-5</v>
      </c>
      <c r="BM526">
        <v>3.0000000000000001E-5</v>
      </c>
      <c r="BN526">
        <v>0</v>
      </c>
      <c r="BO526">
        <v>0</v>
      </c>
      <c r="BP526">
        <v>0</v>
      </c>
      <c r="BQ526">
        <v>0</v>
      </c>
      <c r="BR526">
        <v>9.0000000000000006E-5</v>
      </c>
      <c r="BS526">
        <v>1.0000000000000001E-5</v>
      </c>
      <c r="BT526">
        <v>1.0000000000000001E-5</v>
      </c>
      <c r="BU526">
        <v>3.0000000000000001E-5</v>
      </c>
      <c r="BV526">
        <v>0.58799999999999997</v>
      </c>
      <c r="BW526">
        <v>0.72065279999999998</v>
      </c>
      <c r="BX526">
        <v>17</v>
      </c>
      <c r="BY526">
        <v>4621</v>
      </c>
      <c r="BZ526">
        <v>193.3</v>
      </c>
      <c r="CB526">
        <v>108.3</v>
      </c>
      <c r="CC526">
        <v>3.7393180840000002</v>
      </c>
      <c r="CD526">
        <v>3.7361396629999999</v>
      </c>
      <c r="CE526">
        <v>219.63</v>
      </c>
      <c r="CF526" t="s">
        <v>609</v>
      </c>
      <c r="CG526">
        <v>8</v>
      </c>
      <c r="CH526" t="s">
        <v>1117</v>
      </c>
      <c r="CI526" t="s">
        <v>157</v>
      </c>
      <c r="CJ526" t="s">
        <v>1118</v>
      </c>
      <c r="CL526">
        <v>1333</v>
      </c>
      <c r="CM526">
        <v>2110</v>
      </c>
      <c r="CN526">
        <v>1333</v>
      </c>
      <c r="CO526">
        <v>2110</v>
      </c>
      <c r="CP526" t="s">
        <v>157</v>
      </c>
      <c r="CQ526" t="s">
        <v>157</v>
      </c>
      <c r="CU526">
        <v>479.4</v>
      </c>
      <c r="CV526">
        <v>474.4</v>
      </c>
      <c r="CW526" t="s">
        <v>2146</v>
      </c>
    </row>
    <row r="527" spans="2:101" hidden="1">
      <c r="B527">
        <v>76643</v>
      </c>
      <c r="C527" t="s">
        <v>1398</v>
      </c>
      <c r="D527" t="s">
        <v>592</v>
      </c>
      <c r="E527" t="s">
        <v>665</v>
      </c>
      <c r="F527" t="s">
        <v>594</v>
      </c>
      <c r="G527" t="s">
        <v>2167</v>
      </c>
      <c r="H527">
        <v>8122</v>
      </c>
      <c r="I527" t="s">
        <v>616</v>
      </c>
      <c r="J527" t="s">
        <v>922</v>
      </c>
      <c r="K527">
        <v>15226</v>
      </c>
      <c r="L527" t="s">
        <v>654</v>
      </c>
      <c r="M527" t="s">
        <v>1169</v>
      </c>
      <c r="N527" t="s">
        <v>1999</v>
      </c>
      <c r="O527" t="s">
        <v>2034</v>
      </c>
      <c r="P527" t="s">
        <v>2145</v>
      </c>
      <c r="Q527" t="s">
        <v>642</v>
      </c>
      <c r="R527">
        <v>758</v>
      </c>
      <c r="S527">
        <v>758</v>
      </c>
      <c r="T527">
        <v>700</v>
      </c>
      <c r="U527">
        <v>11</v>
      </c>
      <c r="V527">
        <v>11</v>
      </c>
      <c r="W527">
        <v>21</v>
      </c>
      <c r="Y527" t="s">
        <v>2168</v>
      </c>
      <c r="Z527" t="s">
        <v>607</v>
      </c>
      <c r="AA527">
        <v>1E-4</v>
      </c>
      <c r="AB527">
        <v>3.5000000000000001E-3</v>
      </c>
      <c r="AC527">
        <v>9.2100000000000001E-2</v>
      </c>
      <c r="AD527">
        <v>8.0000000000000004E-4</v>
      </c>
      <c r="AE527">
        <v>0.89880000000000004</v>
      </c>
      <c r="AF527">
        <v>1.5E-3</v>
      </c>
      <c r="AG527">
        <v>3.2000000000000002E-3</v>
      </c>
      <c r="AH527" t="s">
        <v>607</v>
      </c>
      <c r="AI527" t="s">
        <v>607</v>
      </c>
      <c r="AJ527" t="s">
        <v>607</v>
      </c>
      <c r="AK527" t="s">
        <v>606</v>
      </c>
      <c r="AL527">
        <v>0</v>
      </c>
      <c r="AM527">
        <v>0</v>
      </c>
      <c r="AN527">
        <v>0</v>
      </c>
      <c r="AO527">
        <v>0</v>
      </c>
      <c r="AP527">
        <v>0</v>
      </c>
      <c r="AQ527" t="s">
        <v>607</v>
      </c>
      <c r="AR527" t="s">
        <v>606</v>
      </c>
      <c r="AS527" t="s">
        <v>606</v>
      </c>
      <c r="AT527" t="s">
        <v>606</v>
      </c>
      <c r="AU527" t="s">
        <v>606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0.64900000000000002</v>
      </c>
      <c r="BW527">
        <v>0.79541439999999997</v>
      </c>
      <c r="BX527">
        <v>18.8</v>
      </c>
      <c r="BY527">
        <v>4852.8</v>
      </c>
      <c r="BZ527">
        <v>201.7</v>
      </c>
      <c r="CB527">
        <v>95</v>
      </c>
      <c r="CC527">
        <v>3.28</v>
      </c>
      <c r="CD527">
        <v>3.2770000000000001</v>
      </c>
      <c r="CE527" t="s">
        <v>608</v>
      </c>
      <c r="CF527" t="s">
        <v>609</v>
      </c>
      <c r="CG527">
        <v>800</v>
      </c>
      <c r="CH527" t="s">
        <v>656</v>
      </c>
      <c r="CI527" t="s">
        <v>157</v>
      </c>
      <c r="CJ527" t="s">
        <v>657</v>
      </c>
      <c r="CL527">
        <v>1458</v>
      </c>
      <c r="CM527">
        <v>1462</v>
      </c>
      <c r="CN527">
        <v>1458</v>
      </c>
      <c r="CO527">
        <v>1462</v>
      </c>
      <c r="CP527" t="s">
        <v>157</v>
      </c>
      <c r="CQ527" t="s">
        <v>157</v>
      </c>
      <c r="CU527">
        <v>558</v>
      </c>
      <c r="CV527">
        <v>553.5</v>
      </c>
      <c r="CW527" t="s">
        <v>2146</v>
      </c>
    </row>
    <row r="528" spans="2:101" hidden="1">
      <c r="C528" t="s">
        <v>1247</v>
      </c>
      <c r="D528" t="s">
        <v>592</v>
      </c>
      <c r="E528" t="s">
        <v>665</v>
      </c>
      <c r="F528" t="s">
        <v>594</v>
      </c>
      <c r="G528" t="s">
        <v>2169</v>
      </c>
      <c r="H528">
        <v>8874</v>
      </c>
      <c r="I528" t="s">
        <v>616</v>
      </c>
      <c r="J528" t="s">
        <v>1249</v>
      </c>
      <c r="K528">
        <v>12872</v>
      </c>
      <c r="L528" t="s">
        <v>654</v>
      </c>
      <c r="M528" t="s">
        <v>1143</v>
      </c>
      <c r="N528" t="s">
        <v>1999</v>
      </c>
      <c r="O528" t="s">
        <v>2034</v>
      </c>
      <c r="P528" t="s">
        <v>2145</v>
      </c>
      <c r="Q528" t="s">
        <v>642</v>
      </c>
      <c r="R528">
        <v>138</v>
      </c>
      <c r="S528">
        <v>138</v>
      </c>
      <c r="T528">
        <v>125</v>
      </c>
      <c r="U528">
        <v>-11</v>
      </c>
      <c r="V528">
        <v>-11</v>
      </c>
      <c r="W528">
        <v>21</v>
      </c>
      <c r="Y528" t="s">
        <v>622</v>
      </c>
      <c r="Z528">
        <v>2E-3</v>
      </c>
      <c r="AA528">
        <v>1E-4</v>
      </c>
      <c r="AB528">
        <v>4.0000000000000001E-3</v>
      </c>
      <c r="AC528">
        <v>0.121</v>
      </c>
      <c r="AD528" t="s">
        <v>606</v>
      </c>
      <c r="AE528">
        <v>0.87139999999999995</v>
      </c>
      <c r="AF528">
        <v>1.4E-3</v>
      </c>
      <c r="AG528" t="s">
        <v>607</v>
      </c>
      <c r="AH528" t="s">
        <v>607</v>
      </c>
      <c r="AI528" t="s">
        <v>607</v>
      </c>
      <c r="AJ528" t="s">
        <v>607</v>
      </c>
      <c r="AK528">
        <v>1E-4</v>
      </c>
      <c r="AL528">
        <v>0</v>
      </c>
      <c r="AM528">
        <v>0</v>
      </c>
      <c r="AN528">
        <v>0</v>
      </c>
      <c r="AO528">
        <v>0</v>
      </c>
      <c r="AP528">
        <v>0</v>
      </c>
      <c r="AQ528" t="s">
        <v>607</v>
      </c>
      <c r="AR528" t="s">
        <v>606</v>
      </c>
      <c r="AS528" t="s">
        <v>606</v>
      </c>
      <c r="AT528" t="s">
        <v>606</v>
      </c>
      <c r="AU528" t="s">
        <v>606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0.67200000000000004</v>
      </c>
      <c r="BW528">
        <v>0.82360319999999998</v>
      </c>
      <c r="BX528">
        <v>19.5</v>
      </c>
      <c r="BY528">
        <v>4923.5</v>
      </c>
      <c r="BZ528">
        <v>203.9</v>
      </c>
      <c r="CB528">
        <v>95</v>
      </c>
      <c r="CC528">
        <v>3.28</v>
      </c>
      <c r="CD528">
        <v>3.2770000000000001</v>
      </c>
      <c r="CE528" t="s">
        <v>608</v>
      </c>
      <c r="CF528" t="s">
        <v>609</v>
      </c>
      <c r="CG528">
        <v>0</v>
      </c>
      <c r="CH528" t="s">
        <v>1250</v>
      </c>
      <c r="CI528" t="s">
        <v>157</v>
      </c>
      <c r="CJ528" t="s">
        <v>1251</v>
      </c>
      <c r="CL528" t="s">
        <v>157</v>
      </c>
      <c r="CM528" t="s">
        <v>157</v>
      </c>
      <c r="CN528" t="s">
        <v>157</v>
      </c>
      <c r="CO528" t="s">
        <v>157</v>
      </c>
      <c r="CP528" t="s">
        <v>157</v>
      </c>
      <c r="CQ528" t="s">
        <v>157</v>
      </c>
      <c r="CU528">
        <v>551.79999999999995</v>
      </c>
      <c r="CV528">
        <v>547.79999999999995</v>
      </c>
      <c r="CW528" t="s">
        <v>2146</v>
      </c>
    </row>
    <row r="529" spans="2:101" hidden="1">
      <c r="B529">
        <v>76803</v>
      </c>
      <c r="C529" t="s">
        <v>1075</v>
      </c>
      <c r="D529" t="s">
        <v>592</v>
      </c>
      <c r="E529" t="s">
        <v>665</v>
      </c>
      <c r="F529" t="s">
        <v>594</v>
      </c>
      <c r="G529" t="s">
        <v>2170</v>
      </c>
      <c r="H529">
        <v>8271</v>
      </c>
      <c r="I529" t="s">
        <v>616</v>
      </c>
      <c r="J529" t="s">
        <v>1077</v>
      </c>
      <c r="K529">
        <v>15266</v>
      </c>
      <c r="L529" t="s">
        <v>654</v>
      </c>
      <c r="M529" t="s">
        <v>1169</v>
      </c>
      <c r="N529" t="s">
        <v>1999</v>
      </c>
      <c r="O529" t="s">
        <v>1992</v>
      </c>
      <c r="P529" t="s">
        <v>2145</v>
      </c>
      <c r="Q529" t="s">
        <v>1063</v>
      </c>
      <c r="R529">
        <v>1999</v>
      </c>
      <c r="S529">
        <v>1999</v>
      </c>
      <c r="T529">
        <v>525</v>
      </c>
      <c r="U529">
        <v>-13</v>
      </c>
      <c r="V529">
        <v>-13</v>
      </c>
      <c r="W529">
        <v>20</v>
      </c>
      <c r="Y529" t="s">
        <v>2039</v>
      </c>
      <c r="Z529" t="s">
        <v>607</v>
      </c>
      <c r="AA529">
        <v>1E-4</v>
      </c>
      <c r="AB529">
        <v>3.0000000000000001E-3</v>
      </c>
      <c r="AC529">
        <v>0.1021</v>
      </c>
      <c r="AD529" t="s">
        <v>607</v>
      </c>
      <c r="AE529">
        <v>0.89319999999999999</v>
      </c>
      <c r="AF529">
        <v>1E-3</v>
      </c>
      <c r="AG529">
        <v>5.9999999999999995E-4</v>
      </c>
      <c r="AH529" t="s">
        <v>607</v>
      </c>
      <c r="AI529" t="s">
        <v>607</v>
      </c>
      <c r="AJ529" t="s">
        <v>607</v>
      </c>
      <c r="AK529" t="s">
        <v>606</v>
      </c>
      <c r="AL529">
        <v>0</v>
      </c>
      <c r="AM529">
        <v>0</v>
      </c>
      <c r="AN529">
        <v>0</v>
      </c>
      <c r="AO529">
        <v>0</v>
      </c>
      <c r="AP529">
        <v>0</v>
      </c>
      <c r="AQ529" t="s">
        <v>606</v>
      </c>
      <c r="AR529" t="s">
        <v>606</v>
      </c>
      <c r="AS529" t="s">
        <v>606</v>
      </c>
      <c r="AT529" t="s">
        <v>606</v>
      </c>
      <c r="AU529" t="s">
        <v>606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0.65500000000000003</v>
      </c>
      <c r="BW529">
        <v>0.80276800000000004</v>
      </c>
      <c r="BX529">
        <v>19</v>
      </c>
      <c r="BY529">
        <v>4878.8</v>
      </c>
      <c r="BZ529">
        <v>202.2</v>
      </c>
      <c r="CB529">
        <v>95</v>
      </c>
      <c r="CC529">
        <v>3.28</v>
      </c>
      <c r="CD529">
        <v>3.2770000000000001</v>
      </c>
      <c r="CE529" t="s">
        <v>608</v>
      </c>
      <c r="CF529" t="s">
        <v>609</v>
      </c>
      <c r="CG529">
        <v>20</v>
      </c>
      <c r="CH529" t="s">
        <v>662</v>
      </c>
      <c r="CI529" t="s">
        <v>157</v>
      </c>
      <c r="CJ529" t="s">
        <v>663</v>
      </c>
      <c r="CL529">
        <v>413</v>
      </c>
      <c r="CM529">
        <v>416</v>
      </c>
      <c r="CN529">
        <v>413</v>
      </c>
      <c r="CO529">
        <v>416</v>
      </c>
      <c r="CP529" t="s">
        <v>157</v>
      </c>
      <c r="CQ529" t="s">
        <v>157</v>
      </c>
      <c r="CU529">
        <v>501</v>
      </c>
      <c r="CV529">
        <v>497.2</v>
      </c>
      <c r="CW529" t="s">
        <v>2146</v>
      </c>
    </row>
    <row r="530" spans="2:101" hidden="1">
      <c r="B530">
        <v>76906</v>
      </c>
      <c r="C530" t="s">
        <v>1155</v>
      </c>
      <c r="D530" t="s">
        <v>592</v>
      </c>
      <c r="E530" t="s">
        <v>665</v>
      </c>
      <c r="F530" t="s">
        <v>594</v>
      </c>
      <c r="G530" t="s">
        <v>2171</v>
      </c>
      <c r="H530">
        <v>11778</v>
      </c>
      <c r="I530" t="s">
        <v>616</v>
      </c>
      <c r="J530" t="s">
        <v>1157</v>
      </c>
      <c r="K530">
        <v>14592</v>
      </c>
      <c r="L530" t="s">
        <v>638</v>
      </c>
      <c r="M530" t="s">
        <v>1152</v>
      </c>
      <c r="N530" t="s">
        <v>1999</v>
      </c>
      <c r="O530" t="s">
        <v>2015</v>
      </c>
      <c r="P530" t="s">
        <v>2145</v>
      </c>
      <c r="Q530" t="s">
        <v>642</v>
      </c>
      <c r="R530">
        <v>834</v>
      </c>
      <c r="S530">
        <v>834</v>
      </c>
      <c r="T530">
        <v>875</v>
      </c>
      <c r="U530">
        <v>21.7</v>
      </c>
      <c r="V530">
        <v>21.7</v>
      </c>
      <c r="W530">
        <v>21</v>
      </c>
      <c r="Z530" t="s">
        <v>607</v>
      </c>
      <c r="AA530">
        <v>1E-4</v>
      </c>
      <c r="AB530">
        <v>2.2000000000000001E-3</v>
      </c>
      <c r="AC530">
        <v>7.0599999999999996E-2</v>
      </c>
      <c r="AD530" t="s">
        <v>607</v>
      </c>
      <c r="AE530">
        <v>0.92510000000000003</v>
      </c>
      <c r="AF530">
        <v>4.0000000000000002E-4</v>
      </c>
      <c r="AG530">
        <v>1.6000000000000001E-3</v>
      </c>
      <c r="AH530" t="s">
        <v>607</v>
      </c>
      <c r="AI530" t="s">
        <v>607</v>
      </c>
      <c r="AJ530" t="s">
        <v>607</v>
      </c>
      <c r="AK530" t="s">
        <v>607</v>
      </c>
      <c r="AL530">
        <v>0</v>
      </c>
      <c r="AM530">
        <v>0</v>
      </c>
      <c r="AN530">
        <v>0</v>
      </c>
      <c r="AO530">
        <v>0</v>
      </c>
      <c r="AP530">
        <v>0</v>
      </c>
      <c r="AQ530" t="s">
        <v>607</v>
      </c>
      <c r="AR530" t="s">
        <v>606</v>
      </c>
      <c r="AS530" t="s">
        <v>606</v>
      </c>
      <c r="AT530" t="s">
        <v>606</v>
      </c>
      <c r="AU530" t="s">
        <v>606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0.625</v>
      </c>
      <c r="BW530">
        <v>0.76600000000000001</v>
      </c>
      <c r="BX530">
        <v>18.100000000000001</v>
      </c>
      <c r="BY530">
        <v>4791.6000000000004</v>
      </c>
      <c r="BZ530">
        <v>198.8</v>
      </c>
      <c r="CB530">
        <v>128.30000000000001</v>
      </c>
      <c r="CC530">
        <v>4.4298662059999998</v>
      </c>
      <c r="CD530">
        <v>4.4261008200000003</v>
      </c>
      <c r="CE530">
        <v>261.23</v>
      </c>
      <c r="CF530" t="s">
        <v>609</v>
      </c>
      <c r="CG530">
        <v>14</v>
      </c>
      <c r="CH530" t="s">
        <v>1159</v>
      </c>
      <c r="CI530" t="s">
        <v>157</v>
      </c>
      <c r="CJ530" t="s">
        <v>1160</v>
      </c>
      <c r="CL530">
        <v>372</v>
      </c>
      <c r="CM530">
        <v>374.5</v>
      </c>
      <c r="CN530">
        <v>369</v>
      </c>
      <c r="CO530">
        <v>371</v>
      </c>
      <c r="CP530" t="s">
        <v>157</v>
      </c>
      <c r="CQ530" t="s">
        <v>157</v>
      </c>
      <c r="CU530">
        <v>446.8</v>
      </c>
      <c r="CV530">
        <v>442.3</v>
      </c>
      <c r="CW530" t="s">
        <v>2146</v>
      </c>
    </row>
    <row r="531" spans="2:101" hidden="1">
      <c r="B531">
        <v>76908</v>
      </c>
      <c r="C531" t="s">
        <v>1043</v>
      </c>
      <c r="D531" t="s">
        <v>592</v>
      </c>
      <c r="E531" t="s">
        <v>665</v>
      </c>
      <c r="F531" t="s">
        <v>594</v>
      </c>
      <c r="G531" t="s">
        <v>2172</v>
      </c>
      <c r="H531">
        <v>11915</v>
      </c>
      <c r="I531" t="s">
        <v>616</v>
      </c>
      <c r="J531" t="s">
        <v>1045</v>
      </c>
      <c r="K531">
        <v>17043</v>
      </c>
      <c r="L531" t="s">
        <v>638</v>
      </c>
      <c r="M531" t="s">
        <v>959</v>
      </c>
      <c r="N531" t="s">
        <v>1999</v>
      </c>
      <c r="O531" t="s">
        <v>1992</v>
      </c>
      <c r="P531" t="s">
        <v>2145</v>
      </c>
      <c r="Q531" t="s">
        <v>642</v>
      </c>
      <c r="R531">
        <v>896</v>
      </c>
      <c r="S531">
        <v>896</v>
      </c>
      <c r="T531">
        <v>840</v>
      </c>
      <c r="U531">
        <v>16</v>
      </c>
      <c r="V531">
        <v>16</v>
      </c>
      <c r="W531">
        <v>21</v>
      </c>
      <c r="Z531" t="s">
        <v>607</v>
      </c>
      <c r="AA531">
        <v>6.9999999999999999E-4</v>
      </c>
      <c r="AB531">
        <v>1.11E-2</v>
      </c>
      <c r="AC531">
        <v>1.6799999999999999E-2</v>
      </c>
      <c r="AD531" t="s">
        <v>607</v>
      </c>
      <c r="AE531">
        <v>0.95289999999999997</v>
      </c>
      <c r="AF531">
        <v>1.6E-2</v>
      </c>
      <c r="AG531">
        <v>1.1000000000000001E-3</v>
      </c>
      <c r="AH531">
        <v>5.0000000000000001E-4</v>
      </c>
      <c r="AI531">
        <v>2.9999999999999997E-4</v>
      </c>
      <c r="AJ531">
        <v>1E-4</v>
      </c>
      <c r="AK531" t="s">
        <v>607</v>
      </c>
      <c r="AL531">
        <v>0</v>
      </c>
      <c r="AM531">
        <v>2.0000000000000001E-4</v>
      </c>
      <c r="AN531">
        <v>1.7000000000000001E-4</v>
      </c>
      <c r="AO531">
        <v>6.9999999999999994E-5</v>
      </c>
      <c r="AP531">
        <v>0</v>
      </c>
      <c r="AQ531" t="s">
        <v>606</v>
      </c>
      <c r="AR531" t="s">
        <v>606</v>
      </c>
      <c r="AS531" t="s">
        <v>606</v>
      </c>
      <c r="AT531" t="s">
        <v>606</v>
      </c>
      <c r="AU531" t="s">
        <v>606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3.0000000000000001E-5</v>
      </c>
      <c r="BQ531">
        <v>0</v>
      </c>
      <c r="BR531">
        <v>0</v>
      </c>
      <c r="BS531">
        <v>0</v>
      </c>
      <c r="BT531">
        <v>0</v>
      </c>
      <c r="BU531">
        <v>3.0000000000000001E-5</v>
      </c>
      <c r="BV531">
        <v>0.58699999999999997</v>
      </c>
      <c r="BW531">
        <v>0.71942720000000004</v>
      </c>
      <c r="BX531">
        <v>17</v>
      </c>
      <c r="BY531">
        <v>4631</v>
      </c>
      <c r="BZ531">
        <v>194.1</v>
      </c>
      <c r="CB531">
        <v>112.3</v>
      </c>
      <c r="CC531">
        <v>3.8774277079999999</v>
      </c>
      <c r="CD531">
        <v>3.8741318950000001</v>
      </c>
      <c r="CE531">
        <v>227.88</v>
      </c>
      <c r="CF531" t="s">
        <v>609</v>
      </c>
      <c r="CG531">
        <v>4</v>
      </c>
      <c r="CH531" t="s">
        <v>1046</v>
      </c>
      <c r="CI531" t="s">
        <v>157</v>
      </c>
      <c r="CJ531" t="s">
        <v>1047</v>
      </c>
      <c r="CL531">
        <v>1394</v>
      </c>
      <c r="CM531">
        <v>1609</v>
      </c>
      <c r="CN531">
        <v>1394</v>
      </c>
      <c r="CO531">
        <v>1609</v>
      </c>
      <c r="CP531" t="s">
        <v>157</v>
      </c>
      <c r="CQ531" t="s">
        <v>157</v>
      </c>
      <c r="CU531">
        <v>463.3</v>
      </c>
      <c r="CV531">
        <v>458.1</v>
      </c>
      <c r="CW531" t="s">
        <v>2146</v>
      </c>
    </row>
    <row r="532" spans="2:101" hidden="1">
      <c r="C532" t="s">
        <v>1520</v>
      </c>
      <c r="D532" t="s">
        <v>592</v>
      </c>
      <c r="E532" t="s">
        <v>665</v>
      </c>
      <c r="F532" t="s">
        <v>594</v>
      </c>
      <c r="G532" t="s">
        <v>2173</v>
      </c>
      <c r="H532">
        <v>8305</v>
      </c>
      <c r="I532" t="s">
        <v>616</v>
      </c>
      <c r="J532" t="s">
        <v>1522</v>
      </c>
      <c r="K532">
        <v>3350</v>
      </c>
      <c r="L532" t="s">
        <v>654</v>
      </c>
      <c r="M532" t="s">
        <v>1169</v>
      </c>
      <c r="N532" t="s">
        <v>1999</v>
      </c>
      <c r="O532" t="s">
        <v>2000</v>
      </c>
      <c r="P532" t="s">
        <v>2145</v>
      </c>
      <c r="Q532" t="s">
        <v>642</v>
      </c>
      <c r="R532">
        <v>2096</v>
      </c>
      <c r="S532">
        <v>2096</v>
      </c>
      <c r="T532">
        <v>2070</v>
      </c>
      <c r="U532">
        <v>-7.8</v>
      </c>
      <c r="V532">
        <v>-7.8</v>
      </c>
      <c r="W532">
        <v>21</v>
      </c>
      <c r="Z532" t="s">
        <v>607</v>
      </c>
      <c r="AA532">
        <v>1E-4</v>
      </c>
      <c r="AB532">
        <v>3.3E-3</v>
      </c>
      <c r="AC532">
        <v>9.7000000000000003E-2</v>
      </c>
      <c r="AD532" t="s">
        <v>607</v>
      </c>
      <c r="AE532">
        <v>0.89700000000000002</v>
      </c>
      <c r="AF532">
        <v>6.9999999999999999E-4</v>
      </c>
      <c r="AG532">
        <v>1.9E-3</v>
      </c>
      <c r="AH532" t="s">
        <v>607</v>
      </c>
      <c r="AI532" t="s">
        <v>607</v>
      </c>
      <c r="AJ532" t="s">
        <v>607</v>
      </c>
      <c r="AK532" t="s">
        <v>607</v>
      </c>
      <c r="AL532">
        <v>0</v>
      </c>
      <c r="AM532">
        <v>0</v>
      </c>
      <c r="AN532">
        <v>0</v>
      </c>
      <c r="AO532">
        <v>0</v>
      </c>
      <c r="AP532">
        <v>0</v>
      </c>
      <c r="AQ532" t="s">
        <v>607</v>
      </c>
      <c r="AR532" t="s">
        <v>606</v>
      </c>
      <c r="AS532" t="s">
        <v>606</v>
      </c>
      <c r="AT532" t="s">
        <v>606</v>
      </c>
      <c r="AU532" t="s">
        <v>606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0.65100000000000002</v>
      </c>
      <c r="BW532">
        <v>0.79786559999999995</v>
      </c>
      <c r="BX532">
        <v>18.899999999999999</v>
      </c>
      <c r="BY532">
        <v>4863.7</v>
      </c>
      <c r="BZ532">
        <v>201.8</v>
      </c>
      <c r="CB532">
        <v>114.2</v>
      </c>
      <c r="CC532">
        <v>3.9430297799999998</v>
      </c>
      <c r="CD532">
        <v>3.9396782049999999</v>
      </c>
      <c r="CE532">
        <v>233.35</v>
      </c>
      <c r="CF532" t="s">
        <v>609</v>
      </c>
      <c r="CG532">
        <v>25</v>
      </c>
      <c r="CH532" t="s">
        <v>1523</v>
      </c>
      <c r="CI532" t="s">
        <v>157</v>
      </c>
      <c r="CJ532" t="s">
        <v>1524</v>
      </c>
      <c r="CL532">
        <v>474.9</v>
      </c>
      <c r="CM532">
        <v>481.6</v>
      </c>
      <c r="CN532">
        <v>474.9</v>
      </c>
      <c r="CO532">
        <v>481.6</v>
      </c>
      <c r="CP532" t="s">
        <v>157</v>
      </c>
      <c r="CQ532" t="s">
        <v>157</v>
      </c>
      <c r="CU532">
        <v>554.70000000000005</v>
      </c>
      <c r="CV532">
        <v>551.1</v>
      </c>
      <c r="CW532" t="s">
        <v>2146</v>
      </c>
    </row>
    <row r="533" spans="2:101" hidden="1">
      <c r="B533">
        <v>76713</v>
      </c>
      <c r="C533" t="s">
        <v>1597</v>
      </c>
      <c r="D533" t="s">
        <v>592</v>
      </c>
      <c r="E533" t="s">
        <v>665</v>
      </c>
      <c r="F533" t="s">
        <v>594</v>
      </c>
      <c r="G533" t="s">
        <v>2174</v>
      </c>
      <c r="H533">
        <v>8591</v>
      </c>
      <c r="I533" t="s">
        <v>616</v>
      </c>
      <c r="J533" t="s">
        <v>1599</v>
      </c>
      <c r="L533" t="s">
        <v>654</v>
      </c>
      <c r="M533" t="s">
        <v>831</v>
      </c>
      <c r="N533" t="s">
        <v>1999</v>
      </c>
      <c r="O533" t="s">
        <v>2000</v>
      </c>
      <c r="P533" t="s">
        <v>2145</v>
      </c>
      <c r="Q533" t="s">
        <v>642</v>
      </c>
      <c r="R533">
        <v>910</v>
      </c>
      <c r="S533">
        <v>910</v>
      </c>
      <c r="T533">
        <v>960</v>
      </c>
      <c r="U533">
        <v>8.3000000000000007</v>
      </c>
      <c r="V533">
        <v>8.3000000000000007</v>
      </c>
      <c r="W533">
        <v>21</v>
      </c>
      <c r="Z533" t="s">
        <v>607</v>
      </c>
      <c r="AA533">
        <v>2.0000000000000001E-4</v>
      </c>
      <c r="AB533">
        <v>3.7000000000000002E-3</v>
      </c>
      <c r="AC533">
        <v>7.7100000000000002E-2</v>
      </c>
      <c r="AD533" t="s">
        <v>606</v>
      </c>
      <c r="AE533">
        <v>0.91820000000000002</v>
      </c>
      <c r="AF533">
        <v>8.0000000000000004E-4</v>
      </c>
      <c r="AG533" t="s">
        <v>607</v>
      </c>
      <c r="AH533" t="s">
        <v>607</v>
      </c>
      <c r="AI533" t="s">
        <v>607</v>
      </c>
      <c r="AJ533" t="s">
        <v>607</v>
      </c>
      <c r="AK533" t="s">
        <v>606</v>
      </c>
      <c r="AL533">
        <v>0</v>
      </c>
      <c r="AM533">
        <v>0</v>
      </c>
      <c r="AN533">
        <v>0</v>
      </c>
      <c r="AO533">
        <v>0</v>
      </c>
      <c r="AP533">
        <v>0</v>
      </c>
      <c r="AQ533" t="s">
        <v>606</v>
      </c>
      <c r="AR533" t="s">
        <v>606</v>
      </c>
      <c r="AS533" t="s">
        <v>606</v>
      </c>
      <c r="AT533" t="s">
        <v>606</v>
      </c>
      <c r="AU533" t="s">
        <v>606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0.63</v>
      </c>
      <c r="BW533">
        <v>0.77212800000000004</v>
      </c>
      <c r="BX533">
        <v>18.3</v>
      </c>
      <c r="BY533">
        <v>4807.8</v>
      </c>
      <c r="BZ533">
        <v>199.2</v>
      </c>
      <c r="CB533">
        <v>95</v>
      </c>
      <c r="CC533">
        <v>3.28</v>
      </c>
      <c r="CD533">
        <v>3.2770000000000001</v>
      </c>
      <c r="CE533" t="s">
        <v>608</v>
      </c>
      <c r="CF533" t="s">
        <v>609</v>
      </c>
      <c r="CG533">
        <v>0</v>
      </c>
      <c r="CH533" t="s">
        <v>1601</v>
      </c>
      <c r="CJ533" t="s">
        <v>1602</v>
      </c>
      <c r="CL533">
        <v>465</v>
      </c>
      <c r="CM533">
        <v>471</v>
      </c>
      <c r="CN533">
        <v>465</v>
      </c>
      <c r="CO533">
        <v>471</v>
      </c>
      <c r="CU533">
        <v>545.22</v>
      </c>
      <c r="CV533">
        <v>541.62</v>
      </c>
      <c r="CW533" t="s">
        <v>2146</v>
      </c>
    </row>
    <row r="534" spans="2:101" hidden="1">
      <c r="B534">
        <v>76707</v>
      </c>
      <c r="C534" t="s">
        <v>1332</v>
      </c>
      <c r="D534" t="s">
        <v>592</v>
      </c>
      <c r="E534" t="s">
        <v>665</v>
      </c>
      <c r="F534" t="s">
        <v>594</v>
      </c>
      <c r="G534" t="s">
        <v>2175</v>
      </c>
      <c r="H534">
        <v>11968</v>
      </c>
      <c r="I534" t="s">
        <v>616</v>
      </c>
      <c r="J534" t="s">
        <v>1334</v>
      </c>
      <c r="K534">
        <v>14543</v>
      </c>
      <c r="L534" t="s">
        <v>654</v>
      </c>
      <c r="M534" t="s">
        <v>1096</v>
      </c>
      <c r="N534" t="s">
        <v>1999</v>
      </c>
      <c r="O534" t="s">
        <v>1992</v>
      </c>
      <c r="P534" t="s">
        <v>2145</v>
      </c>
      <c r="Q534" t="s">
        <v>642</v>
      </c>
      <c r="R534">
        <v>1586</v>
      </c>
      <c r="S534">
        <v>1586</v>
      </c>
      <c r="T534">
        <v>1200</v>
      </c>
      <c r="U534">
        <v>8</v>
      </c>
      <c r="V534">
        <v>8</v>
      </c>
      <c r="W534">
        <v>21</v>
      </c>
      <c r="Y534" t="s">
        <v>2176</v>
      </c>
      <c r="Z534" t="s">
        <v>607</v>
      </c>
      <c r="AA534">
        <v>1.2999999999999999E-3</v>
      </c>
      <c r="AB534">
        <v>2.3599999999999999E-2</v>
      </c>
      <c r="AC534">
        <v>2.12E-2</v>
      </c>
      <c r="AD534" t="s">
        <v>607</v>
      </c>
      <c r="AE534">
        <v>0.94269999999999998</v>
      </c>
      <c r="AF534">
        <v>4.1999999999999997E-3</v>
      </c>
      <c r="AG534">
        <v>2.2000000000000001E-3</v>
      </c>
      <c r="AH534">
        <v>2.9999999999999997E-4</v>
      </c>
      <c r="AI534">
        <v>2.9999999999999997E-4</v>
      </c>
      <c r="AJ534">
        <v>5.9999999999999995E-4</v>
      </c>
      <c r="AK534">
        <v>5.0000000000000001E-4</v>
      </c>
      <c r="AL534">
        <v>8.3000000000000001E-4</v>
      </c>
      <c r="AM534">
        <v>8.8000000000000003E-4</v>
      </c>
      <c r="AN534">
        <v>4.2999999999999999E-4</v>
      </c>
      <c r="AO534">
        <v>1E-4</v>
      </c>
      <c r="AP534">
        <v>0</v>
      </c>
      <c r="AQ534" t="s">
        <v>606</v>
      </c>
      <c r="AR534" t="s">
        <v>606</v>
      </c>
      <c r="AS534" t="s">
        <v>606</v>
      </c>
      <c r="AT534" t="s">
        <v>606</v>
      </c>
      <c r="AU534" t="s">
        <v>606</v>
      </c>
      <c r="BK534">
        <v>1.0000000000000001E-5</v>
      </c>
      <c r="BL534">
        <v>6.0000000000000002E-5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5.1000000000000004E-4</v>
      </c>
      <c r="BS534">
        <v>6.0000000000000002E-5</v>
      </c>
      <c r="BT534">
        <v>5.0000000000000002E-5</v>
      </c>
      <c r="BU534">
        <v>1.7000000000000001E-4</v>
      </c>
      <c r="BV534">
        <v>0.59899999999999998</v>
      </c>
      <c r="BW534">
        <v>0.73413439999999996</v>
      </c>
      <c r="BX534">
        <v>17.399999999999999</v>
      </c>
      <c r="BY534">
        <v>4617</v>
      </c>
      <c r="BZ534">
        <v>193.6</v>
      </c>
      <c r="CB534">
        <v>104.4</v>
      </c>
      <c r="CC534">
        <v>3.6046611999999998</v>
      </c>
      <c r="CD534">
        <v>3.6015972380000001</v>
      </c>
      <c r="CE534">
        <v>212.59</v>
      </c>
      <c r="CF534" t="s">
        <v>609</v>
      </c>
      <c r="CG534">
        <v>10</v>
      </c>
      <c r="CH534" t="s">
        <v>1335</v>
      </c>
      <c r="CI534" t="s">
        <v>157</v>
      </c>
      <c r="CJ534" t="s">
        <v>1336</v>
      </c>
      <c r="CL534">
        <v>1466.4</v>
      </c>
      <c r="CM534">
        <v>2047</v>
      </c>
      <c r="CN534">
        <v>1466.4</v>
      </c>
      <c r="CO534">
        <v>2047</v>
      </c>
      <c r="CP534" t="s">
        <v>157</v>
      </c>
      <c r="CQ534" t="s">
        <v>157</v>
      </c>
      <c r="CU534">
        <v>533.70000000000005</v>
      </c>
      <c r="CV534">
        <v>526.9</v>
      </c>
      <c r="CW534" t="s">
        <v>2146</v>
      </c>
    </row>
    <row r="535" spans="2:101" hidden="1">
      <c r="B535">
        <v>76717</v>
      </c>
      <c r="C535" t="s">
        <v>1445</v>
      </c>
      <c r="D535" t="s">
        <v>592</v>
      </c>
      <c r="E535" t="s">
        <v>665</v>
      </c>
      <c r="F535" t="s">
        <v>594</v>
      </c>
      <c r="G535" t="s">
        <v>2177</v>
      </c>
      <c r="H535">
        <v>12363</v>
      </c>
      <c r="I535" t="s">
        <v>616</v>
      </c>
      <c r="J535" t="s">
        <v>1447</v>
      </c>
      <c r="K535">
        <v>14596</v>
      </c>
      <c r="L535" t="s">
        <v>654</v>
      </c>
      <c r="M535" t="s">
        <v>1143</v>
      </c>
      <c r="N535" t="s">
        <v>1999</v>
      </c>
      <c r="O535" t="s">
        <v>1992</v>
      </c>
      <c r="P535" t="s">
        <v>2145</v>
      </c>
      <c r="Q535" t="s">
        <v>642</v>
      </c>
      <c r="R535">
        <v>945</v>
      </c>
      <c r="S535">
        <v>945</v>
      </c>
      <c r="T535">
        <v>840</v>
      </c>
      <c r="U535">
        <v>7.8</v>
      </c>
      <c r="V535">
        <v>7.8</v>
      </c>
      <c r="W535">
        <v>21</v>
      </c>
      <c r="Z535" t="s">
        <v>607</v>
      </c>
      <c r="AA535">
        <v>5.0000000000000001E-4</v>
      </c>
      <c r="AB535">
        <v>4.1999999999999997E-3</v>
      </c>
      <c r="AC535">
        <v>7.3999999999999996E-2</v>
      </c>
      <c r="AD535">
        <v>1E-4</v>
      </c>
      <c r="AE535">
        <v>0.9204</v>
      </c>
      <c r="AF535">
        <v>8.0000000000000004E-4</v>
      </c>
      <c r="AG535" t="s">
        <v>607</v>
      </c>
      <c r="AH535" t="s">
        <v>607</v>
      </c>
      <c r="AI535" t="s">
        <v>607</v>
      </c>
      <c r="AJ535" t="s">
        <v>606</v>
      </c>
      <c r="AK535" t="s">
        <v>606</v>
      </c>
      <c r="AL535">
        <v>0</v>
      </c>
      <c r="AM535">
        <v>0</v>
      </c>
      <c r="AN535">
        <v>0</v>
      </c>
      <c r="AO535">
        <v>0</v>
      </c>
      <c r="AP535">
        <v>0</v>
      </c>
      <c r="AQ535" t="s">
        <v>606</v>
      </c>
      <c r="AR535" t="s">
        <v>606</v>
      </c>
      <c r="AS535" t="s">
        <v>606</v>
      </c>
      <c r="AT535" t="s">
        <v>606</v>
      </c>
      <c r="AU535" t="s">
        <v>606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0.627</v>
      </c>
      <c r="BW535">
        <v>0.7684512</v>
      </c>
      <c r="BX535">
        <v>18.2</v>
      </c>
      <c r="BY535">
        <v>4797.8999999999996</v>
      </c>
      <c r="BZ535">
        <v>198.8</v>
      </c>
      <c r="CB535">
        <v>95</v>
      </c>
      <c r="CC535">
        <v>3.28</v>
      </c>
      <c r="CD535">
        <v>3.2770000000000001</v>
      </c>
      <c r="CE535" t="s">
        <v>608</v>
      </c>
      <c r="CF535" t="s">
        <v>609</v>
      </c>
      <c r="CG535">
        <v>96</v>
      </c>
      <c r="CH535" t="s">
        <v>1448</v>
      </c>
      <c r="CI535" t="s">
        <v>157</v>
      </c>
      <c r="CJ535" t="s">
        <v>1449</v>
      </c>
      <c r="CL535">
        <v>447</v>
      </c>
      <c r="CM535">
        <v>451</v>
      </c>
      <c r="CN535">
        <v>447</v>
      </c>
      <c r="CO535">
        <v>451</v>
      </c>
      <c r="CP535" t="s">
        <v>157</v>
      </c>
      <c r="CQ535" t="s">
        <v>157</v>
      </c>
      <c r="CU535">
        <v>532</v>
      </c>
      <c r="CV535">
        <v>527.9</v>
      </c>
      <c r="CW535" t="s">
        <v>2146</v>
      </c>
    </row>
    <row r="536" spans="2:101" hidden="1">
      <c r="B536">
        <v>76943</v>
      </c>
      <c r="C536" t="s">
        <v>1891</v>
      </c>
      <c r="D536" t="s">
        <v>592</v>
      </c>
      <c r="E536" t="s">
        <v>665</v>
      </c>
      <c r="F536" t="s">
        <v>594</v>
      </c>
      <c r="G536" t="s">
        <v>2178</v>
      </c>
      <c r="H536">
        <v>9587</v>
      </c>
      <c r="I536" t="s">
        <v>616</v>
      </c>
      <c r="J536" t="s">
        <v>1893</v>
      </c>
      <c r="L536" t="s">
        <v>1055</v>
      </c>
      <c r="M536" t="s">
        <v>959</v>
      </c>
      <c r="N536" t="s">
        <v>1999</v>
      </c>
      <c r="O536" t="s">
        <v>2015</v>
      </c>
      <c r="P536" t="s">
        <v>2145</v>
      </c>
      <c r="Q536" t="s">
        <v>642</v>
      </c>
      <c r="R536">
        <v>1034</v>
      </c>
      <c r="S536">
        <v>1034</v>
      </c>
      <c r="T536">
        <v>1000</v>
      </c>
      <c r="U536">
        <v>24</v>
      </c>
      <c r="V536">
        <v>24</v>
      </c>
      <c r="W536">
        <v>20</v>
      </c>
      <c r="Z536" t="s">
        <v>607</v>
      </c>
      <c r="AA536">
        <v>4.0000000000000002E-4</v>
      </c>
      <c r="AB536">
        <v>5.3E-3</v>
      </c>
      <c r="AC536">
        <v>1.83E-2</v>
      </c>
      <c r="AD536" t="s">
        <v>607</v>
      </c>
      <c r="AE536">
        <v>0.9597</v>
      </c>
      <c r="AF536">
        <v>1.5100000000000001E-2</v>
      </c>
      <c r="AG536">
        <v>5.9999999999999995E-4</v>
      </c>
      <c r="AH536">
        <v>2.9999999999999997E-4</v>
      </c>
      <c r="AI536">
        <v>2.0000000000000001E-4</v>
      </c>
      <c r="AJ536" t="s">
        <v>607</v>
      </c>
      <c r="AK536" t="s">
        <v>607</v>
      </c>
      <c r="AL536">
        <v>0</v>
      </c>
      <c r="AM536">
        <v>0</v>
      </c>
      <c r="AN536">
        <v>8.0000000000000007E-5</v>
      </c>
      <c r="AO536">
        <v>0</v>
      </c>
      <c r="AP536">
        <v>0</v>
      </c>
      <c r="AQ536" t="s">
        <v>607</v>
      </c>
      <c r="AR536" t="s">
        <v>606</v>
      </c>
      <c r="AS536" t="s">
        <v>606</v>
      </c>
      <c r="AT536" t="s">
        <v>606</v>
      </c>
      <c r="AU536" t="s">
        <v>606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2.0000000000000002E-5</v>
      </c>
      <c r="BV536">
        <v>0.58399999999999996</v>
      </c>
      <c r="BW536">
        <v>0.71575040000000001</v>
      </c>
      <c r="BX536">
        <v>16.899999999999999</v>
      </c>
      <c r="BY536">
        <v>4644.2</v>
      </c>
      <c r="BZ536">
        <v>194.4</v>
      </c>
      <c r="CB536">
        <v>116.7</v>
      </c>
      <c r="CC536">
        <v>4.0293482950000001</v>
      </c>
      <c r="CD536">
        <v>4.0259233490000002</v>
      </c>
      <c r="CE536">
        <v>236.66</v>
      </c>
      <c r="CF536" t="s">
        <v>609</v>
      </c>
      <c r="CG536">
        <v>5</v>
      </c>
      <c r="CH536" t="s">
        <v>1894</v>
      </c>
      <c r="CI536" t="s">
        <v>157</v>
      </c>
      <c r="CJ536" t="s">
        <v>1895</v>
      </c>
      <c r="CL536">
        <v>1558</v>
      </c>
      <c r="CM536">
        <v>1963</v>
      </c>
      <c r="CN536">
        <v>1558</v>
      </c>
      <c r="CO536">
        <v>1963</v>
      </c>
      <c r="CU536">
        <v>479.24</v>
      </c>
      <c r="CV536">
        <v>474.7</v>
      </c>
      <c r="CW536" t="s">
        <v>2146</v>
      </c>
    </row>
    <row r="537" spans="2:101" hidden="1">
      <c r="B537">
        <v>76664</v>
      </c>
      <c r="C537" t="s">
        <v>1588</v>
      </c>
      <c r="D537" t="s">
        <v>592</v>
      </c>
      <c r="E537" t="s">
        <v>665</v>
      </c>
      <c r="F537" t="s">
        <v>594</v>
      </c>
      <c r="G537" t="s">
        <v>2179</v>
      </c>
      <c r="H537">
        <v>8554</v>
      </c>
      <c r="I537" t="s">
        <v>616</v>
      </c>
      <c r="J537" t="s">
        <v>1591</v>
      </c>
      <c r="L537" t="s">
        <v>654</v>
      </c>
      <c r="M537" t="s">
        <v>852</v>
      </c>
      <c r="N537" t="s">
        <v>1999</v>
      </c>
      <c r="O537" t="s">
        <v>2000</v>
      </c>
      <c r="P537" t="s">
        <v>2145</v>
      </c>
      <c r="Q537" t="s">
        <v>642</v>
      </c>
      <c r="R537">
        <v>1434</v>
      </c>
      <c r="S537">
        <v>1434</v>
      </c>
      <c r="T537">
        <v>1375</v>
      </c>
      <c r="U537">
        <v>12.8</v>
      </c>
      <c r="V537">
        <v>12.8</v>
      </c>
      <c r="W537">
        <v>21</v>
      </c>
      <c r="Z537" t="s">
        <v>607</v>
      </c>
      <c r="AA537">
        <v>2.0000000000000001E-4</v>
      </c>
      <c r="AB537">
        <v>3.3E-3</v>
      </c>
      <c r="AC537">
        <v>9.3799999999999994E-2</v>
      </c>
      <c r="AD537" t="s">
        <v>606</v>
      </c>
      <c r="AE537">
        <v>0.90210000000000001</v>
      </c>
      <c r="AF537">
        <v>5.9999999999999995E-4</v>
      </c>
      <c r="AG537" t="s">
        <v>607</v>
      </c>
      <c r="AH537" t="s">
        <v>607</v>
      </c>
      <c r="AI537" t="s">
        <v>607</v>
      </c>
      <c r="AJ537" t="s">
        <v>607</v>
      </c>
      <c r="AK537" t="s">
        <v>607</v>
      </c>
      <c r="AL537">
        <v>0</v>
      </c>
      <c r="AM537">
        <v>0</v>
      </c>
      <c r="AN537">
        <v>0</v>
      </c>
      <c r="AO537">
        <v>0</v>
      </c>
      <c r="AP537">
        <v>0</v>
      </c>
      <c r="AQ537" t="s">
        <v>606</v>
      </c>
      <c r="AR537" t="s">
        <v>606</v>
      </c>
      <c r="AS537" t="s">
        <v>606</v>
      </c>
      <c r="AT537" t="s">
        <v>606</v>
      </c>
      <c r="AU537" t="s">
        <v>606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0.64600000000000002</v>
      </c>
      <c r="BW537">
        <v>0.79173760000000004</v>
      </c>
      <c r="BX537">
        <v>18.7</v>
      </c>
      <c r="BY537">
        <v>4854.8999999999996</v>
      </c>
      <c r="BZ537">
        <v>201.1</v>
      </c>
      <c r="CB537">
        <v>95</v>
      </c>
      <c r="CC537">
        <v>3.28</v>
      </c>
      <c r="CD537">
        <v>3.2770000000000001</v>
      </c>
      <c r="CE537" t="s">
        <v>608</v>
      </c>
      <c r="CF537" t="s">
        <v>609</v>
      </c>
      <c r="CG537">
        <v>0</v>
      </c>
      <c r="CH537" t="s">
        <v>1595</v>
      </c>
      <c r="CJ537" t="s">
        <v>1596</v>
      </c>
      <c r="CL537">
        <v>524.5</v>
      </c>
      <c r="CM537">
        <v>530.5</v>
      </c>
      <c r="CN537">
        <v>524.5</v>
      </c>
      <c r="CO537">
        <v>530.5</v>
      </c>
      <c r="CU537">
        <v>622.5</v>
      </c>
      <c r="CV537">
        <v>618.79999999999995</v>
      </c>
      <c r="CW537" t="s">
        <v>2146</v>
      </c>
    </row>
    <row r="538" spans="2:101" hidden="1">
      <c r="B538">
        <v>76657</v>
      </c>
      <c r="C538" t="s">
        <v>1609</v>
      </c>
      <c r="D538" t="s">
        <v>592</v>
      </c>
      <c r="E538" t="s">
        <v>665</v>
      </c>
      <c r="F538" t="s">
        <v>594</v>
      </c>
      <c r="G538" t="s">
        <v>2180</v>
      </c>
      <c r="H538">
        <v>9087</v>
      </c>
      <c r="I538" t="s">
        <v>616</v>
      </c>
      <c r="J538" t="s">
        <v>1611</v>
      </c>
      <c r="L538" t="s">
        <v>654</v>
      </c>
      <c r="M538" t="s">
        <v>831</v>
      </c>
      <c r="N538" t="s">
        <v>1999</v>
      </c>
      <c r="O538" t="s">
        <v>2000</v>
      </c>
      <c r="P538" t="s">
        <v>2145</v>
      </c>
      <c r="Q538" t="s">
        <v>642</v>
      </c>
      <c r="R538">
        <v>1082</v>
      </c>
      <c r="S538">
        <v>1082</v>
      </c>
      <c r="T538">
        <v>1010</v>
      </c>
      <c r="U538">
        <v>12.2</v>
      </c>
      <c r="V538">
        <v>12.2</v>
      </c>
      <c r="W538">
        <v>21</v>
      </c>
      <c r="Z538" t="s">
        <v>607</v>
      </c>
      <c r="AA538">
        <v>1E-4</v>
      </c>
      <c r="AB538">
        <v>3.0999999999999999E-3</v>
      </c>
      <c r="AC538">
        <v>8.3400000000000002E-2</v>
      </c>
      <c r="AD538" t="s">
        <v>607</v>
      </c>
      <c r="AE538">
        <v>0.90980000000000005</v>
      </c>
      <c r="AF538">
        <v>5.9999999999999995E-4</v>
      </c>
      <c r="AG538">
        <v>3.0000000000000001E-3</v>
      </c>
      <c r="AH538" t="s">
        <v>607</v>
      </c>
      <c r="AI538" t="s">
        <v>607</v>
      </c>
      <c r="AJ538" t="s">
        <v>607</v>
      </c>
      <c r="AK538" t="s">
        <v>607</v>
      </c>
      <c r="AL538">
        <v>0</v>
      </c>
      <c r="AM538">
        <v>0</v>
      </c>
      <c r="AN538">
        <v>0</v>
      </c>
      <c r="AO538">
        <v>0</v>
      </c>
      <c r="AP538">
        <v>0</v>
      </c>
      <c r="AQ538" t="s">
        <v>607</v>
      </c>
      <c r="AR538" t="s">
        <v>606</v>
      </c>
      <c r="AS538" t="s">
        <v>606</v>
      </c>
      <c r="AT538" t="s">
        <v>606</v>
      </c>
      <c r="AU538" t="s">
        <v>606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0.63900000000000001</v>
      </c>
      <c r="BW538">
        <v>0.78315840000000003</v>
      </c>
      <c r="BX538">
        <v>18.5</v>
      </c>
      <c r="BY538">
        <v>4825.5</v>
      </c>
      <c r="BZ538">
        <v>200.5</v>
      </c>
      <c r="CB538">
        <v>95</v>
      </c>
      <c r="CC538">
        <v>3.28</v>
      </c>
      <c r="CD538">
        <v>3.2770000000000001</v>
      </c>
      <c r="CE538" t="s">
        <v>608</v>
      </c>
      <c r="CF538" t="s">
        <v>609</v>
      </c>
      <c r="CG538">
        <v>2</v>
      </c>
      <c r="CH538" t="s">
        <v>1613</v>
      </c>
      <c r="CJ538" t="s">
        <v>1614</v>
      </c>
      <c r="CL538">
        <v>492.6</v>
      </c>
      <c r="CM538">
        <v>494.6</v>
      </c>
      <c r="CN538">
        <v>492.6</v>
      </c>
      <c r="CO538">
        <v>494.6</v>
      </c>
      <c r="CU538">
        <v>582.70000000000005</v>
      </c>
      <c r="CV538">
        <v>579</v>
      </c>
      <c r="CW538" t="s">
        <v>2146</v>
      </c>
    </row>
    <row r="539" spans="2:101" hidden="1">
      <c r="C539" t="s">
        <v>2181</v>
      </c>
      <c r="D539" t="s">
        <v>592</v>
      </c>
      <c r="E539" t="s">
        <v>816</v>
      </c>
      <c r="F539" t="s">
        <v>594</v>
      </c>
      <c r="G539" t="s">
        <v>2182</v>
      </c>
      <c r="H539">
        <v>13818</v>
      </c>
      <c r="I539" t="s">
        <v>616</v>
      </c>
      <c r="J539" t="s">
        <v>598</v>
      </c>
      <c r="L539" t="s">
        <v>638</v>
      </c>
      <c r="M539" t="s">
        <v>831</v>
      </c>
      <c r="N539" t="s">
        <v>2183</v>
      </c>
      <c r="O539" t="s">
        <v>2184</v>
      </c>
      <c r="P539" t="s">
        <v>2185</v>
      </c>
      <c r="Q539" t="s">
        <v>2186</v>
      </c>
      <c r="R539">
        <v>6</v>
      </c>
      <c r="S539">
        <v>6</v>
      </c>
      <c r="T539">
        <v>10</v>
      </c>
      <c r="U539">
        <v>22.8</v>
      </c>
      <c r="V539">
        <v>22.8</v>
      </c>
      <c r="W539">
        <v>21</v>
      </c>
      <c r="Z539" t="s">
        <v>607</v>
      </c>
      <c r="AA539">
        <v>2.0000000000000001E-4</v>
      </c>
      <c r="AB539">
        <v>4.1000000000000003E-3</v>
      </c>
      <c r="AC539">
        <v>9.7699999999999995E-2</v>
      </c>
      <c r="AD539" t="s">
        <v>606</v>
      </c>
      <c r="AE539">
        <v>0.89749999999999996</v>
      </c>
      <c r="AF539">
        <v>5.0000000000000001E-4</v>
      </c>
      <c r="AG539" t="s">
        <v>607</v>
      </c>
      <c r="AH539" t="s">
        <v>607</v>
      </c>
      <c r="AI539" t="s">
        <v>607</v>
      </c>
      <c r="AJ539" t="s">
        <v>606</v>
      </c>
      <c r="AK539" t="s">
        <v>606</v>
      </c>
      <c r="AL539">
        <v>0</v>
      </c>
      <c r="AM539">
        <v>0</v>
      </c>
      <c r="AN539">
        <v>0</v>
      </c>
      <c r="AO539">
        <v>0</v>
      </c>
      <c r="AP539">
        <v>0</v>
      </c>
      <c r="AQ539" t="s">
        <v>606</v>
      </c>
      <c r="AR539" t="s">
        <v>606</v>
      </c>
      <c r="AS539" t="s">
        <v>606</v>
      </c>
      <c r="AT539" t="s">
        <v>606</v>
      </c>
      <c r="AU539" t="s">
        <v>606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0.65</v>
      </c>
      <c r="BW539">
        <v>0.79664000000000001</v>
      </c>
      <c r="BX539">
        <v>18.8</v>
      </c>
      <c r="BY539">
        <v>4864.8</v>
      </c>
      <c r="BZ539">
        <v>201.5</v>
      </c>
      <c r="CB539">
        <v>114.2</v>
      </c>
      <c r="CC539">
        <v>3.9430297799999998</v>
      </c>
      <c r="CD539">
        <v>3.9396782049999999</v>
      </c>
      <c r="CE539">
        <v>233.35</v>
      </c>
      <c r="CF539" t="s">
        <v>609</v>
      </c>
      <c r="CG539">
        <v>0</v>
      </c>
      <c r="CH539" t="s">
        <v>2187</v>
      </c>
      <c r="CJ539" t="s">
        <v>2188</v>
      </c>
      <c r="CL539">
        <v>535</v>
      </c>
      <c r="CM539">
        <v>557.70000000000005</v>
      </c>
      <c r="CN539">
        <v>535</v>
      </c>
      <c r="CO539">
        <v>557.70000000000005</v>
      </c>
      <c r="CU539">
        <v>654.6</v>
      </c>
      <c r="CV539">
        <v>651</v>
      </c>
      <c r="CW539" t="s">
        <v>2189</v>
      </c>
    </row>
    <row r="540" spans="2:101" hidden="1">
      <c r="B540">
        <v>76670</v>
      </c>
      <c r="C540" t="s">
        <v>2190</v>
      </c>
      <c r="D540" t="s">
        <v>592</v>
      </c>
      <c r="E540" t="s">
        <v>816</v>
      </c>
      <c r="F540" t="s">
        <v>594</v>
      </c>
      <c r="G540" t="s">
        <v>2191</v>
      </c>
      <c r="H540">
        <v>13448</v>
      </c>
      <c r="I540" t="s">
        <v>616</v>
      </c>
      <c r="J540" t="s">
        <v>598</v>
      </c>
      <c r="L540" t="s">
        <v>599</v>
      </c>
      <c r="M540" t="s">
        <v>831</v>
      </c>
      <c r="N540" t="s">
        <v>2183</v>
      </c>
      <c r="O540" t="s">
        <v>2192</v>
      </c>
      <c r="P540" t="s">
        <v>2193</v>
      </c>
      <c r="Q540" t="s">
        <v>2186</v>
      </c>
      <c r="R540">
        <v>6</v>
      </c>
      <c r="S540">
        <v>6</v>
      </c>
      <c r="T540">
        <v>10</v>
      </c>
      <c r="U540">
        <v>17.8</v>
      </c>
      <c r="V540">
        <v>17.8</v>
      </c>
      <c r="W540">
        <v>20</v>
      </c>
      <c r="Z540" t="s">
        <v>606</v>
      </c>
      <c r="AA540">
        <v>1E-4</v>
      </c>
      <c r="AB540">
        <v>2.8E-3</v>
      </c>
      <c r="AC540">
        <v>9.8000000000000004E-2</v>
      </c>
      <c r="AD540" t="s">
        <v>606</v>
      </c>
      <c r="AE540">
        <v>0.89500000000000002</v>
      </c>
      <c r="AF540">
        <v>1.2999999999999999E-3</v>
      </c>
      <c r="AG540">
        <v>1.1000000000000001E-3</v>
      </c>
      <c r="AH540">
        <v>2.9999999999999997E-4</v>
      </c>
      <c r="AI540">
        <v>2.9999999999999997E-4</v>
      </c>
      <c r="AJ540">
        <v>2.0000000000000001E-4</v>
      </c>
      <c r="AK540">
        <v>2.0000000000000001E-4</v>
      </c>
      <c r="AL540">
        <v>6.9999999999999994E-5</v>
      </c>
      <c r="AM540">
        <v>1.4999999999999999E-4</v>
      </c>
      <c r="AN540">
        <v>4.0000000000000003E-5</v>
      </c>
      <c r="AO540">
        <v>0</v>
      </c>
      <c r="AP540">
        <v>0</v>
      </c>
      <c r="AQ540" t="s">
        <v>607</v>
      </c>
      <c r="AR540" t="s">
        <v>606</v>
      </c>
      <c r="AS540" t="s">
        <v>606</v>
      </c>
      <c r="AT540" t="s">
        <v>606</v>
      </c>
      <c r="AU540" t="s">
        <v>606</v>
      </c>
      <c r="BK540">
        <v>0</v>
      </c>
      <c r="BL540">
        <v>4.0000000000000003E-5</v>
      </c>
      <c r="BM540">
        <v>3.0000000000000001E-5</v>
      </c>
      <c r="BN540">
        <v>0</v>
      </c>
      <c r="BO540">
        <v>0</v>
      </c>
      <c r="BP540">
        <v>0</v>
      </c>
      <c r="BQ540">
        <v>0</v>
      </c>
      <c r="BR540">
        <v>9.0000000000000006E-5</v>
      </c>
      <c r="BS540">
        <v>6.9999999999999994E-5</v>
      </c>
      <c r="BT540">
        <v>8.0000000000000007E-5</v>
      </c>
      <c r="BU540">
        <v>1.2999999999999999E-4</v>
      </c>
      <c r="BV540">
        <v>0.65500000000000003</v>
      </c>
      <c r="BW540">
        <v>0.80276800000000004</v>
      </c>
      <c r="BX540">
        <v>19</v>
      </c>
      <c r="BY540">
        <v>4865.3</v>
      </c>
      <c r="BZ540">
        <v>202.4</v>
      </c>
      <c r="CB540">
        <v>96.9</v>
      </c>
      <c r="CC540">
        <v>3.3457056540000001</v>
      </c>
      <c r="CD540">
        <v>3.342861804</v>
      </c>
      <c r="CE540">
        <v>193.07</v>
      </c>
      <c r="CF540" t="s">
        <v>609</v>
      </c>
      <c r="CG540">
        <v>0</v>
      </c>
      <c r="CH540" t="s">
        <v>2194</v>
      </c>
      <c r="CJ540" t="s">
        <v>2195</v>
      </c>
      <c r="CL540">
        <v>524</v>
      </c>
      <c r="CM540">
        <v>525.70000000000005</v>
      </c>
      <c r="CN540">
        <v>524</v>
      </c>
      <c r="CO540">
        <v>525.70000000000005</v>
      </c>
      <c r="CR540" t="s">
        <v>780</v>
      </c>
      <c r="CS540" t="s">
        <v>780</v>
      </c>
      <c r="CT540">
        <v>53.853999999999999</v>
      </c>
      <c r="CU540">
        <v>623.5</v>
      </c>
      <c r="CV540">
        <v>620.5</v>
      </c>
      <c r="CW540" t="s">
        <v>2189</v>
      </c>
    </row>
    <row r="541" spans="2:101" hidden="1">
      <c r="B541">
        <v>76961</v>
      </c>
      <c r="C541" t="s">
        <v>2196</v>
      </c>
      <c r="D541" t="s">
        <v>592</v>
      </c>
      <c r="E541" t="s">
        <v>614</v>
      </c>
      <c r="F541" t="s">
        <v>594</v>
      </c>
      <c r="G541" t="s">
        <v>2197</v>
      </c>
      <c r="H541">
        <v>7815</v>
      </c>
      <c r="I541" t="s">
        <v>616</v>
      </c>
      <c r="J541" t="s">
        <v>598</v>
      </c>
      <c r="L541" t="s">
        <v>638</v>
      </c>
      <c r="M541" t="s">
        <v>959</v>
      </c>
      <c r="N541" t="s">
        <v>2198</v>
      </c>
      <c r="O541" t="s">
        <v>2199</v>
      </c>
      <c r="P541" t="s">
        <v>2200</v>
      </c>
      <c r="Q541" t="s">
        <v>1137</v>
      </c>
      <c r="R541">
        <v>138</v>
      </c>
      <c r="S541">
        <v>138</v>
      </c>
      <c r="T541">
        <v>206</v>
      </c>
      <c r="U541">
        <v>5.6</v>
      </c>
      <c r="V541">
        <v>5.6</v>
      </c>
      <c r="W541">
        <v>21</v>
      </c>
      <c r="Z541" t="s">
        <v>607</v>
      </c>
      <c r="AA541">
        <v>8.0000000000000004E-4</v>
      </c>
      <c r="AB541">
        <v>1.8700000000000001E-2</v>
      </c>
      <c r="AC541">
        <v>1.7600000000000001E-2</v>
      </c>
      <c r="AD541" t="s">
        <v>606</v>
      </c>
      <c r="AE541">
        <v>0.9476</v>
      </c>
      <c r="AF541">
        <v>9.5999999999999992E-3</v>
      </c>
      <c r="AG541">
        <v>2.3999999999999998E-3</v>
      </c>
      <c r="AH541">
        <v>8.9999999999999998E-4</v>
      </c>
      <c r="AI541">
        <v>6.9999999999999999E-4</v>
      </c>
      <c r="AJ541">
        <v>5.0000000000000001E-4</v>
      </c>
      <c r="AK541">
        <v>2.9999999999999997E-4</v>
      </c>
      <c r="AL541">
        <v>2.9999999999999997E-4</v>
      </c>
      <c r="AM541">
        <v>2.7E-4</v>
      </c>
      <c r="AN541">
        <v>8.0000000000000007E-5</v>
      </c>
      <c r="AO541">
        <v>0</v>
      </c>
      <c r="AP541">
        <v>0</v>
      </c>
      <c r="AQ541" t="s">
        <v>606</v>
      </c>
      <c r="AR541" t="s">
        <v>606</v>
      </c>
      <c r="AS541" t="s">
        <v>606</v>
      </c>
      <c r="AT541" t="s">
        <v>606</v>
      </c>
      <c r="AU541" t="s">
        <v>606</v>
      </c>
      <c r="BK541">
        <v>0</v>
      </c>
      <c r="BL541">
        <v>4.0000000000000003E-5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1.6000000000000001E-4</v>
      </c>
      <c r="BS541">
        <v>2.0000000000000002E-5</v>
      </c>
      <c r="BT541">
        <v>1.0000000000000001E-5</v>
      </c>
      <c r="BU541">
        <v>2.0000000000000002E-5</v>
      </c>
      <c r="BV541">
        <v>0.59199999999999997</v>
      </c>
      <c r="BW541">
        <v>0.72555519999999996</v>
      </c>
      <c r="BX541">
        <v>17.100000000000001</v>
      </c>
      <c r="BY541">
        <v>4619.5</v>
      </c>
      <c r="BZ541">
        <v>193.7</v>
      </c>
      <c r="CB541">
        <v>104.3</v>
      </c>
      <c r="CC541">
        <v>3.601208459</v>
      </c>
      <c r="CD541">
        <v>3.5981474320000002</v>
      </c>
      <c r="CE541">
        <v>212.98</v>
      </c>
      <c r="CF541" t="s">
        <v>673</v>
      </c>
      <c r="CG541">
        <v>0</v>
      </c>
      <c r="CH541" t="s">
        <v>2201</v>
      </c>
      <c r="CJ541" t="s">
        <v>2202</v>
      </c>
      <c r="CT541">
        <v>20.88</v>
      </c>
      <c r="CU541">
        <v>503</v>
      </c>
      <c r="CW541" t="s">
        <v>2203</v>
      </c>
    </row>
    <row r="542" spans="2:101" hidden="1">
      <c r="B542">
        <v>76961</v>
      </c>
      <c r="C542" t="s">
        <v>2196</v>
      </c>
      <c r="D542" t="s">
        <v>592</v>
      </c>
      <c r="E542" t="s">
        <v>614</v>
      </c>
      <c r="F542" t="s">
        <v>594</v>
      </c>
      <c r="G542" t="s">
        <v>2204</v>
      </c>
      <c r="H542">
        <v>10313</v>
      </c>
      <c r="I542" t="s">
        <v>616</v>
      </c>
      <c r="J542" t="s">
        <v>598</v>
      </c>
      <c r="L542" t="s">
        <v>638</v>
      </c>
      <c r="M542" t="s">
        <v>959</v>
      </c>
      <c r="N542" t="s">
        <v>2198</v>
      </c>
      <c r="O542" t="s">
        <v>2199</v>
      </c>
      <c r="P542" t="s">
        <v>2200</v>
      </c>
      <c r="Q542" t="s">
        <v>642</v>
      </c>
      <c r="R542">
        <v>138</v>
      </c>
      <c r="S542">
        <v>138</v>
      </c>
      <c r="T542">
        <v>206</v>
      </c>
      <c r="U542">
        <v>5.6</v>
      </c>
      <c r="V542">
        <v>5.6</v>
      </c>
      <c r="W542">
        <v>21</v>
      </c>
      <c r="Z542" t="s">
        <v>607</v>
      </c>
      <c r="AA542">
        <v>8.0000000000000004E-4</v>
      </c>
      <c r="AB542">
        <v>1.8200000000000001E-2</v>
      </c>
      <c r="AC542">
        <v>1.72E-2</v>
      </c>
      <c r="AD542" t="s">
        <v>606</v>
      </c>
      <c r="AE542">
        <v>0.94830000000000003</v>
      </c>
      <c r="AF542">
        <v>9.2999999999999992E-3</v>
      </c>
      <c r="AG542">
        <v>3.0999999999999999E-3</v>
      </c>
      <c r="AH542">
        <v>8.9999999999999998E-4</v>
      </c>
      <c r="AI542">
        <v>5.9999999999999995E-4</v>
      </c>
      <c r="AJ542">
        <v>5.0000000000000001E-4</v>
      </c>
      <c r="AK542">
        <v>2.0000000000000001E-4</v>
      </c>
      <c r="AL542">
        <v>3.2000000000000003E-4</v>
      </c>
      <c r="AM542">
        <v>2.5999999999999998E-4</v>
      </c>
      <c r="AN542">
        <v>6.9999999999999994E-5</v>
      </c>
      <c r="AO542">
        <v>0</v>
      </c>
      <c r="AP542">
        <v>0</v>
      </c>
      <c r="AQ542" t="s">
        <v>607</v>
      </c>
      <c r="AR542" t="s">
        <v>606</v>
      </c>
      <c r="AS542" t="s">
        <v>606</v>
      </c>
      <c r="AT542" t="s">
        <v>606</v>
      </c>
      <c r="AU542" t="s">
        <v>606</v>
      </c>
      <c r="BK542">
        <v>0</v>
      </c>
      <c r="BL542">
        <v>4.0000000000000003E-5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1.3999999999999999E-4</v>
      </c>
      <c r="BS542">
        <v>2.0000000000000002E-5</v>
      </c>
      <c r="BT542">
        <v>2.0000000000000002E-5</v>
      </c>
      <c r="BU542">
        <v>3.0000000000000001E-5</v>
      </c>
      <c r="BV542">
        <v>0.59099999999999997</v>
      </c>
      <c r="BW542">
        <v>0.72432960000000002</v>
      </c>
      <c r="BX542">
        <v>17.100000000000001</v>
      </c>
      <c r="BY542">
        <v>4619.1000000000004</v>
      </c>
      <c r="BZ542">
        <v>193.7</v>
      </c>
      <c r="CB542">
        <v>105.1</v>
      </c>
      <c r="CC542">
        <v>3.628830384</v>
      </c>
      <c r="CD542">
        <v>3.625745878</v>
      </c>
      <c r="CE542">
        <v>214.21</v>
      </c>
      <c r="CF542" t="s">
        <v>673</v>
      </c>
      <c r="CG542">
        <v>0</v>
      </c>
      <c r="CH542" t="s">
        <v>2201</v>
      </c>
      <c r="CJ542" t="s">
        <v>2202</v>
      </c>
      <c r="CT542" t="s">
        <v>2205</v>
      </c>
      <c r="CU542">
        <v>503</v>
      </c>
      <c r="CW542" t="s">
        <v>2203</v>
      </c>
    </row>
    <row r="543" spans="2:101" hidden="1">
      <c r="B543">
        <v>76914</v>
      </c>
      <c r="C543" t="s">
        <v>2206</v>
      </c>
      <c r="D543" t="s">
        <v>592</v>
      </c>
      <c r="E543" t="s">
        <v>614</v>
      </c>
      <c r="F543" t="s">
        <v>594</v>
      </c>
      <c r="G543" t="s">
        <v>2207</v>
      </c>
      <c r="H543">
        <v>12765</v>
      </c>
      <c r="I543" t="s">
        <v>616</v>
      </c>
      <c r="J543" t="s">
        <v>598</v>
      </c>
      <c r="L543" t="s">
        <v>638</v>
      </c>
      <c r="M543" t="s">
        <v>959</v>
      </c>
      <c r="N543" t="s">
        <v>2198</v>
      </c>
      <c r="O543" t="s">
        <v>2185</v>
      </c>
      <c r="P543" t="s">
        <v>2200</v>
      </c>
      <c r="Q543" t="s">
        <v>2208</v>
      </c>
      <c r="R543">
        <v>4500</v>
      </c>
      <c r="S543">
        <v>4500</v>
      </c>
      <c r="T543">
        <v>4830</v>
      </c>
      <c r="U543">
        <v>5</v>
      </c>
      <c r="V543">
        <v>5</v>
      </c>
      <c r="W543">
        <v>21</v>
      </c>
      <c r="Z543">
        <v>1.6999999999999999E-3</v>
      </c>
      <c r="AA543">
        <v>4.0000000000000002E-4</v>
      </c>
      <c r="AB543">
        <v>9.2999999999999992E-3</v>
      </c>
      <c r="AC543">
        <v>1.6199999999999999E-2</v>
      </c>
      <c r="AD543" t="s">
        <v>606</v>
      </c>
      <c r="AE543">
        <v>0.95920000000000005</v>
      </c>
      <c r="AF543">
        <v>1.2999999999999999E-2</v>
      </c>
      <c r="AG543" t="s">
        <v>607</v>
      </c>
      <c r="AH543">
        <v>2.0000000000000001E-4</v>
      </c>
      <c r="AI543" t="s">
        <v>607</v>
      </c>
      <c r="AJ543" t="s">
        <v>607</v>
      </c>
      <c r="AK543" t="s">
        <v>607</v>
      </c>
      <c r="AL543">
        <v>0</v>
      </c>
      <c r="AM543">
        <v>0</v>
      </c>
      <c r="AN543">
        <v>0</v>
      </c>
      <c r="AO543">
        <v>0</v>
      </c>
      <c r="AP543">
        <v>0</v>
      </c>
      <c r="AQ543" t="s">
        <v>606</v>
      </c>
      <c r="AR543" t="s">
        <v>606</v>
      </c>
      <c r="AS543" t="s">
        <v>606</v>
      </c>
      <c r="AT543" t="s">
        <v>606</v>
      </c>
      <c r="AU543" t="s">
        <v>606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0.57899999999999996</v>
      </c>
      <c r="BW543">
        <v>0.70962239999999999</v>
      </c>
      <c r="BX543">
        <v>16.8</v>
      </c>
      <c r="BY543">
        <v>4628.6000000000004</v>
      </c>
      <c r="BZ543">
        <v>193</v>
      </c>
      <c r="CB543">
        <v>95</v>
      </c>
      <c r="CC543">
        <v>3.28</v>
      </c>
      <c r="CD543">
        <v>3.2770000000000001</v>
      </c>
      <c r="CE543" t="s">
        <v>608</v>
      </c>
      <c r="CF543" t="s">
        <v>673</v>
      </c>
      <c r="CG543">
        <v>0</v>
      </c>
      <c r="CH543" t="s">
        <v>2209</v>
      </c>
      <c r="CJ543" t="s">
        <v>2210</v>
      </c>
      <c r="CT543">
        <v>22</v>
      </c>
      <c r="CU543">
        <v>474.06</v>
      </c>
      <c r="CW543" t="s">
        <v>2203</v>
      </c>
    </row>
    <row r="544" spans="2:101" hidden="1">
      <c r="C544" t="s">
        <v>2206</v>
      </c>
      <c r="D544" t="s">
        <v>592</v>
      </c>
      <c r="E544" t="s">
        <v>614</v>
      </c>
      <c r="F544" t="s">
        <v>594</v>
      </c>
      <c r="G544" t="s">
        <v>2211</v>
      </c>
      <c r="H544">
        <v>12643</v>
      </c>
      <c r="I544" t="s">
        <v>616</v>
      </c>
      <c r="J544" t="s">
        <v>598</v>
      </c>
      <c r="L544" t="s">
        <v>638</v>
      </c>
      <c r="M544" t="s">
        <v>959</v>
      </c>
      <c r="N544" t="s">
        <v>2198</v>
      </c>
      <c r="O544" t="s">
        <v>2185</v>
      </c>
      <c r="P544" t="s">
        <v>2200</v>
      </c>
      <c r="Q544" t="s">
        <v>1137</v>
      </c>
      <c r="R544">
        <v>4500</v>
      </c>
      <c r="S544">
        <v>4500</v>
      </c>
      <c r="T544">
        <v>3030</v>
      </c>
      <c r="U544">
        <v>5</v>
      </c>
      <c r="V544">
        <v>5</v>
      </c>
      <c r="W544">
        <v>21</v>
      </c>
      <c r="Z544">
        <v>1.6999999999999999E-3</v>
      </c>
      <c r="AA544">
        <v>4.0000000000000002E-4</v>
      </c>
      <c r="AB544">
        <v>9.4000000000000004E-3</v>
      </c>
      <c r="AC544">
        <v>1.5800000000000002E-2</v>
      </c>
      <c r="AD544" t="s">
        <v>606</v>
      </c>
      <c r="AE544">
        <v>0.95989999999999998</v>
      </c>
      <c r="AF544">
        <v>1.2699999999999999E-2</v>
      </c>
      <c r="AG544" t="s">
        <v>607</v>
      </c>
      <c r="AH544">
        <v>1E-4</v>
      </c>
      <c r="AI544" t="s">
        <v>607</v>
      </c>
      <c r="AJ544" t="s">
        <v>607</v>
      </c>
      <c r="AK544" t="s">
        <v>607</v>
      </c>
      <c r="AL544">
        <v>0</v>
      </c>
      <c r="AM544">
        <v>0</v>
      </c>
      <c r="AN544">
        <v>0</v>
      </c>
      <c r="AO544">
        <v>0</v>
      </c>
      <c r="AP544">
        <v>0</v>
      </c>
      <c r="AQ544" t="s">
        <v>607</v>
      </c>
      <c r="AR544" t="s">
        <v>607</v>
      </c>
      <c r="AS544" t="s">
        <v>607</v>
      </c>
      <c r="AT544" t="s">
        <v>607</v>
      </c>
      <c r="AU544" t="s">
        <v>607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0.57899999999999996</v>
      </c>
      <c r="BW544">
        <v>0.70962239999999999</v>
      </c>
      <c r="BX544">
        <v>16.8</v>
      </c>
      <c r="BY544">
        <v>4627.7</v>
      </c>
      <c r="BZ544">
        <v>193</v>
      </c>
      <c r="CB544">
        <v>128.30000000000001</v>
      </c>
      <c r="CC544">
        <v>4.4298662059999998</v>
      </c>
      <c r="CD544">
        <v>4.4261008200000003</v>
      </c>
      <c r="CE544">
        <v>261.20999999999998</v>
      </c>
      <c r="CF544" t="s">
        <v>673</v>
      </c>
      <c r="CG544">
        <v>0</v>
      </c>
      <c r="CH544" t="s">
        <v>2212</v>
      </c>
      <c r="CJ544" t="s">
        <v>2210</v>
      </c>
      <c r="CR544" t="s">
        <v>780</v>
      </c>
      <c r="CT544">
        <v>22</v>
      </c>
      <c r="CU544">
        <v>474.06</v>
      </c>
      <c r="CW544" t="s">
        <v>2203</v>
      </c>
    </row>
    <row r="545" spans="2:106" hidden="1">
      <c r="C545" t="s">
        <v>2213</v>
      </c>
      <c r="D545" t="s">
        <v>592</v>
      </c>
      <c r="E545" t="s">
        <v>614</v>
      </c>
      <c r="F545" t="s">
        <v>594</v>
      </c>
      <c r="G545" t="s">
        <v>2214</v>
      </c>
      <c r="H545">
        <v>1809</v>
      </c>
      <c r="I545" t="s">
        <v>616</v>
      </c>
      <c r="J545" t="s">
        <v>598</v>
      </c>
      <c r="L545" t="s">
        <v>638</v>
      </c>
      <c r="M545" t="s">
        <v>959</v>
      </c>
      <c r="N545" t="s">
        <v>2198</v>
      </c>
      <c r="O545" t="s">
        <v>2215</v>
      </c>
      <c r="P545" t="s">
        <v>2200</v>
      </c>
      <c r="Q545" t="s">
        <v>2208</v>
      </c>
      <c r="R545">
        <v>4480</v>
      </c>
      <c r="S545">
        <v>4480</v>
      </c>
      <c r="T545">
        <v>5270</v>
      </c>
      <c r="U545">
        <v>6.1</v>
      </c>
      <c r="V545">
        <v>6.1</v>
      </c>
      <c r="W545">
        <v>21</v>
      </c>
      <c r="Z545">
        <v>1.5E-3</v>
      </c>
      <c r="AA545">
        <v>5.0000000000000001E-4</v>
      </c>
      <c r="AB545">
        <v>9.5999999999999992E-3</v>
      </c>
      <c r="AC545">
        <v>1.5599999999999999E-2</v>
      </c>
      <c r="AD545" t="s">
        <v>606</v>
      </c>
      <c r="AE545">
        <v>0.95689999999999997</v>
      </c>
      <c r="AF545">
        <v>1.2699999999999999E-2</v>
      </c>
      <c r="AG545">
        <v>1.4E-3</v>
      </c>
      <c r="AH545">
        <v>2.9999999999999997E-4</v>
      </c>
      <c r="AI545">
        <v>2.0000000000000001E-4</v>
      </c>
      <c r="AJ545">
        <v>1E-4</v>
      </c>
      <c r="AK545">
        <v>1E-4</v>
      </c>
      <c r="AL545">
        <v>2.0000000000000001E-4</v>
      </c>
      <c r="AM545">
        <v>1.2E-4</v>
      </c>
      <c r="AN545">
        <v>1.2E-4</v>
      </c>
      <c r="AO545">
        <v>2.0000000000000001E-4</v>
      </c>
      <c r="AP545">
        <v>2.0000000000000001E-4</v>
      </c>
      <c r="AQ545" t="s">
        <v>607</v>
      </c>
      <c r="AR545" t="s">
        <v>606</v>
      </c>
      <c r="AS545" t="s">
        <v>606</v>
      </c>
      <c r="AT545" t="s">
        <v>606</v>
      </c>
      <c r="AU545" t="s">
        <v>606</v>
      </c>
      <c r="BK545">
        <v>2.0000000000000002E-5</v>
      </c>
      <c r="BL545">
        <v>2.0000000000000002E-5</v>
      </c>
      <c r="BM545">
        <v>3.0000000000000001E-5</v>
      </c>
      <c r="BN545">
        <v>0</v>
      </c>
      <c r="BO545">
        <v>0</v>
      </c>
      <c r="BP545">
        <v>0</v>
      </c>
      <c r="BQ545">
        <v>0</v>
      </c>
      <c r="BR545">
        <v>8.0000000000000007E-5</v>
      </c>
      <c r="BS545">
        <v>3.0000000000000001E-5</v>
      </c>
      <c r="BT545">
        <v>3.0000000000000001E-5</v>
      </c>
      <c r="BU545">
        <v>5.0000000000000002E-5</v>
      </c>
      <c r="BV545">
        <v>0.58399999999999996</v>
      </c>
      <c r="BW545">
        <v>0.71575040000000001</v>
      </c>
      <c r="BX545">
        <v>16.899999999999999</v>
      </c>
      <c r="BY545">
        <v>4624.1000000000004</v>
      </c>
      <c r="BZ545">
        <v>193.7</v>
      </c>
      <c r="CB545">
        <v>119.8</v>
      </c>
      <c r="CC545">
        <v>4.1363832540000001</v>
      </c>
      <c r="CD545">
        <v>4.1328673279999997</v>
      </c>
      <c r="CE545">
        <v>242.33</v>
      </c>
      <c r="CF545" t="s">
        <v>609</v>
      </c>
      <c r="CG545">
        <v>0</v>
      </c>
      <c r="CH545" t="s">
        <v>2216</v>
      </c>
      <c r="CJ545" t="s">
        <v>2217</v>
      </c>
      <c r="CR545" t="s">
        <v>780</v>
      </c>
      <c r="CS545" t="s">
        <v>780</v>
      </c>
      <c r="CT545">
        <v>23</v>
      </c>
      <c r="CU545">
        <v>476.7</v>
      </c>
      <c r="CW545" t="s">
        <v>2203</v>
      </c>
    </row>
    <row r="546" spans="2:106" hidden="1">
      <c r="B546">
        <v>76894</v>
      </c>
      <c r="C546" t="s">
        <v>2213</v>
      </c>
      <c r="D546" t="s">
        <v>592</v>
      </c>
      <c r="E546" t="s">
        <v>614</v>
      </c>
      <c r="F546" t="s">
        <v>594</v>
      </c>
      <c r="G546" t="s">
        <v>2218</v>
      </c>
      <c r="H546">
        <v>9518</v>
      </c>
      <c r="I546" t="s">
        <v>616</v>
      </c>
      <c r="J546" t="s">
        <v>598</v>
      </c>
      <c r="L546" t="s">
        <v>638</v>
      </c>
      <c r="M546" t="s">
        <v>959</v>
      </c>
      <c r="N546" t="s">
        <v>2198</v>
      </c>
      <c r="O546" t="s">
        <v>2215</v>
      </c>
      <c r="P546" t="s">
        <v>2200</v>
      </c>
      <c r="Q546" t="s">
        <v>1137</v>
      </c>
      <c r="R546">
        <v>4480</v>
      </c>
      <c r="S546">
        <v>4480</v>
      </c>
      <c r="T546">
        <v>4650</v>
      </c>
      <c r="U546">
        <v>6.1</v>
      </c>
      <c r="V546">
        <v>6.1</v>
      </c>
      <c r="W546">
        <v>21</v>
      </c>
      <c r="Z546">
        <v>1.5E-3</v>
      </c>
      <c r="AA546">
        <v>6.9999999999999999E-4</v>
      </c>
      <c r="AB546">
        <v>8.6999999999999994E-3</v>
      </c>
      <c r="AC546">
        <v>1.5800000000000002E-2</v>
      </c>
      <c r="AD546" t="s">
        <v>606</v>
      </c>
      <c r="AE546">
        <v>0.95960000000000001</v>
      </c>
      <c r="AF546">
        <v>1.26E-2</v>
      </c>
      <c r="AG546">
        <v>5.9999999999999995E-4</v>
      </c>
      <c r="AH546">
        <v>2.9999999999999997E-4</v>
      </c>
      <c r="AI546">
        <v>2.0000000000000001E-4</v>
      </c>
      <c r="AJ546" t="s">
        <v>607</v>
      </c>
      <c r="AK546" t="s">
        <v>607</v>
      </c>
      <c r="AL546">
        <v>0</v>
      </c>
      <c r="AM546">
        <v>0</v>
      </c>
      <c r="AN546">
        <v>0</v>
      </c>
      <c r="AO546">
        <v>0</v>
      </c>
      <c r="AP546">
        <v>0</v>
      </c>
      <c r="AQ546" t="s">
        <v>606</v>
      </c>
      <c r="AR546" t="s">
        <v>606</v>
      </c>
      <c r="AS546" t="s">
        <v>606</v>
      </c>
      <c r="AT546" t="s">
        <v>606</v>
      </c>
      <c r="AU546" t="s">
        <v>606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0.57999999999999996</v>
      </c>
      <c r="BW546">
        <v>0.71084800000000004</v>
      </c>
      <c r="BX546">
        <v>16.8</v>
      </c>
      <c r="BY546">
        <v>4627.1000000000004</v>
      </c>
      <c r="BZ546">
        <v>193.2</v>
      </c>
      <c r="CB546">
        <v>121.2</v>
      </c>
      <c r="CC546">
        <v>4.1847216229999997</v>
      </c>
      <c r="CD546">
        <v>4.1811646089999996</v>
      </c>
      <c r="CE546">
        <v>247.26</v>
      </c>
      <c r="CF546" t="s">
        <v>609</v>
      </c>
      <c r="CG546">
        <v>0</v>
      </c>
      <c r="CH546" t="s">
        <v>2219</v>
      </c>
      <c r="CJ546" t="s">
        <v>2217</v>
      </c>
      <c r="CR546" t="s">
        <v>780</v>
      </c>
      <c r="CS546" t="s">
        <v>780</v>
      </c>
      <c r="CT546">
        <v>23</v>
      </c>
      <c r="CU546">
        <v>476.7</v>
      </c>
      <c r="CW546" t="s">
        <v>2203</v>
      </c>
    </row>
    <row r="547" spans="2:106" hidden="1">
      <c r="B547">
        <v>76915</v>
      </c>
      <c r="C547" t="s">
        <v>2220</v>
      </c>
      <c r="D547" t="s">
        <v>592</v>
      </c>
      <c r="E547" t="s">
        <v>614</v>
      </c>
      <c r="F547" t="s">
        <v>594</v>
      </c>
      <c r="G547" t="s">
        <v>2221</v>
      </c>
      <c r="H547">
        <v>8702</v>
      </c>
      <c r="I547" t="s">
        <v>616</v>
      </c>
      <c r="J547" t="s">
        <v>598</v>
      </c>
      <c r="L547" t="s">
        <v>638</v>
      </c>
      <c r="M547" t="s">
        <v>959</v>
      </c>
      <c r="N547" t="s">
        <v>2198</v>
      </c>
      <c r="O547" t="s">
        <v>2222</v>
      </c>
      <c r="P547" t="s">
        <v>2200</v>
      </c>
      <c r="Q547" t="s">
        <v>2223</v>
      </c>
      <c r="R547">
        <v>138</v>
      </c>
      <c r="S547">
        <v>138</v>
      </c>
      <c r="T547">
        <v>186</v>
      </c>
      <c r="U547">
        <v>13.3</v>
      </c>
      <c r="V547">
        <v>13.3</v>
      </c>
      <c r="W547">
        <v>21</v>
      </c>
      <c r="Z547" t="s">
        <v>607</v>
      </c>
      <c r="AA547">
        <v>5.0000000000000001E-4</v>
      </c>
      <c r="AB547">
        <v>1.0999999999999999E-2</v>
      </c>
      <c r="AC547">
        <v>1.6299999999999999E-2</v>
      </c>
      <c r="AD547" t="s">
        <v>606</v>
      </c>
      <c r="AE547">
        <v>0.95240000000000002</v>
      </c>
      <c r="AF547">
        <v>1.6199999999999999E-2</v>
      </c>
      <c r="AG547">
        <v>2E-3</v>
      </c>
      <c r="AH547">
        <v>4.0000000000000002E-4</v>
      </c>
      <c r="AI547">
        <v>2.9999999999999997E-4</v>
      </c>
      <c r="AJ547">
        <v>1E-4</v>
      </c>
      <c r="AK547" t="s">
        <v>607</v>
      </c>
      <c r="AL547">
        <v>1.2E-4</v>
      </c>
      <c r="AM547">
        <v>1.9000000000000001E-4</v>
      </c>
      <c r="AN547">
        <v>2.0000000000000001E-4</v>
      </c>
      <c r="AO547">
        <v>0</v>
      </c>
      <c r="AP547">
        <v>0</v>
      </c>
      <c r="AQ547" t="s">
        <v>607</v>
      </c>
      <c r="AR547" t="s">
        <v>606</v>
      </c>
      <c r="AS547" t="s">
        <v>606</v>
      </c>
      <c r="AT547" t="s">
        <v>606</v>
      </c>
      <c r="AU547" t="s">
        <v>606</v>
      </c>
      <c r="BK547">
        <v>3.0000000000000001E-5</v>
      </c>
      <c r="BL547">
        <v>0</v>
      </c>
      <c r="BM547">
        <v>4.0000000000000003E-5</v>
      </c>
      <c r="BN547">
        <v>0</v>
      </c>
      <c r="BO547">
        <v>0</v>
      </c>
      <c r="BP547">
        <v>0</v>
      </c>
      <c r="BQ547">
        <v>0</v>
      </c>
      <c r="BR547">
        <v>8.0000000000000007E-5</v>
      </c>
      <c r="BS547">
        <v>3.0000000000000001E-5</v>
      </c>
      <c r="BT547">
        <v>5.0000000000000002E-5</v>
      </c>
      <c r="BU547">
        <v>6.0000000000000002E-5</v>
      </c>
      <c r="BV547">
        <v>0.58799999999999997</v>
      </c>
      <c r="BW547">
        <v>0.72065279999999998</v>
      </c>
      <c r="BX547">
        <v>17</v>
      </c>
      <c r="BY547">
        <v>4630.3999999999996</v>
      </c>
      <c r="BZ547">
        <v>194.4</v>
      </c>
      <c r="CB547">
        <v>105.3</v>
      </c>
      <c r="CC547">
        <v>3.635735865</v>
      </c>
      <c r="CD547">
        <v>3.6326454899999998</v>
      </c>
      <c r="CE547">
        <v>212.02</v>
      </c>
      <c r="CF547" t="s">
        <v>609</v>
      </c>
      <c r="CG547">
        <v>0</v>
      </c>
      <c r="CH547" t="s">
        <v>2224</v>
      </c>
      <c r="CJ547" t="s">
        <v>2225</v>
      </c>
      <c r="CL547">
        <v>1436</v>
      </c>
      <c r="CM547">
        <v>1881</v>
      </c>
      <c r="CR547" t="s">
        <v>780</v>
      </c>
      <c r="CS547" t="s">
        <v>780</v>
      </c>
      <c r="CT547">
        <v>24</v>
      </c>
      <c r="CU547">
        <v>470.4</v>
      </c>
      <c r="CW547" t="s">
        <v>2203</v>
      </c>
    </row>
    <row r="548" spans="2:106" hidden="1">
      <c r="B548">
        <v>76918</v>
      </c>
      <c r="C548" t="s">
        <v>2226</v>
      </c>
      <c r="D548" t="s">
        <v>592</v>
      </c>
      <c r="E548" t="s">
        <v>614</v>
      </c>
      <c r="F548" t="s">
        <v>594</v>
      </c>
      <c r="G548" t="s">
        <v>2227</v>
      </c>
      <c r="H548">
        <v>8601</v>
      </c>
      <c r="I548" t="s">
        <v>616</v>
      </c>
      <c r="J548" t="s">
        <v>598</v>
      </c>
      <c r="L548" t="s">
        <v>638</v>
      </c>
      <c r="M548" t="s">
        <v>959</v>
      </c>
      <c r="N548" t="s">
        <v>2198</v>
      </c>
      <c r="O548" t="s">
        <v>2228</v>
      </c>
      <c r="P548" t="s">
        <v>2200</v>
      </c>
      <c r="Q548" t="s">
        <v>2208</v>
      </c>
      <c r="R548" t="s">
        <v>694</v>
      </c>
      <c r="S548" t="s">
        <v>694</v>
      </c>
      <c r="T548">
        <v>125</v>
      </c>
      <c r="U548" t="s">
        <v>694</v>
      </c>
      <c r="V548" t="s">
        <v>694</v>
      </c>
      <c r="W548">
        <v>21</v>
      </c>
      <c r="Z548" t="s">
        <v>607</v>
      </c>
      <c r="AA548">
        <v>4.0000000000000002E-4</v>
      </c>
      <c r="AB548">
        <v>9.2999999999999992E-3</v>
      </c>
      <c r="AC548">
        <v>1.83E-2</v>
      </c>
      <c r="AD548" t="s">
        <v>606</v>
      </c>
      <c r="AE548">
        <v>0.9556</v>
      </c>
      <c r="AF548">
        <v>1.61E-2</v>
      </c>
      <c r="AG548" t="s">
        <v>607</v>
      </c>
      <c r="AH548">
        <v>2.0000000000000001E-4</v>
      </c>
      <c r="AI548">
        <v>1E-4</v>
      </c>
      <c r="AJ548" t="s">
        <v>607</v>
      </c>
      <c r="AK548" t="s">
        <v>607</v>
      </c>
      <c r="AL548">
        <v>0</v>
      </c>
      <c r="AM548">
        <v>0</v>
      </c>
      <c r="AN548">
        <v>0</v>
      </c>
      <c r="AO548">
        <v>0</v>
      </c>
      <c r="AP548">
        <v>0</v>
      </c>
      <c r="AQ548" t="s">
        <v>606</v>
      </c>
      <c r="AR548" t="s">
        <v>606</v>
      </c>
      <c r="AS548" t="s">
        <v>606</v>
      </c>
      <c r="AT548" t="s">
        <v>606</v>
      </c>
      <c r="AU548" t="s">
        <v>606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0.58399999999999996</v>
      </c>
      <c r="BW548">
        <v>0.71575040000000001</v>
      </c>
      <c r="BX548">
        <v>16.899999999999999</v>
      </c>
      <c r="BY548">
        <v>4640.7</v>
      </c>
      <c r="BZ548">
        <v>194</v>
      </c>
      <c r="CB548">
        <v>110.2</v>
      </c>
      <c r="CC548">
        <v>3.804920155</v>
      </c>
      <c r="CD548">
        <v>3.8016859730000001</v>
      </c>
      <c r="CE548">
        <v>224.74</v>
      </c>
      <c r="CF548" t="s">
        <v>609</v>
      </c>
      <c r="CG548">
        <v>0</v>
      </c>
      <c r="CH548" t="s">
        <v>2229</v>
      </c>
      <c r="CJ548" t="s">
        <v>2230</v>
      </c>
      <c r="CL548">
        <v>1448</v>
      </c>
      <c r="CM548">
        <v>1821</v>
      </c>
      <c r="CN548">
        <v>1448</v>
      </c>
      <c r="CO548">
        <v>1821</v>
      </c>
      <c r="CR548" t="s">
        <v>780</v>
      </c>
      <c r="CS548" t="s">
        <v>780</v>
      </c>
      <c r="CT548">
        <v>23.6</v>
      </c>
      <c r="CU548">
        <v>477.9</v>
      </c>
      <c r="CW548" t="s">
        <v>2203</v>
      </c>
    </row>
    <row r="549" spans="2:106" hidden="1">
      <c r="B549">
        <v>73303</v>
      </c>
      <c r="C549" t="s">
        <v>903</v>
      </c>
      <c r="D549" t="s">
        <v>592</v>
      </c>
      <c r="E549" t="s">
        <v>665</v>
      </c>
      <c r="F549" t="s">
        <v>594</v>
      </c>
      <c r="G549" t="s">
        <v>2231</v>
      </c>
      <c r="H549">
        <v>12218</v>
      </c>
      <c r="I549" t="s">
        <v>616</v>
      </c>
      <c r="J549" t="s">
        <v>905</v>
      </c>
      <c r="K549" t="s">
        <v>773</v>
      </c>
      <c r="L549" t="s">
        <v>874</v>
      </c>
      <c r="N549" t="s">
        <v>1629</v>
      </c>
      <c r="O549" t="s">
        <v>1630</v>
      </c>
      <c r="P549" t="s">
        <v>1631</v>
      </c>
      <c r="Q549" t="s">
        <v>642</v>
      </c>
      <c r="R549">
        <v>345</v>
      </c>
      <c r="S549">
        <v>345</v>
      </c>
      <c r="T549">
        <v>350</v>
      </c>
      <c r="U549">
        <v>10</v>
      </c>
      <c r="V549">
        <v>10</v>
      </c>
      <c r="W549">
        <v>20.3</v>
      </c>
      <c r="Z549" t="s">
        <v>607</v>
      </c>
      <c r="AA549">
        <v>2.0000000000000001E-4</v>
      </c>
      <c r="AB549">
        <v>5.0000000000000001E-3</v>
      </c>
      <c r="AC549">
        <v>5.0000000000000001E-4</v>
      </c>
      <c r="AD549" t="s">
        <v>607</v>
      </c>
      <c r="AE549">
        <v>0.75039999999999996</v>
      </c>
      <c r="AF549">
        <v>0.14460000000000001</v>
      </c>
      <c r="AG549">
        <v>6.2399999999999997E-2</v>
      </c>
      <c r="AH549">
        <v>1.24E-2</v>
      </c>
      <c r="AI549">
        <v>1.5299999999999999E-2</v>
      </c>
      <c r="AJ549">
        <v>3.0000000000000001E-3</v>
      </c>
      <c r="AK549">
        <v>2.8999999999999998E-3</v>
      </c>
      <c r="AL549">
        <v>1.0399999999999999E-3</v>
      </c>
      <c r="AM549">
        <v>2.0000000000000001E-4</v>
      </c>
      <c r="AN549">
        <v>0</v>
      </c>
      <c r="AO549">
        <v>0</v>
      </c>
      <c r="AP549">
        <v>0</v>
      </c>
      <c r="AQ549" t="s">
        <v>606</v>
      </c>
      <c r="AR549" t="s">
        <v>606</v>
      </c>
      <c r="AS549" t="s">
        <v>606</v>
      </c>
      <c r="AT549" t="s">
        <v>606</v>
      </c>
      <c r="AU549" t="s">
        <v>606</v>
      </c>
      <c r="BK549">
        <v>4.4999999999999999E-4</v>
      </c>
      <c r="BL549">
        <v>3.0000000000000001E-5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9.3000000000000005E-4</v>
      </c>
      <c r="BS549">
        <v>3.2000000000000003E-4</v>
      </c>
      <c r="BT549">
        <v>3.3E-4</v>
      </c>
      <c r="BU549">
        <v>0</v>
      </c>
      <c r="BV549">
        <v>0.746</v>
      </c>
      <c r="BW549">
        <v>0.91429760000000004</v>
      </c>
      <c r="BX549">
        <v>21.6</v>
      </c>
      <c r="BY549">
        <v>4576.3999999999996</v>
      </c>
      <c r="BZ549">
        <v>227.1</v>
      </c>
      <c r="CB549">
        <v>85.2</v>
      </c>
      <c r="CC549">
        <v>2.9417350020000002</v>
      </c>
      <c r="CD549">
        <v>2.939234527</v>
      </c>
      <c r="CE549">
        <v>165.37</v>
      </c>
      <c r="CF549" t="s">
        <v>609</v>
      </c>
      <c r="CG549">
        <v>16</v>
      </c>
      <c r="CH549" t="s">
        <v>907</v>
      </c>
      <c r="CJ549" t="s">
        <v>908</v>
      </c>
      <c r="CL549" t="s">
        <v>779</v>
      </c>
      <c r="CM549" t="s">
        <v>779</v>
      </c>
      <c r="CN549" t="s">
        <v>779</v>
      </c>
      <c r="CO549" t="s">
        <v>779</v>
      </c>
      <c r="CP549" t="s">
        <v>779</v>
      </c>
      <c r="CQ549" t="s">
        <v>779</v>
      </c>
      <c r="CR549" t="s">
        <v>780</v>
      </c>
      <c r="CS549" t="s">
        <v>780</v>
      </c>
      <c r="CT549" t="s">
        <v>780</v>
      </c>
      <c r="CU549" t="s">
        <v>780</v>
      </c>
      <c r="CV549" t="s">
        <v>780</v>
      </c>
      <c r="CW549" t="s">
        <v>1633</v>
      </c>
      <c r="DB549" t="s">
        <v>1634</v>
      </c>
    </row>
    <row r="550" spans="2:106" hidden="1">
      <c r="B550">
        <v>79040</v>
      </c>
      <c r="C550" t="s">
        <v>731</v>
      </c>
      <c r="D550" t="s">
        <v>592</v>
      </c>
      <c r="E550" t="s">
        <v>614</v>
      </c>
      <c r="F550" t="s">
        <v>594</v>
      </c>
      <c r="G550" t="s">
        <v>2232</v>
      </c>
      <c r="H550" t="s">
        <v>2233</v>
      </c>
      <c r="I550" t="s">
        <v>616</v>
      </c>
      <c r="J550" t="s">
        <v>598</v>
      </c>
      <c r="L550" t="s">
        <v>617</v>
      </c>
      <c r="N550" t="s">
        <v>2234</v>
      </c>
      <c r="O550" t="s">
        <v>2235</v>
      </c>
      <c r="P550" t="s">
        <v>2236</v>
      </c>
      <c r="Q550" t="s">
        <v>627</v>
      </c>
      <c r="R550">
        <v>6350</v>
      </c>
      <c r="S550">
        <v>6350</v>
      </c>
      <c r="T550">
        <v>5550</v>
      </c>
      <c r="U550">
        <v>26</v>
      </c>
      <c r="V550">
        <v>26</v>
      </c>
      <c r="W550">
        <v>20.5</v>
      </c>
      <c r="Y550" t="s">
        <v>2002</v>
      </c>
      <c r="Z550" t="s">
        <v>607</v>
      </c>
      <c r="AA550">
        <v>5.9999999999999995E-4</v>
      </c>
      <c r="AB550">
        <v>7.4000000000000003E-3</v>
      </c>
      <c r="AC550">
        <v>1.4999999999999999E-2</v>
      </c>
      <c r="AD550" t="s">
        <v>606</v>
      </c>
      <c r="AE550">
        <v>0.9728</v>
      </c>
      <c r="AF550">
        <v>3.8999999999999998E-3</v>
      </c>
      <c r="AG550">
        <v>2.0000000000000001E-4</v>
      </c>
      <c r="AH550">
        <v>1E-4</v>
      </c>
      <c r="AI550" t="s">
        <v>607</v>
      </c>
      <c r="AJ550" t="s">
        <v>607</v>
      </c>
      <c r="AK550" t="s">
        <v>607</v>
      </c>
      <c r="AL550">
        <v>0</v>
      </c>
      <c r="AM550">
        <v>0</v>
      </c>
      <c r="AN550">
        <v>0</v>
      </c>
      <c r="AO550">
        <v>0</v>
      </c>
      <c r="AP550">
        <v>0</v>
      </c>
      <c r="AQ550" t="s">
        <v>606</v>
      </c>
      <c r="AR550" t="s">
        <v>606</v>
      </c>
      <c r="AS550" t="s">
        <v>606</v>
      </c>
      <c r="AT550" t="s">
        <v>606</v>
      </c>
      <c r="AU550" t="s">
        <v>606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0.57399999999999995</v>
      </c>
      <c r="BW550">
        <v>0.70349439999999996</v>
      </c>
      <c r="BX550">
        <v>16.600000000000001</v>
      </c>
      <c r="BY550">
        <v>4629.6000000000004</v>
      </c>
      <c r="BZ550">
        <v>192.3</v>
      </c>
      <c r="CB550">
        <v>103.7</v>
      </c>
      <c r="CC550">
        <v>3.580492016</v>
      </c>
      <c r="CD550">
        <v>3.5774485970000001</v>
      </c>
      <c r="CE550">
        <v>212.38</v>
      </c>
      <c r="CF550" t="s">
        <v>609</v>
      </c>
      <c r="CG550">
        <v>0</v>
      </c>
      <c r="CH550" t="s">
        <v>628</v>
      </c>
      <c r="CJ550" t="s">
        <v>624</v>
      </c>
      <c r="CL550" t="s">
        <v>779</v>
      </c>
      <c r="CU550" t="s">
        <v>780</v>
      </c>
      <c r="CV550" t="s">
        <v>780</v>
      </c>
      <c r="CW550" t="s">
        <v>2237</v>
      </c>
    </row>
    <row r="551" spans="2:106" hidden="1">
      <c r="B551">
        <v>79041</v>
      </c>
      <c r="C551" t="s">
        <v>731</v>
      </c>
      <c r="D551" t="s">
        <v>592</v>
      </c>
      <c r="E551" t="s">
        <v>614</v>
      </c>
      <c r="F551" t="s">
        <v>594</v>
      </c>
      <c r="G551" t="s">
        <v>2238</v>
      </c>
      <c r="H551" t="s">
        <v>2239</v>
      </c>
      <c r="I551" t="s">
        <v>616</v>
      </c>
      <c r="J551" t="s">
        <v>598</v>
      </c>
      <c r="L551" t="s">
        <v>617</v>
      </c>
      <c r="N551" t="s">
        <v>2234</v>
      </c>
      <c r="O551" t="s">
        <v>2235</v>
      </c>
      <c r="P551" t="s">
        <v>2236</v>
      </c>
      <c r="Q551" t="s">
        <v>630</v>
      </c>
      <c r="R551">
        <v>6350</v>
      </c>
      <c r="S551">
        <v>6350</v>
      </c>
      <c r="T551">
        <v>5120</v>
      </c>
      <c r="U551">
        <v>33</v>
      </c>
      <c r="V551">
        <v>33</v>
      </c>
      <c r="W551">
        <v>18.399999999999999</v>
      </c>
      <c r="Z551" t="s">
        <v>607</v>
      </c>
      <c r="AA551">
        <v>4.0000000000000002E-4</v>
      </c>
      <c r="AB551">
        <v>7.1999999999999998E-3</v>
      </c>
      <c r="AC551">
        <v>1.5699999999999999E-2</v>
      </c>
      <c r="AD551" t="s">
        <v>606</v>
      </c>
      <c r="AE551">
        <v>0.97160000000000002</v>
      </c>
      <c r="AF551">
        <v>3.7000000000000002E-3</v>
      </c>
      <c r="AG551">
        <v>6.9999999999999999E-4</v>
      </c>
      <c r="AH551">
        <v>2.0000000000000001E-4</v>
      </c>
      <c r="AI551">
        <v>1E-4</v>
      </c>
      <c r="AJ551">
        <v>1E-4</v>
      </c>
      <c r="AK551" t="s">
        <v>607</v>
      </c>
      <c r="AL551">
        <v>1.1E-4</v>
      </c>
      <c r="AM551">
        <v>6.0000000000000002E-5</v>
      </c>
      <c r="AN551">
        <v>0</v>
      </c>
      <c r="AO551">
        <v>0</v>
      </c>
      <c r="AP551">
        <v>0</v>
      </c>
      <c r="AQ551" t="s">
        <v>606</v>
      </c>
      <c r="AR551" t="s">
        <v>606</v>
      </c>
      <c r="AS551" t="s">
        <v>606</v>
      </c>
      <c r="AT551" t="s">
        <v>606</v>
      </c>
      <c r="AU551" t="s">
        <v>606</v>
      </c>
      <c r="BK551">
        <v>0</v>
      </c>
      <c r="BL551">
        <v>2.0000000000000002E-5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6.9999999999999994E-5</v>
      </c>
      <c r="BS551">
        <v>2.0000000000000002E-5</v>
      </c>
      <c r="BT551">
        <v>2.0000000000000002E-5</v>
      </c>
      <c r="BU551">
        <v>0</v>
      </c>
      <c r="BV551">
        <v>0.57599999999999996</v>
      </c>
      <c r="BW551">
        <v>0.70594559999999995</v>
      </c>
      <c r="BX551">
        <v>16.7</v>
      </c>
      <c r="BY551">
        <v>4631.6000000000004</v>
      </c>
      <c r="BZ551">
        <v>192.7</v>
      </c>
      <c r="CB551">
        <v>102.7</v>
      </c>
      <c r="CC551">
        <v>3.5459646089999999</v>
      </c>
      <c r="CD551">
        <v>3.542950539</v>
      </c>
      <c r="CE551">
        <v>208.58</v>
      </c>
      <c r="CF551" t="s">
        <v>609</v>
      </c>
      <c r="CG551">
        <v>0</v>
      </c>
      <c r="CH551" t="s">
        <v>631</v>
      </c>
      <c r="CJ551" t="s">
        <v>624</v>
      </c>
      <c r="CW551" t="s">
        <v>2237</v>
      </c>
    </row>
    <row r="552" spans="2:106" hidden="1">
      <c r="B552">
        <v>79040</v>
      </c>
      <c r="C552" t="s">
        <v>731</v>
      </c>
      <c r="D552" t="s">
        <v>592</v>
      </c>
      <c r="E552" t="s">
        <v>614</v>
      </c>
      <c r="F552" t="s">
        <v>594</v>
      </c>
      <c r="G552" t="s">
        <v>2240</v>
      </c>
      <c r="H552" t="s">
        <v>2241</v>
      </c>
      <c r="I552" t="s">
        <v>616</v>
      </c>
      <c r="J552" t="s">
        <v>598</v>
      </c>
      <c r="L552" t="s">
        <v>617</v>
      </c>
      <c r="N552" t="s">
        <v>2242</v>
      </c>
      <c r="O552" t="s">
        <v>1667</v>
      </c>
      <c r="P552" t="s">
        <v>2243</v>
      </c>
      <c r="Q552" t="s">
        <v>627</v>
      </c>
      <c r="R552">
        <v>6550</v>
      </c>
      <c r="S552">
        <v>6550</v>
      </c>
      <c r="T552">
        <v>5825</v>
      </c>
      <c r="U552">
        <v>25</v>
      </c>
      <c r="V552">
        <v>25</v>
      </c>
      <c r="W552">
        <v>18.7</v>
      </c>
      <c r="Z552" t="s">
        <v>607</v>
      </c>
      <c r="AA552">
        <v>5.0000000000000001E-4</v>
      </c>
      <c r="AB552">
        <v>7.1999999999999998E-3</v>
      </c>
      <c r="AC552">
        <v>1.9099999999999999E-2</v>
      </c>
      <c r="AD552" t="s">
        <v>606</v>
      </c>
      <c r="AE552">
        <v>0.96809999999999996</v>
      </c>
      <c r="AF552">
        <v>3.5999999999999999E-3</v>
      </c>
      <c r="AG552">
        <v>5.9999999999999995E-4</v>
      </c>
      <c r="AH552">
        <v>1E-4</v>
      </c>
      <c r="AI552">
        <v>1E-4</v>
      </c>
      <c r="AJ552" t="s">
        <v>607</v>
      </c>
      <c r="AK552" t="s">
        <v>607</v>
      </c>
      <c r="AL552">
        <v>1.8000000000000001E-4</v>
      </c>
      <c r="AM552">
        <v>1.6000000000000001E-4</v>
      </c>
      <c r="AN552">
        <v>1.6000000000000001E-4</v>
      </c>
      <c r="AO552">
        <v>0</v>
      </c>
      <c r="AP552">
        <v>0</v>
      </c>
      <c r="AQ552" t="s">
        <v>606</v>
      </c>
      <c r="AR552" t="s">
        <v>606</v>
      </c>
      <c r="AS552" t="s">
        <v>606</v>
      </c>
      <c r="AT552" t="s">
        <v>606</v>
      </c>
      <c r="AU552" t="s">
        <v>606</v>
      </c>
      <c r="BK552">
        <v>1.0000000000000001E-5</v>
      </c>
      <c r="BL552">
        <v>2.0000000000000002E-5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1E-4</v>
      </c>
      <c r="BS552">
        <v>1.0000000000000001E-5</v>
      </c>
      <c r="BT552">
        <v>2.0000000000000002E-5</v>
      </c>
      <c r="BU552">
        <v>4.0000000000000003E-5</v>
      </c>
      <c r="BV552">
        <v>0.57999999999999996</v>
      </c>
      <c r="BW552">
        <v>0.71084800000000004</v>
      </c>
      <c r="BX552">
        <v>16.8</v>
      </c>
      <c r="BY552">
        <v>4640.1000000000004</v>
      </c>
      <c r="BZ552">
        <v>193.1</v>
      </c>
      <c r="CB552">
        <v>106.2</v>
      </c>
      <c r="CC552">
        <v>3.6668105309999999</v>
      </c>
      <c r="CD552">
        <v>3.663693742</v>
      </c>
      <c r="CE552">
        <v>216.04</v>
      </c>
      <c r="CF552" t="s">
        <v>609</v>
      </c>
      <c r="CG552">
        <v>0</v>
      </c>
      <c r="CH552" t="s">
        <v>628</v>
      </c>
      <c r="CJ552" t="s">
        <v>624</v>
      </c>
      <c r="CW552" t="s">
        <v>2244</v>
      </c>
    </row>
    <row r="553" spans="2:106" hidden="1">
      <c r="B553">
        <v>79041</v>
      </c>
      <c r="C553" t="s">
        <v>731</v>
      </c>
      <c r="D553" t="s">
        <v>592</v>
      </c>
      <c r="E553" t="s">
        <v>614</v>
      </c>
      <c r="F553" t="s">
        <v>594</v>
      </c>
      <c r="G553" t="s">
        <v>2245</v>
      </c>
      <c r="H553" t="s">
        <v>2246</v>
      </c>
      <c r="I553" t="s">
        <v>616</v>
      </c>
      <c r="J553" t="s">
        <v>598</v>
      </c>
      <c r="L553" t="s">
        <v>617</v>
      </c>
      <c r="N553" t="s">
        <v>2242</v>
      </c>
      <c r="O553" t="s">
        <v>1667</v>
      </c>
      <c r="P553" t="s">
        <v>2243</v>
      </c>
      <c r="Q553" t="s">
        <v>630</v>
      </c>
      <c r="R553">
        <v>6550</v>
      </c>
      <c r="S553">
        <v>6550</v>
      </c>
      <c r="T553">
        <v>6025</v>
      </c>
      <c r="U553">
        <v>25</v>
      </c>
      <c r="V553">
        <v>25</v>
      </c>
      <c r="W553">
        <v>18.600000000000001</v>
      </c>
      <c r="Z553" t="s">
        <v>607</v>
      </c>
      <c r="AA553">
        <v>4.0000000000000002E-4</v>
      </c>
      <c r="AB553">
        <v>7.4000000000000003E-3</v>
      </c>
      <c r="AC553">
        <v>1.61E-2</v>
      </c>
      <c r="AD553">
        <v>8.0000000000000004E-4</v>
      </c>
      <c r="AE553">
        <v>0.97009999999999996</v>
      </c>
      <c r="AF553">
        <v>3.8E-3</v>
      </c>
      <c r="AG553">
        <v>6.9999999999999999E-4</v>
      </c>
      <c r="AH553">
        <v>2.0000000000000001E-4</v>
      </c>
      <c r="AI553">
        <v>1E-4</v>
      </c>
      <c r="AJ553" t="s">
        <v>607</v>
      </c>
      <c r="AK553" t="s">
        <v>607</v>
      </c>
      <c r="AL553">
        <v>0</v>
      </c>
      <c r="AM553">
        <v>9.0000000000000006E-5</v>
      </c>
      <c r="AN553">
        <v>2.5999999999999998E-4</v>
      </c>
      <c r="AO553">
        <v>0</v>
      </c>
      <c r="AP553">
        <v>0</v>
      </c>
      <c r="AQ553" t="s">
        <v>606</v>
      </c>
      <c r="AR553" t="s">
        <v>606</v>
      </c>
      <c r="AS553" t="s">
        <v>606</v>
      </c>
      <c r="AT553" t="s">
        <v>606</v>
      </c>
      <c r="AU553" t="s">
        <v>606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1.0000000000000001E-5</v>
      </c>
      <c r="BU553">
        <v>4.0000000000000003E-5</v>
      </c>
      <c r="BV553">
        <v>0.57799999999999996</v>
      </c>
      <c r="BW553">
        <v>0.70839680000000005</v>
      </c>
      <c r="BX553">
        <v>16.7</v>
      </c>
      <c r="BY553">
        <v>4635.3999999999996</v>
      </c>
      <c r="BZ553">
        <v>192.9</v>
      </c>
      <c r="CB553">
        <v>109.4</v>
      </c>
      <c r="CC553">
        <v>3.77729823</v>
      </c>
      <c r="CD553">
        <v>3.7740875269999998</v>
      </c>
      <c r="CE553">
        <v>222.97</v>
      </c>
      <c r="CF553" t="s">
        <v>609</v>
      </c>
      <c r="CG553">
        <v>800</v>
      </c>
      <c r="CH553" t="s">
        <v>631</v>
      </c>
      <c r="CJ553" t="s">
        <v>624</v>
      </c>
      <c r="CW553" t="s">
        <v>2244</v>
      </c>
    </row>
    <row r="554" spans="2:106" hidden="1">
      <c r="B554">
        <v>79040</v>
      </c>
      <c r="C554" t="s">
        <v>731</v>
      </c>
      <c r="D554" t="s">
        <v>592</v>
      </c>
      <c r="E554" t="s">
        <v>614</v>
      </c>
      <c r="F554" t="s">
        <v>594</v>
      </c>
      <c r="G554" t="s">
        <v>2247</v>
      </c>
      <c r="H554">
        <v>8820</v>
      </c>
      <c r="I554" t="s">
        <v>616</v>
      </c>
      <c r="J554" t="s">
        <v>598</v>
      </c>
      <c r="K554" t="s">
        <v>773</v>
      </c>
      <c r="L554" t="s">
        <v>617</v>
      </c>
      <c r="N554" t="s">
        <v>2248</v>
      </c>
      <c r="O554" t="s">
        <v>2249</v>
      </c>
      <c r="P554" t="s">
        <v>2250</v>
      </c>
      <c r="Q554" t="s">
        <v>627</v>
      </c>
      <c r="R554">
        <v>7984</v>
      </c>
      <c r="S554">
        <v>7984</v>
      </c>
      <c r="T554">
        <v>6850</v>
      </c>
      <c r="U554">
        <v>39</v>
      </c>
      <c r="V554">
        <v>39</v>
      </c>
      <c r="W554">
        <v>19.899999999999999</v>
      </c>
      <c r="Y554" t="s">
        <v>2251</v>
      </c>
      <c r="Z554" t="s">
        <v>607</v>
      </c>
      <c r="AA554">
        <v>2.9999999999999997E-4</v>
      </c>
      <c r="AB554">
        <v>6.1000000000000004E-3</v>
      </c>
      <c r="AC554">
        <v>1.7000000000000001E-2</v>
      </c>
      <c r="AD554" t="s">
        <v>606</v>
      </c>
      <c r="AE554">
        <v>0.97130000000000005</v>
      </c>
      <c r="AF554">
        <v>4.3E-3</v>
      </c>
      <c r="AG554">
        <v>5.9999999999999995E-4</v>
      </c>
      <c r="AH554">
        <v>2.0000000000000001E-4</v>
      </c>
      <c r="AI554">
        <v>1E-4</v>
      </c>
      <c r="AJ554" t="s">
        <v>607</v>
      </c>
      <c r="AK554" t="s">
        <v>607</v>
      </c>
      <c r="AL554">
        <v>0</v>
      </c>
      <c r="AM554">
        <v>6.0000000000000002E-5</v>
      </c>
      <c r="AN554">
        <v>0</v>
      </c>
      <c r="AO554">
        <v>0</v>
      </c>
      <c r="AP554">
        <v>0</v>
      </c>
      <c r="AQ554" t="s">
        <v>606</v>
      </c>
      <c r="AR554" t="s">
        <v>606</v>
      </c>
      <c r="AS554" t="s">
        <v>606</v>
      </c>
      <c r="AT554" t="s">
        <v>606</v>
      </c>
      <c r="AU554" t="s">
        <v>606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2.0000000000000002E-5</v>
      </c>
      <c r="BT554">
        <v>2.0000000000000002E-5</v>
      </c>
      <c r="BU554">
        <v>0</v>
      </c>
      <c r="BV554">
        <v>0.57699999999999996</v>
      </c>
      <c r="BW554">
        <v>0.7071712</v>
      </c>
      <c r="BX554">
        <v>16.7</v>
      </c>
      <c r="BY554">
        <v>4637.6000000000004</v>
      </c>
      <c r="BZ554">
        <v>192.9</v>
      </c>
      <c r="CB554">
        <v>99.6</v>
      </c>
      <c r="CC554">
        <v>3.4389296499999999</v>
      </c>
      <c r="CD554">
        <v>3.43600656</v>
      </c>
      <c r="CE554">
        <v>202.18</v>
      </c>
      <c r="CF554" t="s">
        <v>609</v>
      </c>
      <c r="CG554">
        <v>0</v>
      </c>
      <c r="CH554" t="s">
        <v>628</v>
      </c>
      <c r="CJ554" t="s">
        <v>624</v>
      </c>
      <c r="CL554" t="s">
        <v>779</v>
      </c>
      <c r="CM554" t="s">
        <v>779</v>
      </c>
      <c r="CN554" t="s">
        <v>779</v>
      </c>
      <c r="CO554" t="s">
        <v>779</v>
      </c>
      <c r="CP554" t="s">
        <v>779</v>
      </c>
      <c r="CQ554" t="s">
        <v>779</v>
      </c>
      <c r="CR554" t="s">
        <v>780</v>
      </c>
      <c r="CS554" t="s">
        <v>780</v>
      </c>
      <c r="CT554" t="s">
        <v>780</v>
      </c>
      <c r="CU554" t="s">
        <v>780</v>
      </c>
      <c r="CV554" t="s">
        <v>780</v>
      </c>
      <c r="CW554" t="s">
        <v>2252</v>
      </c>
    </row>
    <row r="555" spans="2:106" hidden="1">
      <c r="B555">
        <v>79041</v>
      </c>
      <c r="C555" t="s">
        <v>731</v>
      </c>
      <c r="D555" t="s">
        <v>592</v>
      </c>
      <c r="E555" t="s">
        <v>614</v>
      </c>
      <c r="F555" t="s">
        <v>594</v>
      </c>
      <c r="G555" t="s">
        <v>2253</v>
      </c>
      <c r="H555">
        <v>8418</v>
      </c>
      <c r="I555" t="s">
        <v>616</v>
      </c>
      <c r="J555" t="s">
        <v>598</v>
      </c>
      <c r="K555" t="s">
        <v>773</v>
      </c>
      <c r="L555" t="s">
        <v>617</v>
      </c>
      <c r="N555" t="s">
        <v>2248</v>
      </c>
      <c r="O555" t="s">
        <v>2249</v>
      </c>
      <c r="P555" t="s">
        <v>2250</v>
      </c>
      <c r="Q555" t="s">
        <v>630</v>
      </c>
      <c r="R555">
        <v>7991</v>
      </c>
      <c r="S555">
        <v>7991</v>
      </c>
      <c r="T555">
        <v>6925</v>
      </c>
      <c r="U555">
        <v>33.5</v>
      </c>
      <c r="V555">
        <v>33.5</v>
      </c>
      <c r="W555">
        <v>19.899999999999999</v>
      </c>
      <c r="Y555" t="s">
        <v>2251</v>
      </c>
      <c r="Z555">
        <v>2.0000000000000001E-4</v>
      </c>
      <c r="AA555">
        <v>4.0000000000000002E-4</v>
      </c>
      <c r="AB555">
        <v>7.3000000000000001E-3</v>
      </c>
      <c r="AC555">
        <v>1.3899999999999999E-2</v>
      </c>
      <c r="AD555" t="s">
        <v>606</v>
      </c>
      <c r="AE555">
        <v>0.97270000000000001</v>
      </c>
      <c r="AF555">
        <v>5.1000000000000004E-3</v>
      </c>
      <c r="AG555">
        <v>2.9999999999999997E-4</v>
      </c>
      <c r="AH555">
        <v>1E-4</v>
      </c>
      <c r="AI555" t="s">
        <v>607</v>
      </c>
      <c r="AJ555" t="s">
        <v>607</v>
      </c>
      <c r="AK555" t="s">
        <v>607</v>
      </c>
      <c r="AL555">
        <v>0</v>
      </c>
      <c r="AM555">
        <v>0</v>
      </c>
      <c r="AN555">
        <v>0</v>
      </c>
      <c r="AO555">
        <v>0</v>
      </c>
      <c r="AP555">
        <v>0</v>
      </c>
      <c r="AQ555" t="s">
        <v>606</v>
      </c>
      <c r="AR555" t="s">
        <v>606</v>
      </c>
      <c r="AS555" t="s">
        <v>606</v>
      </c>
      <c r="AT555" t="s">
        <v>606</v>
      </c>
      <c r="AU555" t="s">
        <v>606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0.57399999999999995</v>
      </c>
      <c r="BW555">
        <v>0.70349439999999996</v>
      </c>
      <c r="BX555">
        <v>16.600000000000001</v>
      </c>
      <c r="BY555">
        <v>4627.1000000000004</v>
      </c>
      <c r="BZ555">
        <v>192.3</v>
      </c>
      <c r="CB555">
        <v>102.5</v>
      </c>
      <c r="CC555">
        <v>3.5390591279999999</v>
      </c>
      <c r="CD555">
        <v>3.5360509279999999</v>
      </c>
      <c r="CE555">
        <v>210.08</v>
      </c>
      <c r="CF555" t="s">
        <v>609</v>
      </c>
      <c r="CG555">
        <v>0</v>
      </c>
      <c r="CH555" t="s">
        <v>631</v>
      </c>
      <c r="CJ555" t="s">
        <v>624</v>
      </c>
      <c r="CL555" t="s">
        <v>779</v>
      </c>
      <c r="CM555" t="s">
        <v>779</v>
      </c>
      <c r="CN555" t="s">
        <v>779</v>
      </c>
      <c r="CO555" t="s">
        <v>779</v>
      </c>
      <c r="CP555" t="s">
        <v>779</v>
      </c>
      <c r="CQ555" t="s">
        <v>779</v>
      </c>
      <c r="CR555" t="s">
        <v>780</v>
      </c>
      <c r="CS555" t="s">
        <v>780</v>
      </c>
      <c r="CT555" t="s">
        <v>780</v>
      </c>
      <c r="CU555" t="s">
        <v>780</v>
      </c>
      <c r="CV555" t="s">
        <v>780</v>
      </c>
      <c r="CW555" t="s">
        <v>2252</v>
      </c>
    </row>
    <row r="556" spans="2:106" hidden="1">
      <c r="C556" t="s">
        <v>2254</v>
      </c>
      <c r="D556" t="s">
        <v>592</v>
      </c>
      <c r="E556" t="s">
        <v>614</v>
      </c>
      <c r="F556" t="s">
        <v>594</v>
      </c>
      <c r="G556" t="s">
        <v>2255</v>
      </c>
      <c r="H556" t="s">
        <v>2256</v>
      </c>
      <c r="I556" t="s">
        <v>616</v>
      </c>
      <c r="J556" t="s">
        <v>598</v>
      </c>
      <c r="K556" t="s">
        <v>773</v>
      </c>
      <c r="M556" t="s">
        <v>959</v>
      </c>
      <c r="N556" t="s">
        <v>2257</v>
      </c>
      <c r="O556" t="s">
        <v>2258</v>
      </c>
      <c r="P556" t="s">
        <v>2259</v>
      </c>
      <c r="Q556" t="s">
        <v>2260</v>
      </c>
      <c r="R556">
        <v>1241</v>
      </c>
      <c r="S556">
        <v>1241</v>
      </c>
      <c r="T556">
        <v>1100</v>
      </c>
      <c r="U556">
        <v>14.4</v>
      </c>
      <c r="V556">
        <v>14.4</v>
      </c>
      <c r="W556">
        <v>20.3</v>
      </c>
      <c r="Z556" t="s">
        <v>607</v>
      </c>
      <c r="AA556">
        <v>5.0000000000000001E-4</v>
      </c>
      <c r="AB556">
        <v>1.3100000000000001E-2</v>
      </c>
      <c r="AC556">
        <v>1.32E-2</v>
      </c>
      <c r="AD556" t="s">
        <v>606</v>
      </c>
      <c r="AE556">
        <v>0.95809999999999995</v>
      </c>
      <c r="AF556">
        <v>1.1900000000000001E-2</v>
      </c>
      <c r="AG556">
        <v>1.5E-3</v>
      </c>
      <c r="AH556">
        <v>2.9999999999999997E-4</v>
      </c>
      <c r="AI556">
        <v>2.0000000000000001E-4</v>
      </c>
      <c r="AJ556">
        <v>1E-4</v>
      </c>
      <c r="AK556" t="s">
        <v>607</v>
      </c>
      <c r="AL556">
        <v>9.0000000000000006E-5</v>
      </c>
      <c r="AM556">
        <v>3.3E-4</v>
      </c>
      <c r="AN556">
        <v>3.2000000000000003E-4</v>
      </c>
      <c r="AO556">
        <v>1E-4</v>
      </c>
      <c r="AP556">
        <v>0</v>
      </c>
      <c r="AQ556" t="s">
        <v>607</v>
      </c>
      <c r="AR556" t="s">
        <v>606</v>
      </c>
      <c r="AS556" t="s">
        <v>606</v>
      </c>
      <c r="AT556" t="s">
        <v>606</v>
      </c>
      <c r="AU556" t="s">
        <v>606</v>
      </c>
      <c r="BK556">
        <v>2.0000000000000002E-5</v>
      </c>
      <c r="BL556">
        <v>1.0000000000000001E-5</v>
      </c>
      <c r="BM556">
        <v>2.0000000000000002E-5</v>
      </c>
      <c r="BN556">
        <v>0</v>
      </c>
      <c r="BO556">
        <v>0</v>
      </c>
      <c r="BP556">
        <v>0</v>
      </c>
      <c r="BQ556">
        <v>0</v>
      </c>
      <c r="BR556">
        <v>1E-4</v>
      </c>
      <c r="BS556">
        <v>2.0000000000000002E-5</v>
      </c>
      <c r="BT556">
        <v>3.0000000000000001E-5</v>
      </c>
      <c r="BU556">
        <v>6.0000000000000002E-5</v>
      </c>
      <c r="BV556">
        <v>0.58299999999999996</v>
      </c>
      <c r="BW556">
        <v>0.71452479999999996</v>
      </c>
      <c r="BX556">
        <v>16.899999999999999</v>
      </c>
      <c r="BY556">
        <v>4617.8</v>
      </c>
      <c r="BZ556">
        <v>193.3</v>
      </c>
      <c r="CB556">
        <v>108.2</v>
      </c>
      <c r="CC556">
        <v>3.7358653429999999</v>
      </c>
      <c r="CD556">
        <v>3.7326898580000001</v>
      </c>
      <c r="CE556">
        <v>219.35</v>
      </c>
      <c r="CF556" t="s">
        <v>609</v>
      </c>
      <c r="CG556">
        <v>0</v>
      </c>
      <c r="CJ556" t="s">
        <v>2261</v>
      </c>
      <c r="CL556" t="s">
        <v>779</v>
      </c>
      <c r="CM556" t="s">
        <v>779</v>
      </c>
      <c r="CN556" t="s">
        <v>779</v>
      </c>
      <c r="CO556" t="s">
        <v>779</v>
      </c>
      <c r="CP556" t="s">
        <v>779</v>
      </c>
      <c r="CQ556" t="s">
        <v>779</v>
      </c>
      <c r="CR556" t="s">
        <v>780</v>
      </c>
      <c r="CS556" t="s">
        <v>780</v>
      </c>
      <c r="CT556">
        <v>0.90100000000000002</v>
      </c>
      <c r="CU556" t="s">
        <v>780</v>
      </c>
      <c r="CV556" t="s">
        <v>780</v>
      </c>
      <c r="CW556" t="s">
        <v>2262</v>
      </c>
    </row>
    <row r="557" spans="2:106" hidden="1">
      <c r="B557">
        <v>79040</v>
      </c>
      <c r="C557" t="s">
        <v>731</v>
      </c>
      <c r="D557" t="s">
        <v>592</v>
      </c>
      <c r="E557" t="s">
        <v>614</v>
      </c>
      <c r="F557" t="s">
        <v>594</v>
      </c>
      <c r="G557" t="s">
        <v>2263</v>
      </c>
      <c r="H557">
        <v>1</v>
      </c>
      <c r="I557" t="s">
        <v>616</v>
      </c>
      <c r="J557" t="s">
        <v>598</v>
      </c>
      <c r="K557" t="s">
        <v>773</v>
      </c>
      <c r="L557" t="s">
        <v>617</v>
      </c>
      <c r="N557" t="s">
        <v>2264</v>
      </c>
      <c r="O557" t="s">
        <v>2265</v>
      </c>
      <c r="P557" t="s">
        <v>2266</v>
      </c>
      <c r="Q557" t="s">
        <v>627</v>
      </c>
      <c r="R557">
        <v>8288</v>
      </c>
      <c r="S557">
        <v>8288</v>
      </c>
      <c r="T557">
        <v>5875</v>
      </c>
      <c r="U557">
        <v>29.7</v>
      </c>
      <c r="V557">
        <v>29.7</v>
      </c>
      <c r="W557">
        <v>20.3</v>
      </c>
      <c r="Y557" t="s">
        <v>2251</v>
      </c>
      <c r="Z557" t="s">
        <v>607</v>
      </c>
      <c r="AA557">
        <v>2.9999999999999997E-4</v>
      </c>
      <c r="AB557">
        <v>7.1000000000000004E-3</v>
      </c>
      <c r="AC557">
        <v>1.7500000000000002E-2</v>
      </c>
      <c r="AD557" t="s">
        <v>606</v>
      </c>
      <c r="AE557">
        <v>0.96860000000000002</v>
      </c>
      <c r="AF557">
        <v>4.7000000000000002E-3</v>
      </c>
      <c r="AG557">
        <v>6.9999999999999999E-4</v>
      </c>
      <c r="AH557">
        <v>2.0000000000000001E-4</v>
      </c>
      <c r="AI557">
        <v>1E-4</v>
      </c>
      <c r="AJ557">
        <v>1E-4</v>
      </c>
      <c r="AK557">
        <v>1E-4</v>
      </c>
      <c r="AL557">
        <v>1.6000000000000001E-4</v>
      </c>
      <c r="AM557">
        <v>1.7000000000000001E-4</v>
      </c>
      <c r="AN557">
        <v>0</v>
      </c>
      <c r="AO557">
        <v>0</v>
      </c>
      <c r="AP557">
        <v>0</v>
      </c>
      <c r="AQ557" t="s">
        <v>606</v>
      </c>
      <c r="AR557" t="s">
        <v>606</v>
      </c>
      <c r="AS557" t="s">
        <v>606</v>
      </c>
      <c r="AT557" t="s">
        <v>606</v>
      </c>
      <c r="AU557" t="s">
        <v>606</v>
      </c>
      <c r="BK557">
        <v>3.0000000000000001E-5</v>
      </c>
      <c r="BL557">
        <v>2.0000000000000002E-5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1.2E-4</v>
      </c>
      <c r="BS557">
        <v>5.0000000000000002E-5</v>
      </c>
      <c r="BT557">
        <v>5.0000000000000002E-5</v>
      </c>
      <c r="BU557">
        <v>0</v>
      </c>
      <c r="BV557">
        <v>0.57899999999999996</v>
      </c>
      <c r="BW557">
        <v>0.70962239999999999</v>
      </c>
      <c r="BX557">
        <v>16.8</v>
      </c>
      <c r="BY557">
        <v>4637</v>
      </c>
      <c r="BZ557">
        <v>193.1</v>
      </c>
      <c r="CB557">
        <v>96.5</v>
      </c>
      <c r="CC557">
        <v>3.331894691</v>
      </c>
      <c r="CD557">
        <v>3.3290625810000001</v>
      </c>
      <c r="CE557">
        <v>193.82</v>
      </c>
      <c r="CF557" t="s">
        <v>609</v>
      </c>
      <c r="CG557">
        <v>0</v>
      </c>
      <c r="CH557" t="s">
        <v>628</v>
      </c>
      <c r="CJ557" t="s">
        <v>624</v>
      </c>
      <c r="CL557" t="s">
        <v>779</v>
      </c>
      <c r="CM557" t="s">
        <v>779</v>
      </c>
      <c r="CN557" t="s">
        <v>779</v>
      </c>
      <c r="CO557" t="s">
        <v>779</v>
      </c>
      <c r="CP557" t="s">
        <v>779</v>
      </c>
      <c r="CQ557" t="s">
        <v>779</v>
      </c>
      <c r="CR557" t="s">
        <v>780</v>
      </c>
      <c r="CS557" t="s">
        <v>780</v>
      </c>
      <c r="CT557" t="s">
        <v>780</v>
      </c>
      <c r="CU557" t="s">
        <v>780</v>
      </c>
      <c r="CV557" t="s">
        <v>780</v>
      </c>
      <c r="CW557" t="s">
        <v>848</v>
      </c>
    </row>
    <row r="558" spans="2:106" hidden="1">
      <c r="B558">
        <v>79041</v>
      </c>
      <c r="C558" t="s">
        <v>731</v>
      </c>
      <c r="D558" t="s">
        <v>592</v>
      </c>
      <c r="E558" t="s">
        <v>614</v>
      </c>
      <c r="F558" t="s">
        <v>594</v>
      </c>
      <c r="G558" t="s">
        <v>2267</v>
      </c>
      <c r="H558">
        <v>3</v>
      </c>
      <c r="I558" t="s">
        <v>616</v>
      </c>
      <c r="J558" t="s">
        <v>598</v>
      </c>
      <c r="K558" t="s">
        <v>773</v>
      </c>
      <c r="L558" t="s">
        <v>617</v>
      </c>
      <c r="N558" t="s">
        <v>2264</v>
      </c>
      <c r="O558" t="s">
        <v>2265</v>
      </c>
      <c r="P558" t="s">
        <v>2266</v>
      </c>
      <c r="Q558" t="s">
        <v>630</v>
      </c>
      <c r="R558">
        <v>8308</v>
      </c>
      <c r="S558">
        <v>8308</v>
      </c>
      <c r="T558">
        <v>5875</v>
      </c>
      <c r="U558">
        <v>27.3</v>
      </c>
      <c r="V558">
        <v>27.3</v>
      </c>
      <c r="W558">
        <v>25.2</v>
      </c>
      <c r="Y558" t="s">
        <v>2251</v>
      </c>
      <c r="Z558">
        <v>1E-4</v>
      </c>
      <c r="AA558">
        <v>2.9999999999999997E-4</v>
      </c>
      <c r="AB558">
        <v>6.7999999999999996E-3</v>
      </c>
      <c r="AC558">
        <v>1.5900000000000001E-2</v>
      </c>
      <c r="AD558" t="s">
        <v>606</v>
      </c>
      <c r="AE558">
        <v>0.97189999999999999</v>
      </c>
      <c r="AF558">
        <v>4.4000000000000003E-3</v>
      </c>
      <c r="AG558">
        <v>2.9999999999999997E-4</v>
      </c>
      <c r="AH558">
        <v>2.0000000000000001E-4</v>
      </c>
      <c r="AI558" t="s">
        <v>607</v>
      </c>
      <c r="AJ558" t="s">
        <v>607</v>
      </c>
      <c r="AK558" t="s">
        <v>607</v>
      </c>
      <c r="AL558">
        <v>0</v>
      </c>
      <c r="AM558">
        <v>1E-4</v>
      </c>
      <c r="AN558">
        <v>0</v>
      </c>
      <c r="AO558">
        <v>0</v>
      </c>
      <c r="AP558">
        <v>0</v>
      </c>
      <c r="AQ558" t="s">
        <v>606</v>
      </c>
      <c r="AR558" t="s">
        <v>606</v>
      </c>
      <c r="AS558" t="s">
        <v>606</v>
      </c>
      <c r="AT558" t="s">
        <v>606</v>
      </c>
      <c r="AU558" t="s">
        <v>606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0.57599999999999996</v>
      </c>
      <c r="BW558">
        <v>0.70594559999999995</v>
      </c>
      <c r="BX558">
        <v>16.7</v>
      </c>
      <c r="BY558">
        <v>4633.6000000000004</v>
      </c>
      <c r="BZ558">
        <v>192.6</v>
      </c>
      <c r="CB558">
        <v>102.8</v>
      </c>
      <c r="CC558">
        <v>3.5494173500000001</v>
      </c>
      <c r="CD558">
        <v>3.5464003449999999</v>
      </c>
      <c r="CE558">
        <v>208.47</v>
      </c>
      <c r="CF558" t="s">
        <v>609</v>
      </c>
      <c r="CG558">
        <v>0</v>
      </c>
      <c r="CH558" t="s">
        <v>631</v>
      </c>
      <c r="CJ558" t="s">
        <v>624</v>
      </c>
      <c r="CL558" t="s">
        <v>779</v>
      </c>
      <c r="CM558" t="s">
        <v>779</v>
      </c>
      <c r="CN558" t="s">
        <v>779</v>
      </c>
      <c r="CO558" t="s">
        <v>779</v>
      </c>
      <c r="CP558" t="s">
        <v>779</v>
      </c>
      <c r="CQ558" t="s">
        <v>779</v>
      </c>
      <c r="CR558" t="s">
        <v>780</v>
      </c>
      <c r="CS558" t="s">
        <v>780</v>
      </c>
      <c r="CT558" t="s">
        <v>780</v>
      </c>
      <c r="CU558" t="s">
        <v>780</v>
      </c>
      <c r="CV558" t="s">
        <v>780</v>
      </c>
      <c r="CW558" t="s">
        <v>848</v>
      </c>
    </row>
    <row r="559" spans="2:106" hidden="1">
      <c r="B559">
        <v>76889</v>
      </c>
      <c r="C559" t="s">
        <v>2268</v>
      </c>
      <c r="D559" t="s">
        <v>592</v>
      </c>
      <c r="E559" t="s">
        <v>614</v>
      </c>
      <c r="F559" t="s">
        <v>594</v>
      </c>
      <c r="G559" t="s">
        <v>2269</v>
      </c>
      <c r="H559">
        <v>6415</v>
      </c>
      <c r="I559" t="s">
        <v>616</v>
      </c>
      <c r="J559" t="s">
        <v>598</v>
      </c>
      <c r="K559" t="s">
        <v>773</v>
      </c>
      <c r="L559" t="s">
        <v>638</v>
      </c>
      <c r="M559" t="s">
        <v>959</v>
      </c>
      <c r="N559" t="s">
        <v>2270</v>
      </c>
      <c r="O559" t="s">
        <v>2271</v>
      </c>
      <c r="P559" t="s">
        <v>2272</v>
      </c>
      <c r="Q559" t="s">
        <v>1137</v>
      </c>
      <c r="R559">
        <v>3840</v>
      </c>
      <c r="S559">
        <v>3840</v>
      </c>
      <c r="T559">
        <v>3525</v>
      </c>
      <c r="U559">
        <v>16.100000000000001</v>
      </c>
      <c r="V559">
        <v>16.100000000000001</v>
      </c>
      <c r="W559">
        <v>20.5</v>
      </c>
      <c r="Z559" t="s">
        <v>607</v>
      </c>
      <c r="AA559">
        <v>5.9999999999999995E-4</v>
      </c>
      <c r="AB559">
        <v>1.35E-2</v>
      </c>
      <c r="AC559">
        <v>1.2699999999999999E-2</v>
      </c>
      <c r="AD559" t="s">
        <v>606</v>
      </c>
      <c r="AE559">
        <v>0.96020000000000005</v>
      </c>
      <c r="AF559">
        <v>1.09E-2</v>
      </c>
      <c r="AG559">
        <v>1E-3</v>
      </c>
      <c r="AH559">
        <v>2.9999999999999997E-4</v>
      </c>
      <c r="AI559">
        <v>2.0000000000000001E-4</v>
      </c>
      <c r="AJ559" t="s">
        <v>607</v>
      </c>
      <c r="AK559" t="s">
        <v>607</v>
      </c>
      <c r="AL559">
        <v>1E-4</v>
      </c>
      <c r="AM559">
        <v>1.8000000000000001E-4</v>
      </c>
      <c r="AN559">
        <v>1.6000000000000001E-4</v>
      </c>
      <c r="AO559">
        <v>0</v>
      </c>
      <c r="AP559">
        <v>0</v>
      </c>
      <c r="AQ559" t="s">
        <v>606</v>
      </c>
      <c r="AR559" t="s">
        <v>606</v>
      </c>
      <c r="AS559" t="s">
        <v>606</v>
      </c>
      <c r="AT559" t="s">
        <v>606</v>
      </c>
      <c r="AU559" t="s">
        <v>606</v>
      </c>
      <c r="BK559">
        <v>0</v>
      </c>
      <c r="BL559">
        <v>1.0000000000000001E-5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9.0000000000000006E-5</v>
      </c>
      <c r="BS559">
        <v>1.0000000000000001E-5</v>
      </c>
      <c r="BT559">
        <v>1.0000000000000001E-5</v>
      </c>
      <c r="BU559">
        <v>4.0000000000000003E-5</v>
      </c>
      <c r="BV559">
        <v>0.58099999999999996</v>
      </c>
      <c r="BW559">
        <v>0.71207359999999997</v>
      </c>
      <c r="BX559">
        <v>16.8</v>
      </c>
      <c r="BY559">
        <v>4616.3</v>
      </c>
      <c r="BZ559">
        <v>192.9</v>
      </c>
      <c r="CB559">
        <v>106</v>
      </c>
      <c r="CC559">
        <v>3.6599050499999999</v>
      </c>
      <c r="CD559">
        <v>3.6567941300000002</v>
      </c>
      <c r="CE559">
        <v>215.67</v>
      </c>
      <c r="CF559" t="s">
        <v>609</v>
      </c>
      <c r="CG559">
        <v>0</v>
      </c>
      <c r="CH559" t="s">
        <v>2273</v>
      </c>
      <c r="CJ559" t="s">
        <v>2261</v>
      </c>
      <c r="CL559" t="s">
        <v>779</v>
      </c>
      <c r="CM559" t="s">
        <v>779</v>
      </c>
      <c r="CN559" t="s">
        <v>779</v>
      </c>
      <c r="CO559" t="s">
        <v>779</v>
      </c>
      <c r="CP559" t="s">
        <v>779</v>
      </c>
      <c r="CQ559" t="s">
        <v>779</v>
      </c>
      <c r="CR559" t="s">
        <v>780</v>
      </c>
      <c r="CS559" t="s">
        <v>780</v>
      </c>
      <c r="CT559">
        <v>20</v>
      </c>
      <c r="CU559">
        <v>467.2</v>
      </c>
      <c r="CV559" t="s">
        <v>780</v>
      </c>
      <c r="CW559" t="s">
        <v>2274</v>
      </c>
    </row>
    <row r="560" spans="2:106" hidden="1">
      <c r="C560" t="s">
        <v>2268</v>
      </c>
      <c r="D560" t="s">
        <v>592</v>
      </c>
      <c r="E560" t="s">
        <v>614</v>
      </c>
      <c r="F560" t="s">
        <v>594</v>
      </c>
      <c r="G560" t="s">
        <v>2275</v>
      </c>
      <c r="H560">
        <v>740</v>
      </c>
      <c r="I560" t="s">
        <v>616</v>
      </c>
      <c r="J560" t="s">
        <v>598</v>
      </c>
      <c r="K560" t="s">
        <v>773</v>
      </c>
      <c r="L560" t="s">
        <v>638</v>
      </c>
      <c r="M560" t="s">
        <v>959</v>
      </c>
      <c r="N560" t="s">
        <v>2270</v>
      </c>
      <c r="O560" t="s">
        <v>2271</v>
      </c>
      <c r="P560" t="s">
        <v>2272</v>
      </c>
      <c r="Q560" t="s">
        <v>642</v>
      </c>
      <c r="R560">
        <v>138</v>
      </c>
      <c r="S560">
        <v>138</v>
      </c>
      <c r="T560">
        <v>100</v>
      </c>
      <c r="U560">
        <v>16.100000000000001</v>
      </c>
      <c r="V560">
        <v>16.100000000000001</v>
      </c>
      <c r="W560">
        <v>20.2</v>
      </c>
      <c r="Z560" t="s">
        <v>607</v>
      </c>
      <c r="AA560">
        <v>5.9999999999999995E-4</v>
      </c>
      <c r="AB560">
        <v>1.3599999999999999E-2</v>
      </c>
      <c r="AC560">
        <v>1.2699999999999999E-2</v>
      </c>
      <c r="AD560" t="s">
        <v>606</v>
      </c>
      <c r="AE560">
        <v>0.96040000000000003</v>
      </c>
      <c r="AF560">
        <v>1.0800000000000001E-2</v>
      </c>
      <c r="AG560">
        <v>8.9999999999999998E-4</v>
      </c>
      <c r="AH560">
        <v>2.9999999999999997E-4</v>
      </c>
      <c r="AI560">
        <v>2.0000000000000001E-4</v>
      </c>
      <c r="AJ560" t="s">
        <v>607</v>
      </c>
      <c r="AK560" t="s">
        <v>607</v>
      </c>
      <c r="AL560">
        <v>1.2E-4</v>
      </c>
      <c r="AM560">
        <v>1.8000000000000001E-4</v>
      </c>
      <c r="AN560">
        <v>6.0000000000000002E-5</v>
      </c>
      <c r="AO560">
        <v>0</v>
      </c>
      <c r="AP560">
        <v>0</v>
      </c>
      <c r="AQ560" t="s">
        <v>606</v>
      </c>
      <c r="AR560" t="s">
        <v>606</v>
      </c>
      <c r="AS560" t="s">
        <v>606</v>
      </c>
      <c r="AT560" t="s">
        <v>606</v>
      </c>
      <c r="AU560" t="s">
        <v>606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8.0000000000000007E-5</v>
      </c>
      <c r="BS560">
        <v>0</v>
      </c>
      <c r="BT560">
        <v>2.0000000000000002E-5</v>
      </c>
      <c r="BU560">
        <v>4.0000000000000003E-5</v>
      </c>
      <c r="BV560">
        <v>0.57999999999999996</v>
      </c>
      <c r="BW560">
        <v>0.71084800000000004</v>
      </c>
      <c r="BX560">
        <v>16.8</v>
      </c>
      <c r="BY560">
        <v>4616.5</v>
      </c>
      <c r="BZ560">
        <v>192.8</v>
      </c>
      <c r="CB560">
        <v>105.3</v>
      </c>
      <c r="CC560">
        <v>3.635735865</v>
      </c>
      <c r="CD560">
        <v>3.6326454899999998</v>
      </c>
      <c r="CE560">
        <v>214.53</v>
      </c>
      <c r="CF560" t="s">
        <v>609</v>
      </c>
      <c r="CG560">
        <v>0</v>
      </c>
      <c r="CJ560" t="s">
        <v>2261</v>
      </c>
      <c r="CL560" t="s">
        <v>779</v>
      </c>
      <c r="CM560" t="s">
        <v>779</v>
      </c>
      <c r="CN560" t="s">
        <v>779</v>
      </c>
      <c r="CO560" t="s">
        <v>779</v>
      </c>
      <c r="CP560" t="s">
        <v>779</v>
      </c>
      <c r="CQ560" t="s">
        <v>779</v>
      </c>
      <c r="CR560" t="s">
        <v>780</v>
      </c>
      <c r="CS560">
        <v>0</v>
      </c>
      <c r="CT560" t="s">
        <v>780</v>
      </c>
      <c r="CU560">
        <v>467.2</v>
      </c>
      <c r="CV560" t="s">
        <v>780</v>
      </c>
      <c r="CW560" t="s">
        <v>2274</v>
      </c>
    </row>
    <row r="561" spans="2:101" hidden="1">
      <c r="C561" t="s">
        <v>2276</v>
      </c>
      <c r="D561" t="s">
        <v>592</v>
      </c>
      <c r="E561" t="s">
        <v>614</v>
      </c>
      <c r="F561" t="s">
        <v>594</v>
      </c>
      <c r="G561" t="s">
        <v>2277</v>
      </c>
      <c r="H561">
        <v>8861</v>
      </c>
      <c r="I561" t="s">
        <v>616</v>
      </c>
      <c r="J561" t="s">
        <v>598</v>
      </c>
      <c r="K561" t="s">
        <v>773</v>
      </c>
      <c r="L561" t="s">
        <v>1055</v>
      </c>
      <c r="M561" t="s">
        <v>959</v>
      </c>
      <c r="N561" t="s">
        <v>2270</v>
      </c>
      <c r="O561" t="s">
        <v>2278</v>
      </c>
      <c r="P561" t="s">
        <v>2279</v>
      </c>
      <c r="Q561" t="s">
        <v>1137</v>
      </c>
      <c r="R561" t="s">
        <v>780</v>
      </c>
      <c r="S561" t="s">
        <v>780</v>
      </c>
      <c r="T561">
        <v>2050</v>
      </c>
      <c r="U561" t="s">
        <v>694</v>
      </c>
      <c r="V561" t="s">
        <v>694</v>
      </c>
      <c r="W561">
        <v>21.3</v>
      </c>
      <c r="Y561" t="s">
        <v>2280</v>
      </c>
      <c r="Z561">
        <v>1E-4</v>
      </c>
      <c r="AA561">
        <v>5.9999999999999995E-4</v>
      </c>
      <c r="AB561">
        <v>1.47E-2</v>
      </c>
      <c r="AC561">
        <v>1.7399999999999999E-2</v>
      </c>
      <c r="AD561" t="s">
        <v>606</v>
      </c>
      <c r="AE561">
        <v>0.95099999999999996</v>
      </c>
      <c r="AF561">
        <v>1.0200000000000001E-2</v>
      </c>
      <c r="AG561">
        <v>2.5000000000000001E-3</v>
      </c>
      <c r="AH561">
        <v>1E-3</v>
      </c>
      <c r="AI561">
        <v>5.9999999999999995E-4</v>
      </c>
      <c r="AJ561">
        <v>4.0000000000000002E-4</v>
      </c>
      <c r="AK561">
        <v>2.0000000000000001E-4</v>
      </c>
      <c r="AL561">
        <v>3.1E-4</v>
      </c>
      <c r="AM561">
        <v>4.4000000000000002E-4</v>
      </c>
      <c r="AN561">
        <v>2.4000000000000001E-4</v>
      </c>
      <c r="AO561">
        <v>0</v>
      </c>
      <c r="AP561">
        <v>0</v>
      </c>
      <c r="AQ561" t="s">
        <v>606</v>
      </c>
      <c r="AR561" t="s">
        <v>606</v>
      </c>
      <c r="AS561" t="s">
        <v>606</v>
      </c>
      <c r="AT561" t="s">
        <v>606</v>
      </c>
      <c r="AU561" t="s">
        <v>606</v>
      </c>
      <c r="BK561">
        <v>1.0000000000000001E-5</v>
      </c>
      <c r="BL561">
        <v>4.0000000000000003E-5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1.4999999999999999E-4</v>
      </c>
      <c r="BS561">
        <v>3.0000000000000001E-5</v>
      </c>
      <c r="BT561">
        <v>2.0000000000000002E-5</v>
      </c>
      <c r="BU561">
        <v>6.0000000000000002E-5</v>
      </c>
      <c r="BV561">
        <v>0.59099999999999997</v>
      </c>
      <c r="BW561">
        <v>0.72432960000000002</v>
      </c>
      <c r="BX561">
        <v>17.100000000000001</v>
      </c>
      <c r="BY561">
        <v>4624.3999999999996</v>
      </c>
      <c r="BZ561">
        <v>194.1</v>
      </c>
      <c r="CB561">
        <v>103.9</v>
      </c>
      <c r="CC561">
        <v>3.587397497</v>
      </c>
      <c r="CD561">
        <v>3.5843482089999998</v>
      </c>
      <c r="CE561">
        <v>211.31</v>
      </c>
      <c r="CF561" t="s">
        <v>609</v>
      </c>
      <c r="CG561">
        <v>0</v>
      </c>
      <c r="CH561" t="s">
        <v>2281</v>
      </c>
      <c r="CJ561" t="s">
        <v>2282</v>
      </c>
      <c r="CL561" t="s">
        <v>779</v>
      </c>
      <c r="CM561" t="s">
        <v>779</v>
      </c>
      <c r="CN561" t="s">
        <v>779</v>
      </c>
      <c r="CO561" t="s">
        <v>779</v>
      </c>
      <c r="CP561" t="s">
        <v>779</v>
      </c>
      <c r="CQ561" t="s">
        <v>779</v>
      </c>
      <c r="CR561" t="s">
        <v>780</v>
      </c>
      <c r="CS561" t="s">
        <v>780</v>
      </c>
      <c r="CT561" t="s">
        <v>780</v>
      </c>
      <c r="CU561">
        <v>504.05</v>
      </c>
      <c r="CV561" t="s">
        <v>780</v>
      </c>
      <c r="CW561" t="s">
        <v>2274</v>
      </c>
    </row>
    <row r="562" spans="2:101" hidden="1">
      <c r="C562" t="s">
        <v>2276</v>
      </c>
      <c r="D562" t="s">
        <v>592</v>
      </c>
      <c r="E562" t="s">
        <v>614</v>
      </c>
      <c r="F562" t="s">
        <v>594</v>
      </c>
      <c r="G562" t="s">
        <v>2283</v>
      </c>
      <c r="H562">
        <v>8466</v>
      </c>
      <c r="I562" t="s">
        <v>616</v>
      </c>
      <c r="J562" t="s">
        <v>598</v>
      </c>
      <c r="K562" t="s">
        <v>773</v>
      </c>
      <c r="L562" t="s">
        <v>1055</v>
      </c>
      <c r="M562" t="s">
        <v>959</v>
      </c>
      <c r="N562" t="s">
        <v>2270</v>
      </c>
      <c r="O562" t="s">
        <v>2278</v>
      </c>
      <c r="P562" t="s">
        <v>2279</v>
      </c>
      <c r="Q562" t="s">
        <v>2186</v>
      </c>
      <c r="R562" t="s">
        <v>694</v>
      </c>
      <c r="S562" t="s">
        <v>694</v>
      </c>
      <c r="T562">
        <v>150</v>
      </c>
      <c r="U562" t="s">
        <v>694</v>
      </c>
      <c r="V562" t="s">
        <v>694</v>
      </c>
      <c r="W562">
        <v>21.3</v>
      </c>
      <c r="Y562" t="s">
        <v>2280</v>
      </c>
      <c r="Z562">
        <v>2.0000000000000001E-4</v>
      </c>
      <c r="AA562">
        <v>5.9999999999999995E-4</v>
      </c>
      <c r="AB562">
        <v>1.5299999999999999E-2</v>
      </c>
      <c r="AC562">
        <v>1.77E-2</v>
      </c>
      <c r="AD562" t="s">
        <v>606</v>
      </c>
      <c r="AE562">
        <v>0.95099999999999996</v>
      </c>
      <c r="AF562">
        <v>1.0500000000000001E-2</v>
      </c>
      <c r="AG562">
        <v>2E-3</v>
      </c>
      <c r="AH562">
        <v>6.9999999999999999E-4</v>
      </c>
      <c r="AI562">
        <v>5.9999999999999995E-4</v>
      </c>
      <c r="AJ562">
        <v>2.9999999999999997E-4</v>
      </c>
      <c r="AK562">
        <v>2.0000000000000001E-4</v>
      </c>
      <c r="AL562">
        <v>2.5000000000000001E-4</v>
      </c>
      <c r="AM562">
        <v>3.5E-4</v>
      </c>
      <c r="AN562">
        <v>6.0000000000000002E-5</v>
      </c>
      <c r="AO562">
        <v>0</v>
      </c>
      <c r="AP562">
        <v>0</v>
      </c>
      <c r="AQ562" t="s">
        <v>606</v>
      </c>
      <c r="AR562" t="s">
        <v>606</v>
      </c>
      <c r="AS562" t="s">
        <v>606</v>
      </c>
      <c r="AT562" t="s">
        <v>606</v>
      </c>
      <c r="AU562" t="s">
        <v>606</v>
      </c>
      <c r="BK562">
        <v>1.0000000000000001E-5</v>
      </c>
      <c r="BL562">
        <v>4.0000000000000003E-5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1.1E-4</v>
      </c>
      <c r="BS562">
        <v>2.0000000000000002E-5</v>
      </c>
      <c r="BT562">
        <v>2.0000000000000002E-5</v>
      </c>
      <c r="BU562">
        <v>4.0000000000000003E-5</v>
      </c>
      <c r="BV562">
        <v>0.58899999999999997</v>
      </c>
      <c r="BW562">
        <v>0.72187840000000003</v>
      </c>
      <c r="BX562">
        <v>17.100000000000001</v>
      </c>
      <c r="BY562">
        <v>4625.5</v>
      </c>
      <c r="BZ562">
        <v>193.8</v>
      </c>
      <c r="CB562">
        <v>103.8</v>
      </c>
      <c r="CC562">
        <v>3.5839447560000002</v>
      </c>
      <c r="CD562">
        <v>3.580898403</v>
      </c>
      <c r="CE562">
        <v>210.85</v>
      </c>
      <c r="CF562" t="s">
        <v>609</v>
      </c>
      <c r="CG562">
        <v>0</v>
      </c>
      <c r="CJ562" t="s">
        <v>2282</v>
      </c>
      <c r="CL562" t="s">
        <v>779</v>
      </c>
      <c r="CM562" t="s">
        <v>779</v>
      </c>
      <c r="CN562" t="s">
        <v>779</v>
      </c>
      <c r="CO562" t="s">
        <v>779</v>
      </c>
      <c r="CP562" t="s">
        <v>779</v>
      </c>
      <c r="CQ562" t="s">
        <v>779</v>
      </c>
      <c r="CR562" t="s">
        <v>780</v>
      </c>
      <c r="CS562" t="s">
        <v>780</v>
      </c>
      <c r="CT562" t="s">
        <v>780</v>
      </c>
      <c r="CU562">
        <v>504.05</v>
      </c>
      <c r="CV562" t="s">
        <v>780</v>
      </c>
      <c r="CW562" t="s">
        <v>2274</v>
      </c>
    </row>
    <row r="563" spans="2:101" hidden="1">
      <c r="B563">
        <v>79041</v>
      </c>
      <c r="C563" t="s">
        <v>1741</v>
      </c>
      <c r="D563" t="s">
        <v>592</v>
      </c>
      <c r="E563" t="s">
        <v>614</v>
      </c>
      <c r="F563" t="s">
        <v>594</v>
      </c>
      <c r="G563" t="s">
        <v>2284</v>
      </c>
      <c r="H563" t="s">
        <v>2285</v>
      </c>
      <c r="I563" t="s">
        <v>616</v>
      </c>
      <c r="J563" t="s">
        <v>598</v>
      </c>
      <c r="L563" t="s">
        <v>617</v>
      </c>
      <c r="N563" t="s">
        <v>2286</v>
      </c>
      <c r="O563" t="s">
        <v>2287</v>
      </c>
      <c r="P563" t="s">
        <v>2288</v>
      </c>
      <c r="Q563" t="s">
        <v>630</v>
      </c>
      <c r="R563">
        <v>8529</v>
      </c>
      <c r="S563">
        <v>8529</v>
      </c>
      <c r="T563">
        <v>7000</v>
      </c>
      <c r="U563">
        <v>27</v>
      </c>
      <c r="V563">
        <v>27</v>
      </c>
      <c r="W563">
        <v>20.3</v>
      </c>
      <c r="Y563" t="s">
        <v>2289</v>
      </c>
      <c r="Z563">
        <v>2.0000000000000001E-4</v>
      </c>
      <c r="AA563">
        <v>4.0000000000000002E-4</v>
      </c>
      <c r="AB563">
        <v>6.8999999999999999E-3</v>
      </c>
      <c r="AC563">
        <v>1.7000000000000001E-2</v>
      </c>
      <c r="AD563" t="s">
        <v>606</v>
      </c>
      <c r="AE563">
        <v>0.97060000000000002</v>
      </c>
      <c r="AF563">
        <v>4.7999999999999996E-3</v>
      </c>
      <c r="AG563" t="s">
        <v>607</v>
      </c>
      <c r="AH563">
        <v>1E-4</v>
      </c>
      <c r="AI563" t="s">
        <v>607</v>
      </c>
      <c r="AJ563" t="s">
        <v>607</v>
      </c>
      <c r="AK563" t="s">
        <v>607</v>
      </c>
      <c r="AL563">
        <v>0</v>
      </c>
      <c r="AM563">
        <v>0</v>
      </c>
      <c r="AN563">
        <v>0</v>
      </c>
      <c r="AO563">
        <v>0</v>
      </c>
      <c r="AP563">
        <v>0</v>
      </c>
      <c r="AQ563" t="s">
        <v>606</v>
      </c>
      <c r="AR563" t="s">
        <v>606</v>
      </c>
      <c r="AS563" t="s">
        <v>606</v>
      </c>
      <c r="AT563" t="s">
        <v>606</v>
      </c>
      <c r="AU563" t="s">
        <v>606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0.57599999999999996</v>
      </c>
      <c r="BW563">
        <v>0.70594559999999995</v>
      </c>
      <c r="BX563">
        <v>16.7</v>
      </c>
      <c r="BY563">
        <v>4636.3999999999996</v>
      </c>
      <c r="BZ563">
        <v>192.6</v>
      </c>
      <c r="CB563">
        <v>100.2</v>
      </c>
      <c r="CC563">
        <v>3.459646094</v>
      </c>
      <c r="CD563">
        <v>3.4567053950000002</v>
      </c>
      <c r="CE563">
        <v>205.43</v>
      </c>
      <c r="CF563" t="s">
        <v>609</v>
      </c>
      <c r="CG563">
        <v>0</v>
      </c>
      <c r="CH563" t="s">
        <v>631</v>
      </c>
      <c r="CJ563" t="s">
        <v>624</v>
      </c>
      <c r="CW563" t="s">
        <v>2290</v>
      </c>
    </row>
    <row r="564" spans="2:101" hidden="1">
      <c r="B564">
        <v>79040</v>
      </c>
      <c r="C564" t="s">
        <v>1741</v>
      </c>
      <c r="D564" t="s">
        <v>592</v>
      </c>
      <c r="E564" t="s">
        <v>614</v>
      </c>
      <c r="F564" t="s">
        <v>594</v>
      </c>
      <c r="G564" t="s">
        <v>2291</v>
      </c>
      <c r="H564" t="s">
        <v>2285</v>
      </c>
      <c r="I564" t="s">
        <v>616</v>
      </c>
      <c r="J564" t="s">
        <v>598</v>
      </c>
      <c r="L564" t="s">
        <v>617</v>
      </c>
      <c r="N564" t="s">
        <v>2286</v>
      </c>
      <c r="O564" t="s">
        <v>2287</v>
      </c>
      <c r="P564" t="s">
        <v>2288</v>
      </c>
      <c r="Q564" t="s">
        <v>627</v>
      </c>
      <c r="R564">
        <v>8529</v>
      </c>
      <c r="S564">
        <v>8529</v>
      </c>
      <c r="T564">
        <v>6700</v>
      </c>
      <c r="U564">
        <v>33.5</v>
      </c>
      <c r="V564">
        <v>33.5</v>
      </c>
      <c r="W564">
        <v>20.9</v>
      </c>
      <c r="Y564" t="s">
        <v>2289</v>
      </c>
      <c r="Z564" t="s">
        <v>607</v>
      </c>
      <c r="AA564">
        <v>2.9999999999999997E-4</v>
      </c>
      <c r="AB564">
        <v>7.0000000000000001E-3</v>
      </c>
      <c r="AC564">
        <v>1.5900000000000001E-2</v>
      </c>
      <c r="AD564" t="s">
        <v>606</v>
      </c>
      <c r="AE564">
        <v>0.97170000000000001</v>
      </c>
      <c r="AF564">
        <v>4.5999999999999999E-3</v>
      </c>
      <c r="AG564">
        <v>2.0000000000000001E-4</v>
      </c>
      <c r="AH564">
        <v>2.0000000000000001E-4</v>
      </c>
      <c r="AI564">
        <v>1E-4</v>
      </c>
      <c r="AJ564" t="s">
        <v>607</v>
      </c>
      <c r="AK564" t="s">
        <v>607</v>
      </c>
      <c r="AL564">
        <v>0</v>
      </c>
      <c r="AM564">
        <v>0</v>
      </c>
      <c r="AN564">
        <v>0</v>
      </c>
      <c r="AO564">
        <v>0</v>
      </c>
      <c r="AP564">
        <v>0</v>
      </c>
      <c r="AQ564" t="s">
        <v>606</v>
      </c>
      <c r="AR564" t="s">
        <v>606</v>
      </c>
      <c r="AS564" t="s">
        <v>606</v>
      </c>
      <c r="AT564" t="s">
        <v>606</v>
      </c>
      <c r="AU564" t="s">
        <v>606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0.57599999999999996</v>
      </c>
      <c r="BW564">
        <v>0.70594559999999995</v>
      </c>
      <c r="BX564">
        <v>16.7</v>
      </c>
      <c r="BY564">
        <v>4633.6000000000004</v>
      </c>
      <c r="BZ564">
        <v>192.6</v>
      </c>
      <c r="CB564">
        <v>104</v>
      </c>
      <c r="CC564">
        <v>3.5908502370000002</v>
      </c>
      <c r="CD564">
        <v>3.5877980150000002</v>
      </c>
      <c r="CE564">
        <v>213.03</v>
      </c>
      <c r="CF564" t="s">
        <v>609</v>
      </c>
      <c r="CG564">
        <v>0</v>
      </c>
      <c r="CH564" t="s">
        <v>628</v>
      </c>
      <c r="CJ564" t="s">
        <v>624</v>
      </c>
      <c r="CW564" t="s">
        <v>2290</v>
      </c>
    </row>
    <row r="565" spans="2:101" hidden="1">
      <c r="B565">
        <v>79040</v>
      </c>
      <c r="C565" t="s">
        <v>1741</v>
      </c>
      <c r="D565" t="s">
        <v>592</v>
      </c>
      <c r="E565" t="s">
        <v>614</v>
      </c>
      <c r="F565" t="s">
        <v>594</v>
      </c>
      <c r="G565" t="s">
        <v>2292</v>
      </c>
      <c r="H565" t="s">
        <v>2285</v>
      </c>
      <c r="I565" t="s">
        <v>616</v>
      </c>
      <c r="J565" t="s">
        <v>598</v>
      </c>
      <c r="K565" t="s">
        <v>773</v>
      </c>
      <c r="L565" t="s">
        <v>617</v>
      </c>
      <c r="N565" t="s">
        <v>2293</v>
      </c>
      <c r="O565" t="s">
        <v>2294</v>
      </c>
      <c r="P565" t="s">
        <v>2295</v>
      </c>
      <c r="Q565" t="s">
        <v>627</v>
      </c>
      <c r="R565">
        <v>6895</v>
      </c>
      <c r="S565">
        <v>6895</v>
      </c>
      <c r="T565">
        <v>6380</v>
      </c>
      <c r="U565" t="s">
        <v>694</v>
      </c>
      <c r="V565" t="s">
        <v>694</v>
      </c>
      <c r="W565">
        <v>22.9</v>
      </c>
      <c r="Y565" t="s">
        <v>2296</v>
      </c>
      <c r="Z565">
        <v>1E-4</v>
      </c>
      <c r="AA565">
        <v>4.0000000000000002E-4</v>
      </c>
      <c r="AB565">
        <v>8.0000000000000002E-3</v>
      </c>
      <c r="AC565">
        <v>1.43E-2</v>
      </c>
      <c r="AD565" t="s">
        <v>606</v>
      </c>
      <c r="AE565">
        <v>0.97160000000000002</v>
      </c>
      <c r="AF565">
        <v>4.4999999999999997E-3</v>
      </c>
      <c r="AG565">
        <v>4.0000000000000002E-4</v>
      </c>
      <c r="AH565">
        <v>2.0000000000000001E-4</v>
      </c>
      <c r="AI565">
        <v>1E-4</v>
      </c>
      <c r="AJ565" t="s">
        <v>607</v>
      </c>
      <c r="AK565" t="s">
        <v>607</v>
      </c>
      <c r="AL565">
        <v>1.2999999999999999E-4</v>
      </c>
      <c r="AM565">
        <v>2.0000000000000001E-4</v>
      </c>
      <c r="AN565">
        <v>0</v>
      </c>
      <c r="AO565">
        <v>0</v>
      </c>
      <c r="AP565">
        <v>0</v>
      </c>
      <c r="AQ565" t="s">
        <v>606</v>
      </c>
      <c r="AR565" t="s">
        <v>606</v>
      </c>
      <c r="AS565" t="s">
        <v>606</v>
      </c>
      <c r="AT565" t="s">
        <v>606</v>
      </c>
      <c r="AU565" t="s">
        <v>606</v>
      </c>
      <c r="BK565">
        <v>0</v>
      </c>
      <c r="BL565">
        <v>2.0000000000000002E-5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5.0000000000000002E-5</v>
      </c>
      <c r="BS565">
        <v>0</v>
      </c>
      <c r="BT565">
        <v>0</v>
      </c>
      <c r="BU565">
        <v>0</v>
      </c>
      <c r="BV565">
        <v>0.57499999999999996</v>
      </c>
      <c r="BW565">
        <v>0.70472000000000001</v>
      </c>
      <c r="BX565">
        <v>16.7</v>
      </c>
      <c r="BY565">
        <v>4626.8</v>
      </c>
      <c r="BZ565">
        <v>192.5</v>
      </c>
      <c r="CB565">
        <v>103.3</v>
      </c>
      <c r="CC565">
        <v>3.5666810529999999</v>
      </c>
      <c r="CD565">
        <v>3.5636493740000001</v>
      </c>
      <c r="CE565">
        <v>210.84</v>
      </c>
      <c r="CF565" t="s">
        <v>609</v>
      </c>
      <c r="CG565">
        <v>0</v>
      </c>
      <c r="CH565" t="s">
        <v>628</v>
      </c>
      <c r="CJ565" t="s">
        <v>624</v>
      </c>
      <c r="CL565" t="s">
        <v>779</v>
      </c>
      <c r="CM565" t="s">
        <v>779</v>
      </c>
      <c r="CN565" t="s">
        <v>779</v>
      </c>
      <c r="CO565" t="s">
        <v>779</v>
      </c>
      <c r="CP565" t="s">
        <v>779</v>
      </c>
      <c r="CQ565" t="s">
        <v>779</v>
      </c>
      <c r="CR565" t="s">
        <v>780</v>
      </c>
      <c r="CS565">
        <v>4</v>
      </c>
      <c r="CT565">
        <v>2000</v>
      </c>
      <c r="CU565" t="s">
        <v>780</v>
      </c>
      <c r="CV565" t="s">
        <v>780</v>
      </c>
      <c r="CW565" t="s">
        <v>1958</v>
      </c>
    </row>
    <row r="566" spans="2:101" hidden="1">
      <c r="B566">
        <v>79041</v>
      </c>
      <c r="C566" t="s">
        <v>1741</v>
      </c>
      <c r="D566" t="s">
        <v>592</v>
      </c>
      <c r="E566" t="s">
        <v>614</v>
      </c>
      <c r="F566" t="s">
        <v>594</v>
      </c>
      <c r="G566" t="s">
        <v>2297</v>
      </c>
      <c r="H566" t="s">
        <v>2285</v>
      </c>
      <c r="I566" t="s">
        <v>616</v>
      </c>
      <c r="J566" t="s">
        <v>598</v>
      </c>
      <c r="K566" t="s">
        <v>773</v>
      </c>
      <c r="L566" t="s">
        <v>617</v>
      </c>
      <c r="N566" t="s">
        <v>2293</v>
      </c>
      <c r="O566" t="s">
        <v>2294</v>
      </c>
      <c r="P566" t="s">
        <v>2295</v>
      </c>
      <c r="Q566" t="s">
        <v>630</v>
      </c>
      <c r="R566">
        <v>6895</v>
      </c>
      <c r="S566">
        <v>6895</v>
      </c>
      <c r="T566">
        <v>6570</v>
      </c>
      <c r="U566">
        <v>30</v>
      </c>
      <c r="V566">
        <v>30</v>
      </c>
      <c r="W566">
        <v>23.2</v>
      </c>
      <c r="Z566">
        <v>2.9999999999999997E-4</v>
      </c>
      <c r="AA566">
        <v>5.9999999999999995E-4</v>
      </c>
      <c r="AB566">
        <v>8.0999999999999996E-3</v>
      </c>
      <c r="AC566">
        <v>1.41E-2</v>
      </c>
      <c r="AD566" t="s">
        <v>606</v>
      </c>
      <c r="AE566">
        <v>0.97089999999999999</v>
      </c>
      <c r="AF566">
        <v>4.5999999999999999E-3</v>
      </c>
      <c r="AG566">
        <v>5.0000000000000001E-4</v>
      </c>
      <c r="AH566">
        <v>2.0000000000000001E-4</v>
      </c>
      <c r="AI566">
        <v>1E-4</v>
      </c>
      <c r="AJ566">
        <v>1E-4</v>
      </c>
      <c r="AK566" t="s">
        <v>607</v>
      </c>
      <c r="AL566">
        <v>2.3000000000000001E-4</v>
      </c>
      <c r="AM566">
        <v>2.0000000000000001E-4</v>
      </c>
      <c r="AN566">
        <v>0</v>
      </c>
      <c r="AO566">
        <v>0</v>
      </c>
      <c r="AP566">
        <v>0</v>
      </c>
      <c r="AQ566" t="s">
        <v>606</v>
      </c>
      <c r="AR566" t="s">
        <v>606</v>
      </c>
      <c r="AS566" t="s">
        <v>606</v>
      </c>
      <c r="AT566" t="s">
        <v>607</v>
      </c>
      <c r="AU566" t="s">
        <v>606</v>
      </c>
      <c r="BK566">
        <v>0</v>
      </c>
      <c r="BL566">
        <v>2.0000000000000002E-5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5.0000000000000002E-5</v>
      </c>
      <c r="BS566">
        <v>0</v>
      </c>
      <c r="BT566">
        <v>0</v>
      </c>
      <c r="BU566">
        <v>0</v>
      </c>
      <c r="BV566">
        <v>0.57499999999999996</v>
      </c>
      <c r="BW566">
        <v>0.70472000000000001</v>
      </c>
      <c r="BX566">
        <v>16.7</v>
      </c>
      <c r="BY566">
        <v>4624.8999999999996</v>
      </c>
      <c r="BZ566">
        <v>192.4</v>
      </c>
      <c r="CB566">
        <v>102.9</v>
      </c>
      <c r="CC566">
        <v>3.552870091</v>
      </c>
      <c r="CD566">
        <v>3.5498501509999998</v>
      </c>
      <c r="CE566">
        <v>209.9</v>
      </c>
      <c r="CF566" t="s">
        <v>609</v>
      </c>
      <c r="CG566">
        <v>0</v>
      </c>
      <c r="CH566" t="s">
        <v>631</v>
      </c>
      <c r="CJ566" t="s">
        <v>624</v>
      </c>
      <c r="CL566" t="s">
        <v>779</v>
      </c>
      <c r="CM566" t="s">
        <v>779</v>
      </c>
      <c r="CN566" t="s">
        <v>779</v>
      </c>
      <c r="CO566" t="s">
        <v>779</v>
      </c>
      <c r="CP566" t="s">
        <v>779</v>
      </c>
      <c r="CQ566" t="s">
        <v>779</v>
      </c>
      <c r="CR566" t="s">
        <v>780</v>
      </c>
      <c r="CS566">
        <v>4</v>
      </c>
      <c r="CT566">
        <v>2000</v>
      </c>
      <c r="CU566" t="s">
        <v>780</v>
      </c>
      <c r="CV566" t="s">
        <v>780</v>
      </c>
      <c r="CW566" t="s">
        <v>1958</v>
      </c>
    </row>
    <row r="567" spans="2:101" hidden="1">
      <c r="B567">
        <v>79040</v>
      </c>
      <c r="C567" t="s">
        <v>1741</v>
      </c>
      <c r="D567" t="s">
        <v>592</v>
      </c>
      <c r="E567" t="s">
        <v>614</v>
      </c>
      <c r="F567" t="s">
        <v>594</v>
      </c>
      <c r="G567" t="s">
        <v>2298</v>
      </c>
      <c r="H567" t="s">
        <v>2299</v>
      </c>
      <c r="I567" t="s">
        <v>616</v>
      </c>
      <c r="J567" t="s">
        <v>598</v>
      </c>
      <c r="L567" t="s">
        <v>617</v>
      </c>
      <c r="N567" t="s">
        <v>2300</v>
      </c>
      <c r="O567" t="s">
        <v>2301</v>
      </c>
      <c r="P567" t="s">
        <v>2302</v>
      </c>
      <c r="Q567" t="s">
        <v>627</v>
      </c>
      <c r="R567">
        <v>9000</v>
      </c>
      <c r="S567">
        <v>9000</v>
      </c>
      <c r="T567">
        <v>5791</v>
      </c>
      <c r="U567">
        <v>25</v>
      </c>
      <c r="V567">
        <v>25</v>
      </c>
      <c r="W567">
        <v>17.600000000000001</v>
      </c>
      <c r="Z567">
        <v>2.0000000000000001E-4</v>
      </c>
      <c r="AA567">
        <v>5.0000000000000001E-4</v>
      </c>
      <c r="AB567">
        <v>7.1999999999999998E-3</v>
      </c>
      <c r="AC567">
        <v>1.5100000000000001E-2</v>
      </c>
      <c r="AD567" t="s">
        <v>607</v>
      </c>
      <c r="AE567">
        <v>0.97189999999999999</v>
      </c>
      <c r="AF567">
        <v>4.8999999999999998E-3</v>
      </c>
      <c r="AG567">
        <v>2.0000000000000001E-4</v>
      </c>
      <c r="AH567" t="s">
        <v>607</v>
      </c>
      <c r="AI567" t="s">
        <v>607</v>
      </c>
      <c r="AJ567" t="s">
        <v>607</v>
      </c>
      <c r="AK567" t="s">
        <v>607</v>
      </c>
      <c r="AL567">
        <v>0</v>
      </c>
      <c r="AM567">
        <v>0</v>
      </c>
      <c r="AN567">
        <v>0</v>
      </c>
      <c r="AO567">
        <v>0</v>
      </c>
      <c r="AP567">
        <v>0</v>
      </c>
      <c r="AQ567" t="s">
        <v>606</v>
      </c>
      <c r="AR567" t="s">
        <v>606</v>
      </c>
      <c r="AS567" t="s">
        <v>606</v>
      </c>
      <c r="AT567" t="s">
        <v>606</v>
      </c>
      <c r="AU567" t="s">
        <v>606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0.57399999999999995</v>
      </c>
      <c r="BW567">
        <v>0.70349439999999996</v>
      </c>
      <c r="BX567">
        <v>16.600000000000001</v>
      </c>
      <c r="BY567">
        <v>4631</v>
      </c>
      <c r="BZ567">
        <v>192.4</v>
      </c>
      <c r="CB567">
        <v>100.2</v>
      </c>
      <c r="CC567">
        <v>3.459646094</v>
      </c>
      <c r="CD567">
        <v>3.4567053950000002</v>
      </c>
      <c r="CE567">
        <v>205.41</v>
      </c>
      <c r="CF567" t="s">
        <v>609</v>
      </c>
      <c r="CG567">
        <v>80</v>
      </c>
      <c r="CH567" t="s">
        <v>628</v>
      </c>
      <c r="CJ567" t="s">
        <v>624</v>
      </c>
      <c r="CT567">
        <v>1900</v>
      </c>
      <c r="CW567" t="s">
        <v>1569</v>
      </c>
    </row>
    <row r="568" spans="2:101" hidden="1">
      <c r="B568">
        <v>79041</v>
      </c>
      <c r="C568" t="s">
        <v>1741</v>
      </c>
      <c r="D568" t="s">
        <v>592</v>
      </c>
      <c r="E568" t="s">
        <v>614</v>
      </c>
      <c r="F568" t="s">
        <v>594</v>
      </c>
      <c r="G568" t="s">
        <v>2303</v>
      </c>
      <c r="H568" t="s">
        <v>2304</v>
      </c>
      <c r="I568" t="s">
        <v>616</v>
      </c>
      <c r="J568" t="s">
        <v>598</v>
      </c>
      <c r="L568" t="s">
        <v>617</v>
      </c>
      <c r="N568" t="s">
        <v>2300</v>
      </c>
      <c r="O568" t="s">
        <v>2301</v>
      </c>
      <c r="P568" t="s">
        <v>2302</v>
      </c>
      <c r="Q568" t="s">
        <v>630</v>
      </c>
      <c r="R568">
        <v>9000</v>
      </c>
      <c r="S568">
        <v>9000</v>
      </c>
      <c r="T568">
        <v>5888</v>
      </c>
      <c r="U568">
        <v>15</v>
      </c>
      <c r="V568">
        <v>15</v>
      </c>
      <c r="W568">
        <v>18</v>
      </c>
      <c r="Z568">
        <v>2.0000000000000001E-4</v>
      </c>
      <c r="AA568">
        <v>5.9999999999999995E-4</v>
      </c>
      <c r="AB568">
        <v>7.1999999999999998E-3</v>
      </c>
      <c r="AC568">
        <v>1.38E-2</v>
      </c>
      <c r="AD568" t="s">
        <v>607</v>
      </c>
      <c r="AE568">
        <v>0.97319999999999995</v>
      </c>
      <c r="AF568">
        <v>5.0000000000000001E-3</v>
      </c>
      <c r="AG568" t="s">
        <v>607</v>
      </c>
      <c r="AH568" t="s">
        <v>607</v>
      </c>
      <c r="AI568" t="s">
        <v>607</v>
      </c>
      <c r="AJ568" t="s">
        <v>607</v>
      </c>
      <c r="AK568" t="s">
        <v>607</v>
      </c>
      <c r="AL568">
        <v>0</v>
      </c>
      <c r="AM568">
        <v>0</v>
      </c>
      <c r="AN568">
        <v>0</v>
      </c>
      <c r="AO568">
        <v>0</v>
      </c>
      <c r="AP568">
        <v>0</v>
      </c>
      <c r="AQ568" t="s">
        <v>606</v>
      </c>
      <c r="AR568" t="s">
        <v>606</v>
      </c>
      <c r="AS568" t="s">
        <v>606</v>
      </c>
      <c r="AT568" t="s">
        <v>606</v>
      </c>
      <c r="AU568" t="s">
        <v>606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0.57299999999999995</v>
      </c>
      <c r="BW568">
        <v>0.70226880000000003</v>
      </c>
      <c r="BX568">
        <v>16.600000000000001</v>
      </c>
      <c r="BY568">
        <v>4626.8999999999996</v>
      </c>
      <c r="BZ568">
        <v>192.2</v>
      </c>
      <c r="CB568">
        <v>103.7</v>
      </c>
      <c r="CC568">
        <v>3.580492016</v>
      </c>
      <c r="CD568">
        <v>3.5774485970000001</v>
      </c>
      <c r="CE568">
        <v>212.38</v>
      </c>
      <c r="CF568" t="s">
        <v>609</v>
      </c>
      <c r="CG568">
        <v>80</v>
      </c>
      <c r="CH568" t="s">
        <v>631</v>
      </c>
      <c r="CJ568" t="s">
        <v>624</v>
      </c>
      <c r="CR568" t="s">
        <v>780</v>
      </c>
      <c r="CS568" t="s">
        <v>780</v>
      </c>
      <c r="CT568">
        <v>1900</v>
      </c>
      <c r="CW568" t="s">
        <v>1569</v>
      </c>
    </row>
    <row r="569" spans="2:101" hidden="1">
      <c r="B569">
        <v>73290</v>
      </c>
      <c r="C569" t="s">
        <v>1651</v>
      </c>
      <c r="D569" t="s">
        <v>592</v>
      </c>
      <c r="E569" t="s">
        <v>665</v>
      </c>
      <c r="F569" t="s">
        <v>594</v>
      </c>
      <c r="G569" t="s">
        <v>2305</v>
      </c>
      <c r="H569">
        <v>8857</v>
      </c>
      <c r="I569" t="s">
        <v>616</v>
      </c>
      <c r="J569" t="s">
        <v>1653</v>
      </c>
      <c r="K569">
        <v>7507</v>
      </c>
      <c r="L569" t="s">
        <v>874</v>
      </c>
      <c r="M569" t="s">
        <v>1638</v>
      </c>
      <c r="N569" t="s">
        <v>2306</v>
      </c>
      <c r="O569" t="s">
        <v>1630</v>
      </c>
      <c r="P569" t="s">
        <v>1873</v>
      </c>
      <c r="Q569" t="s">
        <v>1063</v>
      </c>
      <c r="R569">
        <v>338</v>
      </c>
      <c r="S569">
        <v>338</v>
      </c>
      <c r="T569">
        <v>500</v>
      </c>
      <c r="U569">
        <v>19</v>
      </c>
      <c r="V569">
        <v>19</v>
      </c>
      <c r="W569">
        <v>20.3</v>
      </c>
      <c r="Z569" t="s">
        <v>607</v>
      </c>
      <c r="AA569">
        <v>2.9999999999999997E-4</v>
      </c>
      <c r="AB569">
        <v>7.4999999999999997E-3</v>
      </c>
      <c r="AC569">
        <v>1.17E-2</v>
      </c>
      <c r="AD569" t="s">
        <v>606</v>
      </c>
      <c r="AE569">
        <v>0.85129999999999995</v>
      </c>
      <c r="AF569">
        <v>7.0599999999999996E-2</v>
      </c>
      <c r="AG569">
        <v>3.7999999999999999E-2</v>
      </c>
      <c r="AH569">
        <v>5.7000000000000002E-3</v>
      </c>
      <c r="AI569">
        <v>8.9999999999999993E-3</v>
      </c>
      <c r="AJ569">
        <v>1.6000000000000001E-3</v>
      </c>
      <c r="AK569">
        <v>1.6000000000000001E-3</v>
      </c>
      <c r="AL569">
        <v>5.9000000000000003E-4</v>
      </c>
      <c r="AM569">
        <v>4.2999999999999999E-4</v>
      </c>
      <c r="AN569">
        <v>3.3E-4</v>
      </c>
      <c r="AO569">
        <v>2.5000000000000001E-4</v>
      </c>
      <c r="AP569">
        <v>0</v>
      </c>
      <c r="AQ569" t="s">
        <v>607</v>
      </c>
      <c r="AR569" t="s">
        <v>606</v>
      </c>
      <c r="AS569" t="s">
        <v>606</v>
      </c>
      <c r="AT569" t="s">
        <v>606</v>
      </c>
      <c r="AU569" t="s">
        <v>606</v>
      </c>
      <c r="BK569">
        <v>5.0000000000000002E-5</v>
      </c>
      <c r="BL569">
        <v>0</v>
      </c>
      <c r="BM569">
        <v>8.0000000000000007E-5</v>
      </c>
      <c r="BN569">
        <v>0</v>
      </c>
      <c r="BO569">
        <v>0</v>
      </c>
      <c r="BP569">
        <v>5.0000000000000002E-5</v>
      </c>
      <c r="BQ569">
        <v>0</v>
      </c>
      <c r="BR569">
        <v>4.0999999999999999E-4</v>
      </c>
      <c r="BS569">
        <v>1.3999999999999999E-4</v>
      </c>
      <c r="BT569">
        <v>1.8000000000000001E-4</v>
      </c>
      <c r="BU569">
        <v>1.9000000000000001E-4</v>
      </c>
      <c r="BV569">
        <v>0.67400000000000004</v>
      </c>
      <c r="BW569">
        <v>0.82605439999999997</v>
      </c>
      <c r="BX569">
        <v>19.5</v>
      </c>
      <c r="BY569">
        <v>4606.2</v>
      </c>
      <c r="BZ569">
        <v>211.4</v>
      </c>
      <c r="CB569">
        <v>103.5</v>
      </c>
      <c r="CC569">
        <v>3.5735865339999999</v>
      </c>
      <c r="CD569">
        <v>3.5705489859999999</v>
      </c>
      <c r="CE569">
        <v>207.76</v>
      </c>
      <c r="CF569" t="s">
        <v>609</v>
      </c>
      <c r="CG569">
        <v>0</v>
      </c>
      <c r="CH569" t="s">
        <v>1655</v>
      </c>
      <c r="CJ569" t="s">
        <v>1656</v>
      </c>
      <c r="CL569">
        <v>1122</v>
      </c>
      <c r="CM569">
        <v>1124</v>
      </c>
      <c r="CN569">
        <v>1114</v>
      </c>
      <c r="CO569">
        <v>1119.5</v>
      </c>
      <c r="CP569">
        <v>1082.5</v>
      </c>
      <c r="CQ569">
        <v>1088.5</v>
      </c>
      <c r="CR569" t="s">
        <v>780</v>
      </c>
      <c r="CS569" t="s">
        <v>780</v>
      </c>
      <c r="CT569" t="s">
        <v>780</v>
      </c>
      <c r="CU569">
        <v>742.4</v>
      </c>
      <c r="CV569">
        <v>738.2</v>
      </c>
      <c r="CW569" t="s">
        <v>2307</v>
      </c>
    </row>
    <row r="570" spans="2:101" hidden="1">
      <c r="C570" t="s">
        <v>2308</v>
      </c>
      <c r="D570" t="s">
        <v>592</v>
      </c>
      <c r="E570" t="s">
        <v>665</v>
      </c>
      <c r="F570" t="s">
        <v>594</v>
      </c>
      <c r="G570" t="s">
        <v>2309</v>
      </c>
      <c r="H570">
        <v>14136</v>
      </c>
      <c r="I570" t="s">
        <v>616</v>
      </c>
      <c r="J570" t="s">
        <v>598</v>
      </c>
      <c r="L570" t="s">
        <v>2310</v>
      </c>
      <c r="N570" t="s">
        <v>2311</v>
      </c>
      <c r="O570" t="s">
        <v>2312</v>
      </c>
      <c r="P570" t="s">
        <v>2313</v>
      </c>
      <c r="Q570" t="s">
        <v>2314</v>
      </c>
      <c r="R570">
        <v>621</v>
      </c>
      <c r="S570">
        <v>621</v>
      </c>
      <c r="T570">
        <v>620</v>
      </c>
      <c r="U570">
        <v>18</v>
      </c>
      <c r="V570">
        <v>18</v>
      </c>
      <c r="W570">
        <v>23.8</v>
      </c>
      <c r="Y570" t="s">
        <v>2315</v>
      </c>
      <c r="Z570" t="s">
        <v>607</v>
      </c>
      <c r="AA570">
        <v>2.9999999999999997E-4</v>
      </c>
      <c r="AB570">
        <v>1.0699999999999999E-2</v>
      </c>
      <c r="AC570">
        <v>1.6299999999999999E-2</v>
      </c>
      <c r="AD570" t="s">
        <v>607</v>
      </c>
      <c r="AE570">
        <v>0.95289999999999997</v>
      </c>
      <c r="AF570">
        <v>1.2E-2</v>
      </c>
      <c r="AG570">
        <v>1.5E-3</v>
      </c>
      <c r="AH570">
        <v>8.0000000000000004E-4</v>
      </c>
      <c r="AI570">
        <v>2.3999999999999998E-3</v>
      </c>
      <c r="AJ570">
        <v>6.9999999999999999E-4</v>
      </c>
      <c r="AK570">
        <v>5.9999999999999995E-4</v>
      </c>
      <c r="AL570">
        <v>5.0000000000000001E-4</v>
      </c>
      <c r="AM570">
        <v>3.8999999999999999E-4</v>
      </c>
      <c r="AN570">
        <v>2.9E-4</v>
      </c>
      <c r="AO570">
        <v>0</v>
      </c>
      <c r="AP570">
        <v>0</v>
      </c>
      <c r="AQ570" t="s">
        <v>606</v>
      </c>
      <c r="AR570" t="s">
        <v>606</v>
      </c>
      <c r="AS570" t="s">
        <v>606</v>
      </c>
      <c r="AT570" t="s">
        <v>606</v>
      </c>
      <c r="AU570" t="s">
        <v>606</v>
      </c>
      <c r="BK570">
        <v>4.0000000000000003E-5</v>
      </c>
      <c r="BL570">
        <v>6.0000000000000002E-5</v>
      </c>
      <c r="BM570">
        <v>3.0000000000000001E-5</v>
      </c>
      <c r="BN570">
        <v>0</v>
      </c>
      <c r="BO570">
        <v>0</v>
      </c>
      <c r="BP570">
        <v>0</v>
      </c>
      <c r="BQ570">
        <v>0</v>
      </c>
      <c r="BR570">
        <v>2.4000000000000001E-4</v>
      </c>
      <c r="BS570">
        <v>1E-4</v>
      </c>
      <c r="BT570">
        <v>6.9999999999999994E-5</v>
      </c>
      <c r="BU570">
        <v>8.0000000000000007E-5</v>
      </c>
      <c r="BV570">
        <v>0.59399999999999997</v>
      </c>
      <c r="BW570">
        <v>0.72800640000000005</v>
      </c>
      <c r="BX570">
        <v>17.2</v>
      </c>
      <c r="BY570">
        <v>4625.2</v>
      </c>
      <c r="BZ570">
        <v>195.1</v>
      </c>
      <c r="CB570">
        <v>103.5</v>
      </c>
      <c r="CC570">
        <v>3.5735865339999999</v>
      </c>
      <c r="CD570">
        <v>3.5705489859999999</v>
      </c>
      <c r="CE570">
        <v>208.83</v>
      </c>
      <c r="CF570" t="s">
        <v>609</v>
      </c>
      <c r="CG570">
        <v>3</v>
      </c>
      <c r="CJ570" t="s">
        <v>2316</v>
      </c>
      <c r="CW570" t="s">
        <v>2317</v>
      </c>
    </row>
    <row r="571" spans="2:101" hidden="1">
      <c r="C571" t="s">
        <v>871</v>
      </c>
      <c r="D571" t="s">
        <v>592</v>
      </c>
      <c r="E571" t="s">
        <v>665</v>
      </c>
      <c r="F571" t="s">
        <v>594</v>
      </c>
      <c r="G571" t="s">
        <v>2318</v>
      </c>
      <c r="H571">
        <v>6819</v>
      </c>
      <c r="I571" t="s">
        <v>616</v>
      </c>
      <c r="J571" t="s">
        <v>873</v>
      </c>
      <c r="K571">
        <v>8255</v>
      </c>
      <c r="L571" t="s">
        <v>874</v>
      </c>
      <c r="M571" t="s">
        <v>852</v>
      </c>
      <c r="N571" t="s">
        <v>2306</v>
      </c>
      <c r="O571" t="s">
        <v>1630</v>
      </c>
      <c r="P571" t="s">
        <v>1873</v>
      </c>
      <c r="Q571" t="s">
        <v>642</v>
      </c>
      <c r="R571">
        <v>345</v>
      </c>
      <c r="S571">
        <v>345</v>
      </c>
      <c r="T571">
        <v>350</v>
      </c>
      <c r="U571">
        <v>10</v>
      </c>
      <c r="V571">
        <v>10</v>
      </c>
      <c r="W571">
        <v>20.6</v>
      </c>
      <c r="Z571" t="s">
        <v>607</v>
      </c>
      <c r="AA571">
        <v>2.9999999999999997E-4</v>
      </c>
      <c r="AB571">
        <v>8.0000000000000002E-3</v>
      </c>
      <c r="AC571">
        <v>1.29E-2</v>
      </c>
      <c r="AD571" t="s">
        <v>606</v>
      </c>
      <c r="AE571">
        <v>0.82809999999999995</v>
      </c>
      <c r="AF571">
        <v>7.6499999999999999E-2</v>
      </c>
      <c r="AG571">
        <v>4.7399999999999998E-2</v>
      </c>
      <c r="AH571">
        <v>4.8999999999999998E-3</v>
      </c>
      <c r="AI571">
        <v>1.29E-2</v>
      </c>
      <c r="AJ571">
        <v>2.7000000000000001E-3</v>
      </c>
      <c r="AK571">
        <v>3.0000000000000001E-3</v>
      </c>
      <c r="AL571">
        <v>1.0499999999999999E-3</v>
      </c>
      <c r="AM571">
        <v>3.6000000000000002E-4</v>
      </c>
      <c r="AN571">
        <v>1.3999999999999999E-4</v>
      </c>
      <c r="AO571">
        <v>0</v>
      </c>
      <c r="AP571">
        <v>0</v>
      </c>
      <c r="AQ571" t="s">
        <v>607</v>
      </c>
      <c r="AR571" t="s">
        <v>606</v>
      </c>
      <c r="AS571" t="s">
        <v>606</v>
      </c>
      <c r="AT571" t="s">
        <v>606</v>
      </c>
      <c r="AU571" t="s">
        <v>606</v>
      </c>
      <c r="BK571">
        <v>1.2E-4</v>
      </c>
      <c r="BL571">
        <v>2.0000000000000002E-5</v>
      </c>
      <c r="BM571">
        <v>6.0000000000000002E-5</v>
      </c>
      <c r="BN571">
        <v>0</v>
      </c>
      <c r="BO571">
        <v>0</v>
      </c>
      <c r="BP571">
        <v>0</v>
      </c>
      <c r="BQ571">
        <v>0</v>
      </c>
      <c r="BR571">
        <v>7.2999999999999996E-4</v>
      </c>
      <c r="BS571">
        <v>2.9E-4</v>
      </c>
      <c r="BT571">
        <v>3.3E-4</v>
      </c>
      <c r="BU571">
        <v>2.0000000000000001E-4</v>
      </c>
      <c r="BV571">
        <v>0.69799999999999995</v>
      </c>
      <c r="BW571">
        <v>0.85546880000000003</v>
      </c>
      <c r="BX571">
        <v>20.2</v>
      </c>
      <c r="BY571">
        <v>4601.3999999999996</v>
      </c>
      <c r="BZ571">
        <v>215.6</v>
      </c>
      <c r="CB571">
        <v>93.8</v>
      </c>
      <c r="CC571">
        <v>3.2386706950000002</v>
      </c>
      <c r="CD571">
        <v>3.235917825</v>
      </c>
      <c r="CE571">
        <v>187.42</v>
      </c>
      <c r="CF571" t="s">
        <v>609</v>
      </c>
      <c r="CG571">
        <v>0</v>
      </c>
      <c r="CH571" t="s">
        <v>875</v>
      </c>
      <c r="CJ571" t="s">
        <v>876</v>
      </c>
      <c r="CL571">
        <v>1130</v>
      </c>
      <c r="CM571">
        <v>1138</v>
      </c>
      <c r="CN571">
        <v>1078.5</v>
      </c>
      <c r="CO571">
        <v>1085.5</v>
      </c>
      <c r="CP571">
        <v>1078.5</v>
      </c>
      <c r="CQ571">
        <v>1085.5</v>
      </c>
      <c r="CR571" t="s">
        <v>780</v>
      </c>
      <c r="CS571" t="s">
        <v>780</v>
      </c>
      <c r="CT571" t="s">
        <v>780</v>
      </c>
      <c r="CU571">
        <v>726.4</v>
      </c>
      <c r="CV571">
        <v>722.2</v>
      </c>
      <c r="CW571" t="s">
        <v>2307</v>
      </c>
    </row>
    <row r="572" spans="2:101" hidden="1">
      <c r="B572">
        <v>73299</v>
      </c>
      <c r="C572" t="s">
        <v>897</v>
      </c>
      <c r="D572" t="s">
        <v>592</v>
      </c>
      <c r="E572" t="s">
        <v>665</v>
      </c>
      <c r="F572" t="s">
        <v>594</v>
      </c>
      <c r="G572" t="s">
        <v>2319</v>
      </c>
      <c r="H572">
        <v>13277</v>
      </c>
      <c r="I572" t="s">
        <v>616</v>
      </c>
      <c r="J572" t="s">
        <v>899</v>
      </c>
      <c r="K572">
        <v>7379</v>
      </c>
      <c r="L572" t="s">
        <v>874</v>
      </c>
      <c r="M572" t="s">
        <v>852</v>
      </c>
      <c r="N572" t="s">
        <v>2306</v>
      </c>
      <c r="O572" t="s">
        <v>1630</v>
      </c>
      <c r="P572" t="s">
        <v>1873</v>
      </c>
      <c r="Q572" t="s">
        <v>642</v>
      </c>
      <c r="R572">
        <v>345</v>
      </c>
      <c r="S572">
        <v>345</v>
      </c>
      <c r="T572">
        <v>350</v>
      </c>
      <c r="U572">
        <v>10</v>
      </c>
      <c r="V572">
        <v>10</v>
      </c>
      <c r="W572">
        <v>19.899999999999999</v>
      </c>
      <c r="Z572" t="s">
        <v>607</v>
      </c>
      <c r="AA572">
        <v>2.9999999999999997E-4</v>
      </c>
      <c r="AB572">
        <v>5.3E-3</v>
      </c>
      <c r="AC572">
        <v>1.06E-2</v>
      </c>
      <c r="AD572" t="s">
        <v>606</v>
      </c>
      <c r="AE572">
        <v>0.84670000000000001</v>
      </c>
      <c r="AF572">
        <v>7.1300000000000002E-2</v>
      </c>
      <c r="AG572">
        <v>4.0399999999999998E-2</v>
      </c>
      <c r="AH572">
        <v>4.7000000000000002E-3</v>
      </c>
      <c r="AI572">
        <v>1.18E-2</v>
      </c>
      <c r="AJ572">
        <v>2.5000000000000001E-3</v>
      </c>
      <c r="AK572">
        <v>2.8999999999999998E-3</v>
      </c>
      <c r="AL572">
        <v>9.6000000000000002E-4</v>
      </c>
      <c r="AM572">
        <v>4.8000000000000001E-4</v>
      </c>
      <c r="AN572">
        <v>2.5999999999999998E-4</v>
      </c>
      <c r="AO572">
        <v>0</v>
      </c>
      <c r="AP572">
        <v>0</v>
      </c>
      <c r="AQ572" t="s">
        <v>606</v>
      </c>
      <c r="AR572" t="s">
        <v>606</v>
      </c>
      <c r="AS572" t="s">
        <v>606</v>
      </c>
      <c r="AT572" t="s">
        <v>606</v>
      </c>
      <c r="AU572" t="s">
        <v>606</v>
      </c>
      <c r="BK572">
        <v>9.0000000000000006E-5</v>
      </c>
      <c r="BL572">
        <v>0</v>
      </c>
      <c r="BM572">
        <v>8.0000000000000007E-5</v>
      </c>
      <c r="BN572">
        <v>0</v>
      </c>
      <c r="BO572">
        <v>0</v>
      </c>
      <c r="BP572">
        <v>0</v>
      </c>
      <c r="BQ572">
        <v>0</v>
      </c>
      <c r="BR572">
        <v>7.3999999999999999E-4</v>
      </c>
      <c r="BS572">
        <v>2.9E-4</v>
      </c>
      <c r="BT572">
        <v>3.4000000000000002E-4</v>
      </c>
      <c r="BU572">
        <v>2.5999999999999998E-4</v>
      </c>
      <c r="BV572">
        <v>0.68400000000000005</v>
      </c>
      <c r="BW572">
        <v>0.83831040000000001</v>
      </c>
      <c r="BX572">
        <v>19.8</v>
      </c>
      <c r="BY572">
        <v>4600.3999999999996</v>
      </c>
      <c r="BZ572">
        <v>213.4</v>
      </c>
      <c r="CB572">
        <v>95.7</v>
      </c>
      <c r="CC572">
        <v>3.3042727670000001</v>
      </c>
      <c r="CD572">
        <v>3.3014641349999998</v>
      </c>
      <c r="CE572">
        <v>191.27</v>
      </c>
      <c r="CF572" t="s">
        <v>609</v>
      </c>
      <c r="CG572">
        <v>0</v>
      </c>
      <c r="CH572" t="s">
        <v>901</v>
      </c>
      <c r="CJ572" t="s">
        <v>902</v>
      </c>
      <c r="CL572">
        <v>1092</v>
      </c>
      <c r="CM572">
        <v>1095.5</v>
      </c>
      <c r="CN572">
        <v>1055</v>
      </c>
      <c r="CO572">
        <v>1059.5</v>
      </c>
      <c r="CP572">
        <v>1055</v>
      </c>
      <c r="CQ572">
        <v>1059.5</v>
      </c>
      <c r="CR572" t="s">
        <v>780</v>
      </c>
      <c r="CS572" t="s">
        <v>780</v>
      </c>
      <c r="CT572" t="s">
        <v>780</v>
      </c>
      <c r="CU572">
        <v>713.2</v>
      </c>
      <c r="CV572">
        <v>708.7</v>
      </c>
      <c r="CW572" t="s">
        <v>2307</v>
      </c>
    </row>
    <row r="573" spans="2:101" hidden="1">
      <c r="C573" t="s">
        <v>1917</v>
      </c>
      <c r="D573" t="s">
        <v>592</v>
      </c>
      <c r="E573" t="s">
        <v>614</v>
      </c>
      <c r="F573" t="s">
        <v>594</v>
      </c>
      <c r="G573" t="s">
        <v>2320</v>
      </c>
      <c r="H573">
        <v>8945</v>
      </c>
      <c r="I573" t="s">
        <v>616</v>
      </c>
      <c r="J573" t="s">
        <v>598</v>
      </c>
      <c r="L573" t="s">
        <v>617</v>
      </c>
      <c r="N573" t="s">
        <v>2321</v>
      </c>
      <c r="O573" t="s">
        <v>2322</v>
      </c>
      <c r="P573" t="s">
        <v>2323</v>
      </c>
      <c r="Q573" t="s">
        <v>1930</v>
      </c>
      <c r="R573">
        <v>250</v>
      </c>
      <c r="S573">
        <v>250</v>
      </c>
      <c r="T573">
        <v>538</v>
      </c>
      <c r="U573">
        <v>11</v>
      </c>
      <c r="V573">
        <v>11</v>
      </c>
      <c r="W573">
        <v>21</v>
      </c>
      <c r="Z573">
        <v>2.0000000000000001E-4</v>
      </c>
      <c r="AA573">
        <v>1E-4</v>
      </c>
      <c r="AB573" t="s">
        <v>606</v>
      </c>
      <c r="AC573">
        <v>8.1199999999999994E-2</v>
      </c>
      <c r="AD573" t="s">
        <v>607</v>
      </c>
      <c r="AE573">
        <v>0.91749999999999998</v>
      </c>
      <c r="AF573">
        <v>8.0000000000000004E-4</v>
      </c>
      <c r="AG573">
        <v>2.0000000000000001E-4</v>
      </c>
      <c r="AH573" t="s">
        <v>607</v>
      </c>
      <c r="AI573" t="s">
        <v>607</v>
      </c>
      <c r="AJ573" t="s">
        <v>607</v>
      </c>
      <c r="AK573" t="s">
        <v>607</v>
      </c>
      <c r="AL573">
        <v>0</v>
      </c>
      <c r="AM573">
        <v>0</v>
      </c>
      <c r="AN573">
        <v>0</v>
      </c>
      <c r="AO573">
        <v>0</v>
      </c>
      <c r="AP573">
        <v>0</v>
      </c>
      <c r="AQ573" t="s">
        <v>607</v>
      </c>
      <c r="AR573" t="s">
        <v>606</v>
      </c>
      <c r="AS573" t="s">
        <v>606</v>
      </c>
      <c r="AT573" t="s">
        <v>606</v>
      </c>
      <c r="AU573" t="s">
        <v>606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0.63300000000000001</v>
      </c>
      <c r="BW573">
        <v>0.77580479999999996</v>
      </c>
      <c r="BX573">
        <v>18.3</v>
      </c>
      <c r="BY573">
        <v>4823.6000000000004</v>
      </c>
      <c r="BZ573">
        <v>200</v>
      </c>
      <c r="CB573">
        <v>118.9</v>
      </c>
      <c r="CC573">
        <v>4.1053085889999998</v>
      </c>
      <c r="CD573">
        <v>4.101819076</v>
      </c>
      <c r="CE573">
        <v>242.64</v>
      </c>
      <c r="CF573" t="s">
        <v>609</v>
      </c>
      <c r="CG573">
        <v>60</v>
      </c>
      <c r="CH573" t="s">
        <v>1931</v>
      </c>
      <c r="CI573" t="s">
        <v>157</v>
      </c>
      <c r="CJ573" t="s">
        <v>1578</v>
      </c>
      <c r="CW573" t="s">
        <v>2324</v>
      </c>
    </row>
    <row r="574" spans="2:101" hidden="1">
      <c r="B574">
        <v>76844</v>
      </c>
      <c r="C574" t="s">
        <v>2325</v>
      </c>
      <c r="D574" t="s">
        <v>592</v>
      </c>
      <c r="E574" t="s">
        <v>665</v>
      </c>
      <c r="F574" t="s">
        <v>594</v>
      </c>
      <c r="G574" t="s">
        <v>2326</v>
      </c>
      <c r="H574">
        <v>5460</v>
      </c>
      <c r="I574" t="s">
        <v>616</v>
      </c>
      <c r="J574" t="s">
        <v>1136</v>
      </c>
      <c r="K574">
        <v>12299</v>
      </c>
      <c r="L574" t="s">
        <v>638</v>
      </c>
      <c r="M574" t="s">
        <v>1096</v>
      </c>
      <c r="N574" t="s">
        <v>1642</v>
      </c>
      <c r="O574" t="s">
        <v>2321</v>
      </c>
      <c r="P574" t="s">
        <v>1641</v>
      </c>
      <c r="Q574" t="s">
        <v>1137</v>
      </c>
      <c r="R574">
        <v>655</v>
      </c>
      <c r="S574">
        <v>655</v>
      </c>
      <c r="T574">
        <v>700</v>
      </c>
      <c r="U574">
        <v>7.2</v>
      </c>
      <c r="V574">
        <v>7.2</v>
      </c>
      <c r="W574">
        <v>24.1</v>
      </c>
      <c r="Z574" t="s">
        <v>607</v>
      </c>
      <c r="AA574">
        <v>1E-3</v>
      </c>
      <c r="AB574">
        <v>1.55E-2</v>
      </c>
      <c r="AC574">
        <v>1.6500000000000001E-2</v>
      </c>
      <c r="AD574" t="s">
        <v>607</v>
      </c>
      <c r="AE574">
        <v>0.9506</v>
      </c>
      <c r="AF574">
        <v>1.1599999999999999E-2</v>
      </c>
      <c r="AG574">
        <v>1.1999999999999999E-3</v>
      </c>
      <c r="AH574">
        <v>5.9999999999999995E-4</v>
      </c>
      <c r="AI574">
        <v>2.9999999999999997E-4</v>
      </c>
      <c r="AJ574">
        <v>2.9999999999999997E-4</v>
      </c>
      <c r="AK574">
        <v>2.0000000000000001E-4</v>
      </c>
      <c r="AL574">
        <v>4.2999999999999999E-4</v>
      </c>
      <c r="AM574">
        <v>6.9999999999999999E-4</v>
      </c>
      <c r="AN574">
        <v>5.6999999999999998E-4</v>
      </c>
      <c r="AO574">
        <v>0</v>
      </c>
      <c r="AP574">
        <v>0</v>
      </c>
      <c r="AQ574" t="s">
        <v>607</v>
      </c>
      <c r="AR574" t="s">
        <v>607</v>
      </c>
      <c r="AS574" t="s">
        <v>606</v>
      </c>
      <c r="AT574" t="s">
        <v>606</v>
      </c>
      <c r="AU574" t="s">
        <v>606</v>
      </c>
      <c r="BK574">
        <v>2.0000000000000002E-5</v>
      </c>
      <c r="BL574">
        <v>3.0000000000000001E-5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2.4000000000000001E-4</v>
      </c>
      <c r="BS574">
        <v>4.0000000000000003E-5</v>
      </c>
      <c r="BT574">
        <v>4.0000000000000003E-5</v>
      </c>
      <c r="BU574">
        <v>1.2999999999999999E-4</v>
      </c>
      <c r="BV574">
        <v>0.59099999999999997</v>
      </c>
      <c r="BW574">
        <v>0.72432960000000002</v>
      </c>
      <c r="BX574">
        <v>17.100000000000001</v>
      </c>
      <c r="BY574">
        <v>4619.2</v>
      </c>
      <c r="BZ574">
        <v>193.9</v>
      </c>
      <c r="CB574">
        <v>105.9</v>
      </c>
      <c r="CC574">
        <v>3.6564523090000001</v>
      </c>
      <c r="CD574">
        <v>3.6533443249999999</v>
      </c>
      <c r="CE574">
        <v>215.5</v>
      </c>
      <c r="CF574" t="s">
        <v>609</v>
      </c>
      <c r="CG574">
        <v>2</v>
      </c>
      <c r="CH574" t="s">
        <v>1138</v>
      </c>
      <c r="CI574" t="s">
        <v>157</v>
      </c>
      <c r="CJ574" t="s">
        <v>1139</v>
      </c>
      <c r="CL574">
        <v>1374</v>
      </c>
      <c r="CM574">
        <v>1725</v>
      </c>
      <c r="CN574">
        <v>1374</v>
      </c>
      <c r="CO574">
        <v>1725</v>
      </c>
      <c r="CP574" t="s">
        <v>157</v>
      </c>
      <c r="CQ574" t="s">
        <v>157</v>
      </c>
      <c r="CR574" t="s">
        <v>780</v>
      </c>
      <c r="CU574">
        <v>450.3</v>
      </c>
      <c r="CV574">
        <v>446</v>
      </c>
      <c r="CW574" t="s">
        <v>2327</v>
      </c>
    </row>
    <row r="575" spans="2:101" hidden="1">
      <c r="B575">
        <v>76846</v>
      </c>
      <c r="C575" t="s">
        <v>2328</v>
      </c>
      <c r="D575" t="s">
        <v>592</v>
      </c>
      <c r="E575" t="s">
        <v>665</v>
      </c>
      <c r="F575" t="s">
        <v>594</v>
      </c>
      <c r="G575" t="s">
        <v>2329</v>
      </c>
      <c r="H575">
        <v>9826</v>
      </c>
      <c r="I575" t="s">
        <v>616</v>
      </c>
      <c r="J575" t="s">
        <v>1131</v>
      </c>
      <c r="K575">
        <v>12298</v>
      </c>
      <c r="L575" t="s">
        <v>638</v>
      </c>
      <c r="M575" t="s">
        <v>1096</v>
      </c>
      <c r="N575" t="s">
        <v>1642</v>
      </c>
      <c r="O575" t="s">
        <v>2321</v>
      </c>
      <c r="P575" t="s">
        <v>1641</v>
      </c>
      <c r="Q575" t="s">
        <v>1137</v>
      </c>
      <c r="R575">
        <v>676</v>
      </c>
      <c r="S575">
        <v>676</v>
      </c>
      <c r="T575">
        <v>572</v>
      </c>
      <c r="U575">
        <v>-6</v>
      </c>
      <c r="V575">
        <v>-6</v>
      </c>
      <c r="W575">
        <v>23</v>
      </c>
      <c r="Z575" t="s">
        <v>607</v>
      </c>
      <c r="AA575">
        <v>1.2999999999999999E-3</v>
      </c>
      <c r="AB575">
        <v>2.6499999999999999E-2</v>
      </c>
      <c r="AC575">
        <v>2.0400000000000001E-2</v>
      </c>
      <c r="AD575" t="s">
        <v>607</v>
      </c>
      <c r="AE575">
        <v>0.94079999999999997</v>
      </c>
      <c r="AF575">
        <v>6.7999999999999996E-3</v>
      </c>
      <c r="AG575">
        <v>5.0000000000000001E-4</v>
      </c>
      <c r="AH575">
        <v>4.0000000000000002E-4</v>
      </c>
      <c r="AI575">
        <v>2.9999999999999997E-4</v>
      </c>
      <c r="AJ575">
        <v>5.9999999999999995E-4</v>
      </c>
      <c r="AK575">
        <v>5.0000000000000001E-4</v>
      </c>
      <c r="AL575">
        <v>6.4999999999999997E-4</v>
      </c>
      <c r="AM575">
        <v>5.1000000000000004E-4</v>
      </c>
      <c r="AN575">
        <v>1.2E-4</v>
      </c>
      <c r="AO575">
        <v>0</v>
      </c>
      <c r="AP575">
        <v>0</v>
      </c>
      <c r="AQ575" t="s">
        <v>606</v>
      </c>
      <c r="AR575" t="s">
        <v>606</v>
      </c>
      <c r="AS575" t="s">
        <v>606</v>
      </c>
      <c r="AT575" t="s">
        <v>606</v>
      </c>
      <c r="AU575" t="s">
        <v>606</v>
      </c>
      <c r="BK575">
        <v>1.0000000000000001E-5</v>
      </c>
      <c r="BL575">
        <v>5.0000000000000002E-5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4.0000000000000002E-4</v>
      </c>
      <c r="BS575">
        <v>5.0000000000000002E-5</v>
      </c>
      <c r="BT575">
        <v>3.0000000000000001E-5</v>
      </c>
      <c r="BU575">
        <v>8.0000000000000007E-5</v>
      </c>
      <c r="BV575">
        <v>0.59599999999999997</v>
      </c>
      <c r="BW575">
        <v>0.73045760000000004</v>
      </c>
      <c r="BX575">
        <v>17.2</v>
      </c>
      <c r="BY575">
        <v>4615</v>
      </c>
      <c r="BZ575">
        <v>192.9</v>
      </c>
      <c r="CB575">
        <v>100</v>
      </c>
      <c r="CC575">
        <v>3.452740613</v>
      </c>
      <c r="CD575">
        <v>3.449805783</v>
      </c>
      <c r="CE575">
        <v>203.5</v>
      </c>
      <c r="CF575" t="s">
        <v>609</v>
      </c>
      <c r="CG575">
        <v>7</v>
      </c>
      <c r="CH575" t="s">
        <v>1132</v>
      </c>
      <c r="CI575" t="s">
        <v>157</v>
      </c>
      <c r="CJ575" t="s">
        <v>1133</v>
      </c>
      <c r="CL575">
        <v>1388</v>
      </c>
      <c r="CM575">
        <v>1840</v>
      </c>
      <c r="CN575">
        <v>1388</v>
      </c>
      <c r="CO575">
        <v>1840</v>
      </c>
      <c r="CP575" t="s">
        <v>157</v>
      </c>
      <c r="CQ575" t="s">
        <v>157</v>
      </c>
      <c r="CR575" t="s">
        <v>780</v>
      </c>
      <c r="CU575">
        <v>455.2</v>
      </c>
      <c r="CV575">
        <v>450.1</v>
      </c>
      <c r="CW575" t="s">
        <v>2327</v>
      </c>
    </row>
    <row r="576" spans="2:101" hidden="1">
      <c r="B576">
        <v>76850</v>
      </c>
      <c r="C576" t="s">
        <v>2330</v>
      </c>
      <c r="D576" t="s">
        <v>592</v>
      </c>
      <c r="E576" t="s">
        <v>665</v>
      </c>
      <c r="F576" t="s">
        <v>594</v>
      </c>
      <c r="G576" t="s">
        <v>2331</v>
      </c>
      <c r="H576">
        <v>14220</v>
      </c>
      <c r="I576" t="s">
        <v>616</v>
      </c>
      <c r="J576" t="s">
        <v>1209</v>
      </c>
      <c r="K576">
        <v>11706</v>
      </c>
      <c r="L576" t="s">
        <v>638</v>
      </c>
      <c r="M576" t="s">
        <v>1096</v>
      </c>
      <c r="N576" t="s">
        <v>1642</v>
      </c>
      <c r="O576" t="s">
        <v>2321</v>
      </c>
      <c r="P576" t="s">
        <v>2332</v>
      </c>
      <c r="Q576" t="s">
        <v>1137</v>
      </c>
      <c r="R576">
        <v>655</v>
      </c>
      <c r="S576">
        <v>655</v>
      </c>
      <c r="T576">
        <v>724</v>
      </c>
      <c r="U576">
        <v>12.2</v>
      </c>
      <c r="V576">
        <v>12.2</v>
      </c>
      <c r="W576">
        <v>25.4</v>
      </c>
      <c r="Y576" t="s">
        <v>2333</v>
      </c>
      <c r="Z576">
        <v>5.0000000000000001E-4</v>
      </c>
      <c r="AA576">
        <v>2.0000000000000001E-4</v>
      </c>
      <c r="AB576">
        <v>5.1000000000000004E-3</v>
      </c>
      <c r="AC576">
        <v>1.8100000000000002E-2</v>
      </c>
      <c r="AD576" t="s">
        <v>606</v>
      </c>
      <c r="AE576">
        <v>0.96350000000000002</v>
      </c>
      <c r="AF576">
        <v>4.1000000000000003E-3</v>
      </c>
      <c r="AG576">
        <v>2E-3</v>
      </c>
      <c r="AH576">
        <v>6.9999999999999999E-4</v>
      </c>
      <c r="AI576">
        <v>1.1999999999999999E-3</v>
      </c>
      <c r="AJ576">
        <v>4.0000000000000002E-4</v>
      </c>
      <c r="AK576">
        <v>4.0000000000000002E-4</v>
      </c>
      <c r="AL576">
        <v>5.1999999999999995E-4</v>
      </c>
      <c r="AM576">
        <v>1.15E-3</v>
      </c>
      <c r="AN576">
        <v>1.24E-3</v>
      </c>
      <c r="AO576">
        <v>0</v>
      </c>
      <c r="AP576">
        <v>0</v>
      </c>
      <c r="AQ576" t="s">
        <v>606</v>
      </c>
      <c r="AR576" t="s">
        <v>606</v>
      </c>
      <c r="AS576" t="s">
        <v>606</v>
      </c>
      <c r="AT576" t="s">
        <v>606</v>
      </c>
      <c r="AU576" t="s">
        <v>606</v>
      </c>
      <c r="BK576">
        <v>2.0000000000000002E-5</v>
      </c>
      <c r="BL576">
        <v>2.0000000000000002E-5</v>
      </c>
      <c r="BM576">
        <v>2.0000000000000002E-5</v>
      </c>
      <c r="BN576">
        <v>0</v>
      </c>
      <c r="BO576">
        <v>0</v>
      </c>
      <c r="BP576">
        <v>0</v>
      </c>
      <c r="BQ576">
        <v>0</v>
      </c>
      <c r="BR576">
        <v>3.6000000000000002E-4</v>
      </c>
      <c r="BS576">
        <v>1.2999999999999999E-4</v>
      </c>
      <c r="BT576">
        <v>1E-4</v>
      </c>
      <c r="BU576">
        <v>2.4000000000000001E-4</v>
      </c>
      <c r="BV576">
        <v>0.59299999999999997</v>
      </c>
      <c r="BW576">
        <v>0.7267808</v>
      </c>
      <c r="BX576">
        <v>17.2</v>
      </c>
      <c r="BY576">
        <v>4631.8999999999996</v>
      </c>
      <c r="BZ576">
        <v>195.1</v>
      </c>
      <c r="CB576">
        <v>105.3</v>
      </c>
      <c r="CC576">
        <v>3.635735865</v>
      </c>
      <c r="CD576">
        <v>3.6326454899999998</v>
      </c>
      <c r="CE576">
        <v>214.28</v>
      </c>
      <c r="CF576" t="s">
        <v>609</v>
      </c>
      <c r="CG576">
        <v>0</v>
      </c>
      <c r="CH576" t="s">
        <v>1210</v>
      </c>
      <c r="CI576" t="s">
        <v>157</v>
      </c>
      <c r="CJ576" t="s">
        <v>1211</v>
      </c>
      <c r="CL576">
        <v>1278.5</v>
      </c>
      <c r="CM576">
        <v>1286</v>
      </c>
      <c r="CN576">
        <v>1278.5</v>
      </c>
      <c r="CO576">
        <v>1286</v>
      </c>
      <c r="CP576" t="s">
        <v>157</v>
      </c>
      <c r="CQ576" t="s">
        <v>157</v>
      </c>
      <c r="CR576" t="s">
        <v>780</v>
      </c>
      <c r="CU576">
        <v>457.3</v>
      </c>
      <c r="CV576">
        <v>452.1</v>
      </c>
      <c r="CW576" t="s">
        <v>2327</v>
      </c>
    </row>
    <row r="577" spans="2:101" hidden="1">
      <c r="B577">
        <v>76907</v>
      </c>
      <c r="C577" t="s">
        <v>2334</v>
      </c>
      <c r="D577" t="s">
        <v>592</v>
      </c>
      <c r="E577" t="s">
        <v>665</v>
      </c>
      <c r="F577" t="s">
        <v>594</v>
      </c>
      <c r="G577" t="s">
        <v>2335</v>
      </c>
      <c r="H577">
        <v>10546</v>
      </c>
      <c r="I577" t="s">
        <v>616</v>
      </c>
      <c r="J577" t="s">
        <v>1426</v>
      </c>
      <c r="K577">
        <v>13500</v>
      </c>
      <c r="L577" t="s">
        <v>638</v>
      </c>
      <c r="M577" t="s">
        <v>1096</v>
      </c>
      <c r="N577" t="s">
        <v>1642</v>
      </c>
      <c r="O577" t="s">
        <v>2321</v>
      </c>
      <c r="P577" t="s">
        <v>1641</v>
      </c>
      <c r="Q577" t="s">
        <v>1137</v>
      </c>
      <c r="R577">
        <v>1400</v>
      </c>
      <c r="S577">
        <v>1400</v>
      </c>
      <c r="T577">
        <v>1103</v>
      </c>
      <c r="U577">
        <v>5</v>
      </c>
      <c r="V577">
        <v>5</v>
      </c>
      <c r="W577">
        <v>23.4</v>
      </c>
      <c r="Z577" t="s">
        <v>607</v>
      </c>
      <c r="AA577">
        <v>5.0000000000000001E-4</v>
      </c>
      <c r="AB577">
        <v>1.0999999999999999E-2</v>
      </c>
      <c r="AC577">
        <v>1.7899999999999999E-2</v>
      </c>
      <c r="AD577" t="s">
        <v>607</v>
      </c>
      <c r="AE577">
        <v>0.95650000000000002</v>
      </c>
      <c r="AF577">
        <v>1.29E-2</v>
      </c>
      <c r="AG577">
        <v>5.9999999999999995E-4</v>
      </c>
      <c r="AH577">
        <v>4.0000000000000002E-4</v>
      </c>
      <c r="AI577" t="s">
        <v>607</v>
      </c>
      <c r="AJ577" t="s">
        <v>607</v>
      </c>
      <c r="AK577" t="s">
        <v>607</v>
      </c>
      <c r="AL577">
        <v>0</v>
      </c>
      <c r="AM577">
        <v>1E-4</v>
      </c>
      <c r="AN577">
        <v>8.0000000000000007E-5</v>
      </c>
      <c r="AO577">
        <v>0</v>
      </c>
      <c r="AP577">
        <v>0</v>
      </c>
      <c r="AQ577" t="s">
        <v>607</v>
      </c>
      <c r="AR577" t="s">
        <v>606</v>
      </c>
      <c r="AS577" t="s">
        <v>606</v>
      </c>
      <c r="AT577" t="s">
        <v>606</v>
      </c>
      <c r="AU577" t="s">
        <v>606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2.0000000000000002E-5</v>
      </c>
      <c r="BV577">
        <v>0.58399999999999996</v>
      </c>
      <c r="BW577">
        <v>0.71575040000000001</v>
      </c>
      <c r="BX577">
        <v>16.899999999999999</v>
      </c>
      <c r="BY577">
        <v>4635</v>
      </c>
      <c r="BZ577">
        <v>193.7</v>
      </c>
      <c r="CB577">
        <v>108.7</v>
      </c>
      <c r="CC577">
        <v>3.7531290460000002</v>
      </c>
      <c r="CD577">
        <v>3.7499388859999998</v>
      </c>
      <c r="CE577">
        <v>221.76</v>
      </c>
      <c r="CF577" t="s">
        <v>609</v>
      </c>
      <c r="CG577">
        <v>8</v>
      </c>
      <c r="CH577" t="s">
        <v>1427</v>
      </c>
      <c r="CI577" t="s">
        <v>157</v>
      </c>
      <c r="CJ577" t="s">
        <v>1428</v>
      </c>
      <c r="CL577">
        <v>1403</v>
      </c>
      <c r="CM577">
        <v>2025</v>
      </c>
      <c r="CN577">
        <v>1403</v>
      </c>
      <c r="CO577">
        <v>2025</v>
      </c>
      <c r="CP577" t="s">
        <v>157</v>
      </c>
      <c r="CQ577" t="s">
        <v>157</v>
      </c>
      <c r="CR577" t="s">
        <v>780</v>
      </c>
      <c r="CU577">
        <v>446.8</v>
      </c>
      <c r="CV577">
        <v>442.2</v>
      </c>
      <c r="CW577" t="s">
        <v>2327</v>
      </c>
    </row>
    <row r="578" spans="2:101" hidden="1">
      <c r="B578">
        <v>76899</v>
      </c>
      <c r="C578" t="s">
        <v>2336</v>
      </c>
      <c r="D578" t="s">
        <v>592</v>
      </c>
      <c r="E578" t="s">
        <v>665</v>
      </c>
      <c r="F578" t="s">
        <v>594</v>
      </c>
      <c r="G578" t="s">
        <v>2337</v>
      </c>
      <c r="H578">
        <v>6163</v>
      </c>
      <c r="I578" t="s">
        <v>616</v>
      </c>
      <c r="J578" t="s">
        <v>1395</v>
      </c>
      <c r="K578">
        <v>13444</v>
      </c>
      <c r="L578" t="s">
        <v>638</v>
      </c>
      <c r="M578" t="s">
        <v>1096</v>
      </c>
      <c r="N578" t="s">
        <v>1642</v>
      </c>
      <c r="O578" t="s">
        <v>2321</v>
      </c>
      <c r="P578" t="s">
        <v>1641</v>
      </c>
      <c r="Q578" t="s">
        <v>1137</v>
      </c>
      <c r="R578">
        <v>634</v>
      </c>
      <c r="S578">
        <v>634</v>
      </c>
      <c r="T578">
        <v>138</v>
      </c>
      <c r="U578">
        <v>-1.7</v>
      </c>
      <c r="V578">
        <v>-1.7</v>
      </c>
      <c r="W578">
        <v>24</v>
      </c>
      <c r="Z578" t="s">
        <v>607</v>
      </c>
      <c r="AA578">
        <v>5.9999999999999995E-4</v>
      </c>
      <c r="AB578">
        <v>1.12E-2</v>
      </c>
      <c r="AC578">
        <v>1.8499999999999999E-2</v>
      </c>
      <c r="AD578" t="s">
        <v>607</v>
      </c>
      <c r="AE578">
        <v>0.95379999999999998</v>
      </c>
      <c r="AF578">
        <v>1.24E-2</v>
      </c>
      <c r="AG578">
        <v>6.9999999999999999E-4</v>
      </c>
      <c r="AH578">
        <v>5.0000000000000001E-4</v>
      </c>
      <c r="AI578">
        <v>4.0000000000000002E-4</v>
      </c>
      <c r="AJ578">
        <v>5.0000000000000001E-4</v>
      </c>
      <c r="AK578">
        <v>2.9999999999999997E-4</v>
      </c>
      <c r="AL578">
        <v>3.6000000000000002E-4</v>
      </c>
      <c r="AM578">
        <v>4.4000000000000002E-4</v>
      </c>
      <c r="AN578">
        <v>0</v>
      </c>
      <c r="AO578">
        <v>0</v>
      </c>
      <c r="AP578">
        <v>0</v>
      </c>
      <c r="AQ578" t="s">
        <v>606</v>
      </c>
      <c r="AR578" t="s">
        <v>606</v>
      </c>
      <c r="AS578" t="s">
        <v>606</v>
      </c>
      <c r="AT578" t="s">
        <v>606</v>
      </c>
      <c r="AU578" t="s">
        <v>606</v>
      </c>
      <c r="BK578">
        <v>1.0000000000000001E-5</v>
      </c>
      <c r="BL578">
        <v>4.0000000000000003E-5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2.0000000000000001E-4</v>
      </c>
      <c r="BS578">
        <v>3.0000000000000001E-5</v>
      </c>
      <c r="BT578">
        <v>2.0000000000000002E-5</v>
      </c>
      <c r="BU578">
        <v>0</v>
      </c>
      <c r="BV578">
        <v>0.58899999999999997</v>
      </c>
      <c r="BW578">
        <v>0.72187840000000003</v>
      </c>
      <c r="BX578">
        <v>17.100000000000001</v>
      </c>
      <c r="BY578">
        <v>4633.8</v>
      </c>
      <c r="BZ578">
        <v>194.3</v>
      </c>
      <c r="CB578">
        <v>101.7</v>
      </c>
      <c r="CC578">
        <v>3.5114372029999998</v>
      </c>
      <c r="CD578">
        <v>3.508452482</v>
      </c>
      <c r="CE578">
        <v>207.16</v>
      </c>
      <c r="CF578" t="s">
        <v>609</v>
      </c>
      <c r="CG578">
        <v>12</v>
      </c>
      <c r="CH578" t="s">
        <v>1396</v>
      </c>
      <c r="CI578" t="s">
        <v>157</v>
      </c>
      <c r="CJ578" t="s">
        <v>1397</v>
      </c>
      <c r="CL578">
        <v>1397</v>
      </c>
      <c r="CM578">
        <v>1807</v>
      </c>
      <c r="CN578">
        <v>1397</v>
      </c>
      <c r="CO578">
        <v>1807</v>
      </c>
      <c r="CP578" t="s">
        <v>157</v>
      </c>
      <c r="CQ578" t="s">
        <v>157</v>
      </c>
      <c r="CR578" t="s">
        <v>780</v>
      </c>
      <c r="CU578">
        <v>452.2</v>
      </c>
      <c r="CV578">
        <v>447.6</v>
      </c>
      <c r="CW578" t="s">
        <v>2327</v>
      </c>
    </row>
    <row r="579" spans="2:101" hidden="1">
      <c r="C579" t="s">
        <v>1878</v>
      </c>
      <c r="D579" t="s">
        <v>592</v>
      </c>
      <c r="E579" t="s">
        <v>665</v>
      </c>
      <c r="F579" t="s">
        <v>594</v>
      </c>
      <c r="G579" t="s">
        <v>2338</v>
      </c>
      <c r="H579">
        <v>11670</v>
      </c>
      <c r="I579" t="s">
        <v>616</v>
      </c>
      <c r="J579" t="s">
        <v>1880</v>
      </c>
      <c r="L579" t="s">
        <v>638</v>
      </c>
      <c r="M579" t="s">
        <v>852</v>
      </c>
      <c r="N579" t="s">
        <v>1642</v>
      </c>
      <c r="O579" t="s">
        <v>2339</v>
      </c>
      <c r="P579" t="s">
        <v>1641</v>
      </c>
      <c r="Q579" t="s">
        <v>642</v>
      </c>
      <c r="R579">
        <v>862</v>
      </c>
      <c r="S579">
        <v>862</v>
      </c>
      <c r="T579">
        <v>668</v>
      </c>
      <c r="U579">
        <v>-11</v>
      </c>
      <c r="V579">
        <v>-11</v>
      </c>
      <c r="W579">
        <v>24.2</v>
      </c>
      <c r="Z579" t="s">
        <v>607</v>
      </c>
      <c r="AA579">
        <v>2.0000000000000001E-4</v>
      </c>
      <c r="AB579" t="s">
        <v>606</v>
      </c>
      <c r="AC579">
        <v>9.8799999999999999E-2</v>
      </c>
      <c r="AD579" t="s">
        <v>606</v>
      </c>
      <c r="AE579">
        <v>0.90029999999999999</v>
      </c>
      <c r="AF579">
        <v>2.9999999999999997E-4</v>
      </c>
      <c r="AG579">
        <v>4.0000000000000002E-4</v>
      </c>
      <c r="AH579" t="s">
        <v>607</v>
      </c>
      <c r="AI579" t="s">
        <v>607</v>
      </c>
      <c r="AJ579" t="s">
        <v>607</v>
      </c>
      <c r="AK579" t="s">
        <v>606</v>
      </c>
      <c r="AL579">
        <v>0</v>
      </c>
      <c r="AM579">
        <v>0</v>
      </c>
      <c r="AN579">
        <v>0</v>
      </c>
      <c r="AO579">
        <v>0</v>
      </c>
      <c r="AP579">
        <v>0</v>
      </c>
      <c r="AQ579" t="s">
        <v>606</v>
      </c>
      <c r="AR579" t="s">
        <v>606</v>
      </c>
      <c r="AS579" t="s">
        <v>606</v>
      </c>
      <c r="AT579" t="s">
        <v>606</v>
      </c>
      <c r="AU579" t="s">
        <v>606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0.65</v>
      </c>
      <c r="BW579">
        <v>0.79664000000000001</v>
      </c>
      <c r="BX579">
        <v>18.8</v>
      </c>
      <c r="BY579">
        <v>4872.5</v>
      </c>
      <c r="BZ579">
        <v>201.9</v>
      </c>
      <c r="CB579">
        <v>95</v>
      </c>
      <c r="CC579">
        <v>3.28</v>
      </c>
      <c r="CD579">
        <v>3.2770000000000001</v>
      </c>
      <c r="CE579" t="s">
        <v>608</v>
      </c>
      <c r="CF579" t="s">
        <v>609</v>
      </c>
      <c r="CG579">
        <v>0</v>
      </c>
      <c r="CH579" t="s">
        <v>1883</v>
      </c>
      <c r="CI579" t="s">
        <v>157</v>
      </c>
      <c r="CJ579" t="s">
        <v>1884</v>
      </c>
      <c r="CL579">
        <v>381.3</v>
      </c>
      <c r="CM579">
        <v>386.3</v>
      </c>
      <c r="CN579">
        <v>381.3</v>
      </c>
      <c r="CO579">
        <v>386.3</v>
      </c>
      <c r="CR579" t="s">
        <v>780</v>
      </c>
      <c r="CU579">
        <v>465.03</v>
      </c>
      <c r="CV579">
        <v>401.45</v>
      </c>
      <c r="CW579" t="s">
        <v>2327</v>
      </c>
    </row>
    <row r="580" spans="2:101" hidden="1">
      <c r="B580">
        <v>76656</v>
      </c>
      <c r="C580" t="s">
        <v>1329</v>
      </c>
      <c r="D580" t="s">
        <v>592</v>
      </c>
      <c r="E580" t="s">
        <v>665</v>
      </c>
      <c r="F580" t="s">
        <v>594</v>
      </c>
      <c r="G580" t="s">
        <v>2340</v>
      </c>
      <c r="H580">
        <v>13189</v>
      </c>
      <c r="I580" t="s">
        <v>616</v>
      </c>
      <c r="J580" t="s">
        <v>1331</v>
      </c>
      <c r="K580">
        <v>14529</v>
      </c>
      <c r="L580" t="s">
        <v>654</v>
      </c>
      <c r="M580" t="s">
        <v>1143</v>
      </c>
      <c r="N580" t="s">
        <v>1642</v>
      </c>
      <c r="O580" t="s">
        <v>2341</v>
      </c>
      <c r="P580" t="s">
        <v>1641</v>
      </c>
      <c r="Q580" t="s">
        <v>1137</v>
      </c>
      <c r="R580">
        <v>276</v>
      </c>
      <c r="S580">
        <v>276</v>
      </c>
      <c r="T580">
        <v>276</v>
      </c>
      <c r="U580">
        <v>-8</v>
      </c>
      <c r="V580">
        <v>-8</v>
      </c>
      <c r="W580">
        <v>24.2</v>
      </c>
      <c r="Z580" t="s">
        <v>607</v>
      </c>
      <c r="AA580">
        <v>2.0000000000000001E-4</v>
      </c>
      <c r="AB580">
        <v>2.3E-3</v>
      </c>
      <c r="AC580">
        <v>9.7199999999999995E-2</v>
      </c>
      <c r="AD580" t="s">
        <v>606</v>
      </c>
      <c r="AE580">
        <v>0.89990000000000003</v>
      </c>
      <c r="AF580">
        <v>4.0000000000000002E-4</v>
      </c>
      <c r="AG580" t="s">
        <v>607</v>
      </c>
      <c r="AH580" t="s">
        <v>607</v>
      </c>
      <c r="AI580" t="s">
        <v>607</v>
      </c>
      <c r="AJ580" t="s">
        <v>606</v>
      </c>
      <c r="AK580" t="s">
        <v>606</v>
      </c>
      <c r="AL580">
        <v>0</v>
      </c>
      <c r="AM580">
        <v>0</v>
      </c>
      <c r="AN580">
        <v>0</v>
      </c>
      <c r="AO580">
        <v>0</v>
      </c>
      <c r="AP580">
        <v>0</v>
      </c>
      <c r="AQ580" t="s">
        <v>606</v>
      </c>
      <c r="AR580" t="s">
        <v>606</v>
      </c>
      <c r="AS580" t="s">
        <v>606</v>
      </c>
      <c r="AT580" t="s">
        <v>606</v>
      </c>
      <c r="AU580" t="s">
        <v>606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0.64900000000000002</v>
      </c>
      <c r="BW580">
        <v>0.79541439999999997</v>
      </c>
      <c r="BX580">
        <v>18.8</v>
      </c>
      <c r="BY580">
        <v>4865.5</v>
      </c>
      <c r="BZ580">
        <v>201.5</v>
      </c>
      <c r="CB580">
        <v>95</v>
      </c>
      <c r="CC580">
        <v>3.28</v>
      </c>
      <c r="CD580">
        <v>3.2770000000000001</v>
      </c>
      <c r="CE580" t="s">
        <v>608</v>
      </c>
      <c r="CF580" t="s">
        <v>609</v>
      </c>
      <c r="CG580">
        <v>0</v>
      </c>
      <c r="CH580" t="s">
        <v>945</v>
      </c>
      <c r="CI580" t="s">
        <v>157</v>
      </c>
      <c r="CJ580" t="s">
        <v>946</v>
      </c>
      <c r="CL580">
        <v>490</v>
      </c>
      <c r="CM580">
        <v>492</v>
      </c>
      <c r="CN580">
        <v>490</v>
      </c>
      <c r="CO580">
        <v>492</v>
      </c>
      <c r="CP580" t="s">
        <v>157</v>
      </c>
      <c r="CQ580" t="s">
        <v>157</v>
      </c>
      <c r="CR580" t="s">
        <v>780</v>
      </c>
      <c r="CU580">
        <v>577.70000000000005</v>
      </c>
      <c r="CV580">
        <v>573.29999999999995</v>
      </c>
      <c r="CW580" t="s">
        <v>2327</v>
      </c>
    </row>
    <row r="581" spans="2:101" hidden="1">
      <c r="B581">
        <v>76688</v>
      </c>
      <c r="C581" t="s">
        <v>2342</v>
      </c>
      <c r="D581" t="s">
        <v>592</v>
      </c>
      <c r="E581" t="s">
        <v>665</v>
      </c>
      <c r="F581" t="s">
        <v>594</v>
      </c>
      <c r="G581" t="s">
        <v>2343</v>
      </c>
      <c r="H581">
        <v>14437</v>
      </c>
      <c r="I581" t="s">
        <v>616</v>
      </c>
      <c r="J581" t="s">
        <v>954</v>
      </c>
      <c r="K581">
        <v>13462</v>
      </c>
      <c r="L581" t="s">
        <v>654</v>
      </c>
      <c r="M581" t="s">
        <v>1143</v>
      </c>
      <c r="N581" t="s">
        <v>1642</v>
      </c>
      <c r="O581" t="s">
        <v>2341</v>
      </c>
      <c r="P581" t="s">
        <v>1641</v>
      </c>
      <c r="Q581" t="s">
        <v>642</v>
      </c>
      <c r="R581">
        <v>538</v>
      </c>
      <c r="S581">
        <v>538</v>
      </c>
      <c r="T581">
        <v>690</v>
      </c>
      <c r="U581">
        <v>11.7</v>
      </c>
      <c r="V581">
        <v>11.7</v>
      </c>
      <c r="W581">
        <v>24.2</v>
      </c>
      <c r="Z581">
        <v>4.0000000000000002E-4</v>
      </c>
      <c r="AA581">
        <v>2.0000000000000001E-4</v>
      </c>
      <c r="AB581">
        <v>4.1000000000000003E-3</v>
      </c>
      <c r="AC581">
        <v>9.06E-2</v>
      </c>
      <c r="AD581" t="s">
        <v>607</v>
      </c>
      <c r="AE581">
        <v>0.90410000000000001</v>
      </c>
      <c r="AF581">
        <v>4.0000000000000002E-4</v>
      </c>
      <c r="AG581">
        <v>2.0000000000000001E-4</v>
      </c>
      <c r="AH581" t="s">
        <v>607</v>
      </c>
      <c r="AI581" t="s">
        <v>607</v>
      </c>
      <c r="AJ581" t="s">
        <v>606</v>
      </c>
      <c r="AK581" t="s">
        <v>606</v>
      </c>
      <c r="AL581">
        <v>0</v>
      </c>
      <c r="AM581">
        <v>0</v>
      </c>
      <c r="AN581">
        <v>0</v>
      </c>
      <c r="AO581">
        <v>0</v>
      </c>
      <c r="AP581">
        <v>0</v>
      </c>
      <c r="AQ581" t="s">
        <v>606</v>
      </c>
      <c r="AR581" t="s">
        <v>606</v>
      </c>
      <c r="AS581" t="s">
        <v>606</v>
      </c>
      <c r="AT581" t="s">
        <v>606</v>
      </c>
      <c r="AU581" t="s">
        <v>606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0.64300000000000002</v>
      </c>
      <c r="BW581">
        <v>0.78806080000000001</v>
      </c>
      <c r="BX581">
        <v>18.600000000000001</v>
      </c>
      <c r="BY581">
        <v>4844</v>
      </c>
      <c r="BZ581">
        <v>200.6</v>
      </c>
      <c r="CB581">
        <v>95</v>
      </c>
      <c r="CC581">
        <v>3.28</v>
      </c>
      <c r="CD581">
        <v>3.2770000000000001</v>
      </c>
      <c r="CE581" t="s">
        <v>608</v>
      </c>
      <c r="CF581" t="s">
        <v>609</v>
      </c>
      <c r="CG581">
        <v>2.5</v>
      </c>
      <c r="CH581" t="s">
        <v>955</v>
      </c>
      <c r="CI581" t="s">
        <v>157</v>
      </c>
      <c r="CJ581" t="s">
        <v>956</v>
      </c>
      <c r="CL581">
        <v>501</v>
      </c>
      <c r="CM581">
        <v>507.5</v>
      </c>
      <c r="CN581">
        <v>501</v>
      </c>
      <c r="CO581">
        <v>507.5</v>
      </c>
      <c r="CP581" t="s">
        <v>157</v>
      </c>
      <c r="CQ581" t="s">
        <v>157</v>
      </c>
      <c r="CR581" t="s">
        <v>780</v>
      </c>
      <c r="CU581">
        <v>592.20000000000005</v>
      </c>
      <c r="CV581">
        <v>587.29999999999995</v>
      </c>
      <c r="CW581" t="s">
        <v>2327</v>
      </c>
    </row>
    <row r="582" spans="2:101" hidden="1">
      <c r="B582">
        <v>76691</v>
      </c>
      <c r="C582" t="s">
        <v>849</v>
      </c>
      <c r="D582" t="s">
        <v>592</v>
      </c>
      <c r="E582" t="s">
        <v>665</v>
      </c>
      <c r="F582" t="s">
        <v>594</v>
      </c>
      <c r="G582" t="s">
        <v>2344</v>
      </c>
      <c r="H582">
        <v>782</v>
      </c>
      <c r="I582" t="s">
        <v>616</v>
      </c>
      <c r="J582" t="s">
        <v>851</v>
      </c>
      <c r="K582">
        <v>14508</v>
      </c>
      <c r="L582" t="s">
        <v>654</v>
      </c>
      <c r="M582" t="s">
        <v>852</v>
      </c>
      <c r="N582" t="s">
        <v>1642</v>
      </c>
      <c r="O582" t="s">
        <v>2341</v>
      </c>
      <c r="P582" t="s">
        <v>1641</v>
      </c>
      <c r="Q582" t="s">
        <v>823</v>
      </c>
      <c r="R582">
        <v>269</v>
      </c>
      <c r="S582">
        <v>269</v>
      </c>
      <c r="T582">
        <v>310</v>
      </c>
      <c r="U582">
        <v>-2.8</v>
      </c>
      <c r="V582">
        <v>-2.8</v>
      </c>
      <c r="W582">
        <v>23.3</v>
      </c>
      <c r="Z582" t="s">
        <v>607</v>
      </c>
      <c r="AA582">
        <v>2.9999999999999997E-4</v>
      </c>
      <c r="AB582">
        <v>3.8E-3</v>
      </c>
      <c r="AC582">
        <v>8.0799999999999997E-2</v>
      </c>
      <c r="AD582" t="s">
        <v>607</v>
      </c>
      <c r="AE582">
        <v>0.91420000000000001</v>
      </c>
      <c r="AF582">
        <v>8.9999999999999998E-4</v>
      </c>
      <c r="AG582" t="s">
        <v>607</v>
      </c>
      <c r="AH582" t="s">
        <v>607</v>
      </c>
      <c r="AI582" t="s">
        <v>607</v>
      </c>
      <c r="AJ582" t="s">
        <v>606</v>
      </c>
      <c r="AK582" t="s">
        <v>606</v>
      </c>
      <c r="AL582">
        <v>0</v>
      </c>
      <c r="AM582">
        <v>0</v>
      </c>
      <c r="AN582">
        <v>0</v>
      </c>
      <c r="AO582">
        <v>0</v>
      </c>
      <c r="AP582">
        <v>0</v>
      </c>
      <c r="AQ582" t="s">
        <v>606</v>
      </c>
      <c r="AR582" t="s">
        <v>606</v>
      </c>
      <c r="AS582" t="s">
        <v>606</v>
      </c>
      <c r="AT582" t="s">
        <v>606</v>
      </c>
      <c r="AU582" t="s">
        <v>606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0.63400000000000001</v>
      </c>
      <c r="BW582">
        <v>0.77703040000000001</v>
      </c>
      <c r="BX582">
        <v>18.399999999999999</v>
      </c>
      <c r="BY582">
        <v>4817.8</v>
      </c>
      <c r="BZ582">
        <v>199.6</v>
      </c>
      <c r="CB582">
        <v>95</v>
      </c>
      <c r="CC582">
        <v>3.28</v>
      </c>
      <c r="CD582">
        <v>3.2770000000000001</v>
      </c>
      <c r="CE582" t="s">
        <v>608</v>
      </c>
      <c r="CF582" t="s">
        <v>609</v>
      </c>
      <c r="CG582">
        <v>10</v>
      </c>
      <c r="CH582" t="s">
        <v>854</v>
      </c>
      <c r="CI582" t="s">
        <v>157</v>
      </c>
      <c r="CJ582" t="s">
        <v>855</v>
      </c>
      <c r="CL582">
        <v>483</v>
      </c>
      <c r="CM582">
        <v>485</v>
      </c>
      <c r="CN582">
        <v>483</v>
      </c>
      <c r="CO582">
        <v>485</v>
      </c>
      <c r="CP582" t="s">
        <v>157</v>
      </c>
      <c r="CQ582" t="s">
        <v>157</v>
      </c>
      <c r="CR582" t="s">
        <v>780</v>
      </c>
      <c r="CU582">
        <v>564.9</v>
      </c>
      <c r="CV582">
        <v>561.29999999999995</v>
      </c>
      <c r="CW582" t="s">
        <v>2327</v>
      </c>
    </row>
    <row r="583" spans="2:101" hidden="1">
      <c r="B583">
        <v>76695</v>
      </c>
      <c r="C583" t="s">
        <v>2345</v>
      </c>
      <c r="D583" t="s">
        <v>592</v>
      </c>
      <c r="E583" t="s">
        <v>665</v>
      </c>
      <c r="F583" t="s">
        <v>594</v>
      </c>
      <c r="G583" t="s">
        <v>2346</v>
      </c>
      <c r="H583">
        <v>914</v>
      </c>
      <c r="I583" t="s">
        <v>616</v>
      </c>
      <c r="J583" t="s">
        <v>1222</v>
      </c>
      <c r="K583">
        <v>14507</v>
      </c>
      <c r="L583" t="s">
        <v>654</v>
      </c>
      <c r="M583" t="s">
        <v>1169</v>
      </c>
      <c r="N583" t="s">
        <v>1642</v>
      </c>
      <c r="O583" t="s">
        <v>2341</v>
      </c>
      <c r="P583" t="s">
        <v>1641</v>
      </c>
      <c r="Q583" t="s">
        <v>642</v>
      </c>
      <c r="R583">
        <v>414</v>
      </c>
      <c r="S583">
        <v>414</v>
      </c>
      <c r="T583">
        <v>531</v>
      </c>
      <c r="U583">
        <v>-13</v>
      </c>
      <c r="V583">
        <v>-13</v>
      </c>
      <c r="W583">
        <v>23.3</v>
      </c>
      <c r="Z583" t="s">
        <v>607</v>
      </c>
      <c r="AA583">
        <v>2.0000000000000001E-4</v>
      </c>
      <c r="AB583">
        <v>3.8999999999999998E-3</v>
      </c>
      <c r="AC583">
        <v>9.6000000000000002E-2</v>
      </c>
      <c r="AD583" t="s">
        <v>606</v>
      </c>
      <c r="AE583">
        <v>0.89849999999999997</v>
      </c>
      <c r="AF583">
        <v>1E-3</v>
      </c>
      <c r="AG583">
        <v>4.0000000000000002E-4</v>
      </c>
      <c r="AH583" t="s">
        <v>607</v>
      </c>
      <c r="AI583" t="s">
        <v>607</v>
      </c>
      <c r="AJ583" t="s">
        <v>607</v>
      </c>
      <c r="AK583" t="s">
        <v>607</v>
      </c>
      <c r="AL583">
        <v>0</v>
      </c>
      <c r="AM583">
        <v>0</v>
      </c>
      <c r="AN583">
        <v>0</v>
      </c>
      <c r="AO583">
        <v>0</v>
      </c>
      <c r="AP583">
        <v>0</v>
      </c>
      <c r="AQ583" t="s">
        <v>606</v>
      </c>
      <c r="AR583" t="s">
        <v>606</v>
      </c>
      <c r="AS583" t="s">
        <v>606</v>
      </c>
      <c r="AT583" t="s">
        <v>606</v>
      </c>
      <c r="AU583" t="s">
        <v>606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0.64900000000000002</v>
      </c>
      <c r="BW583">
        <v>0.79541439999999997</v>
      </c>
      <c r="BX583">
        <v>18.8</v>
      </c>
      <c r="BY583">
        <v>4860.1000000000004</v>
      </c>
      <c r="BZ583">
        <v>201.4</v>
      </c>
      <c r="CB583">
        <v>95</v>
      </c>
      <c r="CC583">
        <v>3.28</v>
      </c>
      <c r="CD583">
        <v>3.2770000000000001</v>
      </c>
      <c r="CE583" t="s">
        <v>608</v>
      </c>
      <c r="CF583" t="s">
        <v>609</v>
      </c>
      <c r="CG583">
        <v>0</v>
      </c>
      <c r="CH583" t="s">
        <v>1223</v>
      </c>
      <c r="CI583" t="s">
        <v>157</v>
      </c>
      <c r="CJ583" t="s">
        <v>1224</v>
      </c>
      <c r="CL583">
        <v>1398</v>
      </c>
      <c r="CM583">
        <v>1407</v>
      </c>
      <c r="CN583">
        <v>1398</v>
      </c>
      <c r="CO583">
        <v>1407</v>
      </c>
      <c r="CP583" t="s">
        <v>157</v>
      </c>
      <c r="CQ583" t="s">
        <v>157</v>
      </c>
      <c r="CR583" t="s">
        <v>780</v>
      </c>
      <c r="CU583">
        <v>565</v>
      </c>
      <c r="CV583">
        <v>561.29999999999995</v>
      </c>
      <c r="CW583" t="s">
        <v>2327</v>
      </c>
    </row>
    <row r="584" spans="2:101" hidden="1">
      <c r="B584">
        <v>78696</v>
      </c>
      <c r="C584" t="s">
        <v>1166</v>
      </c>
      <c r="D584" t="s">
        <v>592</v>
      </c>
      <c r="E584" t="s">
        <v>665</v>
      </c>
      <c r="F584" t="s">
        <v>594</v>
      </c>
      <c r="G584" t="s">
        <v>2347</v>
      </c>
      <c r="H584">
        <v>1098</v>
      </c>
      <c r="I584" t="s">
        <v>616</v>
      </c>
      <c r="J584" t="s">
        <v>1168</v>
      </c>
      <c r="K584">
        <v>12471</v>
      </c>
      <c r="L584" t="s">
        <v>638</v>
      </c>
      <c r="M584" t="s">
        <v>1169</v>
      </c>
      <c r="N584" t="s">
        <v>1642</v>
      </c>
      <c r="O584" t="s">
        <v>2321</v>
      </c>
      <c r="P584" t="s">
        <v>1641</v>
      </c>
      <c r="Q584" t="s">
        <v>1137</v>
      </c>
      <c r="R584">
        <v>1248</v>
      </c>
      <c r="S584">
        <v>1248</v>
      </c>
      <c r="T584">
        <v>861</v>
      </c>
      <c r="U584">
        <v>-12.2</v>
      </c>
      <c r="V584">
        <v>-12.2</v>
      </c>
      <c r="W584">
        <v>23.3</v>
      </c>
      <c r="Z584">
        <v>1E-4</v>
      </c>
      <c r="AA584">
        <v>5.0000000000000001E-4</v>
      </c>
      <c r="AB584">
        <v>1.0999999999999999E-2</v>
      </c>
      <c r="AC584">
        <v>1.8100000000000002E-2</v>
      </c>
      <c r="AD584" t="s">
        <v>606</v>
      </c>
      <c r="AE584">
        <v>0.95579999999999998</v>
      </c>
      <c r="AF584">
        <v>1.2200000000000001E-2</v>
      </c>
      <c r="AG584">
        <v>1.4E-3</v>
      </c>
      <c r="AH584">
        <v>2.9999999999999997E-4</v>
      </c>
      <c r="AI584">
        <v>2.0000000000000001E-4</v>
      </c>
      <c r="AJ584">
        <v>1E-4</v>
      </c>
      <c r="AK584" t="s">
        <v>607</v>
      </c>
      <c r="AL584">
        <v>1.3999999999999999E-4</v>
      </c>
      <c r="AM584">
        <v>1E-4</v>
      </c>
      <c r="AN584">
        <v>0</v>
      </c>
      <c r="AO584">
        <v>0</v>
      </c>
      <c r="AP584">
        <v>0</v>
      </c>
      <c r="AQ584" t="s">
        <v>606</v>
      </c>
      <c r="AR584" t="s">
        <v>606</v>
      </c>
      <c r="AS584" t="s">
        <v>606</v>
      </c>
      <c r="AT584" t="s">
        <v>606</v>
      </c>
      <c r="AU584" t="s">
        <v>606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6.0000000000000002E-5</v>
      </c>
      <c r="BS584">
        <v>0</v>
      </c>
      <c r="BT584">
        <v>0</v>
      </c>
      <c r="BU584">
        <v>0</v>
      </c>
      <c r="BV584">
        <v>0.58499999999999996</v>
      </c>
      <c r="BW584">
        <v>0.71697599999999995</v>
      </c>
      <c r="BX584">
        <v>16.899999999999999</v>
      </c>
      <c r="BY584">
        <v>4634.8999999999996</v>
      </c>
      <c r="BZ584">
        <v>193.8</v>
      </c>
      <c r="CB584">
        <v>105.3</v>
      </c>
      <c r="CC584">
        <v>3.635735865</v>
      </c>
      <c r="CD584">
        <v>3.6326454899999998</v>
      </c>
      <c r="CE584">
        <v>214.99</v>
      </c>
      <c r="CF584" t="s">
        <v>609</v>
      </c>
      <c r="CG584">
        <v>0</v>
      </c>
      <c r="CH584" t="s">
        <v>964</v>
      </c>
      <c r="CI584" t="s">
        <v>157</v>
      </c>
      <c r="CJ584" t="s">
        <v>965</v>
      </c>
      <c r="CL584">
        <v>1420</v>
      </c>
      <c r="CM584">
        <v>2060</v>
      </c>
      <c r="CN584">
        <v>1420</v>
      </c>
      <c r="CO584">
        <v>2060</v>
      </c>
      <c r="CP584" t="s">
        <v>157</v>
      </c>
      <c r="CQ584" t="s">
        <v>157</v>
      </c>
      <c r="CR584" t="s">
        <v>780</v>
      </c>
      <c r="CU584">
        <v>456.4</v>
      </c>
      <c r="CV584">
        <v>451.7</v>
      </c>
      <c r="CW584" t="s">
        <v>2327</v>
      </c>
    </row>
    <row r="585" spans="2:101" hidden="1">
      <c r="B585">
        <v>76895</v>
      </c>
      <c r="C585" t="s">
        <v>2348</v>
      </c>
      <c r="D585" t="s">
        <v>592</v>
      </c>
      <c r="E585" t="s">
        <v>665</v>
      </c>
      <c r="F585" t="s">
        <v>594</v>
      </c>
      <c r="G585" t="s">
        <v>2349</v>
      </c>
      <c r="H585">
        <v>5814</v>
      </c>
      <c r="I585" t="s">
        <v>616</v>
      </c>
      <c r="J585" t="s">
        <v>1172</v>
      </c>
      <c r="K585">
        <v>13440</v>
      </c>
      <c r="L585" t="s">
        <v>638</v>
      </c>
      <c r="M585" t="s">
        <v>1096</v>
      </c>
      <c r="N585" t="s">
        <v>1642</v>
      </c>
      <c r="O585" t="s">
        <v>2321</v>
      </c>
      <c r="P585" t="s">
        <v>1641</v>
      </c>
      <c r="Q585" t="s">
        <v>642</v>
      </c>
      <c r="R585">
        <v>372</v>
      </c>
      <c r="S585">
        <v>372</v>
      </c>
      <c r="T585">
        <v>827</v>
      </c>
      <c r="U585">
        <v>6.1</v>
      </c>
      <c r="V585">
        <v>6.1</v>
      </c>
      <c r="W585">
        <v>23.3</v>
      </c>
      <c r="Z585" t="s">
        <v>607</v>
      </c>
      <c r="AA585">
        <v>5.0000000000000001E-4</v>
      </c>
      <c r="AB585">
        <v>1.03E-2</v>
      </c>
      <c r="AC585">
        <v>1.7600000000000001E-2</v>
      </c>
      <c r="AD585" t="s">
        <v>606</v>
      </c>
      <c r="AE585">
        <v>0.95389999999999997</v>
      </c>
      <c r="AF585">
        <v>1.49E-2</v>
      </c>
      <c r="AG585">
        <v>1.1000000000000001E-3</v>
      </c>
      <c r="AH585">
        <v>4.0000000000000002E-4</v>
      </c>
      <c r="AI585">
        <v>2.9999999999999997E-4</v>
      </c>
      <c r="AJ585">
        <v>2.9999999999999997E-4</v>
      </c>
      <c r="AK585">
        <v>1E-4</v>
      </c>
      <c r="AL585">
        <v>1.9000000000000001E-4</v>
      </c>
      <c r="AM585">
        <v>1.7000000000000001E-4</v>
      </c>
      <c r="AN585">
        <v>6.9999999999999994E-5</v>
      </c>
      <c r="AO585">
        <v>0</v>
      </c>
      <c r="AP585">
        <v>0</v>
      </c>
      <c r="AQ585" t="s">
        <v>606</v>
      </c>
      <c r="AR585" t="s">
        <v>606</v>
      </c>
      <c r="AS585" t="s">
        <v>606</v>
      </c>
      <c r="AT585" t="s">
        <v>606</v>
      </c>
      <c r="AU585" t="s">
        <v>606</v>
      </c>
      <c r="BK585">
        <v>0</v>
      </c>
      <c r="BL585">
        <v>2.0000000000000002E-5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9.0000000000000006E-5</v>
      </c>
      <c r="BS585">
        <v>1.0000000000000001E-5</v>
      </c>
      <c r="BT585">
        <v>2.0000000000000002E-5</v>
      </c>
      <c r="BU585">
        <v>3.0000000000000001E-5</v>
      </c>
      <c r="BV585">
        <v>0.58699999999999997</v>
      </c>
      <c r="BW585">
        <v>0.71942720000000004</v>
      </c>
      <c r="BX585">
        <v>17</v>
      </c>
      <c r="BY585">
        <v>4634.3</v>
      </c>
      <c r="BZ585">
        <v>194.2</v>
      </c>
      <c r="CB585">
        <v>103</v>
      </c>
      <c r="CC585">
        <v>3.5563228310000001</v>
      </c>
      <c r="CD585">
        <v>3.5532999570000001</v>
      </c>
      <c r="CE585">
        <v>210.04</v>
      </c>
      <c r="CF585" t="s">
        <v>609</v>
      </c>
      <c r="CG585">
        <v>0</v>
      </c>
      <c r="CH585" t="s">
        <v>1173</v>
      </c>
      <c r="CI585" t="s">
        <v>157</v>
      </c>
      <c r="CJ585" t="s">
        <v>1174</v>
      </c>
      <c r="CL585">
        <v>1398</v>
      </c>
      <c r="CM585">
        <v>2051</v>
      </c>
      <c r="CN585">
        <v>1398</v>
      </c>
      <c r="CO585">
        <v>2051</v>
      </c>
      <c r="CP585" t="s">
        <v>157</v>
      </c>
      <c r="CQ585" t="s">
        <v>157</v>
      </c>
      <c r="CR585" t="s">
        <v>780</v>
      </c>
      <c r="CU585">
        <v>449.2</v>
      </c>
      <c r="CV585">
        <v>445</v>
      </c>
      <c r="CW585" t="s">
        <v>2327</v>
      </c>
    </row>
    <row r="586" spans="2:101" hidden="1">
      <c r="B586">
        <v>76818</v>
      </c>
      <c r="C586" t="s">
        <v>2350</v>
      </c>
      <c r="D586" t="s">
        <v>592</v>
      </c>
      <c r="E586" t="s">
        <v>665</v>
      </c>
      <c r="F586" t="s">
        <v>594</v>
      </c>
      <c r="G586" t="s">
        <v>2351</v>
      </c>
      <c r="H586">
        <v>13659</v>
      </c>
      <c r="I586" t="s">
        <v>616</v>
      </c>
      <c r="J586" t="s">
        <v>1508</v>
      </c>
      <c r="K586">
        <v>13588</v>
      </c>
      <c r="L586" t="s">
        <v>638</v>
      </c>
      <c r="M586" t="s">
        <v>1096</v>
      </c>
      <c r="N586" t="s">
        <v>1642</v>
      </c>
      <c r="O586" t="s">
        <v>2321</v>
      </c>
      <c r="P586" t="s">
        <v>1641</v>
      </c>
      <c r="Q586" t="s">
        <v>642</v>
      </c>
      <c r="R586">
        <v>696</v>
      </c>
      <c r="S586">
        <v>696</v>
      </c>
      <c r="T586">
        <v>745</v>
      </c>
      <c r="U586">
        <v>11.7</v>
      </c>
      <c r="V586">
        <v>11.7</v>
      </c>
      <c r="W586">
        <v>22.9</v>
      </c>
      <c r="Z586" t="s">
        <v>607</v>
      </c>
      <c r="AA586">
        <v>1.4E-3</v>
      </c>
      <c r="AB586">
        <v>2.81E-2</v>
      </c>
      <c r="AC586">
        <v>1.7299999999999999E-2</v>
      </c>
      <c r="AD586" t="s">
        <v>607</v>
      </c>
      <c r="AE586">
        <v>0.94299999999999995</v>
      </c>
      <c r="AF586">
        <v>6.0000000000000001E-3</v>
      </c>
      <c r="AG586">
        <v>8.9999999999999998E-4</v>
      </c>
      <c r="AH586">
        <v>2.9999999999999997E-4</v>
      </c>
      <c r="AI586">
        <v>2.0000000000000001E-4</v>
      </c>
      <c r="AJ586">
        <v>4.0000000000000002E-4</v>
      </c>
      <c r="AK586">
        <v>2.9999999999999997E-4</v>
      </c>
      <c r="AL586">
        <v>5.1999999999999995E-4</v>
      </c>
      <c r="AM586">
        <v>5.9999999999999995E-4</v>
      </c>
      <c r="AN586">
        <v>4.0999999999999999E-4</v>
      </c>
      <c r="AO586">
        <v>0</v>
      </c>
      <c r="AP586">
        <v>0</v>
      </c>
      <c r="AQ586" t="s">
        <v>607</v>
      </c>
      <c r="AR586" t="s">
        <v>606</v>
      </c>
      <c r="AS586" t="s">
        <v>606</v>
      </c>
      <c r="AT586" t="s">
        <v>606</v>
      </c>
      <c r="AU586" t="s">
        <v>606</v>
      </c>
      <c r="BK586">
        <v>1.0000000000000001E-5</v>
      </c>
      <c r="BL586">
        <v>4.0000000000000003E-5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3.4000000000000002E-4</v>
      </c>
      <c r="BS586">
        <v>5.0000000000000002E-5</v>
      </c>
      <c r="BT586">
        <v>4.0000000000000003E-5</v>
      </c>
      <c r="BU586">
        <v>9.0000000000000006E-5</v>
      </c>
      <c r="BV586">
        <v>0.59399999999999997</v>
      </c>
      <c r="BW586">
        <v>0.72800640000000005</v>
      </c>
      <c r="BX586">
        <v>17.2</v>
      </c>
      <c r="BY586">
        <v>4603.6000000000004</v>
      </c>
      <c r="BZ586">
        <v>192.4</v>
      </c>
      <c r="CB586">
        <v>105</v>
      </c>
      <c r="CC586">
        <v>3.6253776439999998</v>
      </c>
      <c r="CD586">
        <v>3.6222960729999998</v>
      </c>
      <c r="CE586">
        <v>213.6</v>
      </c>
      <c r="CF586" t="s">
        <v>609</v>
      </c>
      <c r="CG586">
        <v>3</v>
      </c>
      <c r="CH586" t="s">
        <v>1509</v>
      </c>
      <c r="CI586" t="s">
        <v>157</v>
      </c>
      <c r="CJ586" t="s">
        <v>1510</v>
      </c>
      <c r="CL586">
        <v>1451</v>
      </c>
      <c r="CM586">
        <v>1995</v>
      </c>
      <c r="CN586">
        <v>1451</v>
      </c>
      <c r="CO586">
        <v>1995</v>
      </c>
      <c r="CP586" t="s">
        <v>157</v>
      </c>
      <c r="CQ586" t="s">
        <v>157</v>
      </c>
      <c r="CR586" t="s">
        <v>780</v>
      </c>
      <c r="CU586">
        <v>449.9</v>
      </c>
      <c r="CV586">
        <v>445.7</v>
      </c>
      <c r="CW586" t="s">
        <v>2327</v>
      </c>
    </row>
    <row r="587" spans="2:101" hidden="1">
      <c r="B587">
        <v>76929</v>
      </c>
      <c r="C587" t="s">
        <v>1388</v>
      </c>
      <c r="D587" t="s">
        <v>592</v>
      </c>
      <c r="E587" t="s">
        <v>665</v>
      </c>
      <c r="F587" t="s">
        <v>594</v>
      </c>
      <c r="G587" t="s">
        <v>2352</v>
      </c>
      <c r="H587">
        <v>14270</v>
      </c>
      <c r="I587" t="s">
        <v>616</v>
      </c>
      <c r="J587" t="s">
        <v>1390</v>
      </c>
      <c r="K587">
        <v>14573</v>
      </c>
      <c r="L587" t="s">
        <v>638</v>
      </c>
      <c r="M587" t="s">
        <v>1096</v>
      </c>
      <c r="N587" t="s">
        <v>1642</v>
      </c>
      <c r="O587" t="s">
        <v>2339</v>
      </c>
      <c r="P587" t="s">
        <v>1641</v>
      </c>
      <c r="Q587" t="s">
        <v>642</v>
      </c>
      <c r="R587">
        <v>1200</v>
      </c>
      <c r="S587">
        <v>1200</v>
      </c>
      <c r="T587">
        <v>690</v>
      </c>
      <c r="U587">
        <v>2</v>
      </c>
      <c r="V587">
        <v>2</v>
      </c>
      <c r="W587">
        <v>23.1</v>
      </c>
      <c r="Z587" t="s">
        <v>607</v>
      </c>
      <c r="AA587">
        <v>6.9999999999999999E-4</v>
      </c>
      <c r="AB587">
        <v>1.44E-2</v>
      </c>
      <c r="AC587">
        <v>1.7299999999999999E-2</v>
      </c>
      <c r="AD587" t="s">
        <v>607</v>
      </c>
      <c r="AE587">
        <v>0.95389999999999997</v>
      </c>
      <c r="AF587">
        <v>9.1000000000000004E-3</v>
      </c>
      <c r="AG587">
        <v>8.0000000000000004E-4</v>
      </c>
      <c r="AH587">
        <v>5.0000000000000001E-4</v>
      </c>
      <c r="AI587">
        <v>4.0000000000000002E-4</v>
      </c>
      <c r="AJ587">
        <v>4.0000000000000002E-4</v>
      </c>
      <c r="AK587">
        <v>2.9999999999999997E-4</v>
      </c>
      <c r="AL587">
        <v>4.4999999999999999E-4</v>
      </c>
      <c r="AM587">
        <v>7.1000000000000002E-4</v>
      </c>
      <c r="AN587">
        <v>5.0000000000000001E-4</v>
      </c>
      <c r="AO587">
        <v>0</v>
      </c>
      <c r="AP587">
        <v>0</v>
      </c>
      <c r="AQ587" t="s">
        <v>606</v>
      </c>
      <c r="AR587" t="s">
        <v>606</v>
      </c>
      <c r="AS587" t="s">
        <v>606</v>
      </c>
      <c r="AT587" t="s">
        <v>606</v>
      </c>
      <c r="AU587" t="s">
        <v>606</v>
      </c>
      <c r="BK587">
        <v>2.0000000000000002E-5</v>
      </c>
      <c r="BL587">
        <v>4.0000000000000003E-5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3.1E-4</v>
      </c>
      <c r="BS587">
        <v>3.0000000000000001E-5</v>
      </c>
      <c r="BT587">
        <v>4.0000000000000003E-5</v>
      </c>
      <c r="BU587">
        <v>1E-4</v>
      </c>
      <c r="BV587">
        <v>0.59</v>
      </c>
      <c r="BW587">
        <v>0.72310399999999997</v>
      </c>
      <c r="BX587">
        <v>17.100000000000001</v>
      </c>
      <c r="BY587">
        <v>4623.6000000000004</v>
      </c>
      <c r="BZ587">
        <v>193.8</v>
      </c>
      <c r="CB587">
        <v>104.7</v>
      </c>
      <c r="CC587">
        <v>3.615019422</v>
      </c>
      <c r="CD587">
        <v>3.6119466550000001</v>
      </c>
      <c r="CE587">
        <v>213.36</v>
      </c>
      <c r="CF587" t="s">
        <v>609</v>
      </c>
      <c r="CG587">
        <v>10</v>
      </c>
      <c r="CH587" t="s">
        <v>1391</v>
      </c>
      <c r="CI587" t="s">
        <v>157</v>
      </c>
      <c r="CJ587" t="s">
        <v>1392</v>
      </c>
      <c r="CL587">
        <v>1393</v>
      </c>
      <c r="CM587">
        <v>1957.5</v>
      </c>
      <c r="CN587">
        <v>1393</v>
      </c>
      <c r="CO587">
        <v>1957.5</v>
      </c>
      <c r="CP587" t="s">
        <v>157</v>
      </c>
      <c r="CQ587" t="s">
        <v>157</v>
      </c>
      <c r="CR587" t="s">
        <v>780</v>
      </c>
      <c r="CU587">
        <v>459</v>
      </c>
      <c r="CV587">
        <v>454.9</v>
      </c>
      <c r="CW587" t="s">
        <v>2327</v>
      </c>
    </row>
    <row r="588" spans="2:101" hidden="1">
      <c r="B588">
        <v>76905</v>
      </c>
      <c r="C588" t="s">
        <v>2353</v>
      </c>
      <c r="D588" t="s">
        <v>592</v>
      </c>
      <c r="E588" t="s">
        <v>665</v>
      </c>
      <c r="F588" t="s">
        <v>594</v>
      </c>
      <c r="G588" t="s">
        <v>2354</v>
      </c>
      <c r="H588">
        <v>12150</v>
      </c>
      <c r="I588" t="s">
        <v>616</v>
      </c>
      <c r="J588" t="s">
        <v>1163</v>
      </c>
      <c r="K588">
        <v>12458</v>
      </c>
      <c r="L588" t="s">
        <v>638</v>
      </c>
      <c r="M588" t="s">
        <v>1096</v>
      </c>
      <c r="N588" t="s">
        <v>1642</v>
      </c>
      <c r="O588" t="s">
        <v>2321</v>
      </c>
      <c r="P588" t="s">
        <v>2355</v>
      </c>
      <c r="Q588" t="s">
        <v>642</v>
      </c>
      <c r="R588">
        <v>441</v>
      </c>
      <c r="S588">
        <v>441</v>
      </c>
      <c r="T588">
        <v>300</v>
      </c>
      <c r="U588">
        <v>3.9</v>
      </c>
      <c r="V588">
        <v>3.9</v>
      </c>
      <c r="W588">
        <v>24.2</v>
      </c>
      <c r="Z588">
        <v>2.0000000000000001E-4</v>
      </c>
      <c r="AA588">
        <v>5.0000000000000001E-4</v>
      </c>
      <c r="AB588">
        <v>1.18E-2</v>
      </c>
      <c r="AC588">
        <v>1.6799999999999999E-2</v>
      </c>
      <c r="AD588" t="s">
        <v>606</v>
      </c>
      <c r="AE588">
        <v>0.95269999999999999</v>
      </c>
      <c r="AF588">
        <v>1.46E-2</v>
      </c>
      <c r="AG588">
        <v>1.4E-3</v>
      </c>
      <c r="AH588">
        <v>4.0000000000000002E-4</v>
      </c>
      <c r="AI588">
        <v>2.0000000000000001E-4</v>
      </c>
      <c r="AJ588">
        <v>1E-4</v>
      </c>
      <c r="AK588" t="s">
        <v>607</v>
      </c>
      <c r="AL588">
        <v>1.8000000000000001E-4</v>
      </c>
      <c r="AM588">
        <v>4.4999999999999999E-4</v>
      </c>
      <c r="AN588">
        <v>4.4000000000000002E-4</v>
      </c>
      <c r="AO588">
        <v>0</v>
      </c>
      <c r="AP588">
        <v>0</v>
      </c>
      <c r="AQ588" t="s">
        <v>606</v>
      </c>
      <c r="AR588" t="s">
        <v>606</v>
      </c>
      <c r="AS588" t="s">
        <v>606</v>
      </c>
      <c r="AT588" t="s">
        <v>606</v>
      </c>
      <c r="AU588" t="s">
        <v>606</v>
      </c>
      <c r="BK588">
        <v>1.0000000000000001E-5</v>
      </c>
      <c r="BL588">
        <v>2.0000000000000002E-5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1E-4</v>
      </c>
      <c r="BS588">
        <v>2.0000000000000002E-5</v>
      </c>
      <c r="BT588">
        <v>2.0000000000000002E-5</v>
      </c>
      <c r="BU588">
        <v>6.0000000000000002E-5</v>
      </c>
      <c r="BV588">
        <v>0.58799999999999997</v>
      </c>
      <c r="BW588">
        <v>0.72065279999999998</v>
      </c>
      <c r="BX588">
        <v>17</v>
      </c>
      <c r="BY588">
        <v>4629.5</v>
      </c>
      <c r="BZ588">
        <v>194.2</v>
      </c>
      <c r="CB588">
        <v>106.8</v>
      </c>
      <c r="CC588">
        <v>3.6875269749999999</v>
      </c>
      <c r="CD588">
        <v>3.6843925770000001</v>
      </c>
      <c r="CE588">
        <v>217.11</v>
      </c>
      <c r="CF588" t="s">
        <v>609</v>
      </c>
      <c r="CG588">
        <v>0</v>
      </c>
      <c r="CH588" t="s">
        <v>1164</v>
      </c>
      <c r="CI588" t="s">
        <v>157</v>
      </c>
      <c r="CJ588" t="s">
        <v>1165</v>
      </c>
      <c r="CL588">
        <v>1293</v>
      </c>
      <c r="CM588">
        <v>1297</v>
      </c>
      <c r="CN588">
        <v>1293</v>
      </c>
      <c r="CO588">
        <v>1297</v>
      </c>
      <c r="CP588" t="s">
        <v>157</v>
      </c>
      <c r="CQ588" t="s">
        <v>157</v>
      </c>
      <c r="CR588" t="s">
        <v>780</v>
      </c>
      <c r="CU588">
        <v>449.1</v>
      </c>
      <c r="CV588">
        <v>443.9</v>
      </c>
      <c r="CW588" t="s">
        <v>2327</v>
      </c>
    </row>
    <row r="589" spans="2:101" hidden="1">
      <c r="B589">
        <v>76901</v>
      </c>
      <c r="C589" t="s">
        <v>2356</v>
      </c>
      <c r="D589" t="s">
        <v>592</v>
      </c>
      <c r="E589" t="s">
        <v>665</v>
      </c>
      <c r="F589" t="s">
        <v>594</v>
      </c>
      <c r="G589" t="s">
        <v>2357</v>
      </c>
      <c r="H589">
        <v>14688</v>
      </c>
      <c r="I589" t="s">
        <v>616</v>
      </c>
      <c r="J589" t="s">
        <v>1431</v>
      </c>
      <c r="K589">
        <v>13459</v>
      </c>
      <c r="L589" t="s">
        <v>638</v>
      </c>
      <c r="M589" t="s">
        <v>1096</v>
      </c>
      <c r="N589" t="s">
        <v>1642</v>
      </c>
      <c r="O589" t="s">
        <v>2321</v>
      </c>
      <c r="P589" t="s">
        <v>2355</v>
      </c>
      <c r="Q589" t="s">
        <v>642</v>
      </c>
      <c r="R589">
        <v>779</v>
      </c>
      <c r="S589">
        <v>779</v>
      </c>
      <c r="T589">
        <v>855</v>
      </c>
      <c r="U589">
        <v>-16.7</v>
      </c>
      <c r="V589">
        <v>-16.7</v>
      </c>
      <c r="W589">
        <v>24.2</v>
      </c>
      <c r="Z589" t="s">
        <v>607</v>
      </c>
      <c r="AA589">
        <v>6.9999999999999999E-4</v>
      </c>
      <c r="AB589">
        <v>9.7999999999999997E-3</v>
      </c>
      <c r="AC589">
        <v>1.7399999999999999E-2</v>
      </c>
      <c r="AD589" t="s">
        <v>606</v>
      </c>
      <c r="AE589">
        <v>0.95220000000000005</v>
      </c>
      <c r="AF589">
        <v>1.7299999999999999E-2</v>
      </c>
      <c r="AG589">
        <v>1.6000000000000001E-3</v>
      </c>
      <c r="AH589">
        <v>5.9999999999999995E-4</v>
      </c>
      <c r="AI589">
        <v>2.0000000000000001E-4</v>
      </c>
      <c r="AJ589">
        <v>1E-4</v>
      </c>
      <c r="AK589" t="s">
        <v>607</v>
      </c>
      <c r="AL589">
        <v>0</v>
      </c>
      <c r="AM589">
        <v>1E-4</v>
      </c>
      <c r="AN589">
        <v>0</v>
      </c>
      <c r="AO589">
        <v>0</v>
      </c>
      <c r="AP589">
        <v>0</v>
      </c>
      <c r="AQ589" t="s">
        <v>606</v>
      </c>
      <c r="AR589" t="s">
        <v>606</v>
      </c>
      <c r="AS589" t="s">
        <v>606</v>
      </c>
      <c r="AT589" t="s">
        <v>606</v>
      </c>
      <c r="AU589" t="s">
        <v>606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0.58699999999999997</v>
      </c>
      <c r="BW589">
        <v>0.71942720000000004</v>
      </c>
      <c r="BX589">
        <v>17</v>
      </c>
      <c r="BY589">
        <v>4634.8999999999996</v>
      </c>
      <c r="BZ589">
        <v>194.4</v>
      </c>
      <c r="CB589">
        <v>104.7</v>
      </c>
      <c r="CC589">
        <v>3.615019422</v>
      </c>
      <c r="CD589">
        <v>3.6119466550000001</v>
      </c>
      <c r="CE589">
        <v>214.01</v>
      </c>
      <c r="CF589" t="s">
        <v>609</v>
      </c>
      <c r="CG589">
        <v>0</v>
      </c>
      <c r="CH589" t="s">
        <v>1432</v>
      </c>
      <c r="CI589" t="s">
        <v>157</v>
      </c>
      <c r="CJ589" t="s">
        <v>1433</v>
      </c>
      <c r="CL589">
        <v>1392</v>
      </c>
      <c r="CM589">
        <v>2200</v>
      </c>
      <c r="CN589">
        <v>1392</v>
      </c>
      <c r="CO589">
        <v>2200</v>
      </c>
      <c r="CP589" t="s">
        <v>157</v>
      </c>
      <c r="CQ589" t="s">
        <v>157</v>
      </c>
      <c r="CR589" t="s">
        <v>780</v>
      </c>
      <c r="CU589">
        <v>449.7</v>
      </c>
      <c r="CV589">
        <v>445.5</v>
      </c>
      <c r="CW589" t="s">
        <v>2327</v>
      </c>
    </row>
    <row r="590" spans="2:101" hidden="1">
      <c r="B590">
        <v>76928</v>
      </c>
      <c r="C590" t="s">
        <v>1373</v>
      </c>
      <c r="D590" t="s">
        <v>592</v>
      </c>
      <c r="E590" t="s">
        <v>665</v>
      </c>
      <c r="F590" t="s">
        <v>594</v>
      </c>
      <c r="G590" t="s">
        <v>2358</v>
      </c>
      <c r="H590">
        <v>5338</v>
      </c>
      <c r="I590" t="s">
        <v>616</v>
      </c>
      <c r="J590" t="s">
        <v>1375</v>
      </c>
      <c r="K590">
        <v>13501</v>
      </c>
      <c r="L590" t="s">
        <v>638</v>
      </c>
      <c r="M590" t="s">
        <v>1096</v>
      </c>
      <c r="N590" t="s">
        <v>1642</v>
      </c>
      <c r="O590" t="s">
        <v>2321</v>
      </c>
      <c r="P590" t="s">
        <v>1641</v>
      </c>
      <c r="Q590" t="s">
        <v>642</v>
      </c>
      <c r="R590">
        <v>641</v>
      </c>
      <c r="S590">
        <v>641</v>
      </c>
      <c r="T590">
        <v>690</v>
      </c>
      <c r="U590">
        <v>2.8</v>
      </c>
      <c r="V590">
        <v>2.8</v>
      </c>
      <c r="W590">
        <v>23.1</v>
      </c>
      <c r="Z590" t="s">
        <v>607</v>
      </c>
      <c r="AA590">
        <v>6.9999999999999999E-4</v>
      </c>
      <c r="AB590">
        <v>1.1900000000000001E-2</v>
      </c>
      <c r="AC590">
        <v>1.8700000000000001E-2</v>
      </c>
      <c r="AD590" t="s">
        <v>607</v>
      </c>
      <c r="AE590">
        <v>0.95440000000000003</v>
      </c>
      <c r="AF590">
        <v>1.11E-2</v>
      </c>
      <c r="AG590">
        <v>8.0000000000000004E-4</v>
      </c>
      <c r="AH590">
        <v>4.0000000000000002E-4</v>
      </c>
      <c r="AI590">
        <v>2.9999999999999997E-4</v>
      </c>
      <c r="AJ590">
        <v>2.9999999999999997E-4</v>
      </c>
      <c r="AK590">
        <v>2.0000000000000001E-4</v>
      </c>
      <c r="AL590">
        <v>2.9999999999999997E-4</v>
      </c>
      <c r="AM590">
        <v>2.5999999999999998E-4</v>
      </c>
      <c r="AN590">
        <v>3.5E-4</v>
      </c>
      <c r="AO590">
        <v>0</v>
      </c>
      <c r="AP590">
        <v>0</v>
      </c>
      <c r="AQ590" t="s">
        <v>606</v>
      </c>
      <c r="AR590" t="s">
        <v>606</v>
      </c>
      <c r="AS590" t="s">
        <v>606</v>
      </c>
      <c r="AT590" t="s">
        <v>606</v>
      </c>
      <c r="AU590" t="s">
        <v>606</v>
      </c>
      <c r="BK590">
        <v>0</v>
      </c>
      <c r="BL590">
        <v>3.0000000000000001E-5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1.7000000000000001E-4</v>
      </c>
      <c r="BS590">
        <v>2.0000000000000002E-5</v>
      </c>
      <c r="BT590">
        <v>2.0000000000000002E-5</v>
      </c>
      <c r="BU590">
        <v>5.0000000000000002E-5</v>
      </c>
      <c r="BV590">
        <v>0.58799999999999997</v>
      </c>
      <c r="BW590">
        <v>0.72065279999999998</v>
      </c>
      <c r="BX590">
        <v>17</v>
      </c>
      <c r="BY590">
        <v>4633.3</v>
      </c>
      <c r="BZ590">
        <v>193.9</v>
      </c>
      <c r="CB590">
        <v>106.1</v>
      </c>
      <c r="CC590">
        <v>3.6633577900000001</v>
      </c>
      <c r="CD590">
        <v>3.6602439360000001</v>
      </c>
      <c r="CE590">
        <v>215.79</v>
      </c>
      <c r="CF590" t="s">
        <v>609</v>
      </c>
      <c r="CG590">
        <v>2.5</v>
      </c>
      <c r="CH590" t="s">
        <v>1376</v>
      </c>
      <c r="CI590" t="s">
        <v>157</v>
      </c>
      <c r="CJ590" t="s">
        <v>1377</v>
      </c>
      <c r="CL590">
        <v>1407</v>
      </c>
      <c r="CM590">
        <v>2162</v>
      </c>
      <c r="CN590">
        <v>1407</v>
      </c>
      <c r="CO590">
        <v>2162</v>
      </c>
      <c r="CP590" t="s">
        <v>157</v>
      </c>
      <c r="CQ590" t="s">
        <v>157</v>
      </c>
      <c r="CR590" t="s">
        <v>780</v>
      </c>
      <c r="CU590">
        <v>444</v>
      </c>
      <c r="CV590">
        <v>439.6</v>
      </c>
      <c r="CW590" t="s">
        <v>2327</v>
      </c>
    </row>
    <row r="591" spans="2:101" hidden="1">
      <c r="B591">
        <v>76925</v>
      </c>
      <c r="C591" t="s">
        <v>1530</v>
      </c>
      <c r="D591" t="s">
        <v>592</v>
      </c>
      <c r="E591" t="s">
        <v>665</v>
      </c>
      <c r="F591" t="s">
        <v>594</v>
      </c>
      <c r="G591" t="s">
        <v>2359</v>
      </c>
      <c r="H591">
        <v>8178</v>
      </c>
      <c r="I591" t="s">
        <v>616</v>
      </c>
      <c r="J591" t="s">
        <v>1532</v>
      </c>
      <c r="K591">
        <v>13801</v>
      </c>
      <c r="L591" t="s">
        <v>648</v>
      </c>
      <c r="M591" t="s">
        <v>2360</v>
      </c>
      <c r="N591" t="s">
        <v>1642</v>
      </c>
      <c r="O591" t="s">
        <v>2321</v>
      </c>
      <c r="P591" t="s">
        <v>1641</v>
      </c>
      <c r="Q591" t="s">
        <v>642</v>
      </c>
      <c r="R591" t="s">
        <v>694</v>
      </c>
      <c r="S591" t="s">
        <v>694</v>
      </c>
      <c r="T591">
        <v>138</v>
      </c>
      <c r="U591">
        <v>-17</v>
      </c>
      <c r="V591">
        <v>-17</v>
      </c>
      <c r="W591">
        <v>23.1</v>
      </c>
      <c r="Z591">
        <v>6.4999999999999997E-3</v>
      </c>
      <c r="AA591" t="s">
        <v>607</v>
      </c>
      <c r="AB591">
        <v>0.71299999999999997</v>
      </c>
      <c r="AC591">
        <v>7.8700000000000006E-2</v>
      </c>
      <c r="AD591" t="s">
        <v>606</v>
      </c>
      <c r="AE591">
        <v>0.20180000000000001</v>
      </c>
      <c r="AF591" t="s">
        <v>606</v>
      </c>
      <c r="AG591" t="s">
        <v>607</v>
      </c>
      <c r="AH591" t="s">
        <v>606</v>
      </c>
      <c r="AI591" t="s">
        <v>607</v>
      </c>
      <c r="AJ591" t="s">
        <v>607</v>
      </c>
      <c r="AK591" t="s">
        <v>607</v>
      </c>
      <c r="AL591">
        <v>0</v>
      </c>
      <c r="AM591">
        <v>0</v>
      </c>
      <c r="AN591">
        <v>0</v>
      </c>
      <c r="AO591">
        <v>0</v>
      </c>
      <c r="AP591">
        <v>0</v>
      </c>
      <c r="AQ591" t="s">
        <v>606</v>
      </c>
      <c r="AR591" t="s">
        <v>606</v>
      </c>
      <c r="AS591" t="s">
        <v>606</v>
      </c>
      <c r="AT591" t="s">
        <v>606</v>
      </c>
      <c r="AU591" t="s">
        <v>606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0.92200000000000004</v>
      </c>
      <c r="BW591">
        <v>1.1300032</v>
      </c>
      <c r="BX591">
        <v>26.7</v>
      </c>
      <c r="BY591">
        <v>3939.6</v>
      </c>
      <c r="BZ591">
        <v>152.69999999999999</v>
      </c>
      <c r="CB591">
        <v>106.2</v>
      </c>
      <c r="CC591">
        <v>3.6668105309999999</v>
      </c>
      <c r="CD591">
        <v>3.663693742</v>
      </c>
      <c r="CE591">
        <v>216.22</v>
      </c>
      <c r="CF591" t="s">
        <v>609</v>
      </c>
      <c r="CG591">
        <v>0</v>
      </c>
      <c r="CH591" t="s">
        <v>1533</v>
      </c>
      <c r="CI591" t="s">
        <v>157</v>
      </c>
      <c r="CJ591" t="s">
        <v>1534</v>
      </c>
      <c r="CL591">
        <v>362.5</v>
      </c>
      <c r="CM591">
        <v>366</v>
      </c>
      <c r="CN591">
        <v>362.5</v>
      </c>
      <c r="CO591">
        <v>366</v>
      </c>
      <c r="CP591" t="s">
        <v>157</v>
      </c>
      <c r="CQ591" t="s">
        <v>157</v>
      </c>
      <c r="CR591" t="s">
        <v>780</v>
      </c>
      <c r="CU591">
        <v>449.3</v>
      </c>
      <c r="CV591">
        <v>444.9</v>
      </c>
      <c r="CW591" t="s">
        <v>2327</v>
      </c>
    </row>
    <row r="592" spans="2:101" hidden="1">
      <c r="B592">
        <v>76836</v>
      </c>
      <c r="C592" t="s">
        <v>2361</v>
      </c>
      <c r="D592" t="s">
        <v>592</v>
      </c>
      <c r="E592" t="s">
        <v>665</v>
      </c>
      <c r="F592" t="s">
        <v>594</v>
      </c>
      <c r="G592" t="s">
        <v>2362</v>
      </c>
      <c r="H592">
        <v>12513</v>
      </c>
      <c r="I592" t="s">
        <v>616</v>
      </c>
      <c r="J592" t="s">
        <v>1292</v>
      </c>
      <c r="K592">
        <v>12454</v>
      </c>
      <c r="L592" t="s">
        <v>638</v>
      </c>
      <c r="M592" t="s">
        <v>1096</v>
      </c>
      <c r="N592" t="s">
        <v>1642</v>
      </c>
      <c r="O592" t="s">
        <v>2321</v>
      </c>
      <c r="P592" t="s">
        <v>1641</v>
      </c>
      <c r="Q592" t="s">
        <v>642</v>
      </c>
      <c r="R592">
        <v>600</v>
      </c>
      <c r="S592">
        <v>600</v>
      </c>
      <c r="T592">
        <v>670</v>
      </c>
      <c r="U592">
        <v>2.8</v>
      </c>
      <c r="V592">
        <v>2.8</v>
      </c>
      <c r="W592">
        <v>22.8</v>
      </c>
      <c r="Z592" t="s">
        <v>607</v>
      </c>
      <c r="AA592">
        <v>1E-3</v>
      </c>
      <c r="AB592">
        <v>1.9099999999999999E-2</v>
      </c>
      <c r="AC592">
        <v>1.9E-2</v>
      </c>
      <c r="AD592" t="s">
        <v>607</v>
      </c>
      <c r="AE592">
        <v>0.94699999999999995</v>
      </c>
      <c r="AF592">
        <v>7.9000000000000008E-3</v>
      </c>
      <c r="AG592">
        <v>1E-3</v>
      </c>
      <c r="AH592">
        <v>5.0000000000000001E-4</v>
      </c>
      <c r="AI592">
        <v>4.0000000000000002E-4</v>
      </c>
      <c r="AJ592">
        <v>5.9999999999999995E-4</v>
      </c>
      <c r="AK592">
        <v>4.0000000000000002E-4</v>
      </c>
      <c r="AL592">
        <v>6.2E-4</v>
      </c>
      <c r="AM592">
        <v>9.3000000000000005E-4</v>
      </c>
      <c r="AN592">
        <v>6.9999999999999999E-4</v>
      </c>
      <c r="AO592">
        <v>0</v>
      </c>
      <c r="AP592">
        <v>0</v>
      </c>
      <c r="AQ592" t="s">
        <v>606</v>
      </c>
      <c r="AR592" t="s">
        <v>606</v>
      </c>
      <c r="AS592" t="s">
        <v>606</v>
      </c>
      <c r="AT592" t="s">
        <v>606</v>
      </c>
      <c r="AU592" t="s">
        <v>606</v>
      </c>
      <c r="BK592">
        <v>2.0000000000000002E-5</v>
      </c>
      <c r="BL592">
        <v>5.0000000000000002E-5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4.2999999999999999E-4</v>
      </c>
      <c r="BS592">
        <v>1E-4</v>
      </c>
      <c r="BT592">
        <v>5.0000000000000002E-5</v>
      </c>
      <c r="BU592">
        <v>2.0000000000000001E-4</v>
      </c>
      <c r="BV592">
        <v>0.59699999999999998</v>
      </c>
      <c r="BW592">
        <v>0.73168319999999998</v>
      </c>
      <c r="BX592">
        <v>17.3</v>
      </c>
      <c r="BY592">
        <v>4618.5</v>
      </c>
      <c r="BZ592">
        <v>194</v>
      </c>
      <c r="CB592">
        <v>104</v>
      </c>
      <c r="CC592">
        <v>3.5908502370000002</v>
      </c>
      <c r="CD592">
        <v>3.5877980150000002</v>
      </c>
      <c r="CE592">
        <v>211.71</v>
      </c>
      <c r="CF592" t="s">
        <v>609</v>
      </c>
      <c r="CG592">
        <v>7</v>
      </c>
      <c r="CH592" t="s">
        <v>1293</v>
      </c>
      <c r="CI592" t="s">
        <v>157</v>
      </c>
      <c r="CJ592" t="s">
        <v>1294</v>
      </c>
      <c r="CL592">
        <v>1364</v>
      </c>
      <c r="CM592">
        <v>1870</v>
      </c>
      <c r="CN592">
        <v>1364</v>
      </c>
      <c r="CO592">
        <v>1870</v>
      </c>
      <c r="CP592" t="s">
        <v>157</v>
      </c>
      <c r="CQ592" t="s">
        <v>157</v>
      </c>
      <c r="CR592" t="s">
        <v>780</v>
      </c>
      <c r="CU592">
        <v>453.6</v>
      </c>
      <c r="CV592">
        <v>449.4</v>
      </c>
      <c r="CW592" t="s">
        <v>2327</v>
      </c>
    </row>
    <row r="593" spans="2:101" hidden="1">
      <c r="B593">
        <v>76777</v>
      </c>
      <c r="C593" t="s">
        <v>2363</v>
      </c>
      <c r="D593" t="s">
        <v>592</v>
      </c>
      <c r="E593" t="s">
        <v>665</v>
      </c>
      <c r="F593" t="s">
        <v>594</v>
      </c>
      <c r="G593" t="s">
        <v>2364</v>
      </c>
      <c r="H593">
        <v>13716</v>
      </c>
      <c r="I593" t="s">
        <v>616</v>
      </c>
      <c r="J593" t="s">
        <v>1146</v>
      </c>
      <c r="K593">
        <v>11677</v>
      </c>
      <c r="L593" t="s">
        <v>638</v>
      </c>
      <c r="M593" t="s">
        <v>1096</v>
      </c>
      <c r="N593" t="s">
        <v>1642</v>
      </c>
      <c r="O593" t="s">
        <v>2365</v>
      </c>
      <c r="P593" t="s">
        <v>1641</v>
      </c>
      <c r="Q593" t="s">
        <v>642</v>
      </c>
      <c r="R593">
        <v>269</v>
      </c>
      <c r="S593">
        <v>269</v>
      </c>
      <c r="T593">
        <v>276</v>
      </c>
      <c r="U593">
        <v>-3.3</v>
      </c>
      <c r="V593">
        <v>-3.3</v>
      </c>
      <c r="W593">
        <v>23</v>
      </c>
      <c r="Z593">
        <v>2.0000000000000001E-4</v>
      </c>
      <c r="AA593">
        <v>5.0000000000000001E-4</v>
      </c>
      <c r="AB593">
        <v>1.15E-2</v>
      </c>
      <c r="AC593">
        <v>1.5699999999999999E-2</v>
      </c>
      <c r="AD593" t="s">
        <v>607</v>
      </c>
      <c r="AE593">
        <v>0.95550000000000002</v>
      </c>
      <c r="AF593">
        <v>1.17E-2</v>
      </c>
      <c r="AG593">
        <v>2.0999999999999999E-3</v>
      </c>
      <c r="AH593">
        <v>5.9999999999999995E-4</v>
      </c>
      <c r="AI593">
        <v>4.0000000000000002E-4</v>
      </c>
      <c r="AJ593">
        <v>2.9999999999999997E-4</v>
      </c>
      <c r="AK593">
        <v>1E-4</v>
      </c>
      <c r="AL593">
        <v>2.4000000000000001E-4</v>
      </c>
      <c r="AM593">
        <v>4.4000000000000002E-4</v>
      </c>
      <c r="AN593">
        <v>4.4000000000000002E-4</v>
      </c>
      <c r="AO593">
        <v>0</v>
      </c>
      <c r="AP593">
        <v>0</v>
      </c>
      <c r="AQ593" t="s">
        <v>606</v>
      </c>
      <c r="AR593" t="s">
        <v>606</v>
      </c>
      <c r="AS593" t="s">
        <v>606</v>
      </c>
      <c r="AT593" t="s">
        <v>606</v>
      </c>
      <c r="AU593" t="s">
        <v>606</v>
      </c>
      <c r="BK593">
        <v>0</v>
      </c>
      <c r="BL593">
        <v>4.0000000000000003E-5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1.2E-4</v>
      </c>
      <c r="BS593">
        <v>4.0000000000000003E-5</v>
      </c>
      <c r="BT593">
        <v>2.0000000000000002E-5</v>
      </c>
      <c r="BU593">
        <v>6.0000000000000002E-5</v>
      </c>
      <c r="BV593">
        <v>0.58699999999999997</v>
      </c>
      <c r="BW593">
        <v>0.71942720000000004</v>
      </c>
      <c r="BX593">
        <v>17</v>
      </c>
      <c r="BY593">
        <v>4624.5</v>
      </c>
      <c r="BZ593">
        <v>194.1</v>
      </c>
      <c r="CB593">
        <v>107.2</v>
      </c>
      <c r="CC593">
        <v>3.7013379369999999</v>
      </c>
      <c r="CD593">
        <v>3.6981918</v>
      </c>
      <c r="CE593">
        <v>217.97</v>
      </c>
      <c r="CF593" t="s">
        <v>609</v>
      </c>
      <c r="CG593">
        <v>6</v>
      </c>
      <c r="CH593" t="s">
        <v>1147</v>
      </c>
      <c r="CI593" t="s">
        <v>157</v>
      </c>
      <c r="CJ593" t="s">
        <v>1148</v>
      </c>
      <c r="CL593">
        <v>1320.7</v>
      </c>
      <c r="CM593">
        <v>1740</v>
      </c>
      <c r="CN593">
        <v>1320.7</v>
      </c>
      <c r="CO593">
        <v>1740</v>
      </c>
      <c r="CP593" t="s">
        <v>157</v>
      </c>
      <c r="CQ593" t="s">
        <v>157</v>
      </c>
      <c r="CR593" t="s">
        <v>780</v>
      </c>
      <c r="CU593">
        <v>462.5</v>
      </c>
      <c r="CV593">
        <v>458.1</v>
      </c>
      <c r="CW593" t="s">
        <v>2327</v>
      </c>
    </row>
    <row r="594" spans="2:101" hidden="1">
      <c r="B594">
        <v>76814</v>
      </c>
      <c r="C594" t="s">
        <v>2366</v>
      </c>
      <c r="D594" t="s">
        <v>592</v>
      </c>
      <c r="E594" t="s">
        <v>665</v>
      </c>
      <c r="F594" t="s">
        <v>594</v>
      </c>
      <c r="G594" t="s">
        <v>2367</v>
      </c>
      <c r="H594">
        <v>10812</v>
      </c>
      <c r="I594" t="s">
        <v>616</v>
      </c>
      <c r="J594" t="s">
        <v>1546</v>
      </c>
      <c r="K594">
        <v>12133</v>
      </c>
      <c r="L594" t="s">
        <v>638</v>
      </c>
      <c r="M594" t="s">
        <v>1096</v>
      </c>
      <c r="N594" t="s">
        <v>1642</v>
      </c>
      <c r="O594" t="s">
        <v>2321</v>
      </c>
      <c r="P594" t="s">
        <v>1641</v>
      </c>
      <c r="Q594" t="s">
        <v>1137</v>
      </c>
      <c r="R594">
        <v>648</v>
      </c>
      <c r="S594">
        <v>648</v>
      </c>
      <c r="T594">
        <v>690</v>
      </c>
      <c r="U594">
        <v>3.9</v>
      </c>
      <c r="V594">
        <v>3.9</v>
      </c>
      <c r="W594">
        <v>23.9</v>
      </c>
      <c r="Z594" t="s">
        <v>607</v>
      </c>
      <c r="AA594">
        <v>1.8E-3</v>
      </c>
      <c r="AB594">
        <v>3.5900000000000001E-2</v>
      </c>
      <c r="AC594">
        <v>1.61E-2</v>
      </c>
      <c r="AD594" t="s">
        <v>607</v>
      </c>
      <c r="AE594">
        <v>0.93769999999999998</v>
      </c>
      <c r="AF594">
        <v>4.7000000000000002E-3</v>
      </c>
      <c r="AG594">
        <v>2.9999999999999997E-4</v>
      </c>
      <c r="AH594">
        <v>2.9999999999999997E-4</v>
      </c>
      <c r="AI594">
        <v>2.0000000000000001E-4</v>
      </c>
      <c r="AJ594">
        <v>5.0000000000000001E-4</v>
      </c>
      <c r="AK594">
        <v>4.0000000000000002E-4</v>
      </c>
      <c r="AL594">
        <v>5.1000000000000004E-4</v>
      </c>
      <c r="AM594">
        <v>6.2E-4</v>
      </c>
      <c r="AN594">
        <v>3.8999999999999999E-4</v>
      </c>
      <c r="AO594">
        <v>0</v>
      </c>
      <c r="AP594">
        <v>0</v>
      </c>
      <c r="AQ594" t="s">
        <v>606</v>
      </c>
      <c r="AR594" t="s">
        <v>606</v>
      </c>
      <c r="AS594" t="s">
        <v>606</v>
      </c>
      <c r="AT594" t="s">
        <v>606</v>
      </c>
      <c r="AU594" t="s">
        <v>606</v>
      </c>
      <c r="BK594">
        <v>1.0000000000000001E-5</v>
      </c>
      <c r="BL594">
        <v>4.0000000000000003E-5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3.5E-4</v>
      </c>
      <c r="BS594">
        <v>4.0000000000000003E-5</v>
      </c>
      <c r="BT594">
        <v>3.0000000000000001E-5</v>
      </c>
      <c r="BU594">
        <v>1.1E-4</v>
      </c>
      <c r="BV594">
        <v>0.59399999999999997</v>
      </c>
      <c r="BW594">
        <v>0.72800640000000005</v>
      </c>
      <c r="BX594">
        <v>17.2</v>
      </c>
      <c r="BY594">
        <v>4588.5</v>
      </c>
      <c r="BZ594">
        <v>191.4</v>
      </c>
      <c r="CB594">
        <v>104.5</v>
      </c>
      <c r="CC594">
        <v>3.60811394</v>
      </c>
      <c r="CD594">
        <v>3.605047044</v>
      </c>
      <c r="CE594">
        <v>212.91</v>
      </c>
      <c r="CF594" t="s">
        <v>609</v>
      </c>
      <c r="CG594">
        <v>5</v>
      </c>
      <c r="CH594" t="s">
        <v>1547</v>
      </c>
      <c r="CI594" t="s">
        <v>157</v>
      </c>
      <c r="CJ594" t="s">
        <v>1548</v>
      </c>
      <c r="CL594">
        <v>1400</v>
      </c>
      <c r="CM594">
        <v>1903</v>
      </c>
      <c r="CN594">
        <v>1400</v>
      </c>
      <c r="CO594">
        <v>1903</v>
      </c>
      <c r="CP594" t="s">
        <v>157</v>
      </c>
      <c r="CQ594" t="s">
        <v>157</v>
      </c>
      <c r="CR594" t="s">
        <v>780</v>
      </c>
      <c r="CU594">
        <v>451.4</v>
      </c>
      <c r="CV594">
        <v>446.8</v>
      </c>
      <c r="CW594" t="s">
        <v>2327</v>
      </c>
    </row>
    <row r="595" spans="2:101" hidden="1">
      <c r="B595">
        <v>76839</v>
      </c>
      <c r="C595" t="s">
        <v>2368</v>
      </c>
      <c r="D595" t="s">
        <v>592</v>
      </c>
      <c r="E595" t="s">
        <v>665</v>
      </c>
      <c r="F595" t="s">
        <v>594</v>
      </c>
      <c r="G595" t="s">
        <v>2369</v>
      </c>
      <c r="H595">
        <v>10626</v>
      </c>
      <c r="I595" t="s">
        <v>616</v>
      </c>
      <c r="J595" t="s">
        <v>1459</v>
      </c>
      <c r="K595">
        <v>10384</v>
      </c>
      <c r="L595" t="s">
        <v>638</v>
      </c>
      <c r="M595" t="s">
        <v>1096</v>
      </c>
      <c r="N595" t="s">
        <v>1642</v>
      </c>
      <c r="O595" t="s">
        <v>2321</v>
      </c>
      <c r="P595" t="s">
        <v>1641</v>
      </c>
      <c r="Q595" t="s">
        <v>642</v>
      </c>
      <c r="R595">
        <v>634</v>
      </c>
      <c r="S595">
        <v>634</v>
      </c>
      <c r="T595">
        <v>650</v>
      </c>
      <c r="U595">
        <v>-0.6</v>
      </c>
      <c r="V595">
        <v>-0.6</v>
      </c>
      <c r="W595">
        <v>23.9</v>
      </c>
      <c r="Z595" t="s">
        <v>607</v>
      </c>
      <c r="AA595">
        <v>1.2999999999999999E-3</v>
      </c>
      <c r="AB595">
        <v>2.12E-2</v>
      </c>
      <c r="AC595">
        <v>1.9900000000000001E-2</v>
      </c>
      <c r="AD595" t="s">
        <v>607</v>
      </c>
      <c r="AE595">
        <v>0.94550000000000001</v>
      </c>
      <c r="AF595">
        <v>4.7000000000000002E-3</v>
      </c>
      <c r="AG595">
        <v>6.9999999999999999E-4</v>
      </c>
      <c r="AH595">
        <v>5.0000000000000001E-4</v>
      </c>
      <c r="AI595">
        <v>4.0000000000000002E-4</v>
      </c>
      <c r="AJ595">
        <v>8.0000000000000004E-4</v>
      </c>
      <c r="AK595">
        <v>5.9999999999999995E-4</v>
      </c>
      <c r="AL595">
        <v>1.08E-3</v>
      </c>
      <c r="AM595">
        <v>1.5399999999999999E-3</v>
      </c>
      <c r="AN595">
        <v>5.2999999999999998E-4</v>
      </c>
      <c r="AO595">
        <v>0</v>
      </c>
      <c r="AP595">
        <v>0</v>
      </c>
      <c r="AQ595" t="s">
        <v>606</v>
      </c>
      <c r="AR595" t="s">
        <v>606</v>
      </c>
      <c r="AS595" t="s">
        <v>606</v>
      </c>
      <c r="AT595" t="s">
        <v>606</v>
      </c>
      <c r="AU595" t="s">
        <v>606</v>
      </c>
      <c r="BK595">
        <v>2.0000000000000002E-5</v>
      </c>
      <c r="BL595">
        <v>8.0000000000000007E-5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7.3999999999999999E-4</v>
      </c>
      <c r="BS595">
        <v>6.0000000000000002E-5</v>
      </c>
      <c r="BT595">
        <v>8.0000000000000007E-5</v>
      </c>
      <c r="BU595">
        <v>2.7E-4</v>
      </c>
      <c r="BV595">
        <v>0.6</v>
      </c>
      <c r="BW595">
        <v>0.73536000000000001</v>
      </c>
      <c r="BX595">
        <v>17.399999999999999</v>
      </c>
      <c r="BY595">
        <v>4614.2</v>
      </c>
      <c r="BZ595">
        <v>194</v>
      </c>
      <c r="CB595">
        <v>101.9</v>
      </c>
      <c r="CC595">
        <v>3.5183426849999999</v>
      </c>
      <c r="CD595">
        <v>3.5153520930000002</v>
      </c>
      <c r="CE595">
        <v>207.55</v>
      </c>
      <c r="CF595" t="s">
        <v>609</v>
      </c>
      <c r="CG595">
        <v>7</v>
      </c>
      <c r="CH595" t="s">
        <v>1460</v>
      </c>
      <c r="CI595" t="s">
        <v>157</v>
      </c>
      <c r="CJ595" t="s">
        <v>1461</v>
      </c>
      <c r="CL595">
        <v>1277</v>
      </c>
      <c r="CM595">
        <v>1289</v>
      </c>
      <c r="CN595">
        <v>1277</v>
      </c>
      <c r="CO595">
        <v>1289</v>
      </c>
      <c r="CP595" t="s">
        <v>157</v>
      </c>
      <c r="CQ595" t="s">
        <v>157</v>
      </c>
      <c r="CR595" t="s">
        <v>780</v>
      </c>
      <c r="CU595">
        <v>454.5</v>
      </c>
      <c r="CV595">
        <v>450.4</v>
      </c>
      <c r="CW595" t="s">
        <v>2327</v>
      </c>
    </row>
    <row r="596" spans="2:101" hidden="1">
      <c r="B596">
        <v>76714</v>
      </c>
      <c r="C596" t="s">
        <v>1339</v>
      </c>
      <c r="D596" t="s">
        <v>592</v>
      </c>
      <c r="E596" t="s">
        <v>665</v>
      </c>
      <c r="F596" t="s">
        <v>594</v>
      </c>
      <c r="G596" t="s">
        <v>2370</v>
      </c>
      <c r="H596">
        <v>5239</v>
      </c>
      <c r="I596" t="s">
        <v>616</v>
      </c>
      <c r="J596" t="s">
        <v>1341</v>
      </c>
      <c r="K596">
        <v>12906</v>
      </c>
      <c r="L596" t="s">
        <v>654</v>
      </c>
      <c r="M596" t="s">
        <v>1143</v>
      </c>
      <c r="N596" t="s">
        <v>1642</v>
      </c>
      <c r="O596" t="s">
        <v>2341</v>
      </c>
      <c r="P596" t="s">
        <v>1641</v>
      </c>
      <c r="Q596" t="s">
        <v>642</v>
      </c>
      <c r="R596">
        <v>310</v>
      </c>
      <c r="S596">
        <v>310</v>
      </c>
      <c r="T596">
        <v>386</v>
      </c>
      <c r="U596">
        <v>14.4</v>
      </c>
      <c r="V596">
        <v>14.4</v>
      </c>
      <c r="W596">
        <v>24</v>
      </c>
      <c r="Z596" t="s">
        <v>607</v>
      </c>
      <c r="AA596">
        <v>2.0000000000000001E-4</v>
      </c>
      <c r="AB596">
        <v>4.1000000000000003E-3</v>
      </c>
      <c r="AC596">
        <v>8.3199999999999996E-2</v>
      </c>
      <c r="AD596" t="s">
        <v>607</v>
      </c>
      <c r="AE596">
        <v>0.91180000000000005</v>
      </c>
      <c r="AF596">
        <v>6.9999999999999999E-4</v>
      </c>
      <c r="AG596" t="s">
        <v>607</v>
      </c>
      <c r="AH596" t="s">
        <v>607</v>
      </c>
      <c r="AI596" t="s">
        <v>607</v>
      </c>
      <c r="AJ596" t="s">
        <v>606</v>
      </c>
      <c r="AK596" t="s">
        <v>606</v>
      </c>
      <c r="AL596">
        <v>0</v>
      </c>
      <c r="AM596">
        <v>0</v>
      </c>
      <c r="AN596">
        <v>0</v>
      </c>
      <c r="AO596">
        <v>0</v>
      </c>
      <c r="AP596">
        <v>0</v>
      </c>
      <c r="AQ596" t="s">
        <v>606</v>
      </c>
      <c r="AR596" t="s">
        <v>606</v>
      </c>
      <c r="AS596" t="s">
        <v>606</v>
      </c>
      <c r="AT596" t="s">
        <v>606</v>
      </c>
      <c r="AU596" t="s">
        <v>606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0.63600000000000001</v>
      </c>
      <c r="BW596">
        <v>0.7794816</v>
      </c>
      <c r="BX596">
        <v>18.399999999999999</v>
      </c>
      <c r="BY596">
        <v>4824.3999999999996</v>
      </c>
      <c r="BZ596">
        <v>199.9</v>
      </c>
      <c r="CB596">
        <v>95</v>
      </c>
      <c r="CC596">
        <v>3.28</v>
      </c>
      <c r="CD596">
        <v>3.2770000000000001</v>
      </c>
      <c r="CE596" t="s">
        <v>608</v>
      </c>
      <c r="CF596" t="s">
        <v>609</v>
      </c>
      <c r="CG596">
        <v>35</v>
      </c>
      <c r="CH596" t="s">
        <v>1342</v>
      </c>
      <c r="CI596" t="s">
        <v>157</v>
      </c>
      <c r="CJ596" t="s">
        <v>1343</v>
      </c>
      <c r="CL596">
        <v>451</v>
      </c>
      <c r="CM596">
        <v>461</v>
      </c>
      <c r="CN596">
        <v>451</v>
      </c>
      <c r="CO596">
        <v>461</v>
      </c>
      <c r="CP596" t="s">
        <v>157</v>
      </c>
      <c r="CQ596" t="s">
        <v>157</v>
      </c>
      <c r="CR596" t="s">
        <v>780</v>
      </c>
      <c r="CU596">
        <v>536</v>
      </c>
      <c r="CV596">
        <v>532.4</v>
      </c>
      <c r="CW596" t="s">
        <v>2327</v>
      </c>
    </row>
    <row r="597" spans="2:101" hidden="1">
      <c r="B597">
        <v>76649</v>
      </c>
      <c r="C597" t="s">
        <v>1684</v>
      </c>
      <c r="D597" t="s">
        <v>592</v>
      </c>
      <c r="E597" t="s">
        <v>665</v>
      </c>
      <c r="F597" t="s">
        <v>594</v>
      </c>
      <c r="G597" t="s">
        <v>2371</v>
      </c>
      <c r="H597">
        <v>10634</v>
      </c>
      <c r="I597" t="s">
        <v>616</v>
      </c>
      <c r="J597" t="s">
        <v>1686</v>
      </c>
      <c r="L597" t="s">
        <v>654</v>
      </c>
      <c r="M597" t="s">
        <v>831</v>
      </c>
      <c r="N597" t="s">
        <v>1642</v>
      </c>
      <c r="O597" t="s">
        <v>2341</v>
      </c>
      <c r="P597" t="s">
        <v>1641</v>
      </c>
      <c r="Q597" t="s">
        <v>642</v>
      </c>
      <c r="R597">
        <v>386</v>
      </c>
      <c r="S597">
        <v>386</v>
      </c>
      <c r="T597">
        <v>421</v>
      </c>
      <c r="U597">
        <v>10.6</v>
      </c>
      <c r="V597">
        <v>10.6</v>
      </c>
      <c r="W597">
        <v>24</v>
      </c>
      <c r="Z597" t="s">
        <v>607</v>
      </c>
      <c r="AA597">
        <v>2.0000000000000001E-4</v>
      </c>
      <c r="AB597">
        <v>2.8999999999999998E-3</v>
      </c>
      <c r="AC597">
        <v>6.7000000000000004E-2</v>
      </c>
      <c r="AD597" t="s">
        <v>607</v>
      </c>
      <c r="AE597">
        <v>0.92949999999999999</v>
      </c>
      <c r="AF597">
        <v>4.0000000000000002E-4</v>
      </c>
      <c r="AG597" t="s">
        <v>607</v>
      </c>
      <c r="AH597" t="s">
        <v>607</v>
      </c>
      <c r="AI597" t="s">
        <v>607</v>
      </c>
      <c r="AJ597" t="s">
        <v>606</v>
      </c>
      <c r="AK597" t="s">
        <v>606</v>
      </c>
      <c r="AL597">
        <v>0</v>
      </c>
      <c r="AM597">
        <v>0</v>
      </c>
      <c r="AN597">
        <v>0</v>
      </c>
      <c r="AO597">
        <v>0</v>
      </c>
      <c r="AP597">
        <v>0</v>
      </c>
      <c r="AQ597" t="s">
        <v>606</v>
      </c>
      <c r="AR597" t="s">
        <v>606</v>
      </c>
      <c r="AS597" t="s">
        <v>606</v>
      </c>
      <c r="AT597" t="s">
        <v>606</v>
      </c>
      <c r="AU597" t="s">
        <v>606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0.62</v>
      </c>
      <c r="BW597">
        <v>0.75987199999999999</v>
      </c>
      <c r="BX597">
        <v>18</v>
      </c>
      <c r="BY597">
        <v>4780.7</v>
      </c>
      <c r="BZ597">
        <v>198</v>
      </c>
      <c r="CB597">
        <v>95</v>
      </c>
      <c r="CC597">
        <v>3.28</v>
      </c>
      <c r="CD597">
        <v>3.2770000000000001</v>
      </c>
      <c r="CE597" t="s">
        <v>608</v>
      </c>
      <c r="CF597" t="s">
        <v>609</v>
      </c>
      <c r="CG597">
        <v>2.5</v>
      </c>
      <c r="CH597" t="s">
        <v>1689</v>
      </c>
      <c r="CJ597" t="s">
        <v>1690</v>
      </c>
      <c r="CL597">
        <v>518.9</v>
      </c>
      <c r="CM597">
        <v>523.9</v>
      </c>
      <c r="CN597">
        <v>515.5</v>
      </c>
      <c r="CO597">
        <v>518.5</v>
      </c>
      <c r="CR597" t="s">
        <v>780</v>
      </c>
      <c r="CU597">
        <v>600.29999999999995</v>
      </c>
      <c r="CV597">
        <v>596.70000000000005</v>
      </c>
      <c r="CW597" t="s">
        <v>2327</v>
      </c>
    </row>
    <row r="598" spans="2:101" hidden="1">
      <c r="B598">
        <v>76712</v>
      </c>
      <c r="C598" t="s">
        <v>1475</v>
      </c>
      <c r="D598" t="s">
        <v>592</v>
      </c>
      <c r="E598" t="s">
        <v>665</v>
      </c>
      <c r="F598" t="s">
        <v>594</v>
      </c>
      <c r="G598" t="s">
        <v>2372</v>
      </c>
      <c r="H598">
        <v>11113</v>
      </c>
      <c r="I598" t="s">
        <v>616</v>
      </c>
      <c r="J598" t="s">
        <v>1477</v>
      </c>
      <c r="K598">
        <v>14540</v>
      </c>
      <c r="L598" t="s">
        <v>654</v>
      </c>
      <c r="M598" t="s">
        <v>1169</v>
      </c>
      <c r="N598" t="s">
        <v>1642</v>
      </c>
      <c r="O598" t="s">
        <v>2365</v>
      </c>
      <c r="P598" t="s">
        <v>2332</v>
      </c>
      <c r="Q598" t="s">
        <v>642</v>
      </c>
      <c r="R598">
        <v>372</v>
      </c>
      <c r="S598">
        <v>372</v>
      </c>
      <c r="T598">
        <v>400</v>
      </c>
      <c r="U598">
        <v>17.2</v>
      </c>
      <c r="V598">
        <v>17.2</v>
      </c>
      <c r="W598">
        <v>25.4</v>
      </c>
      <c r="Y598" t="s">
        <v>622</v>
      </c>
      <c r="Z598" t="s">
        <v>607</v>
      </c>
      <c r="AA598">
        <v>1E-4</v>
      </c>
      <c r="AB598">
        <v>3.8999999999999998E-3</v>
      </c>
      <c r="AC598">
        <v>8.7400000000000005E-2</v>
      </c>
      <c r="AD598" t="s">
        <v>607</v>
      </c>
      <c r="AE598">
        <v>0.90800000000000003</v>
      </c>
      <c r="AF598">
        <v>5.0000000000000001E-4</v>
      </c>
      <c r="AG598">
        <v>1E-4</v>
      </c>
      <c r="AH598" t="s">
        <v>607</v>
      </c>
      <c r="AI598" t="s">
        <v>607</v>
      </c>
      <c r="AJ598" t="s">
        <v>606</v>
      </c>
      <c r="AK598" t="s">
        <v>606</v>
      </c>
      <c r="AL598">
        <v>0</v>
      </c>
      <c r="AM598">
        <v>0</v>
      </c>
      <c r="AN598">
        <v>0</v>
      </c>
      <c r="AO598">
        <v>0</v>
      </c>
      <c r="AP598">
        <v>0</v>
      </c>
      <c r="AQ598" t="s">
        <v>606</v>
      </c>
      <c r="AR598" t="s">
        <v>606</v>
      </c>
      <c r="AS598" t="s">
        <v>606</v>
      </c>
      <c r="AT598" t="s">
        <v>606</v>
      </c>
      <c r="AU598" t="s">
        <v>606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0.64</v>
      </c>
      <c r="BW598">
        <v>0.78438399999999997</v>
      </c>
      <c r="BX598">
        <v>18.5</v>
      </c>
      <c r="BY598">
        <v>4836.8</v>
      </c>
      <c r="BZ598">
        <v>200.3</v>
      </c>
      <c r="CB598">
        <v>95</v>
      </c>
      <c r="CC598">
        <v>3.28</v>
      </c>
      <c r="CD598">
        <v>3.2770000000000001</v>
      </c>
      <c r="CE598" t="s">
        <v>608</v>
      </c>
      <c r="CF598" t="s">
        <v>609</v>
      </c>
      <c r="CG598">
        <v>40</v>
      </c>
      <c r="CH598" t="s">
        <v>1478</v>
      </c>
      <c r="CI598" t="s">
        <v>157</v>
      </c>
      <c r="CJ598" t="s">
        <v>1479</v>
      </c>
      <c r="CL598">
        <v>470</v>
      </c>
      <c r="CM598">
        <v>475</v>
      </c>
      <c r="CN598">
        <v>470</v>
      </c>
      <c r="CO598">
        <v>475</v>
      </c>
      <c r="CP598" t="s">
        <v>157</v>
      </c>
      <c r="CQ598" t="s">
        <v>157</v>
      </c>
      <c r="CR598" t="s">
        <v>780</v>
      </c>
      <c r="CU598">
        <v>563</v>
      </c>
      <c r="CV598">
        <v>558.29999999999995</v>
      </c>
      <c r="CW598" t="s">
        <v>2327</v>
      </c>
    </row>
    <row r="599" spans="2:101" hidden="1">
      <c r="C599" t="s">
        <v>2181</v>
      </c>
      <c r="D599" t="s">
        <v>592</v>
      </c>
      <c r="E599" t="s">
        <v>665</v>
      </c>
      <c r="F599" t="s">
        <v>594</v>
      </c>
      <c r="G599" t="s">
        <v>2373</v>
      </c>
      <c r="H599">
        <v>5723</v>
      </c>
      <c r="I599" t="s">
        <v>616</v>
      </c>
      <c r="J599" t="s">
        <v>598</v>
      </c>
      <c r="L599" t="s">
        <v>638</v>
      </c>
      <c r="M599" t="s">
        <v>831</v>
      </c>
      <c r="N599" t="s">
        <v>1642</v>
      </c>
      <c r="O599" t="s">
        <v>2341</v>
      </c>
      <c r="P599" t="s">
        <v>1641</v>
      </c>
      <c r="Q599" t="s">
        <v>1137</v>
      </c>
      <c r="R599">
        <v>276</v>
      </c>
      <c r="S599">
        <v>276</v>
      </c>
      <c r="T599">
        <v>317</v>
      </c>
      <c r="U599">
        <v>-11.1</v>
      </c>
      <c r="V599">
        <v>-11.1</v>
      </c>
      <c r="W599">
        <v>22.9</v>
      </c>
      <c r="Z599">
        <v>5.4000000000000003E-3</v>
      </c>
      <c r="AA599">
        <v>1E-4</v>
      </c>
      <c r="AB599">
        <v>2.3E-3</v>
      </c>
      <c r="AC599">
        <v>0.1062</v>
      </c>
      <c r="AD599" t="s">
        <v>606</v>
      </c>
      <c r="AE599">
        <v>0.88390000000000002</v>
      </c>
      <c r="AF599">
        <v>1.4E-3</v>
      </c>
      <c r="AG599">
        <v>5.9999999999999995E-4</v>
      </c>
      <c r="AH599">
        <v>1E-4</v>
      </c>
      <c r="AI599" t="s">
        <v>607</v>
      </c>
      <c r="AJ599" t="s">
        <v>607</v>
      </c>
      <c r="AK599" t="s">
        <v>607</v>
      </c>
      <c r="AL599">
        <v>0</v>
      </c>
      <c r="AM599">
        <v>0</v>
      </c>
      <c r="AN599">
        <v>0</v>
      </c>
      <c r="AO599">
        <v>0</v>
      </c>
      <c r="AP599">
        <v>0</v>
      </c>
      <c r="AQ599" t="s">
        <v>606</v>
      </c>
      <c r="AR599" t="s">
        <v>606</v>
      </c>
      <c r="AS599" t="s">
        <v>606</v>
      </c>
      <c r="AT599" t="s">
        <v>606</v>
      </c>
      <c r="AU599" t="s">
        <v>606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0.65700000000000003</v>
      </c>
      <c r="BW599">
        <v>0.80521920000000002</v>
      </c>
      <c r="BX599">
        <v>19</v>
      </c>
      <c r="BY599">
        <v>4872.6000000000004</v>
      </c>
      <c r="BZ599">
        <v>202</v>
      </c>
      <c r="CB599">
        <v>110.2</v>
      </c>
      <c r="CC599">
        <v>3.804920155</v>
      </c>
      <c r="CD599">
        <v>3.8016859730000001</v>
      </c>
      <c r="CE599">
        <v>225.39</v>
      </c>
      <c r="CF599" t="s">
        <v>609</v>
      </c>
      <c r="CG599">
        <v>0</v>
      </c>
      <c r="CH599" t="s">
        <v>2187</v>
      </c>
      <c r="CJ599" t="s">
        <v>2188</v>
      </c>
      <c r="CL599">
        <v>535</v>
      </c>
      <c r="CM599">
        <v>557.70000000000005</v>
      </c>
      <c r="CN599">
        <v>535</v>
      </c>
      <c r="CO599">
        <v>557.70000000000005</v>
      </c>
      <c r="CR599" t="s">
        <v>780</v>
      </c>
      <c r="CU599">
        <v>654.6</v>
      </c>
      <c r="CV599">
        <v>651</v>
      </c>
      <c r="CW599" t="s">
        <v>2327</v>
      </c>
    </row>
    <row r="600" spans="2:101" hidden="1">
      <c r="B600">
        <v>76863</v>
      </c>
      <c r="C600" t="s">
        <v>2374</v>
      </c>
      <c r="D600" t="s">
        <v>592</v>
      </c>
      <c r="E600" t="s">
        <v>665</v>
      </c>
      <c r="F600" t="s">
        <v>594</v>
      </c>
      <c r="G600" t="s">
        <v>2375</v>
      </c>
      <c r="H600">
        <v>12272</v>
      </c>
      <c r="I600" t="s">
        <v>616</v>
      </c>
      <c r="J600" t="s">
        <v>1493</v>
      </c>
      <c r="K600">
        <v>10085</v>
      </c>
      <c r="L600" t="s">
        <v>638</v>
      </c>
      <c r="M600" t="s">
        <v>1096</v>
      </c>
      <c r="N600" t="s">
        <v>1642</v>
      </c>
      <c r="O600" t="s">
        <v>2365</v>
      </c>
      <c r="P600" t="s">
        <v>2332</v>
      </c>
      <c r="Q600" t="s">
        <v>642</v>
      </c>
      <c r="R600">
        <v>317</v>
      </c>
      <c r="S600">
        <v>317</v>
      </c>
      <c r="T600">
        <v>400</v>
      </c>
      <c r="U600">
        <v>-1.1000000000000001</v>
      </c>
      <c r="V600">
        <v>-1.1000000000000001</v>
      </c>
      <c r="W600">
        <v>24.6</v>
      </c>
      <c r="Z600" t="s">
        <v>607</v>
      </c>
      <c r="AA600">
        <v>8.9999999999999998E-4</v>
      </c>
      <c r="AB600">
        <v>1.7100000000000001E-2</v>
      </c>
      <c r="AC600">
        <v>1.95E-2</v>
      </c>
      <c r="AD600" t="s">
        <v>607</v>
      </c>
      <c r="AE600">
        <v>0.94910000000000005</v>
      </c>
      <c r="AF600">
        <v>7.7000000000000002E-3</v>
      </c>
      <c r="AG600">
        <v>5.0000000000000001E-4</v>
      </c>
      <c r="AH600">
        <v>4.0000000000000002E-4</v>
      </c>
      <c r="AI600">
        <v>2.9999999999999997E-4</v>
      </c>
      <c r="AJ600">
        <v>5.9999999999999995E-4</v>
      </c>
      <c r="AK600">
        <v>5.0000000000000001E-4</v>
      </c>
      <c r="AL600">
        <v>7.6000000000000004E-4</v>
      </c>
      <c r="AM600">
        <v>1.15E-3</v>
      </c>
      <c r="AN600">
        <v>4.8999999999999998E-4</v>
      </c>
      <c r="AO600">
        <v>0</v>
      </c>
      <c r="AP600">
        <v>0</v>
      </c>
      <c r="AQ600" t="s">
        <v>606</v>
      </c>
      <c r="AR600" t="s">
        <v>606</v>
      </c>
      <c r="AS600" t="s">
        <v>606</v>
      </c>
      <c r="AT600" t="s">
        <v>606</v>
      </c>
      <c r="AU600" t="s">
        <v>606</v>
      </c>
      <c r="BK600">
        <v>2.0000000000000002E-5</v>
      </c>
      <c r="BL600">
        <v>6.0000000000000002E-5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5.8E-4</v>
      </c>
      <c r="BS600">
        <v>6.9999999999999994E-5</v>
      </c>
      <c r="BT600">
        <v>6.0000000000000002E-5</v>
      </c>
      <c r="BU600">
        <v>2.1000000000000001E-4</v>
      </c>
      <c r="BV600">
        <v>0.59599999999999997</v>
      </c>
      <c r="BW600">
        <v>0.73045760000000004</v>
      </c>
      <c r="BX600">
        <v>17.3</v>
      </c>
      <c r="BY600">
        <v>4623</v>
      </c>
      <c r="BZ600">
        <v>194.1</v>
      </c>
      <c r="CB600">
        <v>102.6</v>
      </c>
      <c r="CC600">
        <v>3.5425118690000001</v>
      </c>
      <c r="CD600">
        <v>3.5395007340000002</v>
      </c>
      <c r="CE600">
        <v>208.84</v>
      </c>
      <c r="CF600" t="s">
        <v>609</v>
      </c>
      <c r="CG600">
        <v>2.5</v>
      </c>
      <c r="CH600" t="s">
        <v>1494</v>
      </c>
      <c r="CI600" t="s">
        <v>157</v>
      </c>
      <c r="CJ600" t="s">
        <v>1495</v>
      </c>
      <c r="CL600">
        <v>1269.5</v>
      </c>
      <c r="CM600">
        <v>1276</v>
      </c>
      <c r="CN600">
        <v>1269.5</v>
      </c>
      <c r="CO600">
        <v>1276</v>
      </c>
      <c r="CP600" t="s">
        <v>157</v>
      </c>
      <c r="CQ600" t="s">
        <v>157</v>
      </c>
      <c r="CR600" t="s">
        <v>780</v>
      </c>
      <c r="CU600">
        <v>460.8</v>
      </c>
      <c r="CV600">
        <v>456.7</v>
      </c>
      <c r="CW600" t="s">
        <v>2327</v>
      </c>
    </row>
    <row r="601" spans="2:101" hidden="1">
      <c r="B601">
        <v>76823</v>
      </c>
      <c r="C601" t="s">
        <v>2376</v>
      </c>
      <c r="D601" t="s">
        <v>592</v>
      </c>
      <c r="E601" t="s">
        <v>665</v>
      </c>
      <c r="F601" t="s">
        <v>594</v>
      </c>
      <c r="G601" t="s">
        <v>2377</v>
      </c>
      <c r="H601">
        <v>15218</v>
      </c>
      <c r="I601" t="s">
        <v>616</v>
      </c>
      <c r="J601" t="s">
        <v>1365</v>
      </c>
      <c r="K601">
        <v>10856</v>
      </c>
      <c r="L601" t="s">
        <v>638</v>
      </c>
      <c r="M601" t="s">
        <v>1096</v>
      </c>
      <c r="N601" t="s">
        <v>1642</v>
      </c>
      <c r="O601" t="s">
        <v>2378</v>
      </c>
      <c r="P601" t="s">
        <v>2355</v>
      </c>
      <c r="Q601" t="s">
        <v>642</v>
      </c>
      <c r="R601">
        <v>317</v>
      </c>
      <c r="S601">
        <v>317</v>
      </c>
      <c r="T601">
        <v>325</v>
      </c>
      <c r="U601">
        <v>6.7</v>
      </c>
      <c r="V601">
        <v>6.7</v>
      </c>
      <c r="W601">
        <v>24.6</v>
      </c>
      <c r="Z601" t="s">
        <v>607</v>
      </c>
      <c r="AA601">
        <v>8.9999999999999998E-4</v>
      </c>
      <c r="AB601">
        <v>1.7600000000000001E-2</v>
      </c>
      <c r="AC601">
        <v>1.7999999999999999E-2</v>
      </c>
      <c r="AD601" t="s">
        <v>607</v>
      </c>
      <c r="AE601">
        <v>0.95040000000000002</v>
      </c>
      <c r="AF601">
        <v>5.4999999999999997E-3</v>
      </c>
      <c r="AG601">
        <v>5.9999999999999995E-4</v>
      </c>
      <c r="AH601">
        <v>2.9999999999999997E-4</v>
      </c>
      <c r="AI601">
        <v>2.9999999999999997E-4</v>
      </c>
      <c r="AJ601">
        <v>5.0000000000000001E-4</v>
      </c>
      <c r="AK601">
        <v>5.0000000000000001E-4</v>
      </c>
      <c r="AL601">
        <v>1.0300000000000001E-3</v>
      </c>
      <c r="AM601">
        <v>1.57E-3</v>
      </c>
      <c r="AN601">
        <v>1.31E-3</v>
      </c>
      <c r="AO601">
        <v>1E-4</v>
      </c>
      <c r="AP601">
        <v>0</v>
      </c>
      <c r="AQ601" t="s">
        <v>606</v>
      </c>
      <c r="AR601" t="s">
        <v>606</v>
      </c>
      <c r="AS601" t="s">
        <v>606</v>
      </c>
      <c r="AT601" t="s">
        <v>606</v>
      </c>
      <c r="AU601" t="s">
        <v>606</v>
      </c>
      <c r="BK601">
        <v>3.0000000000000001E-5</v>
      </c>
      <c r="BL601">
        <v>6.9999999999999994E-5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8.0000000000000004E-4</v>
      </c>
      <c r="BS601">
        <v>1.1E-4</v>
      </c>
      <c r="BT601">
        <v>9.0000000000000006E-5</v>
      </c>
      <c r="BU601">
        <v>2.9E-4</v>
      </c>
      <c r="BV601">
        <v>0.6</v>
      </c>
      <c r="BW601">
        <v>0.73536000000000001</v>
      </c>
      <c r="BX601">
        <v>17.399999999999999</v>
      </c>
      <c r="BY601">
        <v>4613.8</v>
      </c>
      <c r="BZ601">
        <v>194.3</v>
      </c>
      <c r="CB601">
        <v>104.9</v>
      </c>
      <c r="CC601">
        <v>3.621924903</v>
      </c>
      <c r="CD601">
        <v>3.6188462669999999</v>
      </c>
      <c r="CE601">
        <v>213.8</v>
      </c>
      <c r="CF601" t="s">
        <v>609</v>
      </c>
      <c r="CG601">
        <v>8</v>
      </c>
      <c r="CH601" t="s">
        <v>1366</v>
      </c>
      <c r="CI601" t="s">
        <v>157</v>
      </c>
      <c r="CJ601" t="s">
        <v>1367</v>
      </c>
      <c r="CL601">
        <v>1392</v>
      </c>
      <c r="CM601">
        <v>2006</v>
      </c>
      <c r="CN601">
        <v>1392</v>
      </c>
      <c r="CO601">
        <v>2006</v>
      </c>
      <c r="CP601" t="s">
        <v>157</v>
      </c>
      <c r="CQ601" t="s">
        <v>157</v>
      </c>
      <c r="CR601" t="s">
        <v>780</v>
      </c>
      <c r="CU601">
        <v>431.9</v>
      </c>
      <c r="CV601">
        <v>427.3</v>
      </c>
      <c r="CW601" t="s">
        <v>2327</v>
      </c>
    </row>
    <row r="602" spans="2:101" hidden="1">
      <c r="C602" t="s">
        <v>1520</v>
      </c>
      <c r="D602" t="s">
        <v>592</v>
      </c>
      <c r="E602" t="s">
        <v>665</v>
      </c>
      <c r="F602" t="s">
        <v>594</v>
      </c>
      <c r="G602" t="s">
        <v>2379</v>
      </c>
      <c r="H602">
        <v>14820</v>
      </c>
      <c r="I602" t="s">
        <v>616</v>
      </c>
      <c r="J602" t="s">
        <v>1522</v>
      </c>
      <c r="K602">
        <v>3350</v>
      </c>
      <c r="L602" t="s">
        <v>654</v>
      </c>
      <c r="M602" t="s">
        <v>1169</v>
      </c>
      <c r="N602" t="s">
        <v>1642</v>
      </c>
      <c r="O602" t="s">
        <v>2365</v>
      </c>
      <c r="P602" t="s">
        <v>1641</v>
      </c>
      <c r="Q602" t="s">
        <v>642</v>
      </c>
      <c r="R602">
        <v>255</v>
      </c>
      <c r="S602">
        <v>255</v>
      </c>
      <c r="T602">
        <v>324</v>
      </c>
      <c r="U602">
        <v>12.8</v>
      </c>
      <c r="V602">
        <v>12.8</v>
      </c>
      <c r="W602">
        <v>23.8</v>
      </c>
      <c r="Z602" t="s">
        <v>607</v>
      </c>
      <c r="AA602">
        <v>2.0000000000000001E-4</v>
      </c>
      <c r="AB602">
        <v>3.5999999999999999E-3</v>
      </c>
      <c r="AC602">
        <v>8.2799999999999999E-2</v>
      </c>
      <c r="AD602">
        <v>2.0000000000000001E-4</v>
      </c>
      <c r="AE602">
        <v>0.91269999999999996</v>
      </c>
      <c r="AF602">
        <v>5.0000000000000001E-4</v>
      </c>
      <c r="AG602" t="s">
        <v>607</v>
      </c>
      <c r="AH602" t="s">
        <v>607</v>
      </c>
      <c r="AI602" t="s">
        <v>607</v>
      </c>
      <c r="AJ602" t="s">
        <v>606</v>
      </c>
      <c r="AK602" t="s">
        <v>606</v>
      </c>
      <c r="AL602">
        <v>0</v>
      </c>
      <c r="AM602">
        <v>0</v>
      </c>
      <c r="AN602">
        <v>0</v>
      </c>
      <c r="AO602">
        <v>0</v>
      </c>
      <c r="AP602">
        <v>0</v>
      </c>
      <c r="AQ602" t="s">
        <v>606</v>
      </c>
      <c r="AR602" t="s">
        <v>606</v>
      </c>
      <c r="AS602" t="s">
        <v>606</v>
      </c>
      <c r="AT602" t="s">
        <v>606</v>
      </c>
      <c r="AU602" t="s">
        <v>606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0.63600000000000001</v>
      </c>
      <c r="BW602">
        <v>0.7794816</v>
      </c>
      <c r="BX602">
        <v>18.399999999999999</v>
      </c>
      <c r="BY602">
        <v>4825.1000000000004</v>
      </c>
      <c r="BZ602">
        <v>199.8</v>
      </c>
      <c r="CB602">
        <v>95</v>
      </c>
      <c r="CC602">
        <v>3.28</v>
      </c>
      <c r="CD602">
        <v>3.2770000000000001</v>
      </c>
      <c r="CE602" t="s">
        <v>608</v>
      </c>
      <c r="CF602" t="s">
        <v>609</v>
      </c>
      <c r="CG602">
        <v>240</v>
      </c>
      <c r="CH602" t="s">
        <v>1523</v>
      </c>
      <c r="CI602" t="s">
        <v>157</v>
      </c>
      <c r="CJ602" t="s">
        <v>1524</v>
      </c>
      <c r="CL602">
        <v>474.9</v>
      </c>
      <c r="CM602">
        <v>481.6</v>
      </c>
      <c r="CN602">
        <v>474.9</v>
      </c>
      <c r="CO602">
        <v>481.6</v>
      </c>
      <c r="CP602" t="s">
        <v>157</v>
      </c>
      <c r="CQ602" t="s">
        <v>157</v>
      </c>
      <c r="CR602" t="s">
        <v>780</v>
      </c>
      <c r="CU602">
        <v>554.70000000000005</v>
      </c>
      <c r="CV602">
        <v>551.1</v>
      </c>
      <c r="CW602" t="s">
        <v>2327</v>
      </c>
    </row>
    <row r="603" spans="2:101" hidden="1">
      <c r="B603">
        <v>76713</v>
      </c>
      <c r="C603" t="s">
        <v>1597</v>
      </c>
      <c r="D603" t="s">
        <v>592</v>
      </c>
      <c r="E603" t="s">
        <v>665</v>
      </c>
      <c r="F603" t="s">
        <v>594</v>
      </c>
      <c r="G603" t="s">
        <v>2380</v>
      </c>
      <c r="H603">
        <v>12430</v>
      </c>
      <c r="I603" t="s">
        <v>616</v>
      </c>
      <c r="J603" t="s">
        <v>1599</v>
      </c>
      <c r="L603" t="s">
        <v>654</v>
      </c>
      <c r="M603" t="s">
        <v>831</v>
      </c>
      <c r="N603" t="s">
        <v>1642</v>
      </c>
      <c r="O603" t="s">
        <v>2365</v>
      </c>
      <c r="P603" t="s">
        <v>1641</v>
      </c>
      <c r="Q603" t="s">
        <v>642</v>
      </c>
      <c r="R603">
        <v>338</v>
      </c>
      <c r="S603">
        <v>338</v>
      </c>
      <c r="T603">
        <v>269</v>
      </c>
      <c r="U603">
        <v>11.1</v>
      </c>
      <c r="V603">
        <v>11.1</v>
      </c>
      <c r="W603">
        <v>23.8</v>
      </c>
      <c r="Z603" t="s">
        <v>607</v>
      </c>
      <c r="AA603">
        <v>2.0000000000000001E-4</v>
      </c>
      <c r="AB603">
        <v>3.3999999999999998E-3</v>
      </c>
      <c r="AC603">
        <v>8.6900000000000005E-2</v>
      </c>
      <c r="AD603" t="s">
        <v>607</v>
      </c>
      <c r="AE603">
        <v>0.90859999999999996</v>
      </c>
      <c r="AF603">
        <v>6.9999999999999999E-4</v>
      </c>
      <c r="AG603">
        <v>2.0000000000000001E-4</v>
      </c>
      <c r="AH603" t="s">
        <v>607</v>
      </c>
      <c r="AI603" t="s">
        <v>607</v>
      </c>
      <c r="AJ603" t="s">
        <v>607</v>
      </c>
      <c r="AK603" t="s">
        <v>607</v>
      </c>
      <c r="AL603">
        <v>0</v>
      </c>
      <c r="AM603">
        <v>0</v>
      </c>
      <c r="AN603">
        <v>0</v>
      </c>
      <c r="AO603">
        <v>0</v>
      </c>
      <c r="AP603">
        <v>0</v>
      </c>
      <c r="AQ603" t="s">
        <v>606</v>
      </c>
      <c r="AR603" t="s">
        <v>606</v>
      </c>
      <c r="AS603" t="s">
        <v>606</v>
      </c>
      <c r="AT603" t="s">
        <v>606</v>
      </c>
      <c r="AU603" t="s">
        <v>606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0.64</v>
      </c>
      <c r="BW603">
        <v>0.78438399999999997</v>
      </c>
      <c r="BX603">
        <v>18.5</v>
      </c>
      <c r="BY603">
        <v>4835.3999999999996</v>
      </c>
      <c r="BZ603">
        <v>200.3</v>
      </c>
      <c r="CB603">
        <v>95</v>
      </c>
      <c r="CC603">
        <v>3.28</v>
      </c>
      <c r="CD603">
        <v>3.2770000000000001</v>
      </c>
      <c r="CE603" t="s">
        <v>608</v>
      </c>
      <c r="CF603" t="s">
        <v>609</v>
      </c>
      <c r="CG603">
        <v>2</v>
      </c>
      <c r="CH603" t="s">
        <v>1601</v>
      </c>
      <c r="CJ603" t="s">
        <v>1602</v>
      </c>
      <c r="CL603">
        <v>465</v>
      </c>
      <c r="CM603">
        <v>471</v>
      </c>
      <c r="CN603">
        <v>465</v>
      </c>
      <c r="CO603">
        <v>471</v>
      </c>
      <c r="CR603" t="s">
        <v>780</v>
      </c>
      <c r="CU603">
        <v>545.22</v>
      </c>
      <c r="CV603">
        <v>541.62</v>
      </c>
      <c r="CW603" t="s">
        <v>2327</v>
      </c>
    </row>
    <row r="604" spans="2:101" hidden="1">
      <c r="B604">
        <v>76875</v>
      </c>
      <c r="C604" t="s">
        <v>2381</v>
      </c>
      <c r="D604" t="s">
        <v>592</v>
      </c>
      <c r="E604" t="s">
        <v>665</v>
      </c>
      <c r="F604" t="s">
        <v>594</v>
      </c>
      <c r="G604" t="s">
        <v>2382</v>
      </c>
      <c r="H604">
        <v>12971</v>
      </c>
      <c r="I604" t="s">
        <v>616</v>
      </c>
      <c r="J604" t="s">
        <v>1563</v>
      </c>
      <c r="K604">
        <v>9233</v>
      </c>
      <c r="L604" t="s">
        <v>638</v>
      </c>
      <c r="M604" t="s">
        <v>1096</v>
      </c>
      <c r="N604" t="s">
        <v>1642</v>
      </c>
      <c r="O604" t="s">
        <v>2365</v>
      </c>
      <c r="P604" t="s">
        <v>1641</v>
      </c>
      <c r="Q604" t="s">
        <v>642</v>
      </c>
      <c r="R604">
        <v>345</v>
      </c>
      <c r="S604">
        <v>345</v>
      </c>
      <c r="T604">
        <v>414</v>
      </c>
      <c r="U604">
        <v>2.8</v>
      </c>
      <c r="V604">
        <v>2.8</v>
      </c>
      <c r="W604">
        <v>23.4</v>
      </c>
      <c r="Z604" t="s">
        <v>607</v>
      </c>
      <c r="AA604">
        <v>6.9999999999999999E-4</v>
      </c>
      <c r="AB604">
        <v>1.46E-2</v>
      </c>
      <c r="AC604">
        <v>1.49E-2</v>
      </c>
      <c r="AD604" t="s">
        <v>607</v>
      </c>
      <c r="AE604">
        <v>0.95440000000000003</v>
      </c>
      <c r="AF604">
        <v>9.4000000000000004E-3</v>
      </c>
      <c r="AG604">
        <v>1.5E-3</v>
      </c>
      <c r="AH604">
        <v>8.0000000000000004E-4</v>
      </c>
      <c r="AI604">
        <v>5.9999999999999995E-4</v>
      </c>
      <c r="AJ604">
        <v>5.9999999999999995E-4</v>
      </c>
      <c r="AK604">
        <v>4.0000000000000002E-4</v>
      </c>
      <c r="AL604">
        <v>4.2000000000000002E-4</v>
      </c>
      <c r="AM604">
        <v>6.3000000000000003E-4</v>
      </c>
      <c r="AN604">
        <v>5.2999999999999998E-4</v>
      </c>
      <c r="AO604">
        <v>6.9999999999999994E-5</v>
      </c>
      <c r="AP604">
        <v>0</v>
      </c>
      <c r="AQ604" t="s">
        <v>606</v>
      </c>
      <c r="AR604" t="s">
        <v>606</v>
      </c>
      <c r="AS604" t="s">
        <v>606</v>
      </c>
      <c r="AT604" t="s">
        <v>606</v>
      </c>
      <c r="AU604" t="s">
        <v>606</v>
      </c>
      <c r="BK604">
        <v>2.0000000000000002E-5</v>
      </c>
      <c r="BL604">
        <v>5.0000000000000002E-5</v>
      </c>
      <c r="BM604">
        <v>0</v>
      </c>
      <c r="BN604">
        <v>0</v>
      </c>
      <c r="BO604">
        <v>0</v>
      </c>
      <c r="BP604">
        <v>3.0000000000000001E-5</v>
      </c>
      <c r="BQ604">
        <v>0</v>
      </c>
      <c r="BR604">
        <v>2.3000000000000001E-4</v>
      </c>
      <c r="BS604">
        <v>3.0000000000000001E-5</v>
      </c>
      <c r="BT604">
        <v>2.0000000000000002E-5</v>
      </c>
      <c r="BU604">
        <v>6.9999999999999994E-5</v>
      </c>
      <c r="BV604">
        <v>0.58899999999999997</v>
      </c>
      <c r="BW604">
        <v>0.72187840000000003</v>
      </c>
      <c r="BX604">
        <v>17.100000000000001</v>
      </c>
      <c r="BY604">
        <v>4616.2</v>
      </c>
      <c r="BZ604">
        <v>193.8</v>
      </c>
      <c r="CB604">
        <v>106.7</v>
      </c>
      <c r="CC604">
        <v>3.6840742340000001</v>
      </c>
      <c r="CD604">
        <v>3.6809427709999998</v>
      </c>
      <c r="CE604">
        <v>216.94</v>
      </c>
      <c r="CF604" t="s">
        <v>609</v>
      </c>
      <c r="CG604">
        <v>8</v>
      </c>
      <c r="CH604" t="s">
        <v>1564</v>
      </c>
      <c r="CI604" t="s">
        <v>157</v>
      </c>
      <c r="CJ604" t="s">
        <v>1565</v>
      </c>
      <c r="CL604">
        <v>1248.5</v>
      </c>
      <c r="CM604">
        <v>1253.5</v>
      </c>
      <c r="CN604">
        <v>1248.5</v>
      </c>
      <c r="CO604">
        <v>1253.5</v>
      </c>
      <c r="CP604" t="s">
        <v>157</v>
      </c>
      <c r="CQ604" t="s">
        <v>157</v>
      </c>
      <c r="CR604" t="s">
        <v>780</v>
      </c>
      <c r="CU604">
        <v>456.4</v>
      </c>
      <c r="CV604">
        <v>451.6</v>
      </c>
      <c r="CW604" t="s">
        <v>2327</v>
      </c>
    </row>
    <row r="605" spans="2:101" hidden="1">
      <c r="C605" t="s">
        <v>1440</v>
      </c>
      <c r="D605" t="s">
        <v>592</v>
      </c>
      <c r="E605" t="s">
        <v>665</v>
      </c>
      <c r="F605" t="s">
        <v>594</v>
      </c>
      <c r="G605" t="s">
        <v>2383</v>
      </c>
      <c r="H605">
        <v>13541</v>
      </c>
      <c r="I605" t="s">
        <v>616</v>
      </c>
      <c r="J605" t="s">
        <v>1442</v>
      </c>
      <c r="K605">
        <v>10861</v>
      </c>
      <c r="L605" t="s">
        <v>638</v>
      </c>
      <c r="M605" t="s">
        <v>1096</v>
      </c>
      <c r="N605" t="s">
        <v>1642</v>
      </c>
      <c r="O605" t="s">
        <v>2365</v>
      </c>
      <c r="P605" t="s">
        <v>1641</v>
      </c>
      <c r="Q605" t="s">
        <v>642</v>
      </c>
      <c r="R605">
        <v>345</v>
      </c>
      <c r="S605">
        <v>345</v>
      </c>
      <c r="T605">
        <v>30</v>
      </c>
      <c r="U605">
        <v>-16</v>
      </c>
      <c r="V605">
        <v>-16</v>
      </c>
      <c r="W605">
        <v>23.4</v>
      </c>
      <c r="Z605" t="s">
        <v>607</v>
      </c>
      <c r="AA605">
        <v>8.0000000000000004E-4</v>
      </c>
      <c r="AB605">
        <v>1.72E-2</v>
      </c>
      <c r="AC605">
        <v>1.6E-2</v>
      </c>
      <c r="AD605" t="s">
        <v>606</v>
      </c>
      <c r="AE605">
        <v>0.95299999999999996</v>
      </c>
      <c r="AF605">
        <v>1.0200000000000001E-2</v>
      </c>
      <c r="AG605">
        <v>1E-3</v>
      </c>
      <c r="AH605">
        <v>1E-3</v>
      </c>
      <c r="AI605">
        <v>2.0000000000000001E-4</v>
      </c>
      <c r="AJ605">
        <v>2.0000000000000001E-4</v>
      </c>
      <c r="AK605" t="s">
        <v>607</v>
      </c>
      <c r="AL605">
        <v>1.2E-4</v>
      </c>
      <c r="AM605">
        <v>1.8000000000000001E-4</v>
      </c>
      <c r="AN605">
        <v>0</v>
      </c>
      <c r="AO605">
        <v>0</v>
      </c>
      <c r="AP605">
        <v>0</v>
      </c>
      <c r="AQ605" t="s">
        <v>606</v>
      </c>
      <c r="AR605" t="s">
        <v>606</v>
      </c>
      <c r="AS605" t="s">
        <v>606</v>
      </c>
      <c r="AT605" t="s">
        <v>606</v>
      </c>
      <c r="AU605" t="s">
        <v>606</v>
      </c>
      <c r="BK605">
        <v>0</v>
      </c>
      <c r="BL605">
        <v>1.0000000000000001E-5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6.9999999999999994E-5</v>
      </c>
      <c r="BS605">
        <v>2.0000000000000002E-5</v>
      </c>
      <c r="BT605">
        <v>0</v>
      </c>
      <c r="BU605">
        <v>0</v>
      </c>
      <c r="BV605">
        <v>0.58499999999999996</v>
      </c>
      <c r="BW605">
        <v>0.71697599999999995</v>
      </c>
      <c r="BX605">
        <v>17</v>
      </c>
      <c r="BY605">
        <v>4619.6000000000004</v>
      </c>
      <c r="BZ605">
        <v>193</v>
      </c>
      <c r="CB605">
        <v>102.8</v>
      </c>
      <c r="CC605">
        <v>3.5494173500000001</v>
      </c>
      <c r="CD605">
        <v>3.5464003449999999</v>
      </c>
      <c r="CE605">
        <v>209.8</v>
      </c>
      <c r="CF605" t="s">
        <v>609</v>
      </c>
      <c r="CG605">
        <v>0</v>
      </c>
      <c r="CH605" t="s">
        <v>1443</v>
      </c>
      <c r="CI605" t="s">
        <v>157</v>
      </c>
      <c r="CJ605" t="s">
        <v>1444</v>
      </c>
      <c r="CL605">
        <v>1303.4000000000001</v>
      </c>
      <c r="CM605">
        <v>1807</v>
      </c>
      <c r="CN605">
        <v>1303.4000000000001</v>
      </c>
      <c r="CO605">
        <v>1807</v>
      </c>
      <c r="CP605" t="s">
        <v>157</v>
      </c>
      <c r="CQ605" t="s">
        <v>157</v>
      </c>
      <c r="CR605" t="s">
        <v>780</v>
      </c>
      <c r="CU605">
        <v>459.6</v>
      </c>
      <c r="CV605">
        <v>454.6</v>
      </c>
      <c r="CW605" t="s">
        <v>2327</v>
      </c>
    </row>
    <row r="606" spans="2:101" hidden="1">
      <c r="B606">
        <v>76676</v>
      </c>
      <c r="C606" t="s">
        <v>2384</v>
      </c>
      <c r="D606" t="s">
        <v>592</v>
      </c>
      <c r="E606" t="s">
        <v>665</v>
      </c>
      <c r="F606" t="s">
        <v>594</v>
      </c>
      <c r="G606" t="s">
        <v>2385</v>
      </c>
      <c r="H606">
        <v>1809</v>
      </c>
      <c r="I606" t="s">
        <v>616</v>
      </c>
      <c r="J606" t="s">
        <v>1034</v>
      </c>
      <c r="K606">
        <v>17056</v>
      </c>
      <c r="L606" t="s">
        <v>599</v>
      </c>
      <c r="M606" t="s">
        <v>1143</v>
      </c>
      <c r="N606" t="s">
        <v>1642</v>
      </c>
      <c r="O606" t="s">
        <v>2341</v>
      </c>
      <c r="P606" t="s">
        <v>2355</v>
      </c>
      <c r="Q606" t="s">
        <v>642</v>
      </c>
      <c r="R606">
        <v>827</v>
      </c>
      <c r="S606">
        <v>827</v>
      </c>
      <c r="T606">
        <v>900</v>
      </c>
      <c r="U606">
        <v>16</v>
      </c>
      <c r="V606">
        <v>16</v>
      </c>
      <c r="W606">
        <v>24.6</v>
      </c>
      <c r="Z606">
        <v>5.9999999999999995E-4</v>
      </c>
      <c r="AA606">
        <v>2.9999999999999997E-4</v>
      </c>
      <c r="AB606">
        <v>3.3999999999999998E-3</v>
      </c>
      <c r="AC606">
        <v>9.6100000000000005E-2</v>
      </c>
      <c r="AD606" t="s">
        <v>606</v>
      </c>
      <c r="AE606">
        <v>0.89900000000000002</v>
      </c>
      <c r="AF606">
        <v>5.9999999999999995E-4</v>
      </c>
      <c r="AG606" t="s">
        <v>607</v>
      </c>
      <c r="AH606" t="s">
        <v>607</v>
      </c>
      <c r="AI606" t="s">
        <v>607</v>
      </c>
      <c r="AJ606" t="s">
        <v>606</v>
      </c>
      <c r="AK606" t="s">
        <v>606</v>
      </c>
      <c r="AL606">
        <v>0</v>
      </c>
      <c r="AM606">
        <v>0</v>
      </c>
      <c r="AN606">
        <v>0</v>
      </c>
      <c r="AO606">
        <v>0</v>
      </c>
      <c r="AP606">
        <v>0</v>
      </c>
      <c r="AQ606" t="s">
        <v>606</v>
      </c>
      <c r="AR606" t="s">
        <v>606</v>
      </c>
      <c r="AS606" t="s">
        <v>606</v>
      </c>
      <c r="AT606" t="s">
        <v>606</v>
      </c>
      <c r="AU606" t="s">
        <v>606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0.64800000000000002</v>
      </c>
      <c r="BW606">
        <v>0.79418880000000003</v>
      </c>
      <c r="BX606">
        <v>18.8</v>
      </c>
      <c r="BY606">
        <v>4858.7</v>
      </c>
      <c r="BZ606">
        <v>201.2</v>
      </c>
      <c r="CB606">
        <v>95</v>
      </c>
      <c r="CC606">
        <v>3.28</v>
      </c>
      <c r="CD606">
        <v>3.2770000000000001</v>
      </c>
      <c r="CE606" t="s">
        <v>608</v>
      </c>
      <c r="CF606" t="s">
        <v>609</v>
      </c>
      <c r="CG606">
        <v>0</v>
      </c>
      <c r="CH606" t="s">
        <v>1036</v>
      </c>
      <c r="CI606" t="s">
        <v>157</v>
      </c>
      <c r="CJ606" t="s">
        <v>1037</v>
      </c>
      <c r="CL606">
        <v>1825.8</v>
      </c>
      <c r="CM606">
        <v>1835.6</v>
      </c>
      <c r="CN606">
        <v>1825.8</v>
      </c>
      <c r="CO606">
        <v>1835.6</v>
      </c>
      <c r="CP606" t="s">
        <v>157</v>
      </c>
      <c r="CQ606" t="s">
        <v>157</v>
      </c>
      <c r="CR606" t="s">
        <v>780</v>
      </c>
      <c r="CU606" t="s">
        <v>157</v>
      </c>
      <c r="CV606">
        <v>660.7</v>
      </c>
      <c r="CW606" t="s">
        <v>2327</v>
      </c>
    </row>
    <row r="607" spans="2:101" hidden="1">
      <c r="B607">
        <v>76677</v>
      </c>
      <c r="C607" t="s">
        <v>1691</v>
      </c>
      <c r="D607" t="s">
        <v>592</v>
      </c>
      <c r="E607" t="s">
        <v>665</v>
      </c>
      <c r="F607" t="s">
        <v>594</v>
      </c>
      <c r="G607" t="s">
        <v>2386</v>
      </c>
      <c r="H607">
        <v>8572</v>
      </c>
      <c r="I607" t="s">
        <v>616</v>
      </c>
      <c r="J607" t="s">
        <v>1693</v>
      </c>
      <c r="L607" t="s">
        <v>638</v>
      </c>
      <c r="M607" t="s">
        <v>831</v>
      </c>
      <c r="N607" t="s">
        <v>1642</v>
      </c>
      <c r="O607" t="s">
        <v>2341</v>
      </c>
      <c r="P607" t="s">
        <v>2355</v>
      </c>
      <c r="Q607" t="s">
        <v>642</v>
      </c>
      <c r="R607">
        <v>1117</v>
      </c>
      <c r="S607">
        <v>1117</v>
      </c>
      <c r="T607" t="s">
        <v>605</v>
      </c>
      <c r="U607">
        <v>23.3</v>
      </c>
      <c r="V607">
        <v>23.3</v>
      </c>
      <c r="W607">
        <v>24.6</v>
      </c>
      <c r="Z607" t="s">
        <v>607</v>
      </c>
      <c r="AA607">
        <v>2.0000000000000001E-4</v>
      </c>
      <c r="AB607">
        <v>4.5999999999999999E-3</v>
      </c>
      <c r="AC607">
        <v>8.7800000000000003E-2</v>
      </c>
      <c r="AD607" t="s">
        <v>607</v>
      </c>
      <c r="AE607">
        <v>0.90669999999999995</v>
      </c>
      <c r="AF607">
        <v>5.0000000000000001E-4</v>
      </c>
      <c r="AG607">
        <v>2.0000000000000001E-4</v>
      </c>
      <c r="AH607" t="s">
        <v>607</v>
      </c>
      <c r="AI607" t="s">
        <v>607</v>
      </c>
      <c r="AJ607" t="s">
        <v>607</v>
      </c>
      <c r="AK607" t="s">
        <v>607</v>
      </c>
      <c r="AL607">
        <v>0</v>
      </c>
      <c r="AM607">
        <v>0</v>
      </c>
      <c r="AN607">
        <v>0</v>
      </c>
      <c r="AO607">
        <v>0</v>
      </c>
      <c r="AP607">
        <v>0</v>
      </c>
      <c r="AQ607" t="s">
        <v>607</v>
      </c>
      <c r="AR607" t="s">
        <v>606</v>
      </c>
      <c r="AS607" t="s">
        <v>606</v>
      </c>
      <c r="AT607" t="s">
        <v>606</v>
      </c>
      <c r="AU607" t="s">
        <v>606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0.64200000000000002</v>
      </c>
      <c r="BW607">
        <v>0.78683519999999996</v>
      </c>
      <c r="BX607">
        <v>18.600000000000001</v>
      </c>
      <c r="BY607">
        <v>4836.3</v>
      </c>
      <c r="BZ607">
        <v>200.4</v>
      </c>
      <c r="CB607">
        <v>114</v>
      </c>
      <c r="CC607">
        <v>3.9361242989999998</v>
      </c>
      <c r="CD607">
        <v>3.9327785930000001</v>
      </c>
      <c r="CE607">
        <v>232.08</v>
      </c>
      <c r="CF607" t="s">
        <v>609</v>
      </c>
      <c r="CG607">
        <v>15</v>
      </c>
      <c r="CH607" t="s">
        <v>1695</v>
      </c>
      <c r="CI607" t="s">
        <v>157</v>
      </c>
      <c r="CJ607" t="s">
        <v>1696</v>
      </c>
      <c r="CL607">
        <v>508.5</v>
      </c>
      <c r="CM607">
        <v>511.5</v>
      </c>
      <c r="CN607">
        <v>508.5</v>
      </c>
      <c r="CO607">
        <v>511.5</v>
      </c>
      <c r="CR607" t="s">
        <v>780</v>
      </c>
      <c r="CU607">
        <v>614.79999999999995</v>
      </c>
      <c r="CV607">
        <v>611.20000000000005</v>
      </c>
      <c r="CW607" t="s">
        <v>2327</v>
      </c>
    </row>
    <row r="608" spans="2:101" hidden="1">
      <c r="B608">
        <v>76793</v>
      </c>
      <c r="C608" t="s">
        <v>2387</v>
      </c>
      <c r="D608" t="s">
        <v>592</v>
      </c>
      <c r="E608" t="s">
        <v>665</v>
      </c>
      <c r="F608" t="s">
        <v>594</v>
      </c>
      <c r="G608" t="s">
        <v>2388</v>
      </c>
      <c r="H608">
        <v>11473</v>
      </c>
      <c r="I608" t="s">
        <v>616</v>
      </c>
      <c r="J608" t="s">
        <v>1081</v>
      </c>
      <c r="K608">
        <v>15245</v>
      </c>
      <c r="L608" t="s">
        <v>638</v>
      </c>
      <c r="N608" t="s">
        <v>1642</v>
      </c>
      <c r="O608" t="s">
        <v>2323</v>
      </c>
      <c r="P608" t="s">
        <v>2355</v>
      </c>
      <c r="Q608" t="s">
        <v>1099</v>
      </c>
      <c r="R608">
        <v>414</v>
      </c>
      <c r="S608">
        <v>414</v>
      </c>
      <c r="T608">
        <v>400</v>
      </c>
      <c r="U608">
        <v>3</v>
      </c>
      <c r="V608">
        <v>3</v>
      </c>
      <c r="W608">
        <v>21</v>
      </c>
      <c r="Z608" t="s">
        <v>607</v>
      </c>
      <c r="AA608">
        <v>1E-3</v>
      </c>
      <c r="AB608">
        <v>1.7000000000000001E-2</v>
      </c>
      <c r="AC608">
        <v>1.7399999999999999E-2</v>
      </c>
      <c r="AD608" t="s">
        <v>607</v>
      </c>
      <c r="AE608">
        <v>0.95820000000000005</v>
      </c>
      <c r="AF608">
        <v>3.7000000000000002E-3</v>
      </c>
      <c r="AG608">
        <v>2.0000000000000001E-4</v>
      </c>
      <c r="AH608">
        <v>2.0000000000000001E-4</v>
      </c>
      <c r="AI608">
        <v>1E-4</v>
      </c>
      <c r="AJ608">
        <v>2.9999999999999997E-4</v>
      </c>
      <c r="AK608">
        <v>2.0000000000000001E-4</v>
      </c>
      <c r="AL608">
        <v>4.0999999999999999E-4</v>
      </c>
      <c r="AM608">
        <v>5.4000000000000001E-4</v>
      </c>
      <c r="AN608">
        <v>3.1E-4</v>
      </c>
      <c r="AO608">
        <v>0</v>
      </c>
      <c r="AP608">
        <v>0</v>
      </c>
      <c r="AQ608" t="s">
        <v>606</v>
      </c>
      <c r="AR608" t="s">
        <v>606</v>
      </c>
      <c r="AS608" t="s">
        <v>606</v>
      </c>
      <c r="AT608" t="s">
        <v>606</v>
      </c>
      <c r="AU608" t="s">
        <v>606</v>
      </c>
      <c r="BK608">
        <v>0</v>
      </c>
      <c r="BL608">
        <v>3.0000000000000001E-5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2.5999999999999998E-4</v>
      </c>
      <c r="BS608">
        <v>3.0000000000000001E-5</v>
      </c>
      <c r="BT608">
        <v>3.0000000000000001E-5</v>
      </c>
      <c r="BU608">
        <v>9.0000000000000006E-5</v>
      </c>
      <c r="BV608">
        <v>0.58499999999999996</v>
      </c>
      <c r="BW608">
        <v>0.71697599999999995</v>
      </c>
      <c r="BX608">
        <v>17</v>
      </c>
      <c r="BY608">
        <v>4619.3999999999996</v>
      </c>
      <c r="BZ608">
        <v>192.5</v>
      </c>
      <c r="CB608">
        <v>105.8</v>
      </c>
      <c r="CC608">
        <v>3.6529995679999998</v>
      </c>
      <c r="CD608">
        <v>3.6498945190000001</v>
      </c>
      <c r="CE608">
        <v>215.05</v>
      </c>
      <c r="CF608" t="s">
        <v>609</v>
      </c>
      <c r="CG608">
        <v>8</v>
      </c>
      <c r="CH608" t="s">
        <v>1082</v>
      </c>
      <c r="CI608" t="s">
        <v>157</v>
      </c>
      <c r="CJ608" t="s">
        <v>1083</v>
      </c>
      <c r="CL608">
        <v>1384.3</v>
      </c>
      <c r="CM608">
        <v>1674</v>
      </c>
      <c r="CN608">
        <v>1384.3</v>
      </c>
      <c r="CO608">
        <v>1674</v>
      </c>
      <c r="CP608" t="s">
        <v>157</v>
      </c>
      <c r="CQ608" t="s">
        <v>157</v>
      </c>
      <c r="CU608">
        <v>486.2</v>
      </c>
      <c r="CV608">
        <v>480.9</v>
      </c>
      <c r="CW608" t="s">
        <v>2389</v>
      </c>
    </row>
    <row r="609" spans="2:101" hidden="1">
      <c r="B609">
        <v>76821</v>
      </c>
      <c r="C609" t="s">
        <v>2390</v>
      </c>
      <c r="D609" t="s">
        <v>592</v>
      </c>
      <c r="E609" t="s">
        <v>665</v>
      </c>
      <c r="F609" t="s">
        <v>594</v>
      </c>
      <c r="G609" t="s">
        <v>2391</v>
      </c>
      <c r="H609">
        <v>15120</v>
      </c>
      <c r="I609" t="s">
        <v>616</v>
      </c>
      <c r="J609" t="s">
        <v>1261</v>
      </c>
      <c r="K609">
        <v>13400</v>
      </c>
      <c r="L609" t="s">
        <v>638</v>
      </c>
      <c r="M609" t="s">
        <v>1096</v>
      </c>
      <c r="N609" t="s">
        <v>1642</v>
      </c>
      <c r="O609" t="s">
        <v>2323</v>
      </c>
      <c r="P609" t="s">
        <v>2355</v>
      </c>
      <c r="Q609" t="s">
        <v>642</v>
      </c>
      <c r="R609">
        <v>434</v>
      </c>
      <c r="S609">
        <v>434</v>
      </c>
      <c r="T609">
        <v>500</v>
      </c>
      <c r="U609">
        <v>7.8</v>
      </c>
      <c r="V609">
        <v>7.8</v>
      </c>
      <c r="W609">
        <v>24.4</v>
      </c>
      <c r="Z609" t="s">
        <v>607</v>
      </c>
      <c r="AA609">
        <v>8.0000000000000004E-4</v>
      </c>
      <c r="AB609">
        <v>1.4200000000000001E-2</v>
      </c>
      <c r="AC609">
        <v>1.7899999999999999E-2</v>
      </c>
      <c r="AD609" t="s">
        <v>607</v>
      </c>
      <c r="AE609">
        <v>0.95860000000000001</v>
      </c>
      <c r="AF609">
        <v>4.1999999999999997E-3</v>
      </c>
      <c r="AG609">
        <v>5.0000000000000001E-4</v>
      </c>
      <c r="AH609">
        <v>1E-4</v>
      </c>
      <c r="AI609">
        <v>2.0000000000000001E-4</v>
      </c>
      <c r="AJ609">
        <v>2.9999999999999997E-4</v>
      </c>
      <c r="AK609">
        <v>2.0000000000000001E-4</v>
      </c>
      <c r="AL609">
        <v>5.5000000000000003E-4</v>
      </c>
      <c r="AM609">
        <v>1.06E-3</v>
      </c>
      <c r="AN609">
        <v>5.1999999999999995E-4</v>
      </c>
      <c r="AO609">
        <v>6.9999999999999994E-5</v>
      </c>
      <c r="AP609">
        <v>0</v>
      </c>
      <c r="AQ609" t="s">
        <v>606</v>
      </c>
      <c r="AR609" t="s">
        <v>606</v>
      </c>
      <c r="AS609" t="s">
        <v>606</v>
      </c>
      <c r="AT609" t="s">
        <v>606</v>
      </c>
      <c r="AU609" t="s">
        <v>606</v>
      </c>
      <c r="BK609">
        <v>2.0000000000000002E-5</v>
      </c>
      <c r="BL609">
        <v>4.0000000000000003E-5</v>
      </c>
      <c r="BM609">
        <v>0</v>
      </c>
      <c r="BN609">
        <v>0</v>
      </c>
      <c r="BO609">
        <v>0</v>
      </c>
      <c r="BP609">
        <v>3.0000000000000001E-5</v>
      </c>
      <c r="BQ609">
        <v>0</v>
      </c>
      <c r="BR609">
        <v>4.0999999999999999E-4</v>
      </c>
      <c r="BS609">
        <v>6.0000000000000002E-5</v>
      </c>
      <c r="BT609">
        <v>6.0000000000000002E-5</v>
      </c>
      <c r="BU609">
        <v>1.8000000000000001E-4</v>
      </c>
      <c r="BV609">
        <v>0.58899999999999997</v>
      </c>
      <c r="BW609">
        <v>0.72187840000000003</v>
      </c>
      <c r="BX609">
        <v>17.100000000000001</v>
      </c>
      <c r="BY609">
        <v>4623</v>
      </c>
      <c r="BZ609">
        <v>193.4</v>
      </c>
      <c r="CB609">
        <v>103.9</v>
      </c>
      <c r="CC609">
        <v>3.587397497</v>
      </c>
      <c r="CD609">
        <v>3.5843482089999998</v>
      </c>
      <c r="CE609">
        <v>211.35</v>
      </c>
      <c r="CF609" t="s">
        <v>609</v>
      </c>
      <c r="CG609">
        <v>6</v>
      </c>
      <c r="CH609" t="s">
        <v>1262</v>
      </c>
      <c r="CI609" t="s">
        <v>157</v>
      </c>
      <c r="CJ609" t="s">
        <v>1263</v>
      </c>
      <c r="CL609">
        <v>1403</v>
      </c>
      <c r="CM609">
        <v>1959</v>
      </c>
      <c r="CN609">
        <v>1403</v>
      </c>
      <c r="CO609">
        <v>1959</v>
      </c>
      <c r="CP609" t="s">
        <v>157</v>
      </c>
      <c r="CQ609" t="s">
        <v>157</v>
      </c>
      <c r="CU609">
        <v>480.4</v>
      </c>
      <c r="CV609">
        <v>475.4</v>
      </c>
      <c r="CW609" t="s">
        <v>2389</v>
      </c>
    </row>
    <row r="610" spans="2:101" hidden="1">
      <c r="B610">
        <v>76679</v>
      </c>
      <c r="C610" t="s">
        <v>2392</v>
      </c>
      <c r="D610" t="s">
        <v>592</v>
      </c>
      <c r="E610" t="s">
        <v>665</v>
      </c>
      <c r="F610" t="s">
        <v>594</v>
      </c>
      <c r="G610" t="s">
        <v>2393</v>
      </c>
      <c r="H610">
        <v>7734</v>
      </c>
      <c r="I610" t="s">
        <v>616</v>
      </c>
      <c r="J610" t="s">
        <v>1204</v>
      </c>
      <c r="K610">
        <v>14511</v>
      </c>
      <c r="L610" t="s">
        <v>654</v>
      </c>
      <c r="M610" t="s">
        <v>1169</v>
      </c>
      <c r="N610" t="s">
        <v>1642</v>
      </c>
      <c r="O610" t="s">
        <v>2341</v>
      </c>
      <c r="P610" t="s">
        <v>2355</v>
      </c>
      <c r="Q610" t="s">
        <v>642</v>
      </c>
      <c r="R610">
        <v>689</v>
      </c>
      <c r="S610">
        <v>689</v>
      </c>
      <c r="T610">
        <v>700</v>
      </c>
      <c r="U610">
        <v>0</v>
      </c>
      <c r="V610">
        <v>0</v>
      </c>
      <c r="W610">
        <v>24.9</v>
      </c>
      <c r="Z610">
        <v>1E-4</v>
      </c>
      <c r="AA610">
        <v>1E-4</v>
      </c>
      <c r="AB610">
        <v>3.5000000000000001E-3</v>
      </c>
      <c r="AC610">
        <v>8.4400000000000003E-2</v>
      </c>
      <c r="AD610" t="s">
        <v>607</v>
      </c>
      <c r="AE610">
        <v>0.91100000000000003</v>
      </c>
      <c r="AF610">
        <v>6.9999999999999999E-4</v>
      </c>
      <c r="AG610">
        <v>2.0000000000000001E-4</v>
      </c>
      <c r="AH610" t="s">
        <v>607</v>
      </c>
      <c r="AI610" t="s">
        <v>607</v>
      </c>
      <c r="AJ610" t="s">
        <v>607</v>
      </c>
      <c r="AK610" t="s">
        <v>607</v>
      </c>
      <c r="AL610">
        <v>0</v>
      </c>
      <c r="AM610">
        <v>0</v>
      </c>
      <c r="AN610">
        <v>0</v>
      </c>
      <c r="AO610">
        <v>0</v>
      </c>
      <c r="AP610">
        <v>0</v>
      </c>
      <c r="AQ610" t="s">
        <v>607</v>
      </c>
      <c r="AR610" t="s">
        <v>606</v>
      </c>
      <c r="AS610" t="s">
        <v>606</v>
      </c>
      <c r="AT610" t="s">
        <v>606</v>
      </c>
      <c r="AU610" t="s">
        <v>606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0.63800000000000001</v>
      </c>
      <c r="BW610">
        <v>0.78193279999999998</v>
      </c>
      <c r="BX610">
        <v>18.5</v>
      </c>
      <c r="BY610">
        <v>4828</v>
      </c>
      <c r="BZ610">
        <v>200.2</v>
      </c>
      <c r="CB610">
        <v>111.5</v>
      </c>
      <c r="CC610">
        <v>3.8498057829999999</v>
      </c>
      <c r="CD610">
        <v>3.8465334480000002</v>
      </c>
      <c r="CE610">
        <v>227.29</v>
      </c>
      <c r="CF610" t="s">
        <v>609</v>
      </c>
      <c r="CG610">
        <v>3</v>
      </c>
      <c r="CH610" t="s">
        <v>1205</v>
      </c>
      <c r="CI610" t="s">
        <v>157</v>
      </c>
      <c r="CJ610" t="s">
        <v>1206</v>
      </c>
      <c r="CL610">
        <v>528.5</v>
      </c>
      <c r="CM610">
        <v>534.5</v>
      </c>
      <c r="CN610">
        <v>528.5</v>
      </c>
      <c r="CO610">
        <v>534.5</v>
      </c>
      <c r="CP610" t="s">
        <v>157</v>
      </c>
      <c r="CQ610" t="s">
        <v>157</v>
      </c>
      <c r="CU610">
        <v>624.9</v>
      </c>
      <c r="CV610">
        <v>620.29999999999995</v>
      </c>
      <c r="CW610" t="s">
        <v>2389</v>
      </c>
    </row>
    <row r="611" spans="2:101" hidden="1">
      <c r="B611">
        <v>76707</v>
      </c>
      <c r="C611" t="s">
        <v>2394</v>
      </c>
      <c r="D611" t="s">
        <v>592</v>
      </c>
      <c r="E611" t="s">
        <v>665</v>
      </c>
      <c r="F611" t="s">
        <v>594</v>
      </c>
      <c r="G611" t="s">
        <v>2395</v>
      </c>
      <c r="H611">
        <v>11195</v>
      </c>
      <c r="I611" t="s">
        <v>616</v>
      </c>
      <c r="J611" t="s">
        <v>1334</v>
      </c>
      <c r="K611">
        <v>14543</v>
      </c>
      <c r="L611" t="s">
        <v>654</v>
      </c>
      <c r="M611" t="s">
        <v>1096</v>
      </c>
      <c r="N611" t="s">
        <v>1642</v>
      </c>
      <c r="O611" t="s">
        <v>2341</v>
      </c>
      <c r="P611" t="s">
        <v>2332</v>
      </c>
      <c r="Q611" t="s">
        <v>642</v>
      </c>
      <c r="R611">
        <v>641</v>
      </c>
      <c r="S611">
        <v>641</v>
      </c>
      <c r="T611">
        <v>550</v>
      </c>
      <c r="U611">
        <v>-3</v>
      </c>
      <c r="V611">
        <v>-3</v>
      </c>
      <c r="W611">
        <v>24.3</v>
      </c>
      <c r="Z611" t="s">
        <v>607</v>
      </c>
      <c r="AA611">
        <v>1.1000000000000001E-3</v>
      </c>
      <c r="AB611">
        <v>2.3800000000000002E-2</v>
      </c>
      <c r="AC611">
        <v>1.84E-2</v>
      </c>
      <c r="AD611" t="s">
        <v>607</v>
      </c>
      <c r="AE611">
        <v>0.94989999999999997</v>
      </c>
      <c r="AF611">
        <v>4.0000000000000001E-3</v>
      </c>
      <c r="AG611">
        <v>1E-4</v>
      </c>
      <c r="AH611">
        <v>2.9999999999999997E-4</v>
      </c>
      <c r="AI611">
        <v>2.9999999999999997E-4</v>
      </c>
      <c r="AJ611">
        <v>5.9999999999999995E-4</v>
      </c>
      <c r="AK611">
        <v>4.0000000000000002E-4</v>
      </c>
      <c r="AL611">
        <v>4.8999999999999998E-4</v>
      </c>
      <c r="AM611">
        <v>2.4000000000000001E-4</v>
      </c>
      <c r="AN611">
        <v>0</v>
      </c>
      <c r="AO611">
        <v>0</v>
      </c>
      <c r="AP611">
        <v>0</v>
      </c>
      <c r="AQ611" t="s">
        <v>606</v>
      </c>
      <c r="AR611" t="s">
        <v>606</v>
      </c>
      <c r="AS611" t="s">
        <v>606</v>
      </c>
      <c r="AT611" t="s">
        <v>606</v>
      </c>
      <c r="AU611" t="s">
        <v>606</v>
      </c>
      <c r="BK611">
        <v>0</v>
      </c>
      <c r="BL611">
        <v>5.0000000000000002E-5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2.5999999999999998E-4</v>
      </c>
      <c r="BS611">
        <v>4.0000000000000003E-5</v>
      </c>
      <c r="BT611">
        <v>2.0000000000000002E-5</v>
      </c>
      <c r="BU611">
        <v>0</v>
      </c>
      <c r="BV611">
        <v>0.58899999999999997</v>
      </c>
      <c r="BW611">
        <v>0.72187840000000003</v>
      </c>
      <c r="BX611">
        <v>17</v>
      </c>
      <c r="BY611">
        <v>4614.2</v>
      </c>
      <c r="BZ611">
        <v>192.2</v>
      </c>
      <c r="CB611">
        <v>100.1</v>
      </c>
      <c r="CC611">
        <v>3.4561933530000002</v>
      </c>
      <c r="CD611">
        <v>3.4532555889999998</v>
      </c>
      <c r="CE611">
        <v>203.82</v>
      </c>
      <c r="CF611" t="s">
        <v>609</v>
      </c>
      <c r="CG611">
        <v>12</v>
      </c>
      <c r="CH611" t="s">
        <v>1335</v>
      </c>
      <c r="CI611" t="s">
        <v>157</v>
      </c>
      <c r="CJ611" t="s">
        <v>1336</v>
      </c>
      <c r="CL611">
        <v>1466.4</v>
      </c>
      <c r="CM611">
        <v>2047</v>
      </c>
      <c r="CN611">
        <v>1466.4</v>
      </c>
      <c r="CO611">
        <v>2047</v>
      </c>
      <c r="CP611" t="s">
        <v>157</v>
      </c>
      <c r="CQ611" t="s">
        <v>157</v>
      </c>
      <c r="CU611">
        <v>533.70000000000005</v>
      </c>
      <c r="CV611">
        <v>526.9</v>
      </c>
      <c r="CW611" t="s">
        <v>2389</v>
      </c>
    </row>
    <row r="612" spans="2:101" hidden="1">
      <c r="B612">
        <v>76840</v>
      </c>
      <c r="C612" t="s">
        <v>2396</v>
      </c>
      <c r="D612" t="s">
        <v>592</v>
      </c>
      <c r="E612" t="s">
        <v>665</v>
      </c>
      <c r="F612" t="s">
        <v>594</v>
      </c>
      <c r="G612" t="s">
        <v>2397</v>
      </c>
      <c r="H612">
        <v>9134</v>
      </c>
      <c r="I612" t="s">
        <v>616</v>
      </c>
      <c r="J612" t="s">
        <v>1453</v>
      </c>
      <c r="K612">
        <v>11705</v>
      </c>
      <c r="L612" t="s">
        <v>638</v>
      </c>
      <c r="M612" t="s">
        <v>1096</v>
      </c>
      <c r="N612" t="s">
        <v>1642</v>
      </c>
      <c r="O612" t="s">
        <v>2321</v>
      </c>
      <c r="P612" t="s">
        <v>2332</v>
      </c>
      <c r="Q612" t="s">
        <v>642</v>
      </c>
      <c r="R612">
        <v>689</v>
      </c>
      <c r="S612">
        <v>689</v>
      </c>
      <c r="T612">
        <v>500</v>
      </c>
      <c r="U612">
        <v>-13.9</v>
      </c>
      <c r="V612">
        <v>-13.9</v>
      </c>
      <c r="W612">
        <v>23.1</v>
      </c>
      <c r="Z612" t="s">
        <v>607</v>
      </c>
      <c r="AA612">
        <v>1.5E-3</v>
      </c>
      <c r="AB612">
        <v>3.15E-2</v>
      </c>
      <c r="AC612">
        <v>2.12E-2</v>
      </c>
      <c r="AD612" t="s">
        <v>607</v>
      </c>
      <c r="AE612">
        <v>0.93510000000000004</v>
      </c>
      <c r="AF612">
        <v>6.3E-3</v>
      </c>
      <c r="AG612">
        <v>2.0000000000000001E-4</v>
      </c>
      <c r="AH612">
        <v>4.0000000000000002E-4</v>
      </c>
      <c r="AI612">
        <v>2.9999999999999997E-4</v>
      </c>
      <c r="AJ612">
        <v>6.9999999999999999E-4</v>
      </c>
      <c r="AK612">
        <v>5.0000000000000001E-4</v>
      </c>
      <c r="AL612">
        <v>8.4999999999999995E-4</v>
      </c>
      <c r="AM612">
        <v>6.0999999999999997E-4</v>
      </c>
      <c r="AN612">
        <v>9.0000000000000006E-5</v>
      </c>
      <c r="AO612">
        <v>0</v>
      </c>
      <c r="AP612">
        <v>0</v>
      </c>
      <c r="AQ612" t="s">
        <v>606</v>
      </c>
      <c r="AR612" t="s">
        <v>606</v>
      </c>
      <c r="AS612" t="s">
        <v>606</v>
      </c>
      <c r="AT612" t="s">
        <v>606</v>
      </c>
      <c r="AU612" t="s">
        <v>606</v>
      </c>
      <c r="BK612">
        <v>1.0000000000000001E-5</v>
      </c>
      <c r="BL612">
        <v>6.0000000000000002E-5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4.8999999999999998E-4</v>
      </c>
      <c r="BS612">
        <v>4.0000000000000003E-5</v>
      </c>
      <c r="BT612">
        <v>4.0000000000000003E-5</v>
      </c>
      <c r="BU612">
        <v>1.1E-4</v>
      </c>
      <c r="BV612">
        <v>0.59899999999999998</v>
      </c>
      <c r="BW612">
        <v>0.73413439999999996</v>
      </c>
      <c r="BX612">
        <v>17.399999999999999</v>
      </c>
      <c r="BY612">
        <v>4609.3</v>
      </c>
      <c r="BZ612">
        <v>192.7</v>
      </c>
      <c r="CB612">
        <v>100.3</v>
      </c>
      <c r="CC612">
        <v>3.4630988349999998</v>
      </c>
      <c r="CD612">
        <v>3.4601552010000001</v>
      </c>
      <c r="CE612">
        <v>204.15</v>
      </c>
      <c r="CF612" t="s">
        <v>609</v>
      </c>
      <c r="CG612">
        <v>10</v>
      </c>
      <c r="CH612" t="s">
        <v>1455</v>
      </c>
      <c r="CI612" t="s">
        <v>157</v>
      </c>
      <c r="CJ612" t="s">
        <v>1456</v>
      </c>
      <c r="CL612">
        <v>1278</v>
      </c>
      <c r="CM612">
        <v>1286.5</v>
      </c>
      <c r="CN612">
        <v>1278</v>
      </c>
      <c r="CO612">
        <v>1286.5</v>
      </c>
      <c r="CP612" t="s">
        <v>157</v>
      </c>
      <c r="CQ612" t="s">
        <v>157</v>
      </c>
      <c r="CU612">
        <v>452.6</v>
      </c>
      <c r="CV612">
        <v>448.4</v>
      </c>
      <c r="CW612" t="s">
        <v>2389</v>
      </c>
    </row>
    <row r="613" spans="2:101" hidden="1">
      <c r="B613">
        <v>76847</v>
      </c>
      <c r="C613" t="s">
        <v>1212</v>
      </c>
      <c r="D613" t="s">
        <v>592</v>
      </c>
      <c r="E613" t="s">
        <v>665</v>
      </c>
      <c r="F613" t="s">
        <v>594</v>
      </c>
      <c r="G613" t="s">
        <v>2398</v>
      </c>
      <c r="H613">
        <v>6518</v>
      </c>
      <c r="I613" t="s">
        <v>616</v>
      </c>
      <c r="J613" t="s">
        <v>1214</v>
      </c>
      <c r="K613">
        <v>13456</v>
      </c>
      <c r="L613" t="s">
        <v>638</v>
      </c>
      <c r="M613" t="s">
        <v>1096</v>
      </c>
      <c r="N613" t="s">
        <v>1642</v>
      </c>
      <c r="O613" t="s">
        <v>2378</v>
      </c>
      <c r="P613" t="s">
        <v>2332</v>
      </c>
      <c r="Q613" t="s">
        <v>642</v>
      </c>
      <c r="R613">
        <v>565</v>
      </c>
      <c r="S613">
        <v>565</v>
      </c>
      <c r="T613">
        <v>500</v>
      </c>
      <c r="U613">
        <v>4.4000000000000004</v>
      </c>
      <c r="V613">
        <v>4.4000000000000004</v>
      </c>
      <c r="W613">
        <v>24.2</v>
      </c>
      <c r="Z613" t="s">
        <v>607</v>
      </c>
      <c r="AA613">
        <v>8.0000000000000004E-4</v>
      </c>
      <c r="AB613">
        <v>1.95E-2</v>
      </c>
      <c r="AC613">
        <v>1.5299999999999999E-2</v>
      </c>
      <c r="AD613" t="s">
        <v>606</v>
      </c>
      <c r="AE613">
        <v>0.95109999999999995</v>
      </c>
      <c r="AF613">
        <v>9.4999999999999998E-3</v>
      </c>
      <c r="AG613">
        <v>5.0000000000000001E-4</v>
      </c>
      <c r="AH613">
        <v>5.9999999999999995E-4</v>
      </c>
      <c r="AI613">
        <v>5.0000000000000001E-4</v>
      </c>
      <c r="AJ613">
        <v>5.0000000000000001E-4</v>
      </c>
      <c r="AK613">
        <v>2.9999999999999997E-4</v>
      </c>
      <c r="AL613">
        <v>2.7999999999999998E-4</v>
      </c>
      <c r="AM613">
        <v>4.4999999999999999E-4</v>
      </c>
      <c r="AN613">
        <v>3.4000000000000002E-4</v>
      </c>
      <c r="AO613">
        <v>0</v>
      </c>
      <c r="AP613">
        <v>0</v>
      </c>
      <c r="AQ613" t="s">
        <v>606</v>
      </c>
      <c r="AR613" t="s">
        <v>606</v>
      </c>
      <c r="AS613" t="s">
        <v>606</v>
      </c>
      <c r="AT613" t="s">
        <v>606</v>
      </c>
      <c r="AU613" t="s">
        <v>606</v>
      </c>
      <c r="BK613">
        <v>1.0000000000000001E-5</v>
      </c>
      <c r="BL613">
        <v>4.0000000000000003E-5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1.8000000000000001E-4</v>
      </c>
      <c r="BS613">
        <v>2.0000000000000002E-5</v>
      </c>
      <c r="BT613">
        <v>2.0000000000000002E-5</v>
      </c>
      <c r="BU613">
        <v>6.0000000000000002E-5</v>
      </c>
      <c r="BV613">
        <v>0.58899999999999997</v>
      </c>
      <c r="BW613">
        <v>0.72187840000000003</v>
      </c>
      <c r="BX613">
        <v>17.100000000000001</v>
      </c>
      <c r="BY613">
        <v>4612.3</v>
      </c>
      <c r="BZ613">
        <v>193.1</v>
      </c>
      <c r="CB613">
        <v>106.8</v>
      </c>
      <c r="CC613">
        <v>3.6875269749999999</v>
      </c>
      <c r="CD613">
        <v>3.6843925770000001</v>
      </c>
      <c r="CE613">
        <v>217.32</v>
      </c>
      <c r="CF613" t="s">
        <v>609</v>
      </c>
      <c r="CG613">
        <v>0</v>
      </c>
      <c r="CH613" t="s">
        <v>1215</v>
      </c>
      <c r="CI613" t="s">
        <v>157</v>
      </c>
      <c r="CJ613" t="s">
        <v>1216</v>
      </c>
      <c r="CL613">
        <v>1378</v>
      </c>
      <c r="CM613">
        <v>1931</v>
      </c>
      <c r="CN613">
        <v>1378</v>
      </c>
      <c r="CO613">
        <v>1931</v>
      </c>
      <c r="CP613" t="s">
        <v>157</v>
      </c>
      <c r="CQ613" t="s">
        <v>157</v>
      </c>
      <c r="CU613">
        <v>452</v>
      </c>
      <c r="CV613">
        <v>447.8</v>
      </c>
      <c r="CW613" t="s">
        <v>2389</v>
      </c>
    </row>
    <row r="614" spans="2:101" hidden="1">
      <c r="B614">
        <v>76854</v>
      </c>
      <c r="C614" t="s">
        <v>2399</v>
      </c>
      <c r="D614" t="s">
        <v>592</v>
      </c>
      <c r="E614" t="s">
        <v>665</v>
      </c>
      <c r="F614" t="s">
        <v>594</v>
      </c>
      <c r="G614" t="s">
        <v>2400</v>
      </c>
      <c r="H614">
        <v>7089</v>
      </c>
      <c r="I614" t="s">
        <v>616</v>
      </c>
      <c r="J614" t="s">
        <v>1553</v>
      </c>
      <c r="K614">
        <v>12297</v>
      </c>
      <c r="L614" t="s">
        <v>638</v>
      </c>
      <c r="M614" t="s">
        <v>1096</v>
      </c>
      <c r="N614" t="s">
        <v>1642</v>
      </c>
      <c r="O614" t="s">
        <v>2378</v>
      </c>
      <c r="P614" t="s">
        <v>2332</v>
      </c>
      <c r="Q614" t="s">
        <v>642</v>
      </c>
      <c r="R614">
        <v>869</v>
      </c>
      <c r="S614">
        <v>869</v>
      </c>
      <c r="T614">
        <v>792</v>
      </c>
      <c r="U614">
        <v>-1.1000000000000001</v>
      </c>
      <c r="V614">
        <v>-1.1000000000000001</v>
      </c>
      <c r="W614">
        <v>24.2</v>
      </c>
      <c r="Z614" t="s">
        <v>607</v>
      </c>
      <c r="AA614">
        <v>5.9999999999999995E-4</v>
      </c>
      <c r="AB614">
        <v>1.37E-2</v>
      </c>
      <c r="AC614">
        <v>1.7999999999999999E-2</v>
      </c>
      <c r="AD614" t="s">
        <v>606</v>
      </c>
      <c r="AE614">
        <v>0.95050000000000001</v>
      </c>
      <c r="AF614">
        <v>1.32E-2</v>
      </c>
      <c r="AG614">
        <v>1.4E-3</v>
      </c>
      <c r="AH614">
        <v>5.0000000000000001E-4</v>
      </c>
      <c r="AI614">
        <v>2.9999999999999997E-4</v>
      </c>
      <c r="AJ614">
        <v>2.9999999999999997E-4</v>
      </c>
      <c r="AK614">
        <v>2.0000000000000001E-4</v>
      </c>
      <c r="AL614">
        <v>3.1E-4</v>
      </c>
      <c r="AM614">
        <v>3.1E-4</v>
      </c>
      <c r="AN614">
        <v>3.4000000000000002E-4</v>
      </c>
      <c r="AO614">
        <v>0</v>
      </c>
      <c r="AP614">
        <v>0</v>
      </c>
      <c r="AQ614" t="s">
        <v>606</v>
      </c>
      <c r="AR614" t="s">
        <v>606</v>
      </c>
      <c r="AS614" t="s">
        <v>606</v>
      </c>
      <c r="AT614" t="s">
        <v>606</v>
      </c>
      <c r="AU614" t="s">
        <v>606</v>
      </c>
      <c r="BK614">
        <v>2.0000000000000002E-5</v>
      </c>
      <c r="BL614">
        <v>3.0000000000000001E-5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1.6000000000000001E-4</v>
      </c>
      <c r="BS614">
        <v>5.0000000000000002E-5</v>
      </c>
      <c r="BT614">
        <v>2.0000000000000002E-5</v>
      </c>
      <c r="BU614">
        <v>6.0000000000000002E-5</v>
      </c>
      <c r="BV614">
        <v>0.59</v>
      </c>
      <c r="BW614">
        <v>0.72310399999999997</v>
      </c>
      <c r="BX614">
        <v>17.100000000000001</v>
      </c>
      <c r="BY614">
        <v>4629.5</v>
      </c>
      <c r="BZ614">
        <v>194.1</v>
      </c>
      <c r="CB614">
        <v>103.8</v>
      </c>
      <c r="CC614">
        <v>3.5839447560000002</v>
      </c>
      <c r="CD614">
        <v>3.580898403</v>
      </c>
      <c r="CE614">
        <v>210.98</v>
      </c>
      <c r="CF614" t="s">
        <v>609</v>
      </c>
      <c r="CG614">
        <v>0</v>
      </c>
      <c r="CH614" t="s">
        <v>1554</v>
      </c>
      <c r="CI614" t="s">
        <v>157</v>
      </c>
      <c r="CJ614" t="s">
        <v>1555</v>
      </c>
      <c r="CL614">
        <v>1389</v>
      </c>
      <c r="CM614">
        <v>1860</v>
      </c>
      <c r="CN614">
        <v>1389</v>
      </c>
      <c r="CO614">
        <v>1860</v>
      </c>
      <c r="CP614" t="s">
        <v>157</v>
      </c>
      <c r="CQ614" t="s">
        <v>157</v>
      </c>
      <c r="CU614">
        <v>454.8</v>
      </c>
      <c r="CV614">
        <v>449.2</v>
      </c>
      <c r="CW614" t="s">
        <v>2389</v>
      </c>
    </row>
    <row r="615" spans="2:101" hidden="1">
      <c r="B615">
        <v>76648</v>
      </c>
      <c r="C615" t="s">
        <v>1697</v>
      </c>
      <c r="D615" t="s">
        <v>592</v>
      </c>
      <c r="E615" t="s">
        <v>665</v>
      </c>
      <c r="F615" t="s">
        <v>594</v>
      </c>
      <c r="G615" t="s">
        <v>2401</v>
      </c>
      <c r="H615">
        <v>539</v>
      </c>
      <c r="I615" t="s">
        <v>616</v>
      </c>
      <c r="J615" t="s">
        <v>1699</v>
      </c>
      <c r="L615" t="s">
        <v>654</v>
      </c>
      <c r="M615" t="s">
        <v>831</v>
      </c>
      <c r="N615" t="s">
        <v>1642</v>
      </c>
      <c r="O615" t="s">
        <v>2341</v>
      </c>
      <c r="P615" t="s">
        <v>2332</v>
      </c>
      <c r="Q615" t="s">
        <v>642</v>
      </c>
      <c r="R615">
        <v>393</v>
      </c>
      <c r="S615">
        <v>393</v>
      </c>
      <c r="T615">
        <v>400</v>
      </c>
      <c r="U615">
        <v>13.9</v>
      </c>
      <c r="V615">
        <v>13.9</v>
      </c>
      <c r="W615">
        <v>24.2</v>
      </c>
      <c r="Z615" t="s">
        <v>607</v>
      </c>
      <c r="AA615">
        <v>2.0000000000000001E-4</v>
      </c>
      <c r="AB615">
        <v>3.5999999999999999E-3</v>
      </c>
      <c r="AC615">
        <v>6.8199999999999997E-2</v>
      </c>
      <c r="AD615" t="s">
        <v>607</v>
      </c>
      <c r="AE615">
        <v>0.92749999999999999</v>
      </c>
      <c r="AF615">
        <v>4.0000000000000002E-4</v>
      </c>
      <c r="AG615">
        <v>1E-4</v>
      </c>
      <c r="AH615" t="s">
        <v>607</v>
      </c>
      <c r="AI615" t="s">
        <v>607</v>
      </c>
      <c r="AJ615" t="s">
        <v>606</v>
      </c>
      <c r="AK615" t="s">
        <v>606</v>
      </c>
      <c r="AL615">
        <v>0</v>
      </c>
      <c r="AM615">
        <v>0</v>
      </c>
      <c r="AN615">
        <v>0</v>
      </c>
      <c r="AO615">
        <v>0</v>
      </c>
      <c r="AP615">
        <v>0</v>
      </c>
      <c r="AQ615" t="s">
        <v>606</v>
      </c>
      <c r="AR615" t="s">
        <v>606</v>
      </c>
      <c r="AS615" t="s">
        <v>606</v>
      </c>
      <c r="AT615" t="s">
        <v>606</v>
      </c>
      <c r="AU615" t="s">
        <v>606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0.622</v>
      </c>
      <c r="BW615">
        <v>0.76232319999999998</v>
      </c>
      <c r="BX615">
        <v>18</v>
      </c>
      <c r="BY615">
        <v>4783.3</v>
      </c>
      <c r="BZ615">
        <v>198.2</v>
      </c>
      <c r="CB615">
        <v>108.6</v>
      </c>
      <c r="CC615">
        <v>3.749676306</v>
      </c>
      <c r="CD615">
        <v>3.746489081</v>
      </c>
      <c r="CE615">
        <v>222.18</v>
      </c>
      <c r="CF615" t="s">
        <v>609</v>
      </c>
      <c r="CG615">
        <v>2.5</v>
      </c>
      <c r="CH615" t="s">
        <v>1701</v>
      </c>
      <c r="CJ615" t="s">
        <v>1702</v>
      </c>
      <c r="CL615">
        <v>508</v>
      </c>
      <c r="CM615">
        <v>510</v>
      </c>
      <c r="CN615">
        <v>501</v>
      </c>
      <c r="CO615">
        <v>507</v>
      </c>
      <c r="CU615">
        <v>584.79999999999995</v>
      </c>
      <c r="CV615">
        <v>581.20000000000005</v>
      </c>
      <c r="CW615" t="s">
        <v>2389</v>
      </c>
    </row>
    <row r="616" spans="2:101" hidden="1">
      <c r="B616">
        <v>76910</v>
      </c>
      <c r="C616" t="s">
        <v>1402</v>
      </c>
      <c r="D616" t="s">
        <v>592</v>
      </c>
      <c r="E616" t="s">
        <v>665</v>
      </c>
      <c r="F616" t="s">
        <v>594</v>
      </c>
      <c r="G616" t="s">
        <v>2402</v>
      </c>
      <c r="H616">
        <v>14010</v>
      </c>
      <c r="I616" t="s">
        <v>616</v>
      </c>
      <c r="J616" t="s">
        <v>1404</v>
      </c>
      <c r="K616">
        <v>14575</v>
      </c>
      <c r="L616" t="s">
        <v>638</v>
      </c>
      <c r="M616" t="s">
        <v>1096</v>
      </c>
      <c r="N616" t="s">
        <v>1642</v>
      </c>
      <c r="O616" t="s">
        <v>2321</v>
      </c>
      <c r="P616" t="s">
        <v>2332</v>
      </c>
      <c r="Q616" t="s">
        <v>642</v>
      </c>
      <c r="R616">
        <v>827</v>
      </c>
      <c r="S616">
        <v>827</v>
      </c>
      <c r="T616">
        <v>900</v>
      </c>
      <c r="U616">
        <v>10</v>
      </c>
      <c r="V616">
        <v>10</v>
      </c>
      <c r="W616">
        <v>24.1</v>
      </c>
      <c r="Z616" t="s">
        <v>607</v>
      </c>
      <c r="AA616">
        <v>4.0000000000000002E-4</v>
      </c>
      <c r="AB616">
        <v>9.7000000000000003E-3</v>
      </c>
      <c r="AC616">
        <v>1.8100000000000002E-2</v>
      </c>
      <c r="AD616" t="s">
        <v>607</v>
      </c>
      <c r="AE616">
        <v>0.95330000000000004</v>
      </c>
      <c r="AF616">
        <v>1.52E-2</v>
      </c>
      <c r="AG616">
        <v>1.6999999999999999E-3</v>
      </c>
      <c r="AH616">
        <v>4.0000000000000002E-4</v>
      </c>
      <c r="AI616">
        <v>2.0000000000000001E-4</v>
      </c>
      <c r="AJ616">
        <v>1E-4</v>
      </c>
      <c r="AK616" t="s">
        <v>607</v>
      </c>
      <c r="AL616">
        <v>1E-4</v>
      </c>
      <c r="AM616">
        <v>3.4000000000000002E-4</v>
      </c>
      <c r="AN616">
        <v>1.8000000000000001E-4</v>
      </c>
      <c r="AO616">
        <v>0</v>
      </c>
      <c r="AP616">
        <v>0</v>
      </c>
      <c r="AQ616" t="s">
        <v>606</v>
      </c>
      <c r="AR616" t="s">
        <v>606</v>
      </c>
      <c r="AS616" t="s">
        <v>606</v>
      </c>
      <c r="AT616" t="s">
        <v>606</v>
      </c>
      <c r="AU616" t="s">
        <v>606</v>
      </c>
      <c r="BK616">
        <v>1.0000000000000001E-5</v>
      </c>
      <c r="BL616">
        <v>2.0000000000000002E-5</v>
      </c>
      <c r="BM616">
        <v>8.0000000000000007E-5</v>
      </c>
      <c r="BN616">
        <v>0</v>
      </c>
      <c r="BO616">
        <v>0</v>
      </c>
      <c r="BP616">
        <v>0</v>
      </c>
      <c r="BQ616">
        <v>0</v>
      </c>
      <c r="BR616">
        <v>8.0000000000000007E-5</v>
      </c>
      <c r="BS616">
        <v>3.0000000000000001E-5</v>
      </c>
      <c r="BT616">
        <v>2.0000000000000002E-5</v>
      </c>
      <c r="BU616">
        <v>4.0000000000000003E-5</v>
      </c>
      <c r="BV616">
        <v>0.58799999999999997</v>
      </c>
      <c r="BW616">
        <v>0.72065279999999998</v>
      </c>
      <c r="BX616">
        <v>17</v>
      </c>
      <c r="BY616">
        <v>4637</v>
      </c>
      <c r="BZ616">
        <v>194.5</v>
      </c>
      <c r="CB616">
        <v>103.8</v>
      </c>
      <c r="CC616">
        <v>3.5839447560000002</v>
      </c>
      <c r="CD616">
        <v>3.580898403</v>
      </c>
      <c r="CE616">
        <v>208.42</v>
      </c>
      <c r="CF616" t="s">
        <v>609</v>
      </c>
      <c r="CG616">
        <v>5</v>
      </c>
      <c r="CH616" t="s">
        <v>1405</v>
      </c>
      <c r="CI616" t="s">
        <v>157</v>
      </c>
      <c r="CJ616" t="s">
        <v>1020</v>
      </c>
      <c r="CL616">
        <v>1448</v>
      </c>
      <c r="CM616">
        <v>1950</v>
      </c>
      <c r="CN616">
        <v>1448</v>
      </c>
      <c r="CO616">
        <v>1950</v>
      </c>
      <c r="CP616" t="s">
        <v>157</v>
      </c>
      <c r="CQ616" t="s">
        <v>157</v>
      </c>
      <c r="CU616">
        <v>459.8</v>
      </c>
      <c r="CV616">
        <v>455</v>
      </c>
      <c r="CW616" t="s">
        <v>2389</v>
      </c>
    </row>
    <row r="617" spans="2:101" hidden="1">
      <c r="B617">
        <v>76906</v>
      </c>
      <c r="C617" t="s">
        <v>2403</v>
      </c>
      <c r="D617" t="s">
        <v>592</v>
      </c>
      <c r="E617" t="s">
        <v>665</v>
      </c>
      <c r="F617" t="s">
        <v>594</v>
      </c>
      <c r="G617" t="s">
        <v>2404</v>
      </c>
      <c r="H617">
        <v>14071</v>
      </c>
      <c r="I617" t="s">
        <v>616</v>
      </c>
      <c r="J617" t="s">
        <v>1157</v>
      </c>
      <c r="K617">
        <v>14592</v>
      </c>
      <c r="L617" t="s">
        <v>638</v>
      </c>
      <c r="M617" t="s">
        <v>2360</v>
      </c>
      <c r="N617" t="s">
        <v>1642</v>
      </c>
      <c r="P617" t="s">
        <v>1643</v>
      </c>
      <c r="Q617" t="s">
        <v>2405</v>
      </c>
      <c r="R617">
        <v>400</v>
      </c>
      <c r="S617">
        <v>400</v>
      </c>
      <c r="T617" t="s">
        <v>605</v>
      </c>
      <c r="U617">
        <v>-17.8</v>
      </c>
      <c r="V617">
        <v>-17.8</v>
      </c>
      <c r="W617">
        <v>23.9</v>
      </c>
      <c r="Z617" t="s">
        <v>607</v>
      </c>
      <c r="AA617">
        <v>1E-4</v>
      </c>
      <c r="AB617">
        <v>1.9E-3</v>
      </c>
      <c r="AC617">
        <v>9.0300000000000005E-2</v>
      </c>
      <c r="AD617" t="s">
        <v>607</v>
      </c>
      <c r="AE617">
        <v>0.9073</v>
      </c>
      <c r="AF617">
        <v>2.9999999999999997E-4</v>
      </c>
      <c r="AG617">
        <v>1E-4</v>
      </c>
      <c r="AH617" t="s">
        <v>607</v>
      </c>
      <c r="AI617" t="s">
        <v>607</v>
      </c>
      <c r="AJ617" t="s">
        <v>607</v>
      </c>
      <c r="AK617" t="s">
        <v>606</v>
      </c>
      <c r="AL617">
        <v>0</v>
      </c>
      <c r="AM617">
        <v>0</v>
      </c>
      <c r="AN617">
        <v>0</v>
      </c>
      <c r="AO617">
        <v>0</v>
      </c>
      <c r="AP617">
        <v>0</v>
      </c>
      <c r="AQ617" t="s">
        <v>606</v>
      </c>
      <c r="AR617" t="s">
        <v>606</v>
      </c>
      <c r="AS617" t="s">
        <v>606</v>
      </c>
      <c r="AT617" t="s">
        <v>606</v>
      </c>
      <c r="AU617" t="s">
        <v>606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0.64200000000000002</v>
      </c>
      <c r="BW617">
        <v>0.78683519999999996</v>
      </c>
      <c r="BX617">
        <v>18.600000000000001</v>
      </c>
      <c r="BY617">
        <v>4847.1000000000004</v>
      </c>
      <c r="BZ617">
        <v>200.8</v>
      </c>
      <c r="CB617">
        <v>95</v>
      </c>
      <c r="CC617">
        <v>3.28</v>
      </c>
      <c r="CD617">
        <v>3.2770000000000001</v>
      </c>
      <c r="CE617" t="s">
        <v>608</v>
      </c>
      <c r="CF617" t="s">
        <v>609</v>
      </c>
      <c r="CG617">
        <v>2.5</v>
      </c>
      <c r="CH617" t="s">
        <v>1159</v>
      </c>
      <c r="CI617" t="s">
        <v>157</v>
      </c>
      <c r="CJ617" t="s">
        <v>1160</v>
      </c>
      <c r="CL617">
        <v>372</v>
      </c>
      <c r="CM617">
        <v>374.5</v>
      </c>
      <c r="CN617">
        <v>369</v>
      </c>
      <c r="CO617">
        <v>371</v>
      </c>
      <c r="CP617" t="s">
        <v>826</v>
      </c>
      <c r="CQ617" t="s">
        <v>826</v>
      </c>
      <c r="CU617">
        <v>446.8</v>
      </c>
      <c r="CV617">
        <v>442.3</v>
      </c>
      <c r="CW617" t="s">
        <v>2389</v>
      </c>
    </row>
    <row r="618" spans="2:101" hidden="1">
      <c r="C618" t="s">
        <v>2206</v>
      </c>
      <c r="D618" t="s">
        <v>592</v>
      </c>
      <c r="E618" t="s">
        <v>665</v>
      </c>
      <c r="F618" t="s">
        <v>594</v>
      </c>
      <c r="G618" t="s">
        <v>2406</v>
      </c>
      <c r="H618">
        <v>15176</v>
      </c>
      <c r="I618" t="s">
        <v>616</v>
      </c>
      <c r="J618" t="s">
        <v>598</v>
      </c>
      <c r="L618" t="s">
        <v>638</v>
      </c>
      <c r="M618" t="s">
        <v>959</v>
      </c>
      <c r="N618" t="s">
        <v>1642</v>
      </c>
      <c r="O618" t="s">
        <v>2339</v>
      </c>
      <c r="P618" t="s">
        <v>2355</v>
      </c>
      <c r="Q618" t="s">
        <v>1137</v>
      </c>
      <c r="R618">
        <v>1000</v>
      </c>
      <c r="S618">
        <v>1000</v>
      </c>
      <c r="T618">
        <v>841</v>
      </c>
      <c r="U618">
        <v>5.6</v>
      </c>
      <c r="V618">
        <v>5.6</v>
      </c>
      <c r="W618">
        <v>24.2</v>
      </c>
      <c r="Z618">
        <v>5.9999999999999995E-4</v>
      </c>
      <c r="AA618">
        <v>5.9999999999999995E-4</v>
      </c>
      <c r="AB618">
        <v>9.1000000000000004E-3</v>
      </c>
      <c r="AC618">
        <v>1.4500000000000001E-2</v>
      </c>
      <c r="AD618" t="s">
        <v>606</v>
      </c>
      <c r="AE618">
        <v>0.95860000000000001</v>
      </c>
      <c r="AF618">
        <v>1.55E-2</v>
      </c>
      <c r="AG618">
        <v>5.9999999999999995E-4</v>
      </c>
      <c r="AH618">
        <v>2.0000000000000001E-4</v>
      </c>
      <c r="AI618" t="s">
        <v>607</v>
      </c>
      <c r="AJ618" t="s">
        <v>607</v>
      </c>
      <c r="AK618" t="s">
        <v>607</v>
      </c>
      <c r="AL618">
        <v>0</v>
      </c>
      <c r="AM618">
        <v>0</v>
      </c>
      <c r="AN618">
        <v>1.8000000000000001E-4</v>
      </c>
      <c r="AO618">
        <v>6.9999999999999994E-5</v>
      </c>
      <c r="AP618">
        <v>0</v>
      </c>
      <c r="AQ618" t="s">
        <v>607</v>
      </c>
      <c r="AR618" t="s">
        <v>607</v>
      </c>
      <c r="AS618" t="s">
        <v>606</v>
      </c>
      <c r="AT618" t="s">
        <v>606</v>
      </c>
      <c r="AU618" t="s">
        <v>606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3.0000000000000001E-5</v>
      </c>
      <c r="BQ618">
        <v>0</v>
      </c>
      <c r="BR618">
        <v>0</v>
      </c>
      <c r="BS618">
        <v>0</v>
      </c>
      <c r="BT618">
        <v>0</v>
      </c>
      <c r="BU618">
        <v>2.0000000000000002E-5</v>
      </c>
      <c r="BV618">
        <v>0.58099999999999996</v>
      </c>
      <c r="BW618">
        <v>0.71207359999999997</v>
      </c>
      <c r="BX618">
        <v>16.8</v>
      </c>
      <c r="BY618">
        <v>4627.2</v>
      </c>
      <c r="BZ618">
        <v>193.6</v>
      </c>
      <c r="CB618">
        <v>116.3</v>
      </c>
      <c r="CC618">
        <v>4.0155373330000002</v>
      </c>
      <c r="CD618">
        <v>4.0121241259999998</v>
      </c>
      <c r="CE618">
        <v>235.39</v>
      </c>
      <c r="CF618" t="s">
        <v>609</v>
      </c>
      <c r="CG618">
        <v>0</v>
      </c>
      <c r="CH618" t="s">
        <v>2212</v>
      </c>
      <c r="CJ618" t="s">
        <v>2210</v>
      </c>
      <c r="CU618">
        <v>474.06</v>
      </c>
      <c r="CW618" t="s">
        <v>2389</v>
      </c>
    </row>
    <row r="619" spans="2:101" hidden="1">
      <c r="B619">
        <v>76944</v>
      </c>
      <c r="C619" t="s">
        <v>2407</v>
      </c>
      <c r="D619" t="s">
        <v>592</v>
      </c>
      <c r="E619" t="s">
        <v>665</v>
      </c>
      <c r="F619" t="s">
        <v>594</v>
      </c>
      <c r="G619" t="s">
        <v>2408</v>
      </c>
      <c r="H619">
        <v>13835</v>
      </c>
      <c r="I619" t="s">
        <v>616</v>
      </c>
      <c r="J619" t="s">
        <v>598</v>
      </c>
      <c r="L619" t="s">
        <v>638</v>
      </c>
      <c r="N619" t="s">
        <v>1642</v>
      </c>
      <c r="O619" t="s">
        <v>2339</v>
      </c>
      <c r="P619" t="s">
        <v>2332</v>
      </c>
      <c r="Q619" t="s">
        <v>642</v>
      </c>
      <c r="R619">
        <v>1000</v>
      </c>
      <c r="S619">
        <v>1000</v>
      </c>
      <c r="T619" t="s">
        <v>605</v>
      </c>
      <c r="U619">
        <v>8.9</v>
      </c>
      <c r="V619">
        <v>8.9</v>
      </c>
      <c r="W619">
        <v>23.3</v>
      </c>
      <c r="Z619" t="s">
        <v>607</v>
      </c>
      <c r="AA619">
        <v>5.0000000000000001E-4</v>
      </c>
      <c r="AB619">
        <v>6.7999999999999996E-3</v>
      </c>
      <c r="AC619">
        <v>1.9199999999999998E-2</v>
      </c>
      <c r="AD619" t="s">
        <v>607</v>
      </c>
      <c r="AE619">
        <v>0.95950000000000002</v>
      </c>
      <c r="AF619">
        <v>1.34E-2</v>
      </c>
      <c r="AG619">
        <v>5.0000000000000001E-4</v>
      </c>
      <c r="AH619">
        <v>1E-4</v>
      </c>
      <c r="AI619" t="s">
        <v>607</v>
      </c>
      <c r="AJ619" t="s">
        <v>607</v>
      </c>
      <c r="AK619" t="s">
        <v>607</v>
      </c>
      <c r="AL619">
        <v>0</v>
      </c>
      <c r="AM619">
        <v>0</v>
      </c>
      <c r="AN619">
        <v>0</v>
      </c>
      <c r="AO619">
        <v>0</v>
      </c>
      <c r="AP619">
        <v>0</v>
      </c>
      <c r="AQ619" t="s">
        <v>606</v>
      </c>
      <c r="AR619" t="s">
        <v>606</v>
      </c>
      <c r="AS619" t="s">
        <v>606</v>
      </c>
      <c r="AT619" t="s">
        <v>606</v>
      </c>
      <c r="AU619" t="s">
        <v>606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0.58299999999999996</v>
      </c>
      <c r="BW619">
        <v>0.71452479999999996</v>
      </c>
      <c r="BX619">
        <v>16.899999999999999</v>
      </c>
      <c r="BY619">
        <v>4645</v>
      </c>
      <c r="BZ619">
        <v>194</v>
      </c>
      <c r="CB619">
        <v>109.4</v>
      </c>
      <c r="CC619">
        <v>3.77729823</v>
      </c>
      <c r="CD619">
        <v>3.7740875269999998</v>
      </c>
      <c r="CE619">
        <v>223.3</v>
      </c>
      <c r="CF619" t="s">
        <v>609</v>
      </c>
      <c r="CG619">
        <v>15</v>
      </c>
      <c r="CH619" t="s">
        <v>2409</v>
      </c>
      <c r="CJ619" t="s">
        <v>2410</v>
      </c>
      <c r="CW619" t="s">
        <v>2389</v>
      </c>
    </row>
    <row r="620" spans="2:101" hidden="1">
      <c r="C620" t="s">
        <v>1175</v>
      </c>
      <c r="D620" t="s">
        <v>592</v>
      </c>
      <c r="E620" t="s">
        <v>665</v>
      </c>
      <c r="F620" t="s">
        <v>594</v>
      </c>
      <c r="G620" t="s">
        <v>2411</v>
      </c>
      <c r="H620">
        <v>14186</v>
      </c>
      <c r="I620" t="s">
        <v>616</v>
      </c>
      <c r="J620" t="s">
        <v>1177</v>
      </c>
      <c r="K620">
        <v>15242</v>
      </c>
      <c r="L620" t="s">
        <v>1178</v>
      </c>
      <c r="M620" t="s">
        <v>1179</v>
      </c>
      <c r="N620" t="s">
        <v>1642</v>
      </c>
      <c r="O620" t="s">
        <v>2341</v>
      </c>
      <c r="P620" t="s">
        <v>2332</v>
      </c>
      <c r="Q620" t="s">
        <v>642</v>
      </c>
      <c r="R620">
        <v>689</v>
      </c>
      <c r="S620">
        <v>689</v>
      </c>
      <c r="T620">
        <v>850</v>
      </c>
      <c r="U620">
        <v>5</v>
      </c>
      <c r="V620">
        <v>5</v>
      </c>
      <c r="W620">
        <v>24.3</v>
      </c>
      <c r="Z620" t="s">
        <v>607</v>
      </c>
      <c r="AA620">
        <v>8.0000000000000004E-4</v>
      </c>
      <c r="AB620">
        <v>1.14E-2</v>
      </c>
      <c r="AC620">
        <v>1.9300000000000001E-2</v>
      </c>
      <c r="AD620" t="s">
        <v>607</v>
      </c>
      <c r="AE620">
        <v>0.96260000000000001</v>
      </c>
      <c r="AF620">
        <v>4.1000000000000003E-3</v>
      </c>
      <c r="AG620">
        <v>2.0000000000000001E-4</v>
      </c>
      <c r="AH620">
        <v>1E-4</v>
      </c>
      <c r="AI620" t="s">
        <v>607</v>
      </c>
      <c r="AJ620">
        <v>1E-4</v>
      </c>
      <c r="AK620">
        <v>1E-4</v>
      </c>
      <c r="AL620">
        <v>2.3000000000000001E-4</v>
      </c>
      <c r="AM620">
        <v>4.6000000000000001E-4</v>
      </c>
      <c r="AN620">
        <v>2.9999999999999997E-4</v>
      </c>
      <c r="AO620">
        <v>0</v>
      </c>
      <c r="AP620">
        <v>0</v>
      </c>
      <c r="AQ620" t="s">
        <v>606</v>
      </c>
      <c r="AR620" t="s">
        <v>606</v>
      </c>
      <c r="AS620" t="s">
        <v>606</v>
      </c>
      <c r="AT620" t="s">
        <v>606</v>
      </c>
      <c r="AU620" t="s">
        <v>606</v>
      </c>
      <c r="BK620">
        <v>0</v>
      </c>
      <c r="BL620">
        <v>2.0000000000000002E-5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1.4999999999999999E-4</v>
      </c>
      <c r="BS620">
        <v>2.0000000000000002E-5</v>
      </c>
      <c r="BT620">
        <v>2.0000000000000002E-5</v>
      </c>
      <c r="BU620">
        <v>1E-4</v>
      </c>
      <c r="BV620">
        <v>0.58399999999999996</v>
      </c>
      <c r="BW620">
        <v>0.71575040000000001</v>
      </c>
      <c r="BX620">
        <v>16.899999999999999</v>
      </c>
      <c r="BY620">
        <v>4633.5</v>
      </c>
      <c r="BZ620">
        <v>193</v>
      </c>
      <c r="CB620">
        <v>105.4</v>
      </c>
      <c r="CC620">
        <v>3.6391886059999998</v>
      </c>
      <c r="CD620">
        <v>3.6360952960000001</v>
      </c>
      <c r="CE620">
        <v>214.74</v>
      </c>
      <c r="CF620" t="s">
        <v>609</v>
      </c>
      <c r="CG620">
        <v>7</v>
      </c>
      <c r="CH620" t="s">
        <v>1180</v>
      </c>
      <c r="CI620" t="s">
        <v>157</v>
      </c>
      <c r="CJ620" t="s">
        <v>1181</v>
      </c>
      <c r="CL620" t="s">
        <v>157</v>
      </c>
      <c r="CM620" t="s">
        <v>157</v>
      </c>
      <c r="CN620" t="s">
        <v>157</v>
      </c>
      <c r="CO620" t="s">
        <v>157</v>
      </c>
      <c r="CP620" t="s">
        <v>157</v>
      </c>
      <c r="CQ620" t="s">
        <v>157</v>
      </c>
      <c r="CU620">
        <v>511.5</v>
      </c>
      <c r="CV620">
        <v>507.1</v>
      </c>
      <c r="CW620" t="s">
        <v>2389</v>
      </c>
    </row>
    <row r="621" spans="2:101" hidden="1">
      <c r="B621">
        <v>76859</v>
      </c>
      <c r="C621" t="s">
        <v>2412</v>
      </c>
      <c r="D621" t="s">
        <v>592</v>
      </c>
      <c r="E621" t="s">
        <v>665</v>
      </c>
      <c r="F621" t="s">
        <v>594</v>
      </c>
      <c r="G621" t="s">
        <v>2413</v>
      </c>
      <c r="H621">
        <v>10603</v>
      </c>
      <c r="I621" t="s">
        <v>616</v>
      </c>
      <c r="J621" t="s">
        <v>1314</v>
      </c>
      <c r="K621">
        <v>11772</v>
      </c>
      <c r="L621" t="s">
        <v>638</v>
      </c>
      <c r="M621" t="s">
        <v>1096</v>
      </c>
      <c r="N621" t="s">
        <v>1642</v>
      </c>
      <c r="O621" t="s">
        <v>2365</v>
      </c>
      <c r="P621" t="s">
        <v>2332</v>
      </c>
      <c r="Q621" t="s">
        <v>642</v>
      </c>
      <c r="R621">
        <v>324</v>
      </c>
      <c r="S621">
        <v>324</v>
      </c>
      <c r="T621">
        <v>350</v>
      </c>
      <c r="U621">
        <v>8.9</v>
      </c>
      <c r="V621">
        <v>8.9</v>
      </c>
      <c r="W621">
        <v>23.4</v>
      </c>
      <c r="Z621" t="s">
        <v>607</v>
      </c>
      <c r="AA621">
        <v>8.0000000000000004E-4</v>
      </c>
      <c r="AB621">
        <v>1.72E-2</v>
      </c>
      <c r="AC621">
        <v>1.84E-2</v>
      </c>
      <c r="AD621" t="s">
        <v>607</v>
      </c>
      <c r="AE621">
        <v>0.94720000000000004</v>
      </c>
      <c r="AF621">
        <v>9.7000000000000003E-3</v>
      </c>
      <c r="AG621">
        <v>1.8E-3</v>
      </c>
      <c r="AH621">
        <v>8.0000000000000004E-4</v>
      </c>
      <c r="AI621">
        <v>5.9999999999999995E-4</v>
      </c>
      <c r="AJ621">
        <v>5.9999999999999995E-4</v>
      </c>
      <c r="AK621">
        <v>4.0000000000000002E-4</v>
      </c>
      <c r="AL621">
        <v>6.3000000000000003E-4</v>
      </c>
      <c r="AM621">
        <v>8.4999999999999995E-4</v>
      </c>
      <c r="AN621">
        <v>2.9E-4</v>
      </c>
      <c r="AO621">
        <v>0</v>
      </c>
      <c r="AP621">
        <v>0</v>
      </c>
      <c r="AQ621" t="s">
        <v>607</v>
      </c>
      <c r="AR621" t="s">
        <v>607</v>
      </c>
      <c r="AS621" t="s">
        <v>607</v>
      </c>
      <c r="AT621" t="s">
        <v>607</v>
      </c>
      <c r="AU621" t="s">
        <v>607</v>
      </c>
      <c r="BK621">
        <v>2.0000000000000002E-5</v>
      </c>
      <c r="BL621">
        <v>6.0000000000000002E-5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4.0999999999999999E-4</v>
      </c>
      <c r="BS621">
        <v>9.0000000000000006E-5</v>
      </c>
      <c r="BT621">
        <v>4.0000000000000003E-5</v>
      </c>
      <c r="BU621">
        <v>1.1E-4</v>
      </c>
      <c r="BV621">
        <v>0.59599999999999997</v>
      </c>
      <c r="BW621">
        <v>0.73045760000000004</v>
      </c>
      <c r="BX621">
        <v>17.3</v>
      </c>
      <c r="BY621">
        <v>4621</v>
      </c>
      <c r="BZ621">
        <v>194.3</v>
      </c>
      <c r="CB621">
        <v>103.2</v>
      </c>
      <c r="CC621">
        <v>3.5632283120000001</v>
      </c>
      <c r="CD621">
        <v>3.5601995679999998</v>
      </c>
      <c r="CE621">
        <v>209.78</v>
      </c>
      <c r="CF621" t="s">
        <v>609</v>
      </c>
      <c r="CG621">
        <v>9</v>
      </c>
      <c r="CH621" t="s">
        <v>1315</v>
      </c>
      <c r="CI621" t="s">
        <v>157</v>
      </c>
      <c r="CJ621" t="s">
        <v>1316</v>
      </c>
      <c r="CL621">
        <v>1403</v>
      </c>
      <c r="CM621">
        <v>1927</v>
      </c>
      <c r="CN621">
        <v>1403</v>
      </c>
      <c r="CO621">
        <v>1927</v>
      </c>
      <c r="CP621" t="s">
        <v>157</v>
      </c>
      <c r="CQ621" t="s">
        <v>157</v>
      </c>
      <c r="CU621">
        <v>465.8</v>
      </c>
      <c r="CV621">
        <v>460.2</v>
      </c>
      <c r="CW621" t="s">
        <v>2389</v>
      </c>
    </row>
    <row r="622" spans="2:101" hidden="1">
      <c r="B622">
        <v>76860</v>
      </c>
      <c r="C622" t="s">
        <v>2414</v>
      </c>
      <c r="D622" t="s">
        <v>592</v>
      </c>
      <c r="E622" t="s">
        <v>665</v>
      </c>
      <c r="F622" t="s">
        <v>594</v>
      </c>
      <c r="G622" t="s">
        <v>2415</v>
      </c>
      <c r="H622">
        <v>13338</v>
      </c>
      <c r="I622" t="s">
        <v>616</v>
      </c>
      <c r="J622" t="s">
        <v>1359</v>
      </c>
      <c r="K622">
        <v>10855</v>
      </c>
      <c r="L622" t="s">
        <v>638</v>
      </c>
      <c r="M622" t="s">
        <v>1096</v>
      </c>
      <c r="N622" t="s">
        <v>1642</v>
      </c>
      <c r="O622" t="s">
        <v>2365</v>
      </c>
      <c r="P622" t="s">
        <v>2332</v>
      </c>
      <c r="Q622" t="s">
        <v>642</v>
      </c>
      <c r="R622">
        <v>317</v>
      </c>
      <c r="S622">
        <v>317</v>
      </c>
      <c r="T622">
        <v>400</v>
      </c>
      <c r="U622">
        <v>0</v>
      </c>
      <c r="V622">
        <v>0</v>
      </c>
      <c r="W622">
        <v>23.4</v>
      </c>
      <c r="Z622" t="s">
        <v>607</v>
      </c>
      <c r="AA622">
        <v>8.9999999999999998E-4</v>
      </c>
      <c r="AB622">
        <v>1.5299999999999999E-2</v>
      </c>
      <c r="AC622">
        <v>2.01E-2</v>
      </c>
      <c r="AD622" t="s">
        <v>607</v>
      </c>
      <c r="AE622">
        <v>0.95250000000000001</v>
      </c>
      <c r="AF622">
        <v>6.7999999999999996E-3</v>
      </c>
      <c r="AG622">
        <v>2.0000000000000001E-4</v>
      </c>
      <c r="AH622">
        <v>2.9999999999999997E-4</v>
      </c>
      <c r="AI622">
        <v>2.9999999999999997E-4</v>
      </c>
      <c r="AJ622">
        <v>4.0000000000000002E-4</v>
      </c>
      <c r="AK622">
        <v>4.0000000000000002E-4</v>
      </c>
      <c r="AL622">
        <v>7.2000000000000005E-4</v>
      </c>
      <c r="AM622">
        <v>7.7999999999999999E-4</v>
      </c>
      <c r="AN622">
        <v>4.4000000000000002E-4</v>
      </c>
      <c r="AO622">
        <v>0</v>
      </c>
      <c r="AP622">
        <v>0</v>
      </c>
      <c r="AQ622" t="s">
        <v>607</v>
      </c>
      <c r="AR622" t="s">
        <v>606</v>
      </c>
      <c r="AS622" t="s">
        <v>606</v>
      </c>
      <c r="AT622" t="s">
        <v>606</v>
      </c>
      <c r="AU622" t="s">
        <v>606</v>
      </c>
      <c r="BK622">
        <v>2.0000000000000002E-5</v>
      </c>
      <c r="BL622">
        <v>5.0000000000000002E-5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5.2999999999999998E-4</v>
      </c>
      <c r="BS622">
        <v>5.0000000000000002E-5</v>
      </c>
      <c r="BT622">
        <v>5.0000000000000002E-5</v>
      </c>
      <c r="BU622">
        <v>1.6000000000000001E-4</v>
      </c>
      <c r="BV622">
        <v>0.59299999999999997</v>
      </c>
      <c r="BW622">
        <v>0.7267808</v>
      </c>
      <c r="BX622">
        <v>17.2</v>
      </c>
      <c r="BY622">
        <v>4628</v>
      </c>
      <c r="BZ622">
        <v>193.9</v>
      </c>
      <c r="CB622">
        <v>103.4</v>
      </c>
      <c r="CC622">
        <v>3.5701337940000002</v>
      </c>
      <c r="CD622">
        <v>3.56709918</v>
      </c>
      <c r="CE622">
        <v>210.39</v>
      </c>
      <c r="CF622" t="s">
        <v>609</v>
      </c>
      <c r="CG622">
        <v>8</v>
      </c>
      <c r="CH622" t="s">
        <v>1361</v>
      </c>
      <c r="CI622" t="s">
        <v>157</v>
      </c>
      <c r="CJ622" t="s">
        <v>1362</v>
      </c>
      <c r="CL622">
        <v>1500</v>
      </c>
      <c r="CM622">
        <v>1657</v>
      </c>
      <c r="CN622">
        <v>1500</v>
      </c>
      <c r="CO622">
        <v>1657</v>
      </c>
      <c r="CP622" t="s">
        <v>157</v>
      </c>
      <c r="CQ622" t="s">
        <v>157</v>
      </c>
      <c r="CU622">
        <v>465.9</v>
      </c>
      <c r="CV622">
        <v>462.1</v>
      </c>
      <c r="CW622" t="s">
        <v>2389</v>
      </c>
    </row>
    <row r="623" spans="2:101" hidden="1">
      <c r="B623">
        <v>76790</v>
      </c>
      <c r="C623" t="s">
        <v>2416</v>
      </c>
      <c r="D623" t="s">
        <v>592</v>
      </c>
      <c r="E623" t="s">
        <v>665</v>
      </c>
      <c r="F623" t="s">
        <v>594</v>
      </c>
      <c r="G623" t="s">
        <v>2417</v>
      </c>
      <c r="H623">
        <v>6968</v>
      </c>
      <c r="I623" t="s">
        <v>616</v>
      </c>
      <c r="J623" t="s">
        <v>1013</v>
      </c>
      <c r="K623">
        <v>12827</v>
      </c>
      <c r="L623" t="s">
        <v>638</v>
      </c>
      <c r="M623" t="s">
        <v>2418</v>
      </c>
      <c r="N623" t="s">
        <v>1642</v>
      </c>
      <c r="O623" t="s">
        <v>2341</v>
      </c>
      <c r="P623" t="s">
        <v>1643</v>
      </c>
      <c r="Q623" t="s">
        <v>642</v>
      </c>
      <c r="R623">
        <v>1089</v>
      </c>
      <c r="S623">
        <v>1089</v>
      </c>
      <c r="T623">
        <v>601</v>
      </c>
      <c r="U623">
        <v>-2.8</v>
      </c>
      <c r="V623">
        <v>-2.8</v>
      </c>
      <c r="W623">
        <v>24.4</v>
      </c>
      <c r="Z623" t="s">
        <v>607</v>
      </c>
      <c r="AA623">
        <v>1E-4</v>
      </c>
      <c r="AB623">
        <v>2.5000000000000001E-3</v>
      </c>
      <c r="AC623">
        <v>0.12790000000000001</v>
      </c>
      <c r="AD623" t="s">
        <v>607</v>
      </c>
      <c r="AE623">
        <v>0.86470000000000002</v>
      </c>
      <c r="AF623">
        <v>3.0999999999999999E-3</v>
      </c>
      <c r="AG623">
        <v>1.5E-3</v>
      </c>
      <c r="AH623">
        <v>2.0000000000000001E-4</v>
      </c>
      <c r="AI623" t="s">
        <v>607</v>
      </c>
      <c r="AJ623" t="s">
        <v>607</v>
      </c>
      <c r="AK623" t="s">
        <v>607</v>
      </c>
      <c r="AL623">
        <v>0</v>
      </c>
      <c r="AM623">
        <v>0</v>
      </c>
      <c r="AN623">
        <v>0</v>
      </c>
      <c r="AO623">
        <v>0</v>
      </c>
      <c r="AP623">
        <v>0</v>
      </c>
      <c r="AQ623" t="s">
        <v>606</v>
      </c>
      <c r="AR623" t="s">
        <v>606</v>
      </c>
      <c r="AS623" t="s">
        <v>606</v>
      </c>
      <c r="AT623" t="s">
        <v>606</v>
      </c>
      <c r="AU623" t="s">
        <v>606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0.68200000000000005</v>
      </c>
      <c r="BW623">
        <v>0.83585920000000002</v>
      </c>
      <c r="BX623">
        <v>19.8</v>
      </c>
      <c r="BY623">
        <v>4950.8</v>
      </c>
      <c r="BZ623">
        <v>205.7</v>
      </c>
      <c r="CB623">
        <v>110.4</v>
      </c>
      <c r="CC623">
        <v>3.8118256370000001</v>
      </c>
      <c r="CD623">
        <v>3.8085855849999999</v>
      </c>
      <c r="CE623">
        <v>224.62</v>
      </c>
      <c r="CF623" t="s">
        <v>609</v>
      </c>
      <c r="CG623">
        <v>38</v>
      </c>
      <c r="CH623" t="s">
        <v>1417</v>
      </c>
      <c r="CI623" t="s">
        <v>157</v>
      </c>
      <c r="CJ623" t="s">
        <v>1016</v>
      </c>
      <c r="CL623">
        <v>418.5</v>
      </c>
      <c r="CM623">
        <v>424</v>
      </c>
      <c r="CN623">
        <v>418.5</v>
      </c>
      <c r="CO623">
        <v>424</v>
      </c>
      <c r="CP623" t="s">
        <v>157</v>
      </c>
      <c r="CQ623" t="s">
        <v>157</v>
      </c>
      <c r="CU623">
        <v>512.4</v>
      </c>
      <c r="CV623">
        <v>507.5</v>
      </c>
      <c r="CW623" t="s">
        <v>2389</v>
      </c>
    </row>
    <row r="624" spans="2:101" hidden="1">
      <c r="B624">
        <v>76789</v>
      </c>
      <c r="C624" t="s">
        <v>2419</v>
      </c>
      <c r="D624" t="s">
        <v>592</v>
      </c>
      <c r="E624" t="s">
        <v>665</v>
      </c>
      <c r="F624" t="s">
        <v>594</v>
      </c>
      <c r="G624" t="s">
        <v>2420</v>
      </c>
      <c r="H624">
        <v>5677</v>
      </c>
      <c r="I624" t="s">
        <v>616</v>
      </c>
      <c r="J624" t="s">
        <v>1420</v>
      </c>
      <c r="K624">
        <v>14417</v>
      </c>
      <c r="L624" t="s">
        <v>638</v>
      </c>
      <c r="M624" t="s">
        <v>1169</v>
      </c>
      <c r="N624" t="s">
        <v>1642</v>
      </c>
      <c r="O624" t="s">
        <v>2341</v>
      </c>
      <c r="P624" t="s">
        <v>2332</v>
      </c>
      <c r="Q624" t="s">
        <v>642</v>
      </c>
      <c r="R624">
        <v>655</v>
      </c>
      <c r="S624">
        <v>655</v>
      </c>
      <c r="T624">
        <v>600</v>
      </c>
      <c r="U624">
        <v>7.2</v>
      </c>
      <c r="V624">
        <v>7.2</v>
      </c>
      <c r="W624">
        <v>23.1</v>
      </c>
      <c r="Z624" t="s">
        <v>607</v>
      </c>
      <c r="AA624" t="s">
        <v>607</v>
      </c>
      <c r="AB624">
        <v>3.3E-3</v>
      </c>
      <c r="AC624">
        <v>0.1303</v>
      </c>
      <c r="AD624">
        <v>2.0000000000000001E-4</v>
      </c>
      <c r="AE624">
        <v>0.86329999999999996</v>
      </c>
      <c r="AF624">
        <v>1.8E-3</v>
      </c>
      <c r="AG624">
        <v>8.9999999999999998E-4</v>
      </c>
      <c r="AH624">
        <v>2.0000000000000001E-4</v>
      </c>
      <c r="AI624" t="s">
        <v>607</v>
      </c>
      <c r="AJ624" t="s">
        <v>607</v>
      </c>
      <c r="AK624" t="s">
        <v>607</v>
      </c>
      <c r="AL624">
        <v>0</v>
      </c>
      <c r="AM624">
        <v>0</v>
      </c>
      <c r="AN624">
        <v>0</v>
      </c>
      <c r="AO624">
        <v>0</v>
      </c>
      <c r="AP624">
        <v>0</v>
      </c>
      <c r="AQ624" t="s">
        <v>606</v>
      </c>
      <c r="AR624" t="s">
        <v>606</v>
      </c>
      <c r="AS624" t="s">
        <v>606</v>
      </c>
      <c r="AT624" t="s">
        <v>606</v>
      </c>
      <c r="AU624" t="s">
        <v>606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0.68400000000000005</v>
      </c>
      <c r="BW624">
        <v>0.83831040000000001</v>
      </c>
      <c r="BX624">
        <v>19.8</v>
      </c>
      <c r="BY624">
        <v>4956.7</v>
      </c>
      <c r="BZ624">
        <v>205.7</v>
      </c>
      <c r="CB624">
        <v>111.2</v>
      </c>
      <c r="CC624">
        <v>3.8394475620000001</v>
      </c>
      <c r="CD624">
        <v>3.8361840310000002</v>
      </c>
      <c r="CE624">
        <v>226.38</v>
      </c>
      <c r="CF624" t="s">
        <v>609</v>
      </c>
      <c r="CG624">
        <v>150</v>
      </c>
      <c r="CH624" t="s">
        <v>1422</v>
      </c>
      <c r="CI624" t="s">
        <v>157</v>
      </c>
      <c r="CJ624" t="s">
        <v>1423</v>
      </c>
      <c r="CL624">
        <v>415.5</v>
      </c>
      <c r="CM624">
        <v>419</v>
      </c>
      <c r="CN624">
        <v>415.5</v>
      </c>
      <c r="CO624">
        <v>419</v>
      </c>
      <c r="CP624" t="s">
        <v>157</v>
      </c>
      <c r="CQ624" t="s">
        <v>157</v>
      </c>
      <c r="CU624">
        <v>510.9</v>
      </c>
      <c r="CV624">
        <v>506.5</v>
      </c>
      <c r="CW624" t="s">
        <v>2389</v>
      </c>
    </row>
    <row r="625" spans="2:101" hidden="1">
      <c r="B625">
        <v>76787</v>
      </c>
      <c r="C625" t="s">
        <v>2421</v>
      </c>
      <c r="D625" t="s">
        <v>592</v>
      </c>
      <c r="E625" t="s">
        <v>665</v>
      </c>
      <c r="F625" t="s">
        <v>594</v>
      </c>
      <c r="G625" t="s">
        <v>2422</v>
      </c>
      <c r="H625">
        <v>12778</v>
      </c>
      <c r="I625" t="s">
        <v>616</v>
      </c>
      <c r="J625" t="s">
        <v>1142</v>
      </c>
      <c r="K625">
        <v>11769</v>
      </c>
      <c r="L625" t="s">
        <v>638</v>
      </c>
      <c r="M625" t="s">
        <v>1143</v>
      </c>
      <c r="N625" t="s">
        <v>1642</v>
      </c>
      <c r="O625" t="s">
        <v>2365</v>
      </c>
      <c r="P625" t="s">
        <v>2332</v>
      </c>
      <c r="Q625" t="s">
        <v>642</v>
      </c>
      <c r="R625">
        <v>310</v>
      </c>
      <c r="S625">
        <v>310</v>
      </c>
      <c r="T625">
        <v>300</v>
      </c>
      <c r="U625">
        <v>5</v>
      </c>
      <c r="V625">
        <v>5</v>
      </c>
      <c r="W625">
        <v>23.4</v>
      </c>
      <c r="Z625" t="s">
        <v>607</v>
      </c>
      <c r="AA625" t="s">
        <v>607</v>
      </c>
      <c r="AB625">
        <v>1.2999999999999999E-3</v>
      </c>
      <c r="AC625">
        <v>0.14799999999999999</v>
      </c>
      <c r="AD625" t="s">
        <v>607</v>
      </c>
      <c r="AE625">
        <v>0.84819999999999995</v>
      </c>
      <c r="AF625">
        <v>1.1000000000000001E-3</v>
      </c>
      <c r="AG625">
        <v>8.0000000000000004E-4</v>
      </c>
      <c r="AH625">
        <v>2.0000000000000001E-4</v>
      </c>
      <c r="AI625">
        <v>2.9999999999999997E-4</v>
      </c>
      <c r="AJ625">
        <v>1E-4</v>
      </c>
      <c r="AK625" t="s">
        <v>607</v>
      </c>
      <c r="AL625">
        <v>0</v>
      </c>
      <c r="AM625">
        <v>0</v>
      </c>
      <c r="AN625">
        <v>0</v>
      </c>
      <c r="AO625">
        <v>0</v>
      </c>
      <c r="AP625">
        <v>0</v>
      </c>
      <c r="AQ625" t="s">
        <v>606</v>
      </c>
      <c r="AR625" t="s">
        <v>606</v>
      </c>
      <c r="AS625" t="s">
        <v>606</v>
      </c>
      <c r="AT625" t="s">
        <v>606</v>
      </c>
      <c r="AU625" t="s">
        <v>606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0.70099999999999996</v>
      </c>
      <c r="BW625">
        <v>0.85914559999999995</v>
      </c>
      <c r="BX625">
        <v>20.3</v>
      </c>
      <c r="BY625">
        <v>5007.3</v>
      </c>
      <c r="BZ625">
        <v>207.9</v>
      </c>
      <c r="CB625">
        <v>101.4</v>
      </c>
      <c r="CC625">
        <v>3.501078981</v>
      </c>
      <c r="CD625">
        <v>3.4981030639999999</v>
      </c>
      <c r="CE625">
        <v>204.28</v>
      </c>
      <c r="CF625" t="s">
        <v>609</v>
      </c>
      <c r="CG625">
        <v>12</v>
      </c>
      <c r="CH625" t="s">
        <v>985</v>
      </c>
      <c r="CI625" t="s">
        <v>157</v>
      </c>
      <c r="CJ625" t="s">
        <v>986</v>
      </c>
      <c r="CL625" t="s">
        <v>157</v>
      </c>
      <c r="CM625" t="s">
        <v>157</v>
      </c>
      <c r="CN625" t="s">
        <v>157</v>
      </c>
      <c r="CO625" t="s">
        <v>157</v>
      </c>
      <c r="CP625" t="s">
        <v>157</v>
      </c>
      <c r="CQ625" t="s">
        <v>157</v>
      </c>
      <c r="CU625">
        <v>461.1</v>
      </c>
      <c r="CV625">
        <v>456.5</v>
      </c>
      <c r="CW625" t="s">
        <v>2389</v>
      </c>
    </row>
    <row r="626" spans="2:101" hidden="1">
      <c r="B626">
        <v>76786</v>
      </c>
      <c r="C626" t="s">
        <v>2423</v>
      </c>
      <c r="D626" t="s">
        <v>592</v>
      </c>
      <c r="E626" t="s">
        <v>665</v>
      </c>
      <c r="F626" t="s">
        <v>594</v>
      </c>
      <c r="G626" t="s">
        <v>2424</v>
      </c>
      <c r="H626">
        <v>14669</v>
      </c>
      <c r="I626" t="s">
        <v>616</v>
      </c>
      <c r="J626" t="s">
        <v>1188</v>
      </c>
      <c r="K626">
        <v>9604</v>
      </c>
      <c r="L626" t="s">
        <v>638</v>
      </c>
      <c r="M626" t="s">
        <v>1096</v>
      </c>
      <c r="N626" t="s">
        <v>1642</v>
      </c>
      <c r="O626" t="s">
        <v>2365</v>
      </c>
      <c r="P626" t="s">
        <v>2332</v>
      </c>
      <c r="Q626" t="s">
        <v>642</v>
      </c>
      <c r="R626">
        <v>296</v>
      </c>
      <c r="S626">
        <v>296</v>
      </c>
      <c r="T626">
        <v>350</v>
      </c>
      <c r="U626">
        <v>16.7</v>
      </c>
      <c r="V626">
        <v>16.7</v>
      </c>
      <c r="W626">
        <v>23.4</v>
      </c>
      <c r="Z626">
        <v>1E-4</v>
      </c>
      <c r="AA626">
        <v>8.0000000000000004E-4</v>
      </c>
      <c r="AB626">
        <v>1.6899999999999998E-2</v>
      </c>
      <c r="AC626">
        <v>2.1499999999999998E-2</v>
      </c>
      <c r="AD626" t="s">
        <v>607</v>
      </c>
      <c r="AE626">
        <v>0.93920000000000003</v>
      </c>
      <c r="AF626">
        <v>1.34E-2</v>
      </c>
      <c r="AG626">
        <v>8.9999999999999998E-4</v>
      </c>
      <c r="AH626">
        <v>1.1000000000000001E-3</v>
      </c>
      <c r="AI626">
        <v>8.9999999999999998E-4</v>
      </c>
      <c r="AJ626">
        <v>6.9999999999999999E-4</v>
      </c>
      <c r="AK626">
        <v>4.0000000000000002E-4</v>
      </c>
      <c r="AL626">
        <v>5.8E-4</v>
      </c>
      <c r="AM626">
        <v>1.09E-3</v>
      </c>
      <c r="AN626">
        <v>1.4300000000000001E-3</v>
      </c>
      <c r="AO626">
        <v>2.7999999999999998E-4</v>
      </c>
      <c r="AP626">
        <v>0</v>
      </c>
      <c r="AQ626" t="s">
        <v>606</v>
      </c>
      <c r="AR626" t="s">
        <v>606</v>
      </c>
      <c r="AS626" t="s">
        <v>606</v>
      </c>
      <c r="AT626" t="s">
        <v>606</v>
      </c>
      <c r="AU626" t="s">
        <v>606</v>
      </c>
      <c r="BK626">
        <v>2.0000000000000002E-5</v>
      </c>
      <c r="BL626">
        <v>6.0000000000000002E-5</v>
      </c>
      <c r="BM626">
        <v>1.0000000000000001E-5</v>
      </c>
      <c r="BN626">
        <v>0</v>
      </c>
      <c r="BO626">
        <v>0</v>
      </c>
      <c r="BP626">
        <v>2.0000000000000002E-5</v>
      </c>
      <c r="BQ626">
        <v>0</v>
      </c>
      <c r="BR626">
        <v>3.6000000000000002E-4</v>
      </c>
      <c r="BS626">
        <v>5.0000000000000002E-5</v>
      </c>
      <c r="BT626">
        <v>4.0000000000000003E-5</v>
      </c>
      <c r="BU626">
        <v>1.6000000000000001E-4</v>
      </c>
      <c r="BV626">
        <v>0.60599999999999998</v>
      </c>
      <c r="BW626">
        <v>0.74271359999999997</v>
      </c>
      <c r="BX626">
        <v>17.5</v>
      </c>
      <c r="BY626">
        <v>4627.6000000000004</v>
      </c>
      <c r="BZ626">
        <v>195.7</v>
      </c>
      <c r="CB626">
        <v>108.5</v>
      </c>
      <c r="CC626">
        <v>3.7462235650000002</v>
      </c>
      <c r="CD626">
        <v>3.7430392750000001</v>
      </c>
      <c r="CE626">
        <v>221.03</v>
      </c>
      <c r="CF626" t="s">
        <v>609</v>
      </c>
      <c r="CG626">
        <v>14</v>
      </c>
      <c r="CH626" t="s">
        <v>1189</v>
      </c>
      <c r="CI626" t="s">
        <v>157</v>
      </c>
      <c r="CJ626" t="s">
        <v>1190</v>
      </c>
      <c r="CL626">
        <v>1257.5</v>
      </c>
      <c r="CM626">
        <v>1267</v>
      </c>
      <c r="CN626">
        <v>1257.5</v>
      </c>
      <c r="CO626">
        <v>1267</v>
      </c>
      <c r="CP626" t="s">
        <v>157</v>
      </c>
      <c r="CQ626" t="s">
        <v>157</v>
      </c>
      <c r="CU626">
        <v>463.3</v>
      </c>
      <c r="CV626">
        <v>459.6</v>
      </c>
      <c r="CW626" t="s">
        <v>2389</v>
      </c>
    </row>
    <row r="627" spans="2:101" hidden="1">
      <c r="B627">
        <v>76865</v>
      </c>
      <c r="C627" t="s">
        <v>2425</v>
      </c>
      <c r="D627" t="s">
        <v>592</v>
      </c>
      <c r="E627" t="s">
        <v>665</v>
      </c>
      <c r="F627" t="s">
        <v>594</v>
      </c>
      <c r="G627" t="s">
        <v>2426</v>
      </c>
      <c r="H627">
        <v>7433</v>
      </c>
      <c r="I627" t="s">
        <v>616</v>
      </c>
      <c r="J627" t="s">
        <v>1193</v>
      </c>
      <c r="K627">
        <v>10086</v>
      </c>
      <c r="L627" t="s">
        <v>638</v>
      </c>
      <c r="M627" t="s">
        <v>1096</v>
      </c>
      <c r="N627" t="s">
        <v>1642</v>
      </c>
      <c r="O627" t="s">
        <v>2365</v>
      </c>
      <c r="P627" t="s">
        <v>2332</v>
      </c>
      <c r="Q627" t="s">
        <v>642</v>
      </c>
      <c r="R627">
        <v>317</v>
      </c>
      <c r="S627">
        <v>317</v>
      </c>
      <c r="T627">
        <v>350</v>
      </c>
      <c r="U627">
        <v>-9.4</v>
      </c>
      <c r="V627">
        <v>-9.4</v>
      </c>
      <c r="W627">
        <v>23.7</v>
      </c>
      <c r="Z627" t="s">
        <v>607</v>
      </c>
      <c r="AA627">
        <v>6.9999999999999999E-4</v>
      </c>
      <c r="AB627">
        <v>1.5900000000000001E-2</v>
      </c>
      <c r="AC627">
        <v>1.7600000000000001E-2</v>
      </c>
      <c r="AD627" t="s">
        <v>607</v>
      </c>
      <c r="AE627">
        <v>0.94720000000000004</v>
      </c>
      <c r="AF627">
        <v>1.21E-2</v>
      </c>
      <c r="AG627">
        <v>1.2999999999999999E-3</v>
      </c>
      <c r="AH627">
        <v>8.0000000000000004E-4</v>
      </c>
      <c r="AI627">
        <v>6.9999999999999999E-4</v>
      </c>
      <c r="AJ627">
        <v>8.0000000000000004E-4</v>
      </c>
      <c r="AK627">
        <v>4.0000000000000002E-4</v>
      </c>
      <c r="AL627">
        <v>6.9999999999999999E-4</v>
      </c>
      <c r="AM627">
        <v>8.4999999999999995E-4</v>
      </c>
      <c r="AN627">
        <v>4.0999999999999999E-4</v>
      </c>
      <c r="AO627">
        <v>0</v>
      </c>
      <c r="AP627">
        <v>0</v>
      </c>
      <c r="AQ627" t="s">
        <v>606</v>
      </c>
      <c r="AR627" t="s">
        <v>606</v>
      </c>
      <c r="AS627" t="s">
        <v>606</v>
      </c>
      <c r="AT627" t="s">
        <v>606</v>
      </c>
      <c r="AU627" t="s">
        <v>606</v>
      </c>
      <c r="BK627">
        <v>2.0000000000000002E-5</v>
      </c>
      <c r="BL627">
        <v>6.0000000000000002E-5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3.4000000000000002E-4</v>
      </c>
      <c r="BS627">
        <v>0</v>
      </c>
      <c r="BT627">
        <v>3.0000000000000001E-5</v>
      </c>
      <c r="BU627">
        <v>9.0000000000000006E-5</v>
      </c>
      <c r="BV627">
        <v>0.59499999999999997</v>
      </c>
      <c r="BW627">
        <v>0.72923199999999999</v>
      </c>
      <c r="BX627">
        <v>17.2</v>
      </c>
      <c r="BY627">
        <v>4621.3</v>
      </c>
      <c r="BZ627">
        <v>194.5</v>
      </c>
      <c r="CB627">
        <v>103.7</v>
      </c>
      <c r="CC627">
        <v>3.580492016</v>
      </c>
      <c r="CD627">
        <v>3.5774485970000001</v>
      </c>
      <c r="CE627">
        <v>211.61</v>
      </c>
      <c r="CF627" t="s">
        <v>609</v>
      </c>
      <c r="CG627">
        <v>2.5</v>
      </c>
      <c r="CH627" t="s">
        <v>1194</v>
      </c>
      <c r="CI627" t="s">
        <v>157</v>
      </c>
      <c r="CJ627" t="s">
        <v>1195</v>
      </c>
      <c r="CL627">
        <v>1261.5</v>
      </c>
      <c r="CM627">
        <v>1275</v>
      </c>
      <c r="CN627">
        <v>1261.5</v>
      </c>
      <c r="CO627">
        <v>1275</v>
      </c>
      <c r="CP627" t="s">
        <v>157</v>
      </c>
      <c r="CQ627" t="s">
        <v>157</v>
      </c>
      <c r="CU627">
        <v>464.2</v>
      </c>
      <c r="CV627">
        <v>458.5</v>
      </c>
      <c r="CW627" t="s">
        <v>2389</v>
      </c>
    </row>
    <row r="628" spans="2:101" hidden="1">
      <c r="B628">
        <v>76862</v>
      </c>
      <c r="C628" t="s">
        <v>2427</v>
      </c>
      <c r="D628" t="s">
        <v>592</v>
      </c>
      <c r="E628" t="s">
        <v>665</v>
      </c>
      <c r="F628" t="s">
        <v>594</v>
      </c>
      <c r="G628" t="s">
        <v>2428</v>
      </c>
      <c r="H628">
        <v>6520</v>
      </c>
      <c r="I628" t="s">
        <v>616</v>
      </c>
      <c r="J628" t="s">
        <v>1498</v>
      </c>
      <c r="K628">
        <v>10859</v>
      </c>
      <c r="L628" t="s">
        <v>638</v>
      </c>
      <c r="M628" t="s">
        <v>1096</v>
      </c>
      <c r="N628" t="s">
        <v>1642</v>
      </c>
      <c r="O628" t="s">
        <v>2365</v>
      </c>
      <c r="P628" t="s">
        <v>2332</v>
      </c>
      <c r="Q628" t="s">
        <v>642</v>
      </c>
      <c r="R628">
        <v>421</v>
      </c>
      <c r="S628">
        <v>421</v>
      </c>
      <c r="T628">
        <v>350</v>
      </c>
      <c r="U628">
        <v>6.7</v>
      </c>
      <c r="V628">
        <v>6.7</v>
      </c>
      <c r="W628">
        <v>23.7</v>
      </c>
      <c r="Z628" t="s">
        <v>607</v>
      </c>
      <c r="AA628">
        <v>8.0000000000000004E-4</v>
      </c>
      <c r="AB628">
        <v>2.1100000000000001E-2</v>
      </c>
      <c r="AC628">
        <v>1.83E-2</v>
      </c>
      <c r="AD628" t="s">
        <v>607</v>
      </c>
      <c r="AE628">
        <v>0.94399999999999995</v>
      </c>
      <c r="AF628">
        <v>9.5999999999999992E-3</v>
      </c>
      <c r="AG628">
        <v>5.9999999999999995E-4</v>
      </c>
      <c r="AH628">
        <v>6.9999999999999999E-4</v>
      </c>
      <c r="AI628">
        <v>5.0000000000000001E-4</v>
      </c>
      <c r="AJ628">
        <v>5.9999999999999995E-4</v>
      </c>
      <c r="AK628">
        <v>4.0000000000000002E-4</v>
      </c>
      <c r="AL628">
        <v>6.9999999999999999E-4</v>
      </c>
      <c r="AM628">
        <v>1.0300000000000001E-3</v>
      </c>
      <c r="AN628">
        <v>7.5000000000000002E-4</v>
      </c>
      <c r="AO628">
        <v>6.0000000000000002E-5</v>
      </c>
      <c r="AP628">
        <v>0</v>
      </c>
      <c r="AQ628" t="s">
        <v>606</v>
      </c>
      <c r="AR628" t="s">
        <v>606</v>
      </c>
      <c r="AS628" t="s">
        <v>606</v>
      </c>
      <c r="AT628" t="s">
        <v>606</v>
      </c>
      <c r="AU628" t="s">
        <v>606</v>
      </c>
      <c r="BK628">
        <v>2.0000000000000002E-5</v>
      </c>
      <c r="BL628">
        <v>5.0000000000000002E-5</v>
      </c>
      <c r="BM628">
        <v>0</v>
      </c>
      <c r="BN628">
        <v>0</v>
      </c>
      <c r="BO628">
        <v>0</v>
      </c>
      <c r="BP628">
        <v>4.0000000000000003E-5</v>
      </c>
      <c r="BQ628">
        <v>0</v>
      </c>
      <c r="BR628">
        <v>4.4999999999999999E-4</v>
      </c>
      <c r="BS628">
        <v>1E-4</v>
      </c>
      <c r="BT628">
        <v>5.0000000000000002E-5</v>
      </c>
      <c r="BU628">
        <v>1.4999999999999999E-4</v>
      </c>
      <c r="BV628">
        <v>0.59799999999999998</v>
      </c>
      <c r="BW628">
        <v>0.73290880000000003</v>
      </c>
      <c r="BX628">
        <v>17.3</v>
      </c>
      <c r="BY628">
        <v>4615.5</v>
      </c>
      <c r="BZ628">
        <v>194.1</v>
      </c>
      <c r="CB628">
        <v>104.7</v>
      </c>
      <c r="CC628">
        <v>3.615019422</v>
      </c>
      <c r="CD628">
        <v>3.6119466550000001</v>
      </c>
      <c r="CE628">
        <v>212.93</v>
      </c>
      <c r="CF628" t="s">
        <v>609</v>
      </c>
      <c r="CG628">
        <v>10</v>
      </c>
      <c r="CH628" t="s">
        <v>1499</v>
      </c>
      <c r="CI628" t="s">
        <v>157</v>
      </c>
      <c r="CJ628" t="s">
        <v>1500</v>
      </c>
      <c r="CL628" t="s">
        <v>157</v>
      </c>
      <c r="CM628" t="s">
        <v>157</v>
      </c>
      <c r="CN628" t="s">
        <v>157</v>
      </c>
      <c r="CO628" t="s">
        <v>157</v>
      </c>
      <c r="CP628" t="s">
        <v>157</v>
      </c>
      <c r="CQ628" t="s">
        <v>157</v>
      </c>
      <c r="CU628">
        <v>462</v>
      </c>
      <c r="CV628">
        <v>457</v>
      </c>
      <c r="CW628" t="s">
        <v>2389</v>
      </c>
    </row>
    <row r="629" spans="2:101" hidden="1">
      <c r="B629">
        <v>76829</v>
      </c>
      <c r="C629" t="s">
        <v>2429</v>
      </c>
      <c r="D629" t="s">
        <v>592</v>
      </c>
      <c r="E629" t="s">
        <v>665</v>
      </c>
      <c r="F629" t="s">
        <v>594</v>
      </c>
      <c r="G629" t="s">
        <v>2430</v>
      </c>
      <c r="H629">
        <v>10443</v>
      </c>
      <c r="I629" t="s">
        <v>616</v>
      </c>
      <c r="J629" t="s">
        <v>1237</v>
      </c>
      <c r="K629">
        <v>12470</v>
      </c>
      <c r="L629" t="s">
        <v>638</v>
      </c>
      <c r="M629" t="s">
        <v>1096</v>
      </c>
      <c r="N629" t="s">
        <v>1642</v>
      </c>
      <c r="O629" t="s">
        <v>2323</v>
      </c>
      <c r="P629" t="s">
        <v>1641</v>
      </c>
      <c r="Q629" t="s">
        <v>642</v>
      </c>
      <c r="R629">
        <v>441</v>
      </c>
      <c r="S629">
        <v>441</v>
      </c>
      <c r="T629">
        <v>400</v>
      </c>
      <c r="U629">
        <v>3.3</v>
      </c>
      <c r="V629">
        <v>3.3</v>
      </c>
      <c r="W629">
        <v>23.6</v>
      </c>
      <c r="Z629" t="s">
        <v>607</v>
      </c>
      <c r="AA629">
        <v>1.1999999999999999E-3</v>
      </c>
      <c r="AB629">
        <v>2.0500000000000001E-2</v>
      </c>
      <c r="AC629">
        <v>1.78E-2</v>
      </c>
      <c r="AD629" t="s">
        <v>607</v>
      </c>
      <c r="AE629">
        <v>0.95150000000000001</v>
      </c>
      <c r="AF629">
        <v>3.7000000000000002E-3</v>
      </c>
      <c r="AG629">
        <v>4.0000000000000002E-4</v>
      </c>
      <c r="AH629">
        <v>2.9999999999999997E-4</v>
      </c>
      <c r="AI629">
        <v>2.9999999999999997E-4</v>
      </c>
      <c r="AJ629">
        <v>6.9999999999999999E-4</v>
      </c>
      <c r="AK629">
        <v>5.0000000000000001E-4</v>
      </c>
      <c r="AL629">
        <v>7.6000000000000004E-4</v>
      </c>
      <c r="AM629">
        <v>9.6000000000000002E-4</v>
      </c>
      <c r="AN629">
        <v>4.2999999999999999E-4</v>
      </c>
      <c r="AO629">
        <v>0</v>
      </c>
      <c r="AP629">
        <v>0</v>
      </c>
      <c r="AQ629" t="s">
        <v>607</v>
      </c>
      <c r="AR629" t="s">
        <v>607</v>
      </c>
      <c r="AS629" t="s">
        <v>606</v>
      </c>
      <c r="AT629" t="s">
        <v>606</v>
      </c>
      <c r="AU629" t="s">
        <v>606</v>
      </c>
      <c r="BK629">
        <v>2.0000000000000002E-5</v>
      </c>
      <c r="BL629">
        <v>6.0000000000000002E-5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5.8E-4</v>
      </c>
      <c r="BS629">
        <v>6.9999999999999994E-5</v>
      </c>
      <c r="BT629">
        <v>5.0000000000000002E-5</v>
      </c>
      <c r="BU629">
        <v>1.7000000000000001E-4</v>
      </c>
      <c r="BV629">
        <v>0.59399999999999997</v>
      </c>
      <c r="BW629">
        <v>0.72800640000000005</v>
      </c>
      <c r="BX629">
        <v>17.2</v>
      </c>
      <c r="BY629">
        <v>4611.8</v>
      </c>
      <c r="BZ629">
        <v>193.2</v>
      </c>
      <c r="CB629">
        <v>103.6</v>
      </c>
      <c r="CC629">
        <v>3.5770392750000002</v>
      </c>
      <c r="CD629">
        <v>3.5739987919999998</v>
      </c>
      <c r="CE629">
        <v>210.78</v>
      </c>
      <c r="CF629" t="s">
        <v>609</v>
      </c>
      <c r="CG629">
        <v>11</v>
      </c>
      <c r="CH629" t="s">
        <v>1238</v>
      </c>
      <c r="CI629" t="s">
        <v>157</v>
      </c>
      <c r="CJ629" t="s">
        <v>1239</v>
      </c>
      <c r="CL629">
        <v>1422</v>
      </c>
      <c r="CM629">
        <v>1948</v>
      </c>
      <c r="CN629">
        <v>1422</v>
      </c>
      <c r="CO629">
        <v>1948</v>
      </c>
      <c r="CP629" t="s">
        <v>157</v>
      </c>
      <c r="CQ629" t="s">
        <v>157</v>
      </c>
      <c r="CU629">
        <v>476</v>
      </c>
      <c r="CV629">
        <v>470.7</v>
      </c>
      <c r="CW629" t="s">
        <v>2389</v>
      </c>
    </row>
    <row r="630" spans="2:101" hidden="1">
      <c r="B630">
        <v>76874</v>
      </c>
      <c r="C630" t="s">
        <v>2431</v>
      </c>
      <c r="D630" t="s">
        <v>592</v>
      </c>
      <c r="E630" t="s">
        <v>665</v>
      </c>
      <c r="F630" t="s">
        <v>594</v>
      </c>
      <c r="G630" t="s">
        <v>2432</v>
      </c>
      <c r="H630">
        <v>13460</v>
      </c>
      <c r="I630" t="s">
        <v>616</v>
      </c>
      <c r="J630" t="s">
        <v>1319</v>
      </c>
      <c r="K630">
        <v>14502</v>
      </c>
      <c r="L630" t="s">
        <v>638</v>
      </c>
      <c r="M630" t="s">
        <v>1096</v>
      </c>
      <c r="N630" t="s">
        <v>1642</v>
      </c>
      <c r="O630" t="s">
        <v>2378</v>
      </c>
      <c r="P630" t="s">
        <v>2332</v>
      </c>
      <c r="Q630" t="s">
        <v>642</v>
      </c>
      <c r="R630">
        <v>1034</v>
      </c>
      <c r="S630">
        <v>1034</v>
      </c>
      <c r="T630">
        <v>476</v>
      </c>
      <c r="U630">
        <v>5</v>
      </c>
      <c r="V630">
        <v>5</v>
      </c>
      <c r="W630">
        <v>23.8</v>
      </c>
      <c r="Z630" t="s">
        <v>607</v>
      </c>
      <c r="AA630">
        <v>8.9999999999999998E-4</v>
      </c>
      <c r="AB630">
        <v>1.84E-2</v>
      </c>
      <c r="AC630">
        <v>1.4E-2</v>
      </c>
      <c r="AD630" t="s">
        <v>607</v>
      </c>
      <c r="AE630">
        <v>0.94779999999999998</v>
      </c>
      <c r="AF630">
        <v>1.2E-2</v>
      </c>
      <c r="AG630">
        <v>2.3999999999999998E-3</v>
      </c>
      <c r="AH630">
        <v>1E-3</v>
      </c>
      <c r="AI630">
        <v>6.9999999999999999E-4</v>
      </c>
      <c r="AJ630">
        <v>5.0000000000000001E-4</v>
      </c>
      <c r="AK630">
        <v>2.9999999999999997E-4</v>
      </c>
      <c r="AL630">
        <v>2.9E-4</v>
      </c>
      <c r="AM630">
        <v>4.4000000000000002E-4</v>
      </c>
      <c r="AN630">
        <v>6.4000000000000005E-4</v>
      </c>
      <c r="AO630">
        <v>2.5000000000000001E-4</v>
      </c>
      <c r="AP630">
        <v>0</v>
      </c>
      <c r="AQ630" t="s">
        <v>606</v>
      </c>
      <c r="AR630" t="s">
        <v>606</v>
      </c>
      <c r="AS630" t="s">
        <v>606</v>
      </c>
      <c r="AT630" t="s">
        <v>606</v>
      </c>
      <c r="AU630" t="s">
        <v>606</v>
      </c>
      <c r="BK630">
        <v>1.0000000000000001E-5</v>
      </c>
      <c r="BL630">
        <v>4.0000000000000003E-5</v>
      </c>
      <c r="BM630">
        <v>0</v>
      </c>
      <c r="BN630">
        <v>0</v>
      </c>
      <c r="BO630">
        <v>0</v>
      </c>
      <c r="BP630">
        <v>5.0000000000000002E-5</v>
      </c>
      <c r="BQ630">
        <v>0</v>
      </c>
      <c r="BR630">
        <v>1.7000000000000001E-4</v>
      </c>
      <c r="BS630">
        <v>3.0000000000000001E-5</v>
      </c>
      <c r="BT630">
        <v>2.0000000000000002E-5</v>
      </c>
      <c r="BU630">
        <v>6.0000000000000002E-5</v>
      </c>
      <c r="BV630">
        <v>0.59199999999999997</v>
      </c>
      <c r="BW630">
        <v>0.72555519999999996</v>
      </c>
      <c r="BX630">
        <v>17.2</v>
      </c>
      <c r="BY630">
        <v>4607.8999999999996</v>
      </c>
      <c r="BZ630">
        <v>193.9</v>
      </c>
      <c r="CB630">
        <v>109.9</v>
      </c>
      <c r="CC630">
        <v>3.7945619339999999</v>
      </c>
      <c r="CD630">
        <v>3.7913365560000001</v>
      </c>
      <c r="CE630">
        <v>223.17</v>
      </c>
      <c r="CF630" t="s">
        <v>609</v>
      </c>
      <c r="CG630">
        <v>7</v>
      </c>
      <c r="CH630" t="s">
        <v>1320</v>
      </c>
      <c r="CI630" t="s">
        <v>157</v>
      </c>
      <c r="CJ630" t="s">
        <v>1321</v>
      </c>
      <c r="CL630">
        <v>1320</v>
      </c>
      <c r="CM630">
        <v>1762</v>
      </c>
      <c r="CN630">
        <v>1320</v>
      </c>
      <c r="CO630">
        <v>1762</v>
      </c>
      <c r="CP630" t="s">
        <v>157</v>
      </c>
      <c r="CQ630" t="s">
        <v>157</v>
      </c>
      <c r="CU630">
        <v>448.3</v>
      </c>
      <c r="CV630">
        <v>443.9</v>
      </c>
      <c r="CW630" t="s">
        <v>2389</v>
      </c>
    </row>
    <row r="631" spans="2:101" hidden="1">
      <c r="B631">
        <v>76871</v>
      </c>
      <c r="C631" t="s">
        <v>2433</v>
      </c>
      <c r="D631" t="s">
        <v>592</v>
      </c>
      <c r="E631" t="s">
        <v>665</v>
      </c>
      <c r="F631" t="s">
        <v>594</v>
      </c>
      <c r="G631" t="s">
        <v>2434</v>
      </c>
      <c r="H631">
        <v>13766</v>
      </c>
      <c r="I631" t="s">
        <v>616</v>
      </c>
      <c r="J631" t="s">
        <v>1380</v>
      </c>
      <c r="K631">
        <v>10860</v>
      </c>
      <c r="L631" t="s">
        <v>638</v>
      </c>
      <c r="M631" t="s">
        <v>1096</v>
      </c>
      <c r="N631" t="s">
        <v>1642</v>
      </c>
      <c r="O631" t="s">
        <v>2365</v>
      </c>
      <c r="P631" t="s">
        <v>2332</v>
      </c>
      <c r="Q631" t="s">
        <v>642</v>
      </c>
      <c r="R631">
        <v>303</v>
      </c>
      <c r="S631">
        <v>303</v>
      </c>
      <c r="T631">
        <v>379</v>
      </c>
      <c r="U631">
        <v>6.7</v>
      </c>
      <c r="V631">
        <v>6.7</v>
      </c>
      <c r="W631">
        <v>23.9</v>
      </c>
      <c r="Z631" t="s">
        <v>607</v>
      </c>
      <c r="AA631">
        <v>1E-3</v>
      </c>
      <c r="AB631">
        <v>1.7299999999999999E-2</v>
      </c>
      <c r="AC631">
        <v>1.7100000000000001E-2</v>
      </c>
      <c r="AD631" t="s">
        <v>607</v>
      </c>
      <c r="AE631">
        <v>0.94720000000000004</v>
      </c>
      <c r="AF631">
        <v>1.0999999999999999E-2</v>
      </c>
      <c r="AG631">
        <v>1.9E-3</v>
      </c>
      <c r="AH631">
        <v>8.9999999999999998E-4</v>
      </c>
      <c r="AI631">
        <v>6.9999999999999999E-4</v>
      </c>
      <c r="AJ631">
        <v>5.9999999999999995E-4</v>
      </c>
      <c r="AK631">
        <v>2.9999999999999997E-4</v>
      </c>
      <c r="AL631">
        <v>4.6999999999999999E-4</v>
      </c>
      <c r="AM631">
        <v>6.0999999999999997E-4</v>
      </c>
      <c r="AN631">
        <v>4.2999999999999999E-4</v>
      </c>
      <c r="AO631">
        <v>0</v>
      </c>
      <c r="AP631">
        <v>0</v>
      </c>
      <c r="AQ631" t="s">
        <v>606</v>
      </c>
      <c r="AR631" t="s">
        <v>606</v>
      </c>
      <c r="AS631" t="s">
        <v>606</v>
      </c>
      <c r="AT631" t="s">
        <v>606</v>
      </c>
      <c r="AU631" t="s">
        <v>606</v>
      </c>
      <c r="BK631">
        <v>2.0000000000000002E-5</v>
      </c>
      <c r="BL631">
        <v>5.0000000000000002E-5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2.7999999999999998E-4</v>
      </c>
      <c r="BS631">
        <v>4.0000000000000003E-5</v>
      </c>
      <c r="BT631">
        <v>3.0000000000000001E-5</v>
      </c>
      <c r="BU631">
        <v>6.9999999999999994E-5</v>
      </c>
      <c r="BV631">
        <v>0.59399999999999997</v>
      </c>
      <c r="BW631">
        <v>0.72800640000000005</v>
      </c>
      <c r="BX631">
        <v>17.2</v>
      </c>
      <c r="BY631">
        <v>4617.6000000000004</v>
      </c>
      <c r="BZ631">
        <v>194.1</v>
      </c>
      <c r="CB631">
        <v>104.9</v>
      </c>
      <c r="CC631">
        <v>3.621924903</v>
      </c>
      <c r="CD631">
        <v>3.6188462669999999</v>
      </c>
      <c r="CE631">
        <v>213.26</v>
      </c>
      <c r="CF631" t="s">
        <v>609</v>
      </c>
      <c r="CG631">
        <v>10</v>
      </c>
      <c r="CH631" t="s">
        <v>1381</v>
      </c>
      <c r="CI631" t="s">
        <v>157</v>
      </c>
      <c r="CJ631" t="s">
        <v>1382</v>
      </c>
      <c r="CL631">
        <v>1398</v>
      </c>
      <c r="CM631">
        <v>1819</v>
      </c>
      <c r="CN631">
        <v>1398</v>
      </c>
      <c r="CO631">
        <v>1819</v>
      </c>
      <c r="CP631" t="s">
        <v>157</v>
      </c>
      <c r="CQ631" t="s">
        <v>157</v>
      </c>
      <c r="CU631">
        <v>461.9</v>
      </c>
      <c r="CV631">
        <v>457.7</v>
      </c>
      <c r="CW631" t="s">
        <v>2389</v>
      </c>
    </row>
    <row r="632" spans="2:101" hidden="1">
      <c r="B632">
        <v>76868</v>
      </c>
      <c r="C632" t="s">
        <v>2435</v>
      </c>
      <c r="D632" t="s">
        <v>592</v>
      </c>
      <c r="E632" t="s">
        <v>665</v>
      </c>
      <c r="F632" t="s">
        <v>594</v>
      </c>
      <c r="G632" t="s">
        <v>2436</v>
      </c>
      <c r="H632">
        <v>11878</v>
      </c>
      <c r="I632" t="s">
        <v>616</v>
      </c>
      <c r="J632" t="s">
        <v>1385</v>
      </c>
      <c r="K632">
        <v>11679</v>
      </c>
      <c r="L632" t="s">
        <v>638</v>
      </c>
      <c r="M632" t="s">
        <v>1096</v>
      </c>
      <c r="N632" t="s">
        <v>1642</v>
      </c>
      <c r="O632" t="s">
        <v>2365</v>
      </c>
      <c r="P632" t="s">
        <v>2332</v>
      </c>
      <c r="Q632" t="s">
        <v>642</v>
      </c>
      <c r="R632">
        <v>331</v>
      </c>
      <c r="S632">
        <v>331</v>
      </c>
      <c r="T632">
        <v>345</v>
      </c>
      <c r="U632">
        <v>-5</v>
      </c>
      <c r="V632">
        <v>-5</v>
      </c>
      <c r="W632">
        <v>23.8</v>
      </c>
      <c r="Z632" t="s">
        <v>607</v>
      </c>
      <c r="AA632">
        <v>8.0000000000000004E-4</v>
      </c>
      <c r="AB632">
        <v>1.6299999999999999E-2</v>
      </c>
      <c r="AC632">
        <v>1.8700000000000001E-2</v>
      </c>
      <c r="AD632" t="s">
        <v>607</v>
      </c>
      <c r="AE632">
        <v>0.95030000000000003</v>
      </c>
      <c r="AF632">
        <v>9.1999999999999998E-3</v>
      </c>
      <c r="AG632">
        <v>8.9999999999999998E-4</v>
      </c>
      <c r="AH632">
        <v>5.0000000000000001E-4</v>
      </c>
      <c r="AI632">
        <v>4.0000000000000002E-4</v>
      </c>
      <c r="AJ632">
        <v>5.0000000000000001E-4</v>
      </c>
      <c r="AK632">
        <v>2.9999999999999997E-4</v>
      </c>
      <c r="AL632">
        <v>5.1000000000000004E-4</v>
      </c>
      <c r="AM632">
        <v>5.5999999999999995E-4</v>
      </c>
      <c r="AN632">
        <v>3.8000000000000002E-4</v>
      </c>
      <c r="AO632">
        <v>0</v>
      </c>
      <c r="AP632">
        <v>0</v>
      </c>
      <c r="AQ632" t="s">
        <v>606</v>
      </c>
      <c r="AR632" t="s">
        <v>606</v>
      </c>
      <c r="AS632" t="s">
        <v>606</v>
      </c>
      <c r="AT632" t="s">
        <v>606</v>
      </c>
      <c r="AU632" t="s">
        <v>606</v>
      </c>
      <c r="BK632">
        <v>2.0000000000000002E-5</v>
      </c>
      <c r="BL632">
        <v>5.0000000000000002E-5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3.4000000000000002E-4</v>
      </c>
      <c r="BS632">
        <v>8.0000000000000007E-5</v>
      </c>
      <c r="BT632">
        <v>4.0000000000000003E-5</v>
      </c>
      <c r="BU632">
        <v>1.2E-4</v>
      </c>
      <c r="BV632">
        <v>0.59299999999999997</v>
      </c>
      <c r="BW632">
        <v>0.7267808</v>
      </c>
      <c r="BX632">
        <v>17.2</v>
      </c>
      <c r="BY632">
        <v>4624.6000000000004</v>
      </c>
      <c r="BZ632">
        <v>193.9</v>
      </c>
      <c r="CB632">
        <v>103.5</v>
      </c>
      <c r="CC632">
        <v>3.5735865339999999</v>
      </c>
      <c r="CD632">
        <v>3.5705489859999999</v>
      </c>
      <c r="CE632">
        <v>210.21</v>
      </c>
      <c r="CF632" t="s">
        <v>609</v>
      </c>
      <c r="CG632">
        <v>6</v>
      </c>
      <c r="CH632" t="s">
        <v>1386</v>
      </c>
      <c r="CI632" t="s">
        <v>157</v>
      </c>
      <c r="CJ632" t="s">
        <v>1387</v>
      </c>
      <c r="CL632">
        <v>1377</v>
      </c>
      <c r="CM632">
        <v>1926</v>
      </c>
      <c r="CN632">
        <v>1377</v>
      </c>
      <c r="CO632">
        <v>1926</v>
      </c>
      <c r="CP632" t="s">
        <v>157</v>
      </c>
      <c r="CQ632" t="s">
        <v>157</v>
      </c>
      <c r="CU632">
        <v>464.1</v>
      </c>
      <c r="CV632">
        <v>459.6</v>
      </c>
      <c r="CW632" t="s">
        <v>2389</v>
      </c>
    </row>
    <row r="633" spans="2:101" hidden="1">
      <c r="C633" t="s">
        <v>2437</v>
      </c>
      <c r="D633" t="s">
        <v>592</v>
      </c>
      <c r="E633" t="s">
        <v>665</v>
      </c>
      <c r="F633" t="s">
        <v>594</v>
      </c>
      <c r="G633" t="s">
        <v>2438</v>
      </c>
      <c r="H633">
        <v>5873</v>
      </c>
      <c r="I633" t="s">
        <v>616</v>
      </c>
      <c r="J633" t="s">
        <v>598</v>
      </c>
      <c r="L633" t="s">
        <v>654</v>
      </c>
      <c r="N633" t="s">
        <v>1642</v>
      </c>
      <c r="O633" t="s">
        <v>2365</v>
      </c>
      <c r="P633" t="s">
        <v>1641</v>
      </c>
      <c r="Q633" t="s">
        <v>642</v>
      </c>
      <c r="R633">
        <v>414</v>
      </c>
      <c r="S633">
        <v>414</v>
      </c>
      <c r="T633">
        <v>500</v>
      </c>
      <c r="U633">
        <v>14</v>
      </c>
      <c r="V633">
        <v>14</v>
      </c>
      <c r="W633">
        <v>24.7</v>
      </c>
      <c r="Z633" t="s">
        <v>607</v>
      </c>
      <c r="AA633">
        <v>2.0000000000000001E-4</v>
      </c>
      <c r="AB633">
        <v>4.3E-3</v>
      </c>
      <c r="AC633">
        <v>8.5099999999999995E-2</v>
      </c>
      <c r="AD633" t="s">
        <v>607</v>
      </c>
      <c r="AE633">
        <v>0.90949999999999998</v>
      </c>
      <c r="AF633">
        <v>8.0000000000000004E-4</v>
      </c>
      <c r="AG633">
        <v>1E-4</v>
      </c>
      <c r="AH633" t="s">
        <v>607</v>
      </c>
      <c r="AI633" t="s">
        <v>607</v>
      </c>
      <c r="AJ633" t="s">
        <v>606</v>
      </c>
      <c r="AK633" t="s">
        <v>606</v>
      </c>
      <c r="AL633">
        <v>0</v>
      </c>
      <c r="AM633">
        <v>0</v>
      </c>
      <c r="AN633">
        <v>0</v>
      </c>
      <c r="AO633">
        <v>0</v>
      </c>
      <c r="AP633">
        <v>0</v>
      </c>
      <c r="AQ633" t="s">
        <v>606</v>
      </c>
      <c r="AR633" t="s">
        <v>606</v>
      </c>
      <c r="AS633" t="s">
        <v>606</v>
      </c>
      <c r="AT633" t="s">
        <v>606</v>
      </c>
      <c r="AU633" t="s">
        <v>606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0.63800000000000001</v>
      </c>
      <c r="BW633">
        <v>0.78193279999999998</v>
      </c>
      <c r="BX633">
        <v>18.5</v>
      </c>
      <c r="BY633">
        <v>4829.7</v>
      </c>
      <c r="BZ633">
        <v>200.1</v>
      </c>
      <c r="CB633">
        <v>95</v>
      </c>
      <c r="CC633">
        <v>3.28</v>
      </c>
      <c r="CD633">
        <v>3.2770000000000001</v>
      </c>
      <c r="CE633" t="s">
        <v>608</v>
      </c>
      <c r="CF633" t="s">
        <v>609</v>
      </c>
      <c r="CG633">
        <v>8</v>
      </c>
      <c r="CH633" t="s">
        <v>720</v>
      </c>
      <c r="CJ633" t="s">
        <v>644</v>
      </c>
      <c r="CW633" t="s">
        <v>2389</v>
      </c>
    </row>
    <row r="634" spans="2:101" hidden="1">
      <c r="B634">
        <v>76828</v>
      </c>
      <c r="C634" t="s">
        <v>2439</v>
      </c>
      <c r="D634" t="s">
        <v>592</v>
      </c>
      <c r="E634" t="s">
        <v>665</v>
      </c>
      <c r="F634" t="s">
        <v>594</v>
      </c>
      <c r="G634" t="s">
        <v>2440</v>
      </c>
      <c r="H634">
        <v>10251</v>
      </c>
      <c r="I634" t="s">
        <v>616</v>
      </c>
      <c r="J634" t="s">
        <v>1254</v>
      </c>
      <c r="K634">
        <v>11770</v>
      </c>
      <c r="L634" t="s">
        <v>638</v>
      </c>
      <c r="M634" t="s">
        <v>1096</v>
      </c>
      <c r="N634" t="s">
        <v>1642</v>
      </c>
      <c r="O634" t="s">
        <v>2323</v>
      </c>
      <c r="P634" t="s">
        <v>1641</v>
      </c>
      <c r="Q634" t="s">
        <v>1137</v>
      </c>
      <c r="R634">
        <v>676</v>
      </c>
      <c r="S634">
        <v>676</v>
      </c>
      <c r="T634">
        <v>690</v>
      </c>
      <c r="U634">
        <v>7.8</v>
      </c>
      <c r="V634">
        <v>7.8</v>
      </c>
      <c r="W634">
        <v>23.1</v>
      </c>
      <c r="Z634">
        <v>1.9E-3</v>
      </c>
      <c r="AA634">
        <v>6.9999999999999999E-4</v>
      </c>
      <c r="AB634">
        <v>1.2699999999999999E-2</v>
      </c>
      <c r="AC634">
        <v>1.8499999999999999E-2</v>
      </c>
      <c r="AD634" t="s">
        <v>607</v>
      </c>
      <c r="AE634">
        <v>0.95169999999999999</v>
      </c>
      <c r="AF634">
        <v>1.11E-2</v>
      </c>
      <c r="AG634">
        <v>1.2999999999999999E-3</v>
      </c>
      <c r="AH634">
        <v>4.0000000000000002E-4</v>
      </c>
      <c r="AI634">
        <v>2.9999999999999997E-4</v>
      </c>
      <c r="AJ634">
        <v>2.0000000000000001E-4</v>
      </c>
      <c r="AK634">
        <v>1E-4</v>
      </c>
      <c r="AL634">
        <v>2.3000000000000001E-4</v>
      </c>
      <c r="AM634">
        <v>3.5E-4</v>
      </c>
      <c r="AN634">
        <v>2.4000000000000001E-4</v>
      </c>
      <c r="AO634">
        <v>0</v>
      </c>
      <c r="AP634">
        <v>0</v>
      </c>
      <c r="AQ634" t="s">
        <v>606</v>
      </c>
      <c r="AR634" t="s">
        <v>606</v>
      </c>
      <c r="AS634" t="s">
        <v>606</v>
      </c>
      <c r="AT634" t="s">
        <v>606</v>
      </c>
      <c r="AU634" t="s">
        <v>606</v>
      </c>
      <c r="BK634">
        <v>0</v>
      </c>
      <c r="BL634">
        <v>2.0000000000000002E-5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1.4999999999999999E-4</v>
      </c>
      <c r="BS634">
        <v>3.0000000000000001E-5</v>
      </c>
      <c r="BT634">
        <v>2.0000000000000002E-5</v>
      </c>
      <c r="BU634">
        <v>6.0000000000000002E-5</v>
      </c>
      <c r="BV634">
        <v>0.58699999999999997</v>
      </c>
      <c r="BW634">
        <v>0.71942720000000004</v>
      </c>
      <c r="BX634">
        <v>17</v>
      </c>
      <c r="BY634">
        <v>4625.7</v>
      </c>
      <c r="BZ634">
        <v>193.6</v>
      </c>
      <c r="CB634">
        <v>104.8</v>
      </c>
      <c r="CC634">
        <v>3.6184721620000002</v>
      </c>
      <c r="CD634">
        <v>3.615396461</v>
      </c>
      <c r="CE634">
        <v>213.65</v>
      </c>
      <c r="CF634" t="s">
        <v>609</v>
      </c>
      <c r="CG634">
        <v>6</v>
      </c>
      <c r="CH634" t="s">
        <v>1256</v>
      </c>
      <c r="CI634" t="s">
        <v>157</v>
      </c>
      <c r="CJ634" t="s">
        <v>1257</v>
      </c>
      <c r="CL634">
        <v>1387</v>
      </c>
      <c r="CM634">
        <v>1998.5</v>
      </c>
      <c r="CN634">
        <v>1387</v>
      </c>
      <c r="CO634">
        <v>1998.5</v>
      </c>
      <c r="CP634" t="s">
        <v>157</v>
      </c>
      <c r="CQ634" t="s">
        <v>157</v>
      </c>
      <c r="CU634">
        <v>478.2</v>
      </c>
      <c r="CV634">
        <v>472.5</v>
      </c>
      <c r="CW634" t="s">
        <v>2389</v>
      </c>
    </row>
    <row r="635" spans="2:101" hidden="1">
      <c r="B635">
        <v>76719</v>
      </c>
      <c r="C635" t="s">
        <v>1400</v>
      </c>
      <c r="D635" t="s">
        <v>592</v>
      </c>
      <c r="E635" t="s">
        <v>665</v>
      </c>
      <c r="F635" t="s">
        <v>594</v>
      </c>
      <c r="G635" t="s">
        <v>2441</v>
      </c>
      <c r="H635">
        <v>13635</v>
      </c>
      <c r="I635" t="s">
        <v>616</v>
      </c>
      <c r="J635" t="s">
        <v>598</v>
      </c>
      <c r="K635">
        <v>13497</v>
      </c>
      <c r="L635" t="s">
        <v>654</v>
      </c>
      <c r="M635" t="s">
        <v>1143</v>
      </c>
      <c r="N635" t="s">
        <v>1642</v>
      </c>
      <c r="O635" t="s">
        <v>2365</v>
      </c>
      <c r="P635" t="s">
        <v>2332</v>
      </c>
      <c r="Q635" t="s">
        <v>642</v>
      </c>
      <c r="R635">
        <v>414</v>
      </c>
      <c r="S635">
        <v>414</v>
      </c>
      <c r="T635">
        <v>300</v>
      </c>
      <c r="U635">
        <v>15.6</v>
      </c>
      <c r="V635">
        <v>15.6</v>
      </c>
      <c r="W635">
        <v>23.6</v>
      </c>
      <c r="Z635" t="s">
        <v>607</v>
      </c>
      <c r="AA635">
        <v>2.9999999999999997E-4</v>
      </c>
      <c r="AB635">
        <v>4.1999999999999997E-3</v>
      </c>
      <c r="AC635">
        <v>7.9799999999999996E-2</v>
      </c>
      <c r="AD635">
        <v>2.9999999999999997E-4</v>
      </c>
      <c r="AE635">
        <v>0.91449999999999998</v>
      </c>
      <c r="AF635">
        <v>8.0000000000000004E-4</v>
      </c>
      <c r="AG635">
        <v>1E-4</v>
      </c>
      <c r="AH635" t="s">
        <v>607</v>
      </c>
      <c r="AI635" t="s">
        <v>607</v>
      </c>
      <c r="AJ635" t="s">
        <v>607</v>
      </c>
      <c r="AK635" t="s">
        <v>606</v>
      </c>
      <c r="AL635">
        <v>0</v>
      </c>
      <c r="AM635">
        <v>0</v>
      </c>
      <c r="AN635">
        <v>0</v>
      </c>
      <c r="AO635">
        <v>0</v>
      </c>
      <c r="AP635">
        <v>0</v>
      </c>
      <c r="AQ635" t="s">
        <v>606</v>
      </c>
      <c r="AR635" t="s">
        <v>606</v>
      </c>
      <c r="AS635" t="s">
        <v>606</v>
      </c>
      <c r="AT635" t="s">
        <v>606</v>
      </c>
      <c r="AU635" t="s">
        <v>606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0.63300000000000001</v>
      </c>
      <c r="BW635">
        <v>0.77580479999999996</v>
      </c>
      <c r="BX635">
        <v>18.3</v>
      </c>
      <c r="BY635">
        <v>4815.7</v>
      </c>
      <c r="BZ635">
        <v>199.5</v>
      </c>
      <c r="CB635">
        <v>95</v>
      </c>
      <c r="CC635">
        <v>3.28</v>
      </c>
      <c r="CD635">
        <v>3.2770000000000001</v>
      </c>
      <c r="CE635" t="s">
        <v>608</v>
      </c>
      <c r="CF635" t="s">
        <v>609</v>
      </c>
      <c r="CG635">
        <v>300</v>
      </c>
      <c r="CH635" t="s">
        <v>932</v>
      </c>
      <c r="CI635" t="s">
        <v>157</v>
      </c>
      <c r="CJ635" t="s">
        <v>933</v>
      </c>
      <c r="CL635">
        <v>455</v>
      </c>
      <c r="CM635">
        <v>462</v>
      </c>
      <c r="CN635">
        <v>455</v>
      </c>
      <c r="CO635">
        <v>462</v>
      </c>
      <c r="CP635" t="s">
        <v>157</v>
      </c>
      <c r="CQ635" t="s">
        <v>157</v>
      </c>
      <c r="CU635">
        <v>538.20000000000005</v>
      </c>
      <c r="CV635">
        <v>533.79999999999995</v>
      </c>
      <c r="CW635" t="s">
        <v>2389</v>
      </c>
    </row>
    <row r="636" spans="2:101" hidden="1">
      <c r="B636">
        <v>76939</v>
      </c>
      <c r="C636" t="s">
        <v>1196</v>
      </c>
      <c r="D636" t="s">
        <v>592</v>
      </c>
      <c r="E636" t="s">
        <v>665</v>
      </c>
      <c r="F636" t="s">
        <v>594</v>
      </c>
      <c r="G636" t="s">
        <v>2442</v>
      </c>
      <c r="H636">
        <v>13946</v>
      </c>
      <c r="I636" t="s">
        <v>616</v>
      </c>
      <c r="J636" t="s">
        <v>1198</v>
      </c>
      <c r="K636">
        <v>13450</v>
      </c>
      <c r="L636" t="s">
        <v>654</v>
      </c>
      <c r="M636" t="s">
        <v>852</v>
      </c>
      <c r="N636" t="s">
        <v>1642</v>
      </c>
      <c r="O636" t="s">
        <v>2365</v>
      </c>
      <c r="P636" t="s">
        <v>1641</v>
      </c>
      <c r="Q636" t="s">
        <v>642</v>
      </c>
      <c r="R636">
        <v>827</v>
      </c>
      <c r="S636">
        <v>827</v>
      </c>
      <c r="T636">
        <v>800</v>
      </c>
      <c r="U636">
        <v>-3</v>
      </c>
      <c r="V636">
        <v>-3</v>
      </c>
      <c r="W636">
        <v>23.6</v>
      </c>
      <c r="Z636" t="s">
        <v>607</v>
      </c>
      <c r="AA636">
        <v>1E-4</v>
      </c>
      <c r="AB636">
        <v>2.7000000000000001E-3</v>
      </c>
      <c r="AC636">
        <v>4.3400000000000001E-2</v>
      </c>
      <c r="AD636" t="s">
        <v>606</v>
      </c>
      <c r="AE636">
        <v>0.9516</v>
      </c>
      <c r="AF636">
        <v>1.6000000000000001E-3</v>
      </c>
      <c r="AG636">
        <v>2.9999999999999997E-4</v>
      </c>
      <c r="AH636" t="s">
        <v>607</v>
      </c>
      <c r="AI636" t="s">
        <v>607</v>
      </c>
      <c r="AJ636" t="s">
        <v>607</v>
      </c>
      <c r="AK636" t="s">
        <v>607</v>
      </c>
      <c r="AL636">
        <v>1.4999999999999999E-4</v>
      </c>
      <c r="AM636">
        <v>0</v>
      </c>
      <c r="AN636">
        <v>6.9999999999999994E-5</v>
      </c>
      <c r="AO636">
        <v>0</v>
      </c>
      <c r="AP636">
        <v>0</v>
      </c>
      <c r="AQ636" t="s">
        <v>606</v>
      </c>
      <c r="AR636" t="s">
        <v>606</v>
      </c>
      <c r="AS636" t="s">
        <v>606</v>
      </c>
      <c r="AT636" t="s">
        <v>606</v>
      </c>
      <c r="AU636" t="s">
        <v>606</v>
      </c>
      <c r="BK636">
        <v>0</v>
      </c>
      <c r="BL636">
        <v>2.0000000000000002E-5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3.0000000000000001E-5</v>
      </c>
      <c r="BS636">
        <v>0</v>
      </c>
      <c r="BT636">
        <v>0</v>
      </c>
      <c r="BU636">
        <v>3.0000000000000001E-5</v>
      </c>
      <c r="BV636">
        <v>0.59899999999999998</v>
      </c>
      <c r="BW636">
        <v>0.73413439999999996</v>
      </c>
      <c r="BX636">
        <v>17.399999999999999</v>
      </c>
      <c r="BY636">
        <v>4715.2</v>
      </c>
      <c r="BZ636">
        <v>195.7</v>
      </c>
      <c r="CB636">
        <v>108.4</v>
      </c>
      <c r="CC636">
        <v>3.7427708239999999</v>
      </c>
      <c r="CD636">
        <v>3.7395894690000002</v>
      </c>
      <c r="CE636">
        <v>220.87</v>
      </c>
      <c r="CF636" t="s">
        <v>609</v>
      </c>
      <c r="CG636">
        <v>0</v>
      </c>
      <c r="CH636" t="s">
        <v>1200</v>
      </c>
      <c r="CI636" t="s">
        <v>157</v>
      </c>
      <c r="CJ636" t="s">
        <v>1201</v>
      </c>
      <c r="CL636">
        <v>480.5</v>
      </c>
      <c r="CM636">
        <v>483.5</v>
      </c>
      <c r="CN636">
        <v>480.5</v>
      </c>
      <c r="CO636">
        <v>483.5</v>
      </c>
      <c r="CP636" t="s">
        <v>157</v>
      </c>
      <c r="CQ636" t="s">
        <v>157</v>
      </c>
      <c r="CU636">
        <v>507.2</v>
      </c>
      <c r="CV636">
        <v>502.7</v>
      </c>
      <c r="CW636" t="s">
        <v>2389</v>
      </c>
    </row>
    <row r="637" spans="2:101" hidden="1">
      <c r="B637">
        <v>76779</v>
      </c>
      <c r="C637" t="s">
        <v>2443</v>
      </c>
      <c r="D637" t="s">
        <v>592</v>
      </c>
      <c r="E637" t="s">
        <v>665</v>
      </c>
      <c r="F637" t="s">
        <v>594</v>
      </c>
      <c r="G637" t="s">
        <v>2444</v>
      </c>
      <c r="H637">
        <v>9689</v>
      </c>
      <c r="I637" t="s">
        <v>616</v>
      </c>
      <c r="J637" t="s">
        <v>1306</v>
      </c>
      <c r="K637">
        <v>12659</v>
      </c>
      <c r="L637" t="s">
        <v>638</v>
      </c>
      <c r="M637" t="s">
        <v>1143</v>
      </c>
      <c r="N637" t="s">
        <v>1642</v>
      </c>
      <c r="O637" t="s">
        <v>2445</v>
      </c>
      <c r="P637" t="s">
        <v>1641</v>
      </c>
      <c r="Q637" t="s">
        <v>642</v>
      </c>
      <c r="R637">
        <v>345</v>
      </c>
      <c r="S637">
        <v>345</v>
      </c>
      <c r="T637">
        <v>350</v>
      </c>
      <c r="U637">
        <v>1.1000000000000001</v>
      </c>
      <c r="V637">
        <v>1.1000000000000001</v>
      </c>
      <c r="W637">
        <v>23.1</v>
      </c>
      <c r="Z637" t="s">
        <v>607</v>
      </c>
      <c r="AA637">
        <v>2.0000000000000001E-4</v>
      </c>
      <c r="AB637">
        <v>1.6999999999999999E-3</v>
      </c>
      <c r="AC637">
        <v>0.1298</v>
      </c>
      <c r="AD637" t="s">
        <v>607</v>
      </c>
      <c r="AE637">
        <v>0.8669</v>
      </c>
      <c r="AF637">
        <v>1.1999999999999999E-3</v>
      </c>
      <c r="AG637">
        <v>2.0000000000000001E-4</v>
      </c>
      <c r="AH637" t="s">
        <v>607</v>
      </c>
      <c r="AI637" t="s">
        <v>607</v>
      </c>
      <c r="AJ637" t="s">
        <v>607</v>
      </c>
      <c r="AK637" t="s">
        <v>607</v>
      </c>
      <c r="AL637">
        <v>0</v>
      </c>
      <c r="AM637">
        <v>0</v>
      </c>
      <c r="AN637">
        <v>0</v>
      </c>
      <c r="AO637">
        <v>0</v>
      </c>
      <c r="AP637">
        <v>0</v>
      </c>
      <c r="AQ637" t="s">
        <v>606</v>
      </c>
      <c r="AR637" t="s">
        <v>606</v>
      </c>
      <c r="AS637" t="s">
        <v>606</v>
      </c>
      <c r="AT637" t="s">
        <v>606</v>
      </c>
      <c r="AU637" t="s">
        <v>606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0.68100000000000005</v>
      </c>
      <c r="BW637">
        <v>0.83463359999999998</v>
      </c>
      <c r="BX637">
        <v>19.7</v>
      </c>
      <c r="BY637">
        <v>4957.1000000000004</v>
      </c>
      <c r="BZ637">
        <v>205.4</v>
      </c>
      <c r="CB637">
        <v>95</v>
      </c>
      <c r="CC637">
        <v>3.28</v>
      </c>
      <c r="CD637">
        <v>3.2770000000000001</v>
      </c>
      <c r="CE637" t="s">
        <v>608</v>
      </c>
      <c r="CF637" t="s">
        <v>609</v>
      </c>
      <c r="CG637">
        <v>40</v>
      </c>
      <c r="CH637" t="s">
        <v>980</v>
      </c>
      <c r="CI637" t="s">
        <v>157</v>
      </c>
      <c r="CJ637" t="s">
        <v>981</v>
      </c>
      <c r="CL637">
        <v>363</v>
      </c>
      <c r="CM637">
        <v>366</v>
      </c>
      <c r="CN637">
        <v>363</v>
      </c>
      <c r="CO637">
        <v>366</v>
      </c>
      <c r="CP637" t="s">
        <v>157</v>
      </c>
      <c r="CQ637" t="s">
        <v>157</v>
      </c>
      <c r="CU637">
        <v>467.1</v>
      </c>
      <c r="CV637">
        <v>462.2</v>
      </c>
      <c r="CW637" t="s">
        <v>2389</v>
      </c>
    </row>
    <row r="638" spans="2:101" hidden="1">
      <c r="B638">
        <v>76773</v>
      </c>
      <c r="C638" t="s">
        <v>2446</v>
      </c>
      <c r="D638" t="s">
        <v>592</v>
      </c>
      <c r="E638" t="s">
        <v>665</v>
      </c>
      <c r="F638" t="s">
        <v>594</v>
      </c>
      <c r="G638" t="s">
        <v>2447</v>
      </c>
      <c r="H638">
        <v>9647</v>
      </c>
      <c r="I638" t="s">
        <v>616</v>
      </c>
      <c r="J638" t="s">
        <v>1408</v>
      </c>
      <c r="K638">
        <v>10853</v>
      </c>
      <c r="L638" t="s">
        <v>638</v>
      </c>
      <c r="M638" t="s">
        <v>1096</v>
      </c>
      <c r="N638" t="s">
        <v>1642</v>
      </c>
      <c r="O638" t="s">
        <v>2445</v>
      </c>
      <c r="P638" t="s">
        <v>1641</v>
      </c>
      <c r="Q638" t="s">
        <v>642</v>
      </c>
      <c r="R638">
        <v>448</v>
      </c>
      <c r="S638">
        <v>448</v>
      </c>
      <c r="T638">
        <v>500</v>
      </c>
      <c r="U638">
        <v>10</v>
      </c>
      <c r="V638">
        <v>10</v>
      </c>
      <c r="W638">
        <v>23.1</v>
      </c>
      <c r="Z638">
        <v>1E-4</v>
      </c>
      <c r="AA638">
        <v>1.1000000000000001E-3</v>
      </c>
      <c r="AB638">
        <v>2.0199999999999999E-2</v>
      </c>
      <c r="AC638">
        <v>1.9400000000000001E-2</v>
      </c>
      <c r="AD638" t="s">
        <v>607</v>
      </c>
      <c r="AE638">
        <v>0.94940000000000002</v>
      </c>
      <c r="AF638">
        <v>5.1000000000000004E-3</v>
      </c>
      <c r="AG638">
        <v>5.9999999999999995E-4</v>
      </c>
      <c r="AH638">
        <v>2.9999999999999997E-4</v>
      </c>
      <c r="AI638">
        <v>2.0000000000000001E-4</v>
      </c>
      <c r="AJ638">
        <v>4.0000000000000002E-4</v>
      </c>
      <c r="AK638">
        <v>2.9999999999999997E-4</v>
      </c>
      <c r="AL638">
        <v>6.4999999999999997E-4</v>
      </c>
      <c r="AM638">
        <v>7.6999999999999996E-4</v>
      </c>
      <c r="AN638">
        <v>5.4000000000000001E-4</v>
      </c>
      <c r="AO638">
        <v>1.6000000000000001E-4</v>
      </c>
      <c r="AP638">
        <v>0</v>
      </c>
      <c r="AQ638" t="s">
        <v>607</v>
      </c>
      <c r="AR638" t="s">
        <v>606</v>
      </c>
      <c r="AS638" t="s">
        <v>606</v>
      </c>
      <c r="AT638" t="s">
        <v>606</v>
      </c>
      <c r="AU638" t="s">
        <v>606</v>
      </c>
      <c r="BK638">
        <v>2.0000000000000002E-5</v>
      </c>
      <c r="BL638">
        <v>4.0000000000000003E-5</v>
      </c>
      <c r="BM638">
        <v>0</v>
      </c>
      <c r="BN638">
        <v>0</v>
      </c>
      <c r="BO638">
        <v>0</v>
      </c>
      <c r="BP638">
        <v>4.0000000000000003E-5</v>
      </c>
      <c r="BQ638">
        <v>0</v>
      </c>
      <c r="BR638">
        <v>4.0999999999999999E-4</v>
      </c>
      <c r="BS638">
        <v>6.0000000000000002E-5</v>
      </c>
      <c r="BT638">
        <v>5.0000000000000002E-5</v>
      </c>
      <c r="BU638">
        <v>1.6000000000000001E-4</v>
      </c>
      <c r="BV638">
        <v>0.59399999999999997</v>
      </c>
      <c r="BW638">
        <v>0.72800640000000005</v>
      </c>
      <c r="BX638">
        <v>17.2</v>
      </c>
      <c r="BY638">
        <v>4618.5</v>
      </c>
      <c r="BZ638">
        <v>193.3</v>
      </c>
      <c r="CB638">
        <v>106.9</v>
      </c>
      <c r="CC638">
        <v>3.6909797150000001</v>
      </c>
      <c r="CD638">
        <v>3.6878423819999999</v>
      </c>
      <c r="CE638">
        <v>217.07</v>
      </c>
      <c r="CF638" t="s">
        <v>609</v>
      </c>
      <c r="CG638">
        <v>40</v>
      </c>
      <c r="CH638" t="s">
        <v>1409</v>
      </c>
      <c r="CI638" t="s">
        <v>157</v>
      </c>
      <c r="CJ638" t="s">
        <v>1410</v>
      </c>
      <c r="CL638">
        <v>1000</v>
      </c>
      <c r="CM638">
        <v>1517</v>
      </c>
      <c r="CN638">
        <v>1000</v>
      </c>
      <c r="CO638">
        <v>1517</v>
      </c>
      <c r="CP638" t="s">
        <v>157</v>
      </c>
      <c r="CQ638" t="s">
        <v>157</v>
      </c>
      <c r="CU638">
        <v>484</v>
      </c>
      <c r="CV638">
        <v>479.6</v>
      </c>
      <c r="CW638" t="s">
        <v>2389</v>
      </c>
    </row>
    <row r="639" spans="2:101" hidden="1">
      <c r="C639" t="s">
        <v>828</v>
      </c>
      <c r="D639" t="s">
        <v>592</v>
      </c>
      <c r="E639" t="s">
        <v>665</v>
      </c>
      <c r="F639" t="s">
        <v>594</v>
      </c>
      <c r="G639" t="s">
        <v>2448</v>
      </c>
      <c r="H639">
        <v>14140</v>
      </c>
      <c r="I639" t="s">
        <v>616</v>
      </c>
      <c r="J639" t="s">
        <v>830</v>
      </c>
      <c r="K639">
        <v>17230</v>
      </c>
      <c r="L639" t="s">
        <v>654</v>
      </c>
      <c r="M639" t="s">
        <v>831</v>
      </c>
      <c r="N639" t="s">
        <v>1642</v>
      </c>
      <c r="O639" t="s">
        <v>2341</v>
      </c>
      <c r="P639" t="s">
        <v>1643</v>
      </c>
      <c r="Q639" t="s">
        <v>1137</v>
      </c>
      <c r="R639">
        <v>60</v>
      </c>
      <c r="S639">
        <v>60</v>
      </c>
      <c r="T639">
        <v>90</v>
      </c>
      <c r="U639">
        <v>-6</v>
      </c>
      <c r="V639">
        <v>-6</v>
      </c>
      <c r="W639">
        <v>24.1</v>
      </c>
      <c r="Z639">
        <v>5.0000000000000001E-4</v>
      </c>
      <c r="AA639">
        <v>8.9999999999999998E-4</v>
      </c>
      <c r="AB639">
        <v>3.1899999999999998E-2</v>
      </c>
      <c r="AC639">
        <v>6.0499999999999998E-2</v>
      </c>
      <c r="AD639" t="s">
        <v>606</v>
      </c>
      <c r="AE639">
        <v>0.88270000000000004</v>
      </c>
      <c r="AF639">
        <v>1.72E-2</v>
      </c>
      <c r="AG639">
        <v>4.7000000000000002E-3</v>
      </c>
      <c r="AH639">
        <v>5.9999999999999995E-4</v>
      </c>
      <c r="AI639">
        <v>6.9999999999999999E-4</v>
      </c>
      <c r="AJ639">
        <v>1E-4</v>
      </c>
      <c r="AK639" t="s">
        <v>607</v>
      </c>
      <c r="AL639">
        <v>0</v>
      </c>
      <c r="AM639">
        <v>0</v>
      </c>
      <c r="AN639">
        <v>1.4999999999999999E-4</v>
      </c>
      <c r="AO639">
        <v>0</v>
      </c>
      <c r="AP639">
        <v>0</v>
      </c>
      <c r="AQ639" t="s">
        <v>607</v>
      </c>
      <c r="AR639" t="s">
        <v>606</v>
      </c>
      <c r="AS639" t="s">
        <v>607</v>
      </c>
      <c r="AT639" t="s">
        <v>606</v>
      </c>
      <c r="AU639" t="s">
        <v>606</v>
      </c>
      <c r="BK639">
        <v>0</v>
      </c>
      <c r="BL639">
        <v>0</v>
      </c>
      <c r="BM639">
        <v>2.0000000000000002E-5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3.0000000000000001E-5</v>
      </c>
      <c r="BV639">
        <v>0.64100000000000001</v>
      </c>
      <c r="BW639">
        <v>0.78560960000000002</v>
      </c>
      <c r="BX639">
        <v>18.600000000000001</v>
      </c>
      <c r="BY639">
        <v>4723.8999999999996</v>
      </c>
      <c r="BZ639">
        <v>198.5</v>
      </c>
      <c r="CB639">
        <v>109.6</v>
      </c>
      <c r="CC639">
        <v>3.7842037120000001</v>
      </c>
      <c r="CD639">
        <v>3.7809871390000001</v>
      </c>
      <c r="CE639">
        <v>220.11</v>
      </c>
      <c r="CF639" t="s">
        <v>609</v>
      </c>
      <c r="CG639">
        <v>0</v>
      </c>
      <c r="CH639" t="s">
        <v>832</v>
      </c>
      <c r="CI639" t="s">
        <v>157</v>
      </c>
      <c r="CJ639" t="s">
        <v>833</v>
      </c>
      <c r="CL639">
        <v>449.5</v>
      </c>
      <c r="CM639">
        <v>451.5</v>
      </c>
      <c r="CN639">
        <v>449.5</v>
      </c>
      <c r="CO639">
        <v>451.5</v>
      </c>
      <c r="CP639" t="s">
        <v>826</v>
      </c>
      <c r="CQ639" t="s">
        <v>826</v>
      </c>
      <c r="CR639" t="s">
        <v>780</v>
      </c>
      <c r="CU639" t="s">
        <v>834</v>
      </c>
      <c r="CV639">
        <v>533.1</v>
      </c>
      <c r="CW639" t="s">
        <v>2449</v>
      </c>
    </row>
    <row r="640" spans="2:101" hidden="1">
      <c r="B640">
        <v>76716</v>
      </c>
      <c r="C640" t="s">
        <v>2450</v>
      </c>
      <c r="D640" t="s">
        <v>592</v>
      </c>
      <c r="E640" t="s">
        <v>665</v>
      </c>
      <c r="F640" t="s">
        <v>594</v>
      </c>
      <c r="G640" t="s">
        <v>2451</v>
      </c>
      <c r="H640">
        <v>12398</v>
      </c>
      <c r="I640" t="s">
        <v>616</v>
      </c>
      <c r="J640" t="s">
        <v>837</v>
      </c>
      <c r="K640">
        <v>17419</v>
      </c>
      <c r="L640" t="s">
        <v>654</v>
      </c>
      <c r="M640" t="s">
        <v>1143</v>
      </c>
      <c r="N640" t="s">
        <v>1642</v>
      </c>
      <c r="O640" t="s">
        <v>2341</v>
      </c>
      <c r="P640" t="s">
        <v>1643</v>
      </c>
      <c r="Q640" t="s">
        <v>642</v>
      </c>
      <c r="R640">
        <v>414</v>
      </c>
      <c r="S640">
        <v>414</v>
      </c>
      <c r="T640">
        <v>462</v>
      </c>
      <c r="U640">
        <v>18</v>
      </c>
      <c r="V640">
        <v>18</v>
      </c>
      <c r="W640">
        <v>24.1</v>
      </c>
      <c r="Y640" t="s">
        <v>622</v>
      </c>
      <c r="Z640" t="s">
        <v>607</v>
      </c>
      <c r="AA640">
        <v>2.0000000000000001E-4</v>
      </c>
      <c r="AB640">
        <v>4.1999999999999997E-3</v>
      </c>
      <c r="AC640">
        <v>8.1000000000000003E-2</v>
      </c>
      <c r="AD640" t="s">
        <v>607</v>
      </c>
      <c r="AE640">
        <v>0.91390000000000005</v>
      </c>
      <c r="AF640">
        <v>6.9999999999999999E-4</v>
      </c>
      <c r="AG640" t="s">
        <v>607</v>
      </c>
      <c r="AH640" t="s">
        <v>607</v>
      </c>
      <c r="AI640" t="s">
        <v>607</v>
      </c>
      <c r="AJ640" t="s">
        <v>607</v>
      </c>
      <c r="AK640" t="s">
        <v>607</v>
      </c>
      <c r="AL640">
        <v>0</v>
      </c>
      <c r="AM640">
        <v>0</v>
      </c>
      <c r="AN640">
        <v>0</v>
      </c>
      <c r="AO640">
        <v>0</v>
      </c>
      <c r="AP640">
        <v>0</v>
      </c>
      <c r="AQ640" t="s">
        <v>607</v>
      </c>
      <c r="AR640" t="s">
        <v>606</v>
      </c>
      <c r="AS640" t="s">
        <v>606</v>
      </c>
      <c r="AT640" t="s">
        <v>606</v>
      </c>
      <c r="AU640" t="s">
        <v>606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0.63500000000000001</v>
      </c>
      <c r="BW640">
        <v>0.77825599999999995</v>
      </c>
      <c r="BX640">
        <v>18.399999999999999</v>
      </c>
      <c r="BY640">
        <v>4817.8</v>
      </c>
      <c r="BZ640">
        <v>199.7</v>
      </c>
      <c r="CB640">
        <v>110.8</v>
      </c>
      <c r="CC640">
        <v>3.8256365990000001</v>
      </c>
      <c r="CD640">
        <v>3.8223848079999998</v>
      </c>
      <c r="CE640">
        <v>226.08</v>
      </c>
      <c r="CF640" t="s">
        <v>609</v>
      </c>
      <c r="CG640">
        <v>13</v>
      </c>
      <c r="CH640" t="s">
        <v>838</v>
      </c>
      <c r="CI640" t="s">
        <v>157</v>
      </c>
      <c r="CJ640" t="s">
        <v>839</v>
      </c>
      <c r="CL640">
        <v>461.2</v>
      </c>
      <c r="CM640">
        <v>466.2</v>
      </c>
      <c r="CN640">
        <v>461.2</v>
      </c>
      <c r="CO640">
        <v>466.2</v>
      </c>
      <c r="CP640" t="s">
        <v>157</v>
      </c>
      <c r="CQ640" t="s">
        <v>157</v>
      </c>
      <c r="CR640" t="s">
        <v>780</v>
      </c>
      <c r="CU640" t="s">
        <v>157</v>
      </c>
      <c r="CV640">
        <v>541.70000000000005</v>
      </c>
      <c r="CW640" t="s">
        <v>2449</v>
      </c>
    </row>
    <row r="641" spans="2:101" hidden="1">
      <c r="B641">
        <v>76922</v>
      </c>
      <c r="C641" t="s">
        <v>1538</v>
      </c>
      <c r="D641" t="s">
        <v>592</v>
      </c>
      <c r="E641" t="s">
        <v>665</v>
      </c>
      <c r="F641" t="s">
        <v>594</v>
      </c>
      <c r="G641" t="s">
        <v>2452</v>
      </c>
      <c r="H641">
        <v>6876</v>
      </c>
      <c r="I641" t="s">
        <v>616</v>
      </c>
      <c r="J641" t="s">
        <v>1540</v>
      </c>
      <c r="K641">
        <v>15234</v>
      </c>
      <c r="L641" t="s">
        <v>638</v>
      </c>
      <c r="M641" t="s">
        <v>1169</v>
      </c>
      <c r="N641" t="s">
        <v>1642</v>
      </c>
      <c r="O641" t="s">
        <v>2321</v>
      </c>
      <c r="P641" t="s">
        <v>2332</v>
      </c>
      <c r="Q641" t="s">
        <v>642</v>
      </c>
      <c r="R641">
        <v>689</v>
      </c>
      <c r="S641">
        <v>689</v>
      </c>
      <c r="T641">
        <v>400</v>
      </c>
      <c r="U641">
        <v>8</v>
      </c>
      <c r="V641">
        <v>8</v>
      </c>
      <c r="W641">
        <v>25.3</v>
      </c>
      <c r="Z641" t="s">
        <v>607</v>
      </c>
      <c r="AA641" t="s">
        <v>607</v>
      </c>
      <c r="AB641">
        <v>2.2000000000000001E-3</v>
      </c>
      <c r="AC641">
        <v>0.1308</v>
      </c>
      <c r="AD641" t="s">
        <v>606</v>
      </c>
      <c r="AE641">
        <v>0.86580000000000001</v>
      </c>
      <c r="AF641">
        <v>6.9999999999999999E-4</v>
      </c>
      <c r="AG641">
        <v>5.0000000000000001E-4</v>
      </c>
      <c r="AH641" t="s">
        <v>607</v>
      </c>
      <c r="AI641" t="s">
        <v>607</v>
      </c>
      <c r="AJ641" t="s">
        <v>607</v>
      </c>
      <c r="AK641" t="s">
        <v>606</v>
      </c>
      <c r="AL641">
        <v>0</v>
      </c>
      <c r="AM641">
        <v>0</v>
      </c>
      <c r="AN641">
        <v>0</v>
      </c>
      <c r="AO641">
        <v>0</v>
      </c>
      <c r="AP641">
        <v>0</v>
      </c>
      <c r="AQ641" t="s">
        <v>607</v>
      </c>
      <c r="AR641" t="s">
        <v>607</v>
      </c>
      <c r="AS641" t="s">
        <v>607</v>
      </c>
      <c r="AT641" t="s">
        <v>606</v>
      </c>
      <c r="AU641" t="s">
        <v>606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0.68200000000000005</v>
      </c>
      <c r="BW641">
        <v>0.83585920000000002</v>
      </c>
      <c r="BX641">
        <v>19.8</v>
      </c>
      <c r="BY641">
        <v>4959.3999999999996</v>
      </c>
      <c r="BZ641">
        <v>205.5</v>
      </c>
      <c r="CB641">
        <v>95</v>
      </c>
      <c r="CC641">
        <v>3.28</v>
      </c>
      <c r="CD641">
        <v>3.2770000000000001</v>
      </c>
      <c r="CE641" t="s">
        <v>608</v>
      </c>
      <c r="CF641" t="s">
        <v>609</v>
      </c>
      <c r="CG641">
        <v>0</v>
      </c>
      <c r="CH641" t="s">
        <v>729</v>
      </c>
      <c r="CI641" t="s">
        <v>157</v>
      </c>
      <c r="CJ641" t="s">
        <v>730</v>
      </c>
      <c r="CL641">
        <v>357</v>
      </c>
      <c r="CM641">
        <v>363</v>
      </c>
      <c r="CN641">
        <v>357</v>
      </c>
      <c r="CO641">
        <v>363</v>
      </c>
      <c r="CP641" t="s">
        <v>157</v>
      </c>
      <c r="CQ641" t="s">
        <v>157</v>
      </c>
      <c r="CR641" t="s">
        <v>780</v>
      </c>
      <c r="CU641">
        <v>450.5</v>
      </c>
      <c r="CV641">
        <v>446.3</v>
      </c>
      <c r="CW641" t="s">
        <v>2449</v>
      </c>
    </row>
    <row r="642" spans="2:101" hidden="1">
      <c r="C642" t="s">
        <v>2453</v>
      </c>
      <c r="D642" t="s">
        <v>592</v>
      </c>
      <c r="E642" t="s">
        <v>665</v>
      </c>
      <c r="F642" t="s">
        <v>594</v>
      </c>
      <c r="G642" t="s">
        <v>2454</v>
      </c>
      <c r="H642">
        <v>6621</v>
      </c>
      <c r="I642" t="s">
        <v>616</v>
      </c>
      <c r="J642" t="s">
        <v>1503</v>
      </c>
      <c r="K642">
        <v>14594</v>
      </c>
      <c r="L642" t="s">
        <v>638</v>
      </c>
      <c r="M642" t="s">
        <v>1169</v>
      </c>
      <c r="N642" t="s">
        <v>1642</v>
      </c>
      <c r="O642" t="s">
        <v>2321</v>
      </c>
      <c r="P642" t="s">
        <v>2332</v>
      </c>
      <c r="Q642" t="s">
        <v>642</v>
      </c>
      <c r="R642">
        <v>689</v>
      </c>
      <c r="S642">
        <v>689</v>
      </c>
      <c r="T642">
        <v>700</v>
      </c>
      <c r="U642">
        <v>-16.100000000000001</v>
      </c>
      <c r="V642">
        <v>-16.100000000000001</v>
      </c>
      <c r="W642">
        <v>25.3</v>
      </c>
      <c r="Z642" t="s">
        <v>607</v>
      </c>
      <c r="AA642">
        <v>1.4E-3</v>
      </c>
      <c r="AB642">
        <v>2.7199999999999998E-2</v>
      </c>
      <c r="AC642">
        <v>1.9800000000000002E-2</v>
      </c>
      <c r="AD642" t="s">
        <v>607</v>
      </c>
      <c r="AE642">
        <v>0.94259999999999999</v>
      </c>
      <c r="AF642">
        <v>6.1999999999999998E-3</v>
      </c>
      <c r="AG642">
        <v>5.0000000000000001E-4</v>
      </c>
      <c r="AH642">
        <v>4.0000000000000002E-4</v>
      </c>
      <c r="AI642">
        <v>2.0000000000000001E-4</v>
      </c>
      <c r="AJ642">
        <v>4.0000000000000002E-4</v>
      </c>
      <c r="AK642">
        <v>2.9999999999999997E-4</v>
      </c>
      <c r="AL642">
        <v>4.2999999999999999E-4</v>
      </c>
      <c r="AM642">
        <v>2.5000000000000001E-4</v>
      </c>
      <c r="AN642">
        <v>0</v>
      </c>
      <c r="AO642">
        <v>0</v>
      </c>
      <c r="AP642">
        <v>0</v>
      </c>
      <c r="AQ642" t="s">
        <v>606</v>
      </c>
      <c r="AR642" t="s">
        <v>606</v>
      </c>
      <c r="AS642" t="s">
        <v>606</v>
      </c>
      <c r="AT642" t="s">
        <v>606</v>
      </c>
      <c r="AU642" t="s">
        <v>606</v>
      </c>
      <c r="BK642">
        <v>0</v>
      </c>
      <c r="BL642">
        <v>4.0000000000000003E-5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2.3000000000000001E-4</v>
      </c>
      <c r="BS642">
        <v>3.0000000000000001E-5</v>
      </c>
      <c r="BT642">
        <v>2.0000000000000002E-5</v>
      </c>
      <c r="BU642">
        <v>0</v>
      </c>
      <c r="BV642">
        <v>0.59199999999999997</v>
      </c>
      <c r="BW642">
        <v>0.72555519999999996</v>
      </c>
      <c r="BX642">
        <v>17.100000000000001</v>
      </c>
      <c r="BY642">
        <v>4613.6000000000004</v>
      </c>
      <c r="BZ642">
        <v>192.3</v>
      </c>
      <c r="CB642">
        <v>98.9</v>
      </c>
      <c r="CC642">
        <v>3.4147604660000002</v>
      </c>
      <c r="CD642">
        <v>3.4118579200000001</v>
      </c>
      <c r="CE642">
        <v>201.28</v>
      </c>
      <c r="CF642" t="s">
        <v>609</v>
      </c>
      <c r="CG642">
        <v>10</v>
      </c>
      <c r="CH642" t="s">
        <v>1504</v>
      </c>
      <c r="CI642" t="s">
        <v>157</v>
      </c>
      <c r="CJ642" t="s">
        <v>1505</v>
      </c>
      <c r="CL642">
        <v>355</v>
      </c>
      <c r="CM642">
        <v>358</v>
      </c>
      <c r="CN642">
        <v>355</v>
      </c>
      <c r="CO642">
        <v>358</v>
      </c>
      <c r="CP642" t="s">
        <v>157</v>
      </c>
      <c r="CQ642" t="s">
        <v>157</v>
      </c>
      <c r="CR642" t="s">
        <v>780</v>
      </c>
      <c r="CU642">
        <v>451</v>
      </c>
      <c r="CV642">
        <v>446.6</v>
      </c>
      <c r="CW642" t="s">
        <v>2449</v>
      </c>
    </row>
    <row r="643" spans="2:101" hidden="1">
      <c r="B643">
        <v>83942</v>
      </c>
      <c r="C643" t="s">
        <v>2139</v>
      </c>
      <c r="D643" t="s">
        <v>592</v>
      </c>
      <c r="E643" t="s">
        <v>665</v>
      </c>
      <c r="F643" t="s">
        <v>594</v>
      </c>
      <c r="G643" t="s">
        <v>2455</v>
      </c>
      <c r="H643">
        <v>13451</v>
      </c>
      <c r="I643" t="s">
        <v>616</v>
      </c>
      <c r="J643" t="s">
        <v>598</v>
      </c>
      <c r="K643" t="s">
        <v>773</v>
      </c>
      <c r="L643" t="s">
        <v>617</v>
      </c>
      <c r="N643" t="s">
        <v>1642</v>
      </c>
      <c r="O643" t="s">
        <v>2445</v>
      </c>
      <c r="P643" t="s">
        <v>1641</v>
      </c>
      <c r="Q643" t="s">
        <v>2456</v>
      </c>
      <c r="R643">
        <v>862</v>
      </c>
      <c r="S643">
        <v>862</v>
      </c>
      <c r="T643">
        <v>682</v>
      </c>
      <c r="U643">
        <v>24</v>
      </c>
      <c r="V643">
        <v>24</v>
      </c>
      <c r="W643">
        <v>23.3</v>
      </c>
      <c r="Z643" t="s">
        <v>607</v>
      </c>
      <c r="AA643">
        <v>4.0000000000000002E-4</v>
      </c>
      <c r="AB643">
        <v>7.4999999999999997E-3</v>
      </c>
      <c r="AC643">
        <v>1.5699999999999999E-2</v>
      </c>
      <c r="AD643" t="s">
        <v>606</v>
      </c>
      <c r="AE643">
        <v>0.97119999999999995</v>
      </c>
      <c r="AF643">
        <v>4.8999999999999998E-3</v>
      </c>
      <c r="AG643">
        <v>2.9999999999999997E-4</v>
      </c>
      <c r="AH643" t="s">
        <v>607</v>
      </c>
      <c r="AI643" t="s">
        <v>607</v>
      </c>
      <c r="AJ643" t="s">
        <v>607</v>
      </c>
      <c r="AK643" t="s">
        <v>607</v>
      </c>
      <c r="AL643">
        <v>0</v>
      </c>
      <c r="AM643">
        <v>0</v>
      </c>
      <c r="AN643">
        <v>0</v>
      </c>
      <c r="AO643">
        <v>0</v>
      </c>
      <c r="AP643">
        <v>0</v>
      </c>
      <c r="AQ643" t="s">
        <v>606</v>
      </c>
      <c r="AR643" t="s">
        <v>606</v>
      </c>
      <c r="AS643" t="s">
        <v>606</v>
      </c>
      <c r="AT643" t="s">
        <v>606</v>
      </c>
      <c r="AU643" t="s">
        <v>606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0.57499999999999996</v>
      </c>
      <c r="BW643">
        <v>0.70472000000000001</v>
      </c>
      <c r="BX643">
        <v>16.7</v>
      </c>
      <c r="BY643">
        <v>4632.6000000000004</v>
      </c>
      <c r="BZ643">
        <v>192.5</v>
      </c>
      <c r="CB643">
        <v>95</v>
      </c>
      <c r="CC643">
        <v>3.28</v>
      </c>
      <c r="CD643">
        <v>3.2770000000000001</v>
      </c>
      <c r="CE643" t="s">
        <v>608</v>
      </c>
      <c r="CF643" t="s">
        <v>609</v>
      </c>
      <c r="CG643">
        <v>0</v>
      </c>
      <c r="CH643" t="s">
        <v>2457</v>
      </c>
      <c r="CJ643" t="s">
        <v>624</v>
      </c>
      <c r="CL643" t="s">
        <v>779</v>
      </c>
      <c r="CM643" t="s">
        <v>779</v>
      </c>
      <c r="CN643" t="s">
        <v>779</v>
      </c>
      <c r="CO643" t="s">
        <v>779</v>
      </c>
      <c r="CP643" t="s">
        <v>779</v>
      </c>
      <c r="CQ643" t="s">
        <v>779</v>
      </c>
      <c r="CR643" t="s">
        <v>780</v>
      </c>
      <c r="CU643" t="s">
        <v>780</v>
      </c>
      <c r="CV643" t="s">
        <v>780</v>
      </c>
      <c r="CW643" t="s">
        <v>2449</v>
      </c>
    </row>
    <row r="644" spans="2:101" hidden="1">
      <c r="C644" t="s">
        <v>2458</v>
      </c>
      <c r="D644" t="s">
        <v>592</v>
      </c>
      <c r="E644" t="s">
        <v>665</v>
      </c>
      <c r="F644" t="s">
        <v>594</v>
      </c>
      <c r="G644" t="s">
        <v>2459</v>
      </c>
      <c r="H644">
        <v>1031</v>
      </c>
      <c r="I644" t="s">
        <v>616</v>
      </c>
      <c r="J644" t="s">
        <v>598</v>
      </c>
      <c r="L644" t="s">
        <v>617</v>
      </c>
      <c r="N644" t="s">
        <v>1642</v>
      </c>
      <c r="O644" t="s">
        <v>2445</v>
      </c>
      <c r="P644" t="s">
        <v>2332</v>
      </c>
      <c r="Q644" t="s">
        <v>2456</v>
      </c>
      <c r="R644">
        <v>862</v>
      </c>
      <c r="S644">
        <v>862</v>
      </c>
      <c r="T644">
        <v>800</v>
      </c>
      <c r="U644">
        <v>17</v>
      </c>
      <c r="V644">
        <v>17</v>
      </c>
      <c r="W644">
        <v>24.7</v>
      </c>
      <c r="Z644" t="s">
        <v>607</v>
      </c>
      <c r="AA644">
        <v>2.9999999999999997E-4</v>
      </c>
      <c r="AB644">
        <v>2.5999999999999999E-3</v>
      </c>
      <c r="AC644">
        <v>1.49E-2</v>
      </c>
      <c r="AD644" t="s">
        <v>606</v>
      </c>
      <c r="AE644">
        <v>0.97629999999999995</v>
      </c>
      <c r="AF644">
        <v>4.7999999999999996E-3</v>
      </c>
      <c r="AG644">
        <v>5.9999999999999995E-4</v>
      </c>
      <c r="AH644">
        <v>2.0000000000000001E-4</v>
      </c>
      <c r="AI644">
        <v>2.0000000000000001E-4</v>
      </c>
      <c r="AJ644">
        <v>1E-4</v>
      </c>
      <c r="AK644" t="s">
        <v>607</v>
      </c>
      <c r="AL644">
        <v>0</v>
      </c>
      <c r="AM644">
        <v>0</v>
      </c>
      <c r="AN644">
        <v>0</v>
      </c>
      <c r="AO644">
        <v>0</v>
      </c>
      <c r="AP644">
        <v>0</v>
      </c>
      <c r="AQ644" t="s">
        <v>606</v>
      </c>
      <c r="AR644" t="s">
        <v>606</v>
      </c>
      <c r="AS644" t="s">
        <v>606</v>
      </c>
      <c r="AT644" t="s">
        <v>606</v>
      </c>
      <c r="AU644" t="s">
        <v>606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0.57299999999999995</v>
      </c>
      <c r="BW644">
        <v>0.70226880000000003</v>
      </c>
      <c r="BX644">
        <v>16.600000000000001</v>
      </c>
      <c r="BY644">
        <v>4636.3</v>
      </c>
      <c r="BZ644">
        <v>192.9</v>
      </c>
      <c r="CB644">
        <v>95</v>
      </c>
      <c r="CC644">
        <v>3.28</v>
      </c>
      <c r="CD644">
        <v>3.2770000000000001</v>
      </c>
      <c r="CE644" t="s">
        <v>608</v>
      </c>
      <c r="CF644" t="s">
        <v>609</v>
      </c>
      <c r="CG644">
        <v>0</v>
      </c>
      <c r="CH644" t="s">
        <v>2460</v>
      </c>
      <c r="CJ644" t="s">
        <v>624</v>
      </c>
      <c r="CR644" t="s">
        <v>780</v>
      </c>
      <c r="CW644" t="s">
        <v>2449</v>
      </c>
    </row>
    <row r="645" spans="2:101" hidden="1">
      <c r="C645" t="s">
        <v>2461</v>
      </c>
      <c r="D645" t="s">
        <v>592</v>
      </c>
      <c r="E645" t="s">
        <v>665</v>
      </c>
      <c r="F645" t="s">
        <v>594</v>
      </c>
      <c r="G645" t="s">
        <v>2462</v>
      </c>
      <c r="H645">
        <v>13871</v>
      </c>
      <c r="I645" t="s">
        <v>616</v>
      </c>
      <c r="J645" t="s">
        <v>598</v>
      </c>
      <c r="L645" t="s">
        <v>617</v>
      </c>
      <c r="N645" t="s">
        <v>1642</v>
      </c>
      <c r="O645" t="s">
        <v>2445</v>
      </c>
      <c r="P645" t="s">
        <v>2332</v>
      </c>
      <c r="Q645" t="s">
        <v>2456</v>
      </c>
      <c r="R645">
        <v>862</v>
      </c>
      <c r="S645">
        <v>862</v>
      </c>
      <c r="T645">
        <v>850</v>
      </c>
      <c r="U645">
        <v>14</v>
      </c>
      <c r="V645">
        <v>14</v>
      </c>
      <c r="W645">
        <v>24.7</v>
      </c>
      <c r="Z645" t="s">
        <v>607</v>
      </c>
      <c r="AA645">
        <v>4.0000000000000002E-4</v>
      </c>
      <c r="AB645">
        <v>3.5000000000000001E-3</v>
      </c>
      <c r="AC645">
        <v>1.5699999999999999E-2</v>
      </c>
      <c r="AD645" t="s">
        <v>606</v>
      </c>
      <c r="AE645">
        <v>0.97489999999999999</v>
      </c>
      <c r="AF645">
        <v>4.8999999999999998E-3</v>
      </c>
      <c r="AG645">
        <v>2.9999999999999997E-4</v>
      </c>
      <c r="AH645">
        <v>2.0000000000000001E-4</v>
      </c>
      <c r="AI645">
        <v>1E-4</v>
      </c>
      <c r="AJ645" t="s">
        <v>607</v>
      </c>
      <c r="AK645" t="s">
        <v>607</v>
      </c>
      <c r="AL645">
        <v>0</v>
      </c>
      <c r="AM645">
        <v>0</v>
      </c>
      <c r="AN645">
        <v>0</v>
      </c>
      <c r="AO645">
        <v>0</v>
      </c>
      <c r="AP645">
        <v>0</v>
      </c>
      <c r="AQ645" t="s">
        <v>606</v>
      </c>
      <c r="AR645" t="s">
        <v>606</v>
      </c>
      <c r="AS645" t="s">
        <v>606</v>
      </c>
      <c r="AT645" t="s">
        <v>606</v>
      </c>
      <c r="AU645" t="s">
        <v>606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0.57399999999999995</v>
      </c>
      <c r="BW645">
        <v>0.70349439999999996</v>
      </c>
      <c r="BX645">
        <v>16.600000000000001</v>
      </c>
      <c r="BY645">
        <v>4637.5</v>
      </c>
      <c r="BZ645">
        <v>192.8</v>
      </c>
      <c r="CB645">
        <v>95</v>
      </c>
      <c r="CC645">
        <v>3.28</v>
      </c>
      <c r="CD645">
        <v>3.2770000000000001</v>
      </c>
      <c r="CE645" t="s">
        <v>608</v>
      </c>
      <c r="CF645" t="s">
        <v>609</v>
      </c>
      <c r="CG645">
        <v>0</v>
      </c>
      <c r="CH645" t="s">
        <v>2463</v>
      </c>
      <c r="CJ645" t="s">
        <v>624</v>
      </c>
      <c r="CR645" t="s">
        <v>780</v>
      </c>
      <c r="CW645" t="s">
        <v>2449</v>
      </c>
    </row>
    <row r="646" spans="2:101" hidden="1">
      <c r="B646">
        <v>76697</v>
      </c>
      <c r="C646" t="s">
        <v>2464</v>
      </c>
      <c r="D646" t="s">
        <v>592</v>
      </c>
      <c r="E646" t="s">
        <v>665</v>
      </c>
      <c r="F646" t="s">
        <v>594</v>
      </c>
      <c r="G646" t="s">
        <v>2465</v>
      </c>
      <c r="H646">
        <v>7299</v>
      </c>
      <c r="I646" t="s">
        <v>616</v>
      </c>
      <c r="J646" t="s">
        <v>1105</v>
      </c>
      <c r="K646">
        <v>13398</v>
      </c>
      <c r="L646" t="s">
        <v>638</v>
      </c>
      <c r="M646" t="s">
        <v>1096</v>
      </c>
      <c r="N646" t="s">
        <v>1642</v>
      </c>
      <c r="O646" t="s">
        <v>2341</v>
      </c>
      <c r="P646" t="s">
        <v>2332</v>
      </c>
      <c r="Q646" t="s">
        <v>1137</v>
      </c>
      <c r="R646">
        <v>138</v>
      </c>
      <c r="S646">
        <v>138</v>
      </c>
      <c r="T646">
        <v>100</v>
      </c>
      <c r="U646">
        <v>15.6</v>
      </c>
      <c r="V646">
        <v>15.6</v>
      </c>
      <c r="W646">
        <v>25.3</v>
      </c>
      <c r="Z646" t="s">
        <v>607</v>
      </c>
      <c r="AA646">
        <v>6.9999999999999999E-4</v>
      </c>
      <c r="AB646">
        <v>1.1900000000000001E-2</v>
      </c>
      <c r="AC646">
        <v>2.1399999999999999E-2</v>
      </c>
      <c r="AD646" t="s">
        <v>607</v>
      </c>
      <c r="AE646">
        <v>0.95230000000000004</v>
      </c>
      <c r="AF646">
        <v>6.4999999999999997E-3</v>
      </c>
      <c r="AG646">
        <v>6.9999999999999999E-4</v>
      </c>
      <c r="AH646">
        <v>4.0000000000000002E-4</v>
      </c>
      <c r="AI646">
        <v>5.0000000000000001E-4</v>
      </c>
      <c r="AJ646">
        <v>8.0000000000000004E-4</v>
      </c>
      <c r="AK646">
        <v>6.9999999999999999E-4</v>
      </c>
      <c r="AL646">
        <v>1.16E-3</v>
      </c>
      <c r="AM646">
        <v>1.2099999999999999E-3</v>
      </c>
      <c r="AN646">
        <v>4.2000000000000002E-4</v>
      </c>
      <c r="AO646">
        <v>0</v>
      </c>
      <c r="AP646">
        <v>0</v>
      </c>
      <c r="AQ646" t="s">
        <v>606</v>
      </c>
      <c r="AR646" t="s">
        <v>606</v>
      </c>
      <c r="AS646" t="s">
        <v>606</v>
      </c>
      <c r="AT646" t="s">
        <v>606</v>
      </c>
      <c r="AU646" t="s">
        <v>606</v>
      </c>
      <c r="BK646">
        <v>3.0000000000000001E-5</v>
      </c>
      <c r="BL646">
        <v>1E-4</v>
      </c>
      <c r="BM646">
        <v>1.0000000000000001E-5</v>
      </c>
      <c r="BN646">
        <v>0</v>
      </c>
      <c r="BO646">
        <v>0</v>
      </c>
      <c r="BP646">
        <v>0</v>
      </c>
      <c r="BQ646">
        <v>0</v>
      </c>
      <c r="BR646">
        <v>8.4000000000000003E-4</v>
      </c>
      <c r="BS646">
        <v>9.0000000000000006E-5</v>
      </c>
      <c r="BT646">
        <v>6.9999999999999994E-5</v>
      </c>
      <c r="BU646">
        <v>1.7000000000000001E-4</v>
      </c>
      <c r="BV646">
        <v>0.59799999999999998</v>
      </c>
      <c r="BW646">
        <v>0.73290880000000003</v>
      </c>
      <c r="BX646">
        <v>17.3</v>
      </c>
      <c r="BY646">
        <v>4632.8999999999996</v>
      </c>
      <c r="BZ646">
        <v>195</v>
      </c>
      <c r="CB646">
        <v>102</v>
      </c>
      <c r="CC646">
        <v>3.5217954250000001</v>
      </c>
      <c r="CD646">
        <v>3.5188018990000001</v>
      </c>
      <c r="CE646">
        <v>207.58</v>
      </c>
      <c r="CF646" t="s">
        <v>609</v>
      </c>
      <c r="CG646">
        <v>12</v>
      </c>
      <c r="CH646" t="s">
        <v>1106</v>
      </c>
      <c r="CI646" t="s">
        <v>157</v>
      </c>
      <c r="CJ646" t="s">
        <v>1107</v>
      </c>
      <c r="CL646">
        <v>1491</v>
      </c>
      <c r="CM646">
        <v>2044</v>
      </c>
      <c r="CN646">
        <v>1491</v>
      </c>
      <c r="CO646">
        <v>2044</v>
      </c>
      <c r="CP646" t="s">
        <v>826</v>
      </c>
      <c r="CQ646" t="s">
        <v>826</v>
      </c>
      <c r="CR646" t="s">
        <v>780</v>
      </c>
      <c r="CU646">
        <v>568.79999999999995</v>
      </c>
      <c r="CV646">
        <v>564.6</v>
      </c>
      <c r="CW646" t="s">
        <v>2449</v>
      </c>
    </row>
    <row r="647" spans="2:101" hidden="1">
      <c r="C647" t="s">
        <v>2466</v>
      </c>
      <c r="D647" t="s">
        <v>592</v>
      </c>
      <c r="E647" t="s">
        <v>665</v>
      </c>
      <c r="F647" t="s">
        <v>594</v>
      </c>
      <c r="G647" t="s">
        <v>2467</v>
      </c>
      <c r="H647">
        <v>12526</v>
      </c>
      <c r="I647" t="s">
        <v>616</v>
      </c>
      <c r="J647" t="s">
        <v>598</v>
      </c>
      <c r="L647" t="s">
        <v>617</v>
      </c>
      <c r="N647" t="s">
        <v>1642</v>
      </c>
      <c r="O647" t="s">
        <v>2339</v>
      </c>
      <c r="P647" t="s">
        <v>2332</v>
      </c>
      <c r="Q647" t="s">
        <v>1137</v>
      </c>
      <c r="R647">
        <v>1300</v>
      </c>
      <c r="S647">
        <v>1300</v>
      </c>
      <c r="T647">
        <v>1123</v>
      </c>
      <c r="U647">
        <v>-3</v>
      </c>
      <c r="V647">
        <v>-3</v>
      </c>
      <c r="W647">
        <v>24.9</v>
      </c>
      <c r="Z647" t="s">
        <v>607</v>
      </c>
      <c r="AA647">
        <v>6.9999999999999999E-4</v>
      </c>
      <c r="AB647">
        <v>1.5599999999999999E-2</v>
      </c>
      <c r="AC647">
        <v>1.8200000000000001E-2</v>
      </c>
      <c r="AD647" t="s">
        <v>607</v>
      </c>
      <c r="AE647">
        <v>0.95199999999999996</v>
      </c>
      <c r="AF647">
        <v>9.1999999999999998E-3</v>
      </c>
      <c r="AG647">
        <v>1.5E-3</v>
      </c>
      <c r="AH647">
        <v>5.0000000000000001E-4</v>
      </c>
      <c r="AI647">
        <v>4.0000000000000002E-4</v>
      </c>
      <c r="AJ647">
        <v>2.9999999999999997E-4</v>
      </c>
      <c r="AK647">
        <v>2.0000000000000001E-4</v>
      </c>
      <c r="AL647">
        <v>3.2000000000000003E-4</v>
      </c>
      <c r="AM647">
        <v>4.4999999999999999E-4</v>
      </c>
      <c r="AN647">
        <v>3.5E-4</v>
      </c>
      <c r="AO647">
        <v>0</v>
      </c>
      <c r="AP647">
        <v>0</v>
      </c>
      <c r="AQ647" t="s">
        <v>607</v>
      </c>
      <c r="AR647" t="s">
        <v>607</v>
      </c>
      <c r="AS647" t="s">
        <v>607</v>
      </c>
      <c r="AT647" t="s">
        <v>607</v>
      </c>
      <c r="AU647" t="s">
        <v>606</v>
      </c>
      <c r="BK647">
        <v>1.0000000000000001E-5</v>
      </c>
      <c r="BL647">
        <v>3.0000000000000001E-5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1.4999999999999999E-4</v>
      </c>
      <c r="BS647">
        <v>2.0000000000000002E-5</v>
      </c>
      <c r="BT647">
        <v>2.0000000000000002E-5</v>
      </c>
      <c r="BU647">
        <v>5.0000000000000002E-5</v>
      </c>
      <c r="BV647">
        <v>0.58899999999999997</v>
      </c>
      <c r="BW647">
        <v>0.72187840000000003</v>
      </c>
      <c r="BX647">
        <v>17.100000000000001</v>
      </c>
      <c r="BY647">
        <v>4625.8999999999996</v>
      </c>
      <c r="BZ647">
        <v>193.6</v>
      </c>
      <c r="CB647">
        <v>104.5</v>
      </c>
      <c r="CC647">
        <v>3.60811394</v>
      </c>
      <c r="CD647">
        <v>3.605047044</v>
      </c>
      <c r="CE647">
        <v>212.98</v>
      </c>
      <c r="CF647" t="s">
        <v>609</v>
      </c>
      <c r="CG647">
        <v>3</v>
      </c>
      <c r="CH647" t="s">
        <v>2468</v>
      </c>
      <c r="CJ647" t="s">
        <v>1058</v>
      </c>
      <c r="CR647" t="s">
        <v>780</v>
      </c>
      <c r="CW647" t="s">
        <v>2449</v>
      </c>
    </row>
    <row r="648" spans="2:101" hidden="1">
      <c r="B648">
        <v>76943</v>
      </c>
      <c r="C648" t="s">
        <v>1891</v>
      </c>
      <c r="D648" t="s">
        <v>592</v>
      </c>
      <c r="E648" t="s">
        <v>665</v>
      </c>
      <c r="F648" t="s">
        <v>594</v>
      </c>
      <c r="G648" t="s">
        <v>2469</v>
      </c>
      <c r="H648">
        <v>14549</v>
      </c>
      <c r="I648" t="s">
        <v>616</v>
      </c>
      <c r="J648" t="s">
        <v>1893</v>
      </c>
      <c r="L648" t="s">
        <v>1055</v>
      </c>
      <c r="M648" t="s">
        <v>959</v>
      </c>
      <c r="N648" t="s">
        <v>1642</v>
      </c>
      <c r="O648" t="s">
        <v>2339</v>
      </c>
      <c r="P648" t="s">
        <v>2332</v>
      </c>
      <c r="Q648" t="s">
        <v>642</v>
      </c>
      <c r="R648">
        <v>979</v>
      </c>
      <c r="S648">
        <v>979</v>
      </c>
      <c r="T648">
        <v>799</v>
      </c>
      <c r="U648">
        <v>6.1</v>
      </c>
      <c r="V648">
        <v>6.1</v>
      </c>
      <c r="W648">
        <v>24.6</v>
      </c>
      <c r="Z648" t="s">
        <v>607</v>
      </c>
      <c r="AA648">
        <v>4.0000000000000002E-4</v>
      </c>
      <c r="AB648">
        <v>9.1000000000000004E-3</v>
      </c>
      <c r="AC648">
        <v>1.8599999999999998E-2</v>
      </c>
      <c r="AD648" t="s">
        <v>607</v>
      </c>
      <c r="AE648">
        <v>0.95599999999999996</v>
      </c>
      <c r="AF648">
        <v>1.47E-2</v>
      </c>
      <c r="AG648">
        <v>8.0000000000000004E-4</v>
      </c>
      <c r="AH648">
        <v>2.0000000000000001E-4</v>
      </c>
      <c r="AI648">
        <v>1E-4</v>
      </c>
      <c r="AJ648" t="s">
        <v>607</v>
      </c>
      <c r="AK648" t="s">
        <v>607</v>
      </c>
      <c r="AL648">
        <v>0</v>
      </c>
      <c r="AM648">
        <v>0</v>
      </c>
      <c r="AN648">
        <v>8.0000000000000007E-5</v>
      </c>
      <c r="AO648">
        <v>0</v>
      </c>
      <c r="AP648">
        <v>0</v>
      </c>
      <c r="AQ648" t="s">
        <v>606</v>
      </c>
      <c r="AR648" t="s">
        <v>606</v>
      </c>
      <c r="AS648" t="s">
        <v>606</v>
      </c>
      <c r="AT648" t="s">
        <v>606</v>
      </c>
      <c r="AU648" t="s">
        <v>606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2.0000000000000002E-5</v>
      </c>
      <c r="BV648">
        <v>0.58499999999999996</v>
      </c>
      <c r="BW648">
        <v>0.71697599999999995</v>
      </c>
      <c r="BX648">
        <v>16.899999999999999</v>
      </c>
      <c r="BY648">
        <v>4640.5</v>
      </c>
      <c r="BZ648">
        <v>194.1</v>
      </c>
      <c r="CB648">
        <v>109.3</v>
      </c>
      <c r="CC648">
        <v>3.7738454899999998</v>
      </c>
      <c r="CD648">
        <v>3.7706377209999999</v>
      </c>
      <c r="CE648">
        <v>221.98</v>
      </c>
      <c r="CF648" t="s">
        <v>609</v>
      </c>
      <c r="CG648">
        <v>10</v>
      </c>
      <c r="CH648" t="s">
        <v>1894</v>
      </c>
      <c r="CI648" t="s">
        <v>157</v>
      </c>
      <c r="CJ648" t="s">
        <v>1895</v>
      </c>
      <c r="CL648">
        <v>1558</v>
      </c>
      <c r="CM648">
        <v>1963</v>
      </c>
      <c r="CN648">
        <v>1558</v>
      </c>
      <c r="CO648">
        <v>1963</v>
      </c>
      <c r="CR648" t="s">
        <v>780</v>
      </c>
      <c r="CU648">
        <v>479.24</v>
      </c>
      <c r="CV648">
        <v>474.7</v>
      </c>
      <c r="CW648" t="s">
        <v>2449</v>
      </c>
    </row>
    <row r="649" spans="2:101" hidden="1">
      <c r="C649" t="s">
        <v>1603</v>
      </c>
      <c r="D649" t="s">
        <v>592</v>
      </c>
      <c r="E649" t="s">
        <v>665</v>
      </c>
      <c r="F649" t="s">
        <v>594</v>
      </c>
      <c r="G649" t="s">
        <v>2470</v>
      </c>
      <c r="H649">
        <v>11445</v>
      </c>
      <c r="I649" t="s">
        <v>616</v>
      </c>
      <c r="J649" t="s">
        <v>1605</v>
      </c>
      <c r="L649" t="s">
        <v>638</v>
      </c>
      <c r="M649" t="s">
        <v>852</v>
      </c>
      <c r="N649" t="s">
        <v>1642</v>
      </c>
      <c r="O649" t="s">
        <v>2321</v>
      </c>
      <c r="P649" t="s">
        <v>1643</v>
      </c>
      <c r="Q649" t="s">
        <v>642</v>
      </c>
      <c r="R649">
        <v>800</v>
      </c>
      <c r="S649">
        <v>800</v>
      </c>
      <c r="T649">
        <v>641</v>
      </c>
      <c r="U649">
        <v>-17</v>
      </c>
      <c r="V649">
        <v>-17</v>
      </c>
      <c r="W649">
        <v>23.4</v>
      </c>
      <c r="Z649" t="s">
        <v>607</v>
      </c>
      <c r="AA649">
        <v>1E-3</v>
      </c>
      <c r="AB649">
        <v>7.7000000000000002E-3</v>
      </c>
      <c r="AC649">
        <v>1.5299999999999999E-2</v>
      </c>
      <c r="AD649" t="s">
        <v>606</v>
      </c>
      <c r="AE649">
        <v>0.96020000000000005</v>
      </c>
      <c r="AF649">
        <v>1.4500000000000001E-2</v>
      </c>
      <c r="AG649">
        <v>5.0000000000000001E-4</v>
      </c>
      <c r="AH649">
        <v>4.0000000000000002E-4</v>
      </c>
      <c r="AI649">
        <v>2.0000000000000001E-4</v>
      </c>
      <c r="AJ649">
        <v>1E-4</v>
      </c>
      <c r="AK649" t="s">
        <v>607</v>
      </c>
      <c r="AL649">
        <v>0</v>
      </c>
      <c r="AM649">
        <v>1E-4</v>
      </c>
      <c r="AN649">
        <v>0</v>
      </c>
      <c r="AO649">
        <v>0</v>
      </c>
      <c r="AP649">
        <v>0</v>
      </c>
      <c r="AQ649" t="s">
        <v>607</v>
      </c>
      <c r="AR649" t="s">
        <v>606</v>
      </c>
      <c r="AS649" t="s">
        <v>606</v>
      </c>
      <c r="AT649" t="s">
        <v>606</v>
      </c>
      <c r="AU649" t="s">
        <v>606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0.58099999999999996</v>
      </c>
      <c r="BW649">
        <v>0.71207359999999997</v>
      </c>
      <c r="BX649">
        <v>16.8</v>
      </c>
      <c r="BY649">
        <v>4630.3999999999996</v>
      </c>
      <c r="BZ649">
        <v>193.7</v>
      </c>
      <c r="CB649">
        <v>107.2</v>
      </c>
      <c r="CC649">
        <v>3.7013379369999999</v>
      </c>
      <c r="CD649">
        <v>3.6981918</v>
      </c>
      <c r="CE649">
        <v>219.37</v>
      </c>
      <c r="CF649" t="s">
        <v>609</v>
      </c>
      <c r="CG649">
        <v>0</v>
      </c>
      <c r="CH649" t="s">
        <v>1607</v>
      </c>
      <c r="CJ649" t="s">
        <v>1608</v>
      </c>
      <c r="CL649">
        <v>366.3</v>
      </c>
      <c r="CM649">
        <v>368.7</v>
      </c>
      <c r="CN649">
        <v>363.5</v>
      </c>
      <c r="CO649">
        <v>365.2</v>
      </c>
      <c r="CR649" t="s">
        <v>780</v>
      </c>
      <c r="CS649" t="s">
        <v>780</v>
      </c>
      <c r="CU649">
        <v>447.7</v>
      </c>
      <c r="CV649">
        <v>444.1</v>
      </c>
      <c r="CW649" t="s">
        <v>2449</v>
      </c>
    </row>
    <row r="650" spans="2:101" hidden="1">
      <c r="B650">
        <v>76900</v>
      </c>
      <c r="C650" t="s">
        <v>2471</v>
      </c>
      <c r="D650" t="s">
        <v>592</v>
      </c>
      <c r="E650" t="s">
        <v>665</v>
      </c>
      <c r="F650" t="s">
        <v>594</v>
      </c>
      <c r="G650" t="s">
        <v>2472</v>
      </c>
      <c r="H650">
        <v>11965</v>
      </c>
      <c r="I650" t="s">
        <v>616</v>
      </c>
      <c r="J650" t="s">
        <v>1001</v>
      </c>
      <c r="K650">
        <v>14571</v>
      </c>
      <c r="L650" t="s">
        <v>638</v>
      </c>
      <c r="M650" t="s">
        <v>1096</v>
      </c>
      <c r="N650" t="s">
        <v>1642</v>
      </c>
      <c r="O650" t="s">
        <v>2321</v>
      </c>
      <c r="P650" t="s">
        <v>2332</v>
      </c>
      <c r="Q650" t="s">
        <v>642</v>
      </c>
      <c r="R650">
        <v>1100</v>
      </c>
      <c r="S650">
        <v>1100</v>
      </c>
      <c r="T650">
        <v>606</v>
      </c>
      <c r="U650">
        <v>5</v>
      </c>
      <c r="V650">
        <v>5</v>
      </c>
      <c r="W650">
        <v>24.9</v>
      </c>
      <c r="Z650" t="s">
        <v>607</v>
      </c>
      <c r="AA650">
        <v>8.0000000000000004E-4</v>
      </c>
      <c r="AB650">
        <v>1.78E-2</v>
      </c>
      <c r="AC650">
        <v>1.4800000000000001E-2</v>
      </c>
      <c r="AD650" t="s">
        <v>607</v>
      </c>
      <c r="AE650">
        <v>0.95220000000000005</v>
      </c>
      <c r="AF650">
        <v>1.0699999999999999E-2</v>
      </c>
      <c r="AG650">
        <v>1.1000000000000001E-3</v>
      </c>
      <c r="AH650">
        <v>4.0000000000000002E-4</v>
      </c>
      <c r="AI650">
        <v>2.9999999999999997E-4</v>
      </c>
      <c r="AJ650">
        <v>2.9999999999999997E-4</v>
      </c>
      <c r="AK650">
        <v>2.0000000000000001E-4</v>
      </c>
      <c r="AL650">
        <v>2.9999999999999997E-4</v>
      </c>
      <c r="AM650">
        <v>4.4999999999999999E-4</v>
      </c>
      <c r="AN650">
        <v>3.4000000000000002E-4</v>
      </c>
      <c r="AO650">
        <v>0</v>
      </c>
      <c r="AP650">
        <v>0</v>
      </c>
      <c r="AQ650" t="s">
        <v>606</v>
      </c>
      <c r="AR650" t="s">
        <v>606</v>
      </c>
      <c r="AS650" t="s">
        <v>606</v>
      </c>
      <c r="AT650" t="s">
        <v>606</v>
      </c>
      <c r="AU650" t="s">
        <v>606</v>
      </c>
      <c r="BK650">
        <v>1.0000000000000001E-5</v>
      </c>
      <c r="BL650">
        <v>3.0000000000000001E-5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1.7000000000000001E-4</v>
      </c>
      <c r="BS650">
        <v>2.0000000000000002E-5</v>
      </c>
      <c r="BT650">
        <v>2.0000000000000002E-5</v>
      </c>
      <c r="BU650">
        <v>6.0000000000000002E-5</v>
      </c>
      <c r="BV650">
        <v>0.58699999999999997</v>
      </c>
      <c r="BW650">
        <v>0.71942720000000004</v>
      </c>
      <c r="BX650">
        <v>17</v>
      </c>
      <c r="BY650">
        <v>4614.2</v>
      </c>
      <c r="BZ650">
        <v>193.2</v>
      </c>
      <c r="CB650">
        <v>106.2</v>
      </c>
      <c r="CC650">
        <v>3.6668105309999999</v>
      </c>
      <c r="CD650">
        <v>3.663693742</v>
      </c>
      <c r="CE650">
        <v>215.73</v>
      </c>
      <c r="CF650" t="s">
        <v>609</v>
      </c>
      <c r="CG650">
        <v>4</v>
      </c>
      <c r="CH650" t="s">
        <v>1286</v>
      </c>
      <c r="CI650" t="s">
        <v>157</v>
      </c>
      <c r="CJ650" t="s">
        <v>1004</v>
      </c>
      <c r="CL650">
        <v>1354</v>
      </c>
      <c r="CM650">
        <v>1870</v>
      </c>
      <c r="CN650">
        <v>1354</v>
      </c>
      <c r="CO650">
        <v>1870</v>
      </c>
      <c r="CP650" t="s">
        <v>826</v>
      </c>
      <c r="CQ650" t="s">
        <v>826</v>
      </c>
      <c r="CR650" t="s">
        <v>780</v>
      </c>
      <c r="CU650">
        <v>448</v>
      </c>
      <c r="CV650">
        <v>443.5</v>
      </c>
      <c r="CW650" t="s">
        <v>2449</v>
      </c>
    </row>
    <row r="651" spans="2:101" hidden="1">
      <c r="B651">
        <v>76715</v>
      </c>
      <c r="C651" t="s">
        <v>1287</v>
      </c>
      <c r="D651" t="s">
        <v>592</v>
      </c>
      <c r="E651" t="s">
        <v>665</v>
      </c>
      <c r="F651" t="s">
        <v>594</v>
      </c>
      <c r="G651" t="s">
        <v>2473</v>
      </c>
      <c r="H651">
        <v>7665</v>
      </c>
      <c r="I651" t="s">
        <v>616</v>
      </c>
      <c r="J651" t="s">
        <v>1289</v>
      </c>
      <c r="K651">
        <v>12134</v>
      </c>
      <c r="L651" t="s">
        <v>654</v>
      </c>
      <c r="M651" t="s">
        <v>1143</v>
      </c>
      <c r="N651" t="s">
        <v>1642</v>
      </c>
      <c r="O651" t="s">
        <v>2341</v>
      </c>
      <c r="P651" t="s">
        <v>2332</v>
      </c>
      <c r="Q651" t="s">
        <v>642</v>
      </c>
      <c r="R651">
        <v>352</v>
      </c>
      <c r="S651">
        <v>352</v>
      </c>
      <c r="T651">
        <v>407</v>
      </c>
      <c r="U651">
        <v>35.6</v>
      </c>
      <c r="V651">
        <v>35.6</v>
      </c>
      <c r="W651">
        <v>23.3</v>
      </c>
      <c r="Z651" t="s">
        <v>607</v>
      </c>
      <c r="AA651">
        <v>2.0000000000000001E-4</v>
      </c>
      <c r="AB651">
        <v>4.3E-3</v>
      </c>
      <c r="AC651">
        <v>7.4999999999999997E-2</v>
      </c>
      <c r="AD651">
        <v>2.9999999999999997E-4</v>
      </c>
      <c r="AE651">
        <v>0.9194</v>
      </c>
      <c r="AF651">
        <v>8.0000000000000004E-4</v>
      </c>
      <c r="AG651" t="s">
        <v>607</v>
      </c>
      <c r="AH651" t="s">
        <v>607</v>
      </c>
      <c r="AI651" t="s">
        <v>607</v>
      </c>
      <c r="AJ651" t="s">
        <v>607</v>
      </c>
      <c r="AK651" t="s">
        <v>607</v>
      </c>
      <c r="AL651">
        <v>0</v>
      </c>
      <c r="AM651">
        <v>0</v>
      </c>
      <c r="AN651">
        <v>0</v>
      </c>
      <c r="AO651">
        <v>0</v>
      </c>
      <c r="AP651">
        <v>0</v>
      </c>
      <c r="AQ651" t="s">
        <v>606</v>
      </c>
      <c r="AR651" t="s">
        <v>606</v>
      </c>
      <c r="AS651" t="s">
        <v>606</v>
      </c>
      <c r="AT651" t="s">
        <v>606</v>
      </c>
      <c r="AU651" t="s">
        <v>606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0.629</v>
      </c>
      <c r="BW651">
        <v>0.77090239999999999</v>
      </c>
      <c r="BX651">
        <v>18.2</v>
      </c>
      <c r="BY651">
        <v>4802.5</v>
      </c>
      <c r="BZ651">
        <v>199</v>
      </c>
      <c r="CB651">
        <v>95</v>
      </c>
      <c r="CC651">
        <v>3.28</v>
      </c>
      <c r="CD651">
        <v>3.2770000000000001</v>
      </c>
      <c r="CE651" t="s">
        <v>608</v>
      </c>
      <c r="CF651" t="s">
        <v>609</v>
      </c>
      <c r="CG651">
        <v>250</v>
      </c>
      <c r="CH651" t="s">
        <v>940</v>
      </c>
      <c r="CI651" t="s">
        <v>157</v>
      </c>
      <c r="CJ651" t="s">
        <v>941</v>
      </c>
      <c r="CL651">
        <v>686.5</v>
      </c>
      <c r="CM651">
        <v>694.1</v>
      </c>
      <c r="CN651">
        <v>686.5</v>
      </c>
      <c r="CO651">
        <v>694.1</v>
      </c>
      <c r="CP651" t="s">
        <v>826</v>
      </c>
      <c r="CQ651" t="s">
        <v>826</v>
      </c>
      <c r="CR651" t="s">
        <v>780</v>
      </c>
      <c r="CS651" t="s">
        <v>780</v>
      </c>
      <c r="CU651">
        <v>529.5</v>
      </c>
      <c r="CV651">
        <v>524.9</v>
      </c>
      <c r="CW651" t="s">
        <v>2449</v>
      </c>
    </row>
    <row r="652" spans="2:101" hidden="1">
      <c r="B652">
        <v>76780</v>
      </c>
      <c r="C652" t="s">
        <v>2474</v>
      </c>
      <c r="D652" t="s">
        <v>592</v>
      </c>
      <c r="E652" t="s">
        <v>665</v>
      </c>
      <c r="F652" t="s">
        <v>594</v>
      </c>
      <c r="G652" t="s">
        <v>2475</v>
      </c>
      <c r="H652">
        <v>1869</v>
      </c>
      <c r="I652" t="s">
        <v>616</v>
      </c>
      <c r="J652" t="s">
        <v>1482</v>
      </c>
      <c r="K652">
        <v>9603</v>
      </c>
      <c r="L652" t="s">
        <v>638</v>
      </c>
      <c r="M652" t="s">
        <v>1096</v>
      </c>
      <c r="N652" t="s">
        <v>1642</v>
      </c>
      <c r="O652" t="s">
        <v>2445</v>
      </c>
      <c r="P652" t="s">
        <v>2355</v>
      </c>
      <c r="Q652" t="s">
        <v>642</v>
      </c>
      <c r="R652">
        <v>317</v>
      </c>
      <c r="S652">
        <v>317</v>
      </c>
      <c r="T652">
        <v>250</v>
      </c>
      <c r="U652">
        <v>2.2000000000000002</v>
      </c>
      <c r="V652">
        <v>2.2000000000000002</v>
      </c>
      <c r="W652">
        <v>24.9</v>
      </c>
      <c r="Z652" t="s">
        <v>607</v>
      </c>
      <c r="AA652">
        <v>8.9999999999999998E-4</v>
      </c>
      <c r="AB652">
        <v>1.5800000000000002E-2</v>
      </c>
      <c r="AC652">
        <v>2.06E-2</v>
      </c>
      <c r="AD652" t="s">
        <v>607</v>
      </c>
      <c r="AE652">
        <v>0.9516</v>
      </c>
      <c r="AF652">
        <v>6.4000000000000003E-3</v>
      </c>
      <c r="AG652">
        <v>4.0000000000000002E-4</v>
      </c>
      <c r="AH652">
        <v>2.9999999999999997E-4</v>
      </c>
      <c r="AI652">
        <v>2.0000000000000001E-4</v>
      </c>
      <c r="AJ652">
        <v>4.0000000000000002E-4</v>
      </c>
      <c r="AK652">
        <v>2.9999999999999997E-4</v>
      </c>
      <c r="AL652">
        <v>6.4000000000000005E-4</v>
      </c>
      <c r="AM652">
        <v>8.7000000000000001E-4</v>
      </c>
      <c r="AN652">
        <v>5.8E-4</v>
      </c>
      <c r="AO652">
        <v>0</v>
      </c>
      <c r="AP652">
        <v>0</v>
      </c>
      <c r="AQ652" t="s">
        <v>607</v>
      </c>
      <c r="AR652" t="s">
        <v>607</v>
      </c>
      <c r="AS652" t="s">
        <v>606</v>
      </c>
      <c r="AT652" t="s">
        <v>606</v>
      </c>
      <c r="AU652" t="s">
        <v>606</v>
      </c>
      <c r="BK652">
        <v>2.0000000000000002E-5</v>
      </c>
      <c r="BL652">
        <v>4.0000000000000003E-5</v>
      </c>
      <c r="BM652">
        <v>2.4000000000000001E-4</v>
      </c>
      <c r="BN652">
        <v>0</v>
      </c>
      <c r="BO652">
        <v>0</v>
      </c>
      <c r="BP652">
        <v>0</v>
      </c>
      <c r="BQ652">
        <v>0</v>
      </c>
      <c r="BR652">
        <v>4.2000000000000002E-4</v>
      </c>
      <c r="BS652">
        <v>6.0000000000000002E-5</v>
      </c>
      <c r="BT652">
        <v>5.0000000000000002E-5</v>
      </c>
      <c r="BU652">
        <v>1.8000000000000001E-4</v>
      </c>
      <c r="BV652">
        <v>0.59399999999999997</v>
      </c>
      <c r="BW652">
        <v>0.72800640000000005</v>
      </c>
      <c r="BX652">
        <v>17.2</v>
      </c>
      <c r="BY652">
        <v>4629</v>
      </c>
      <c r="BZ652">
        <v>193.9</v>
      </c>
      <c r="CB652">
        <v>102.5</v>
      </c>
      <c r="CC652">
        <v>3.5390591279999999</v>
      </c>
      <c r="CD652">
        <v>3.5360509279999999</v>
      </c>
      <c r="CE652">
        <v>206.15</v>
      </c>
      <c r="CF652" t="s">
        <v>609</v>
      </c>
      <c r="CG652">
        <v>10</v>
      </c>
      <c r="CH652" t="s">
        <v>1483</v>
      </c>
      <c r="CI652" t="s">
        <v>157</v>
      </c>
      <c r="CJ652" t="s">
        <v>1484</v>
      </c>
      <c r="CL652">
        <v>1280.5</v>
      </c>
      <c r="CM652">
        <v>1290.9000000000001</v>
      </c>
      <c r="CN652">
        <v>1280.5</v>
      </c>
      <c r="CO652">
        <v>1290.9000000000001</v>
      </c>
      <c r="CP652" t="s">
        <v>157</v>
      </c>
      <c r="CQ652" t="s">
        <v>157</v>
      </c>
      <c r="CR652" t="s">
        <v>780</v>
      </c>
      <c r="CU652">
        <v>468.5</v>
      </c>
      <c r="CV652">
        <v>465</v>
      </c>
      <c r="CW652" t="s">
        <v>2449</v>
      </c>
    </row>
    <row r="653" spans="2:101" hidden="1">
      <c r="B653">
        <v>76848</v>
      </c>
      <c r="C653" t="s">
        <v>2476</v>
      </c>
      <c r="D653" t="s">
        <v>592</v>
      </c>
      <c r="E653" t="s">
        <v>665</v>
      </c>
      <c r="F653" t="s">
        <v>594</v>
      </c>
      <c r="G653" t="s">
        <v>2477</v>
      </c>
      <c r="H653">
        <v>496</v>
      </c>
      <c r="I653" t="s">
        <v>616</v>
      </c>
      <c r="J653" t="s">
        <v>1227</v>
      </c>
      <c r="K653">
        <v>12456</v>
      </c>
      <c r="L653" t="s">
        <v>638</v>
      </c>
      <c r="M653" t="s">
        <v>1096</v>
      </c>
      <c r="N653" t="s">
        <v>1642</v>
      </c>
      <c r="O653" t="s">
        <v>2378</v>
      </c>
      <c r="P653" t="s">
        <v>2355</v>
      </c>
      <c r="Q653" t="s">
        <v>642</v>
      </c>
      <c r="R653">
        <v>558</v>
      </c>
      <c r="S653">
        <v>558</v>
      </c>
      <c r="T653">
        <v>600</v>
      </c>
      <c r="U653">
        <v>0.6</v>
      </c>
      <c r="V653">
        <v>0.6</v>
      </c>
      <c r="W653">
        <v>24.2</v>
      </c>
      <c r="Z653" t="s">
        <v>607</v>
      </c>
      <c r="AA653">
        <v>5.9999999999999995E-4</v>
      </c>
      <c r="AB653">
        <v>1.43E-2</v>
      </c>
      <c r="AC653">
        <v>1.6199999999999999E-2</v>
      </c>
      <c r="AD653" t="s">
        <v>607</v>
      </c>
      <c r="AE653">
        <v>0.95299999999999996</v>
      </c>
      <c r="AF653">
        <v>1.24E-2</v>
      </c>
      <c r="AG653">
        <v>1.1999999999999999E-3</v>
      </c>
      <c r="AH653">
        <v>5.0000000000000001E-4</v>
      </c>
      <c r="AI653">
        <v>2.9999999999999997E-4</v>
      </c>
      <c r="AJ653">
        <v>2.0000000000000001E-4</v>
      </c>
      <c r="AK653">
        <v>1E-4</v>
      </c>
      <c r="AL653">
        <v>1.8000000000000001E-4</v>
      </c>
      <c r="AM653">
        <v>3.5E-4</v>
      </c>
      <c r="AN653">
        <v>4.4000000000000002E-4</v>
      </c>
      <c r="AO653">
        <v>0</v>
      </c>
      <c r="AP653">
        <v>0</v>
      </c>
      <c r="AQ653" t="s">
        <v>606</v>
      </c>
      <c r="AR653" t="s">
        <v>606</v>
      </c>
      <c r="AS653" t="s">
        <v>606</v>
      </c>
      <c r="AT653" t="s">
        <v>606</v>
      </c>
      <c r="AU653" t="s">
        <v>606</v>
      </c>
      <c r="BK653">
        <v>1.0000000000000001E-5</v>
      </c>
      <c r="BL653">
        <v>2.0000000000000002E-5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1E-4</v>
      </c>
      <c r="BS653">
        <v>2.0000000000000002E-5</v>
      </c>
      <c r="BT653">
        <v>2.0000000000000002E-5</v>
      </c>
      <c r="BU653">
        <v>6.0000000000000002E-5</v>
      </c>
      <c r="BV653">
        <v>0.58799999999999997</v>
      </c>
      <c r="BW653">
        <v>0.72065279999999998</v>
      </c>
      <c r="BX653">
        <v>17</v>
      </c>
      <c r="BY653">
        <v>4623.8999999999996</v>
      </c>
      <c r="BZ653">
        <v>193.8</v>
      </c>
      <c r="CB653">
        <v>107.7</v>
      </c>
      <c r="CC653">
        <v>3.7186016400000002</v>
      </c>
      <c r="CD653">
        <v>3.7154408289999998</v>
      </c>
      <c r="CE653">
        <v>218.67</v>
      </c>
      <c r="CF653" t="s">
        <v>609</v>
      </c>
      <c r="CG653">
        <v>5</v>
      </c>
      <c r="CH653" t="s">
        <v>1228</v>
      </c>
      <c r="CI653" t="s">
        <v>157</v>
      </c>
      <c r="CJ653" t="s">
        <v>1229</v>
      </c>
      <c r="CL653">
        <v>1381</v>
      </c>
      <c r="CM653">
        <v>1938</v>
      </c>
      <c r="CN653">
        <v>1381</v>
      </c>
      <c r="CO653">
        <v>1938</v>
      </c>
      <c r="CP653" t="s">
        <v>157</v>
      </c>
      <c r="CQ653" t="s">
        <v>157</v>
      </c>
      <c r="CR653" t="s">
        <v>780</v>
      </c>
      <c r="CU653">
        <v>452.7</v>
      </c>
      <c r="CV653">
        <v>448.5</v>
      </c>
      <c r="CW653" t="s">
        <v>2449</v>
      </c>
    </row>
    <row r="654" spans="2:101" hidden="1">
      <c r="B654">
        <v>76885</v>
      </c>
      <c r="C654" t="s">
        <v>2478</v>
      </c>
      <c r="D654" t="s">
        <v>592</v>
      </c>
      <c r="E654" t="s">
        <v>665</v>
      </c>
      <c r="F654" t="s">
        <v>594</v>
      </c>
      <c r="G654" t="s">
        <v>2479</v>
      </c>
      <c r="H654">
        <v>8736</v>
      </c>
      <c r="I654" t="s">
        <v>616</v>
      </c>
      <c r="J654" t="s">
        <v>1914</v>
      </c>
      <c r="L654" t="s">
        <v>638</v>
      </c>
      <c r="M654" t="s">
        <v>1096</v>
      </c>
      <c r="N654" t="s">
        <v>1642</v>
      </c>
      <c r="O654" t="s">
        <v>2339</v>
      </c>
      <c r="P654" t="s">
        <v>2355</v>
      </c>
      <c r="Q654" t="s">
        <v>642</v>
      </c>
      <c r="R654">
        <v>820</v>
      </c>
      <c r="S654">
        <v>820</v>
      </c>
      <c r="T654">
        <v>469</v>
      </c>
      <c r="U654">
        <v>-4.4000000000000004</v>
      </c>
      <c r="V654">
        <v>-4.4000000000000004</v>
      </c>
      <c r="W654">
        <v>24.9</v>
      </c>
      <c r="Z654" t="s">
        <v>607</v>
      </c>
      <c r="AA654">
        <v>8.0000000000000004E-4</v>
      </c>
      <c r="AB654">
        <v>1.77E-2</v>
      </c>
      <c r="AC654">
        <v>1.3299999999999999E-2</v>
      </c>
      <c r="AD654" t="s">
        <v>607</v>
      </c>
      <c r="AE654">
        <v>0.95620000000000005</v>
      </c>
      <c r="AF654">
        <v>9.4000000000000004E-3</v>
      </c>
      <c r="AG654">
        <v>6.9999999999999999E-4</v>
      </c>
      <c r="AH654">
        <v>2.9999999999999997E-4</v>
      </c>
      <c r="AI654">
        <v>2.0000000000000001E-4</v>
      </c>
      <c r="AJ654">
        <v>1E-4</v>
      </c>
      <c r="AK654">
        <v>1E-4</v>
      </c>
      <c r="AL654">
        <v>2.1000000000000001E-4</v>
      </c>
      <c r="AM654">
        <v>4.4999999999999999E-4</v>
      </c>
      <c r="AN654">
        <v>2.5000000000000001E-4</v>
      </c>
      <c r="AO654">
        <v>0</v>
      </c>
      <c r="AP654">
        <v>0</v>
      </c>
      <c r="AQ654" t="s">
        <v>607</v>
      </c>
      <c r="AR654" t="s">
        <v>607</v>
      </c>
      <c r="AS654" t="s">
        <v>607</v>
      </c>
      <c r="AT654" t="s">
        <v>606</v>
      </c>
      <c r="AU654" t="s">
        <v>606</v>
      </c>
      <c r="BK654">
        <v>1.0000000000000001E-5</v>
      </c>
      <c r="BL654">
        <v>2.0000000000000002E-5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1.7000000000000001E-4</v>
      </c>
      <c r="BS654">
        <v>2.0000000000000002E-5</v>
      </c>
      <c r="BT654">
        <v>2.0000000000000002E-5</v>
      </c>
      <c r="BU654">
        <v>5.0000000000000002E-5</v>
      </c>
      <c r="BV654">
        <v>0.58299999999999996</v>
      </c>
      <c r="BW654">
        <v>0.71452479999999996</v>
      </c>
      <c r="BX654">
        <v>16.899999999999999</v>
      </c>
      <c r="BY654">
        <v>4611</v>
      </c>
      <c r="BZ654">
        <v>192.6</v>
      </c>
      <c r="CB654">
        <v>103.2</v>
      </c>
      <c r="CC654">
        <v>3.5632283120000001</v>
      </c>
      <c r="CD654">
        <v>3.5601995679999998</v>
      </c>
      <c r="CE654">
        <v>210.26</v>
      </c>
      <c r="CF654" t="s">
        <v>609</v>
      </c>
      <c r="CG654">
        <v>2.5</v>
      </c>
      <c r="CH654" t="s">
        <v>1915</v>
      </c>
      <c r="CI654" t="s">
        <v>157</v>
      </c>
      <c r="CJ654" t="s">
        <v>1916</v>
      </c>
      <c r="CL654">
        <v>1800</v>
      </c>
      <c r="CM654">
        <v>1920</v>
      </c>
      <c r="CN654">
        <v>1435</v>
      </c>
      <c r="CO654">
        <v>1502</v>
      </c>
      <c r="CR654" t="s">
        <v>780</v>
      </c>
      <c r="CU654">
        <v>465.78</v>
      </c>
      <c r="CV654">
        <v>461.53</v>
      </c>
      <c r="CW654" t="s">
        <v>2449</v>
      </c>
    </row>
    <row r="655" spans="2:101" hidden="1">
      <c r="B655">
        <v>76889</v>
      </c>
      <c r="C655" t="s">
        <v>2480</v>
      </c>
      <c r="D655" t="s">
        <v>592</v>
      </c>
      <c r="E655" t="s">
        <v>665</v>
      </c>
      <c r="F655" t="s">
        <v>594</v>
      </c>
      <c r="G655" t="s">
        <v>2481</v>
      </c>
      <c r="H655">
        <v>9268</v>
      </c>
      <c r="I655" t="s">
        <v>616</v>
      </c>
      <c r="J655" t="s">
        <v>598</v>
      </c>
      <c r="L655" t="s">
        <v>638</v>
      </c>
      <c r="M655" t="s">
        <v>1096</v>
      </c>
      <c r="N655" t="s">
        <v>1642</v>
      </c>
      <c r="O655" t="s">
        <v>2339</v>
      </c>
      <c r="P655" t="s">
        <v>2355</v>
      </c>
      <c r="Q655" t="s">
        <v>642</v>
      </c>
      <c r="R655">
        <v>800</v>
      </c>
      <c r="S655">
        <v>800</v>
      </c>
      <c r="T655">
        <v>524</v>
      </c>
      <c r="U655">
        <v>10.6</v>
      </c>
      <c r="V655">
        <v>10.6</v>
      </c>
      <c r="W655">
        <v>24.6</v>
      </c>
      <c r="Z655" t="s">
        <v>607</v>
      </c>
      <c r="AA655">
        <v>5.9999999999999995E-4</v>
      </c>
      <c r="AB655">
        <v>1.37E-2</v>
      </c>
      <c r="AC655">
        <v>1.43E-2</v>
      </c>
      <c r="AD655" t="s">
        <v>607</v>
      </c>
      <c r="AE655">
        <v>0.95650000000000002</v>
      </c>
      <c r="AF655">
        <v>1.32E-2</v>
      </c>
      <c r="AG655">
        <v>8.9999999999999998E-4</v>
      </c>
      <c r="AH655">
        <v>2.9999999999999997E-4</v>
      </c>
      <c r="AI655">
        <v>2.0000000000000001E-4</v>
      </c>
      <c r="AJ655" t="s">
        <v>607</v>
      </c>
      <c r="AK655" t="s">
        <v>607</v>
      </c>
      <c r="AL655">
        <v>0</v>
      </c>
      <c r="AM655">
        <v>1.9000000000000001E-4</v>
      </c>
      <c r="AN655">
        <v>8.0000000000000007E-5</v>
      </c>
      <c r="AO655">
        <v>0</v>
      </c>
      <c r="AP655">
        <v>0</v>
      </c>
      <c r="AQ655" t="s">
        <v>606</v>
      </c>
      <c r="AR655" t="s">
        <v>606</v>
      </c>
      <c r="AS655" t="s">
        <v>606</v>
      </c>
      <c r="AT655" t="s">
        <v>606</v>
      </c>
      <c r="AU655" t="s">
        <v>606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1.0000000000000001E-5</v>
      </c>
      <c r="BU655">
        <v>2.0000000000000002E-5</v>
      </c>
      <c r="BV655">
        <v>0.58299999999999996</v>
      </c>
      <c r="BW655">
        <v>0.71452479999999996</v>
      </c>
      <c r="BX655">
        <v>16.899999999999999</v>
      </c>
      <c r="BY655">
        <v>4621.5</v>
      </c>
      <c r="BZ655">
        <v>193.2</v>
      </c>
      <c r="CB655">
        <v>105.5</v>
      </c>
      <c r="CC655">
        <v>3.6426413470000001</v>
      </c>
      <c r="CD655">
        <v>3.6395451009999999</v>
      </c>
      <c r="CE655">
        <v>215.45</v>
      </c>
      <c r="CF655" t="s">
        <v>609</v>
      </c>
      <c r="CG655">
        <v>7</v>
      </c>
      <c r="CH655" t="s">
        <v>2273</v>
      </c>
      <c r="CJ655" t="s">
        <v>2261</v>
      </c>
      <c r="CL655" t="s">
        <v>779</v>
      </c>
      <c r="CR655" t="s">
        <v>780</v>
      </c>
      <c r="CU655">
        <v>467.2</v>
      </c>
      <c r="CV655" t="s">
        <v>780</v>
      </c>
      <c r="CW655" t="s">
        <v>2449</v>
      </c>
    </row>
    <row r="656" spans="2:101" hidden="1">
      <c r="B656">
        <v>76647</v>
      </c>
      <c r="C656" t="s">
        <v>1870</v>
      </c>
      <c r="D656" t="s">
        <v>592</v>
      </c>
      <c r="E656" t="s">
        <v>665</v>
      </c>
      <c r="F656" t="s">
        <v>594</v>
      </c>
      <c r="G656" t="s">
        <v>2482</v>
      </c>
      <c r="H656">
        <v>5693</v>
      </c>
      <c r="I656" t="s">
        <v>616</v>
      </c>
      <c r="J656" t="s">
        <v>1872</v>
      </c>
      <c r="L656" t="s">
        <v>654</v>
      </c>
      <c r="M656" t="s">
        <v>831</v>
      </c>
      <c r="N656" t="s">
        <v>1642</v>
      </c>
      <c r="O656" t="s">
        <v>2341</v>
      </c>
      <c r="P656" t="s">
        <v>2332</v>
      </c>
      <c r="Q656" t="s">
        <v>642</v>
      </c>
      <c r="R656">
        <v>469</v>
      </c>
      <c r="S656">
        <v>469</v>
      </c>
      <c r="T656">
        <v>414</v>
      </c>
      <c r="U656">
        <v>16.100000000000001</v>
      </c>
      <c r="V656">
        <v>16.100000000000001</v>
      </c>
      <c r="W656">
        <v>23.9</v>
      </c>
      <c r="Z656" t="s">
        <v>607</v>
      </c>
      <c r="AA656">
        <v>2.0000000000000001E-4</v>
      </c>
      <c r="AB656">
        <v>3.3E-3</v>
      </c>
      <c r="AC656">
        <v>7.7200000000000005E-2</v>
      </c>
      <c r="AD656" t="s">
        <v>607</v>
      </c>
      <c r="AE656">
        <v>0.91869999999999996</v>
      </c>
      <c r="AF656">
        <v>5.9999999999999995E-4</v>
      </c>
      <c r="AG656" t="s">
        <v>607</v>
      </c>
      <c r="AH656" t="s">
        <v>607</v>
      </c>
      <c r="AI656" t="s">
        <v>607</v>
      </c>
      <c r="AJ656" t="s">
        <v>607</v>
      </c>
      <c r="AK656" t="s">
        <v>606</v>
      </c>
      <c r="AL656">
        <v>0</v>
      </c>
      <c r="AM656">
        <v>0</v>
      </c>
      <c r="AN656">
        <v>0</v>
      </c>
      <c r="AO656">
        <v>0</v>
      </c>
      <c r="AP656">
        <v>0</v>
      </c>
      <c r="AQ656" t="s">
        <v>606</v>
      </c>
      <c r="AR656" t="s">
        <v>606</v>
      </c>
      <c r="AS656" t="s">
        <v>606</v>
      </c>
      <c r="AT656" t="s">
        <v>606</v>
      </c>
      <c r="AU656" t="s">
        <v>606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0.63</v>
      </c>
      <c r="BW656">
        <v>0.77212800000000004</v>
      </c>
      <c r="BX656">
        <v>18.2</v>
      </c>
      <c r="BY656">
        <v>4809</v>
      </c>
      <c r="BZ656">
        <v>199.2</v>
      </c>
      <c r="CB656">
        <v>95</v>
      </c>
      <c r="CC656">
        <v>3.28</v>
      </c>
      <c r="CD656">
        <v>3.2770000000000001</v>
      </c>
      <c r="CE656" t="s">
        <v>608</v>
      </c>
      <c r="CF656" t="s">
        <v>609</v>
      </c>
      <c r="CG656">
        <v>17</v>
      </c>
      <c r="CH656" t="s">
        <v>1875</v>
      </c>
      <c r="CJ656" t="s">
        <v>1876</v>
      </c>
      <c r="CL656">
        <v>487</v>
      </c>
      <c r="CM656">
        <v>493</v>
      </c>
      <c r="CN656">
        <v>487</v>
      </c>
      <c r="CO656">
        <v>493</v>
      </c>
      <c r="CR656" t="s">
        <v>780</v>
      </c>
      <c r="CU656">
        <v>571.95000000000005</v>
      </c>
      <c r="CV656">
        <v>568.35</v>
      </c>
      <c r="CW656" t="s">
        <v>2449</v>
      </c>
    </row>
    <row r="657" spans="2:101" hidden="1">
      <c r="B657">
        <v>76961</v>
      </c>
      <c r="C657" t="s">
        <v>2483</v>
      </c>
      <c r="D657" t="s">
        <v>592</v>
      </c>
      <c r="E657" t="s">
        <v>665</v>
      </c>
      <c r="F657" t="s">
        <v>594</v>
      </c>
      <c r="G657" t="s">
        <v>2484</v>
      </c>
      <c r="H657">
        <v>12834</v>
      </c>
      <c r="I657" t="s">
        <v>616</v>
      </c>
      <c r="J657" t="s">
        <v>598</v>
      </c>
      <c r="L657" t="s">
        <v>638</v>
      </c>
      <c r="M657" t="s">
        <v>1096</v>
      </c>
      <c r="N657" t="s">
        <v>1642</v>
      </c>
      <c r="O657" t="s">
        <v>2339</v>
      </c>
      <c r="P657" t="s">
        <v>2355</v>
      </c>
      <c r="Q657" t="s">
        <v>642</v>
      </c>
      <c r="R657">
        <v>862</v>
      </c>
      <c r="S657">
        <v>862</v>
      </c>
      <c r="T657">
        <v>710</v>
      </c>
      <c r="U657">
        <v>9</v>
      </c>
      <c r="V657">
        <v>9</v>
      </c>
      <c r="W657">
        <v>24.2</v>
      </c>
      <c r="Z657" t="s">
        <v>607</v>
      </c>
      <c r="AA657">
        <v>8.0000000000000004E-4</v>
      </c>
      <c r="AB657">
        <v>1.8200000000000001E-2</v>
      </c>
      <c r="AC657">
        <v>1.7999999999999999E-2</v>
      </c>
      <c r="AD657" t="s">
        <v>607</v>
      </c>
      <c r="AE657">
        <v>0.94599999999999995</v>
      </c>
      <c r="AF657">
        <v>9.4000000000000004E-3</v>
      </c>
      <c r="AG657">
        <v>2.8999999999999998E-3</v>
      </c>
      <c r="AH657">
        <v>8.9999999999999998E-4</v>
      </c>
      <c r="AI657">
        <v>8.0000000000000004E-4</v>
      </c>
      <c r="AJ657">
        <v>5.9999999999999995E-4</v>
      </c>
      <c r="AK657">
        <v>2.9999999999999997E-4</v>
      </c>
      <c r="AL657">
        <v>4.6000000000000001E-4</v>
      </c>
      <c r="AM657">
        <v>6.9999999999999999E-4</v>
      </c>
      <c r="AN657">
        <v>4.0000000000000002E-4</v>
      </c>
      <c r="AO657">
        <v>0</v>
      </c>
      <c r="AP657">
        <v>0</v>
      </c>
      <c r="AQ657" t="s">
        <v>606</v>
      </c>
      <c r="AR657" t="s">
        <v>606</v>
      </c>
      <c r="AS657" t="s">
        <v>606</v>
      </c>
      <c r="AT657" t="s">
        <v>606</v>
      </c>
      <c r="AU657" t="s">
        <v>606</v>
      </c>
      <c r="BK657">
        <v>2.0000000000000002E-5</v>
      </c>
      <c r="BL657">
        <v>6.0000000000000002E-5</v>
      </c>
      <c r="BM657">
        <v>2.0000000000000002E-5</v>
      </c>
      <c r="BN657">
        <v>0</v>
      </c>
      <c r="BO657">
        <v>0</v>
      </c>
      <c r="BP657">
        <v>0</v>
      </c>
      <c r="BQ657">
        <v>0</v>
      </c>
      <c r="BR657">
        <v>2.7999999999999998E-4</v>
      </c>
      <c r="BS657">
        <v>4.0000000000000003E-5</v>
      </c>
      <c r="BT657">
        <v>4.0000000000000003E-5</v>
      </c>
      <c r="BU657">
        <v>8.0000000000000007E-5</v>
      </c>
      <c r="BV657">
        <v>0.59699999999999998</v>
      </c>
      <c r="BW657">
        <v>0.73168319999999998</v>
      </c>
      <c r="BX657">
        <v>17.3</v>
      </c>
      <c r="BY657">
        <v>4618.6000000000004</v>
      </c>
      <c r="BZ657">
        <v>194.4</v>
      </c>
      <c r="CB657">
        <v>104.6</v>
      </c>
      <c r="CC657">
        <v>3.6115666809999998</v>
      </c>
      <c r="CD657">
        <v>3.6084968489999998</v>
      </c>
      <c r="CE657">
        <v>212.58</v>
      </c>
      <c r="CF657" t="s">
        <v>609</v>
      </c>
      <c r="CG657">
        <v>10</v>
      </c>
      <c r="CH657" t="s">
        <v>2201</v>
      </c>
      <c r="CJ657" t="s">
        <v>2202</v>
      </c>
      <c r="CR657" t="s">
        <v>780</v>
      </c>
      <c r="CU657">
        <v>503</v>
      </c>
      <c r="CW657" t="s">
        <v>2449</v>
      </c>
    </row>
    <row r="658" spans="2:101" hidden="1">
      <c r="B658">
        <v>76769</v>
      </c>
      <c r="C658" t="s">
        <v>2485</v>
      </c>
      <c r="D658" t="s">
        <v>592</v>
      </c>
      <c r="E658" t="s">
        <v>665</v>
      </c>
      <c r="F658" t="s">
        <v>594</v>
      </c>
      <c r="G658" t="s">
        <v>2486</v>
      </c>
      <c r="H658">
        <v>8927</v>
      </c>
      <c r="I658" t="s">
        <v>616</v>
      </c>
      <c r="J658" t="s">
        <v>1110</v>
      </c>
      <c r="K658">
        <v>10852</v>
      </c>
      <c r="L658" t="s">
        <v>638</v>
      </c>
      <c r="M658" t="s">
        <v>1096</v>
      </c>
      <c r="N658" t="s">
        <v>1642</v>
      </c>
      <c r="O658" t="s">
        <v>2445</v>
      </c>
      <c r="P658" t="s">
        <v>2355</v>
      </c>
      <c r="Q658" t="s">
        <v>642</v>
      </c>
      <c r="R658">
        <v>372</v>
      </c>
      <c r="S658">
        <v>372</v>
      </c>
      <c r="T658">
        <v>400</v>
      </c>
      <c r="U658">
        <v>19.399999999999999</v>
      </c>
      <c r="V658">
        <v>19.399999999999999</v>
      </c>
      <c r="W658">
        <v>24.1</v>
      </c>
      <c r="Z658" t="s">
        <v>607</v>
      </c>
      <c r="AA658">
        <v>5.0000000000000001E-4</v>
      </c>
      <c r="AB658">
        <v>1.21E-2</v>
      </c>
      <c r="AC658">
        <v>1.54E-2</v>
      </c>
      <c r="AD658" t="s">
        <v>607</v>
      </c>
      <c r="AE658">
        <v>0.95789999999999997</v>
      </c>
      <c r="AF658">
        <v>1.0699999999999999E-2</v>
      </c>
      <c r="AG658">
        <v>1.2999999999999999E-3</v>
      </c>
      <c r="AH658">
        <v>5.0000000000000001E-4</v>
      </c>
      <c r="AI658">
        <v>2.9999999999999997E-4</v>
      </c>
      <c r="AJ658">
        <v>2.0000000000000001E-4</v>
      </c>
      <c r="AK658">
        <v>1E-4</v>
      </c>
      <c r="AL658">
        <v>2.5000000000000001E-4</v>
      </c>
      <c r="AM658">
        <v>2.5999999999999998E-4</v>
      </c>
      <c r="AN658">
        <v>2.5000000000000001E-4</v>
      </c>
      <c r="AO658">
        <v>0</v>
      </c>
      <c r="AP658">
        <v>0</v>
      </c>
      <c r="AQ658" t="s">
        <v>606</v>
      </c>
      <c r="AR658" t="s">
        <v>606</v>
      </c>
      <c r="AS658" t="s">
        <v>606</v>
      </c>
      <c r="AT658" t="s">
        <v>606</v>
      </c>
      <c r="AU658" t="s">
        <v>606</v>
      </c>
      <c r="BK658">
        <v>0</v>
      </c>
      <c r="BL658">
        <v>4.0000000000000003E-5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1.1E-4</v>
      </c>
      <c r="BS658">
        <v>2.0000000000000002E-5</v>
      </c>
      <c r="BT658">
        <v>2.0000000000000002E-5</v>
      </c>
      <c r="BU658">
        <v>5.0000000000000002E-5</v>
      </c>
      <c r="BV658">
        <v>0.58499999999999996</v>
      </c>
      <c r="BW658">
        <v>0.71697599999999995</v>
      </c>
      <c r="BX658">
        <v>16.899999999999999</v>
      </c>
      <c r="BY658">
        <v>4624.3</v>
      </c>
      <c r="BZ658">
        <v>193.5</v>
      </c>
      <c r="CB658">
        <v>105.8</v>
      </c>
      <c r="CC658">
        <v>3.6529995679999998</v>
      </c>
      <c r="CD658">
        <v>3.6498945190000001</v>
      </c>
      <c r="CE658">
        <v>215.06</v>
      </c>
      <c r="CF658" t="s">
        <v>609</v>
      </c>
      <c r="CG658">
        <v>2.5</v>
      </c>
      <c r="CH658" t="s">
        <v>1112</v>
      </c>
      <c r="CI658" t="s">
        <v>157</v>
      </c>
      <c r="CJ658" t="s">
        <v>1113</v>
      </c>
      <c r="CL658">
        <v>1365</v>
      </c>
      <c r="CM658">
        <v>1679</v>
      </c>
      <c r="CN658">
        <v>1365</v>
      </c>
      <c r="CO658">
        <v>1679</v>
      </c>
      <c r="CP658" t="s">
        <v>157</v>
      </c>
      <c r="CQ658" t="s">
        <v>157</v>
      </c>
      <c r="CR658" t="s">
        <v>780</v>
      </c>
      <c r="CS658" t="s">
        <v>780</v>
      </c>
      <c r="CU658">
        <v>459</v>
      </c>
      <c r="CV658">
        <v>454</v>
      </c>
      <c r="CW658" t="s">
        <v>2449</v>
      </c>
    </row>
    <row r="659" spans="2:101" hidden="1">
      <c r="B659">
        <v>76764</v>
      </c>
      <c r="C659" t="s">
        <v>2487</v>
      </c>
      <c r="D659" t="s">
        <v>592</v>
      </c>
      <c r="E659" t="s">
        <v>665</v>
      </c>
      <c r="F659" t="s">
        <v>594</v>
      </c>
      <c r="G659" t="s">
        <v>2488</v>
      </c>
      <c r="H659">
        <v>9042</v>
      </c>
      <c r="I659" t="s">
        <v>616</v>
      </c>
      <c r="J659" t="s">
        <v>1116</v>
      </c>
      <c r="K659">
        <v>11982</v>
      </c>
      <c r="L659" t="s">
        <v>638</v>
      </c>
      <c r="M659" t="s">
        <v>1096</v>
      </c>
      <c r="N659" t="s">
        <v>1642</v>
      </c>
      <c r="O659" t="s">
        <v>2445</v>
      </c>
      <c r="P659" t="s">
        <v>2355</v>
      </c>
      <c r="Q659" t="s">
        <v>642</v>
      </c>
      <c r="R659">
        <v>517</v>
      </c>
      <c r="S659">
        <v>517</v>
      </c>
      <c r="T659">
        <v>500</v>
      </c>
      <c r="U659">
        <v>-3.9</v>
      </c>
      <c r="V659">
        <v>-3.9</v>
      </c>
      <c r="W659">
        <v>24.1</v>
      </c>
      <c r="Z659" t="s">
        <v>607</v>
      </c>
      <c r="AA659">
        <v>8.0000000000000004E-4</v>
      </c>
      <c r="AB659">
        <v>1.6299999999999999E-2</v>
      </c>
      <c r="AC659">
        <v>1.6400000000000001E-2</v>
      </c>
      <c r="AD659" t="s">
        <v>607</v>
      </c>
      <c r="AE659">
        <v>0.95489999999999997</v>
      </c>
      <c r="AF659">
        <v>8.5000000000000006E-3</v>
      </c>
      <c r="AG659">
        <v>5.9999999999999995E-4</v>
      </c>
      <c r="AH659">
        <v>5.0000000000000001E-4</v>
      </c>
      <c r="AI659">
        <v>2.9999999999999997E-4</v>
      </c>
      <c r="AJ659">
        <v>2.9999999999999997E-4</v>
      </c>
      <c r="AK659">
        <v>2.0000000000000001E-4</v>
      </c>
      <c r="AL659">
        <v>3.1E-4</v>
      </c>
      <c r="AM659">
        <v>3.5E-4</v>
      </c>
      <c r="AN659">
        <v>2.5000000000000001E-4</v>
      </c>
      <c r="AO659">
        <v>0</v>
      </c>
      <c r="AP659">
        <v>0</v>
      </c>
      <c r="AQ659" t="s">
        <v>607</v>
      </c>
      <c r="AR659" t="s">
        <v>606</v>
      </c>
      <c r="AS659" t="s">
        <v>606</v>
      </c>
      <c r="AT659" t="s">
        <v>606</v>
      </c>
      <c r="AU659" t="s">
        <v>606</v>
      </c>
      <c r="BK659">
        <v>1.0000000000000001E-5</v>
      </c>
      <c r="BL659">
        <v>4.0000000000000003E-5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1.4999999999999999E-4</v>
      </c>
      <c r="BS659">
        <v>2.0000000000000002E-5</v>
      </c>
      <c r="BT659">
        <v>2.0000000000000002E-5</v>
      </c>
      <c r="BU659">
        <v>5.0000000000000002E-5</v>
      </c>
      <c r="BV659">
        <v>0.58599999999999997</v>
      </c>
      <c r="BW659">
        <v>0.7182016</v>
      </c>
      <c r="BX659">
        <v>17</v>
      </c>
      <c r="BY659">
        <v>4620.2</v>
      </c>
      <c r="BZ659">
        <v>193</v>
      </c>
      <c r="CB659">
        <v>106.4</v>
      </c>
      <c r="CC659">
        <v>3.6737160119999999</v>
      </c>
      <c r="CD659">
        <v>3.6705933530000001</v>
      </c>
      <c r="CE659">
        <v>216.7</v>
      </c>
      <c r="CF659" t="s">
        <v>609</v>
      </c>
      <c r="CG659">
        <v>2</v>
      </c>
      <c r="CH659" t="s">
        <v>1117</v>
      </c>
      <c r="CI659" t="s">
        <v>157</v>
      </c>
      <c r="CJ659" t="s">
        <v>1118</v>
      </c>
      <c r="CL659">
        <v>1333</v>
      </c>
      <c r="CM659">
        <v>2110</v>
      </c>
      <c r="CN659">
        <v>1333</v>
      </c>
      <c r="CO659">
        <v>2110</v>
      </c>
      <c r="CP659" t="s">
        <v>157</v>
      </c>
      <c r="CQ659" t="s">
        <v>157</v>
      </c>
      <c r="CR659" t="s">
        <v>780</v>
      </c>
      <c r="CU659">
        <v>479.4</v>
      </c>
      <c r="CV659">
        <v>474.4</v>
      </c>
      <c r="CW659" t="s">
        <v>2449</v>
      </c>
    </row>
    <row r="660" spans="2:101" hidden="1">
      <c r="B660">
        <v>76704</v>
      </c>
      <c r="C660" t="s">
        <v>2489</v>
      </c>
      <c r="D660" t="s">
        <v>592</v>
      </c>
      <c r="E660" t="s">
        <v>665</v>
      </c>
      <c r="F660" t="s">
        <v>594</v>
      </c>
      <c r="G660" t="s">
        <v>2490</v>
      </c>
      <c r="H660">
        <v>9185</v>
      </c>
      <c r="I660" t="s">
        <v>616</v>
      </c>
      <c r="J660" t="s">
        <v>1464</v>
      </c>
      <c r="K660">
        <v>13427</v>
      </c>
      <c r="L660" t="s">
        <v>638</v>
      </c>
      <c r="M660" t="s">
        <v>1096</v>
      </c>
      <c r="N660" t="s">
        <v>1642</v>
      </c>
      <c r="O660" t="s">
        <v>2341</v>
      </c>
      <c r="P660" t="s">
        <v>2355</v>
      </c>
      <c r="Q660" t="s">
        <v>642</v>
      </c>
      <c r="R660">
        <v>634</v>
      </c>
      <c r="S660">
        <v>634</v>
      </c>
      <c r="T660">
        <v>650</v>
      </c>
      <c r="U660">
        <v>6.7</v>
      </c>
      <c r="V660">
        <v>6.7</v>
      </c>
      <c r="W660">
        <v>24.1</v>
      </c>
      <c r="Z660" t="s">
        <v>607</v>
      </c>
      <c r="AA660">
        <v>1E-3</v>
      </c>
      <c r="AB660">
        <v>1.35E-2</v>
      </c>
      <c r="AC660">
        <v>1.7500000000000002E-2</v>
      </c>
      <c r="AD660" t="s">
        <v>607</v>
      </c>
      <c r="AE660">
        <v>0.96140000000000003</v>
      </c>
      <c r="AF660">
        <v>4.0000000000000001E-3</v>
      </c>
      <c r="AG660">
        <v>2.0000000000000001E-4</v>
      </c>
      <c r="AH660">
        <v>1E-4</v>
      </c>
      <c r="AI660">
        <v>1E-4</v>
      </c>
      <c r="AJ660">
        <v>2.9999999999999997E-4</v>
      </c>
      <c r="AK660">
        <v>2.0000000000000001E-4</v>
      </c>
      <c r="AL660">
        <v>4.0999999999999999E-4</v>
      </c>
      <c r="AM660">
        <v>5.5000000000000003E-4</v>
      </c>
      <c r="AN660">
        <v>3.1E-4</v>
      </c>
      <c r="AO660">
        <v>0</v>
      </c>
      <c r="AP660">
        <v>0</v>
      </c>
      <c r="AQ660" t="s">
        <v>606</v>
      </c>
      <c r="AR660" t="s">
        <v>606</v>
      </c>
      <c r="AS660" t="s">
        <v>606</v>
      </c>
      <c r="AT660" t="s">
        <v>606</v>
      </c>
      <c r="AU660" t="s">
        <v>606</v>
      </c>
      <c r="BK660">
        <v>0</v>
      </c>
      <c r="BL660">
        <v>3.0000000000000001E-5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2.5999999999999998E-4</v>
      </c>
      <c r="BS660">
        <v>3.0000000000000001E-5</v>
      </c>
      <c r="BT660">
        <v>2.0000000000000002E-5</v>
      </c>
      <c r="BU660">
        <v>9.0000000000000006E-5</v>
      </c>
      <c r="BV660">
        <v>0.58399999999999996</v>
      </c>
      <c r="BW660">
        <v>0.71575040000000001</v>
      </c>
      <c r="BX660">
        <v>16.899999999999999</v>
      </c>
      <c r="BY660">
        <v>4624.3</v>
      </c>
      <c r="BZ660">
        <v>192.8</v>
      </c>
      <c r="CB660">
        <v>105.5</v>
      </c>
      <c r="CC660">
        <v>3.6426413470000001</v>
      </c>
      <c r="CD660">
        <v>3.6395451009999999</v>
      </c>
      <c r="CE660">
        <v>214.73</v>
      </c>
      <c r="CF660" t="s">
        <v>609</v>
      </c>
      <c r="CG660">
        <v>15</v>
      </c>
      <c r="CH660" t="s">
        <v>1465</v>
      </c>
      <c r="CI660" t="s">
        <v>157</v>
      </c>
      <c r="CJ660" t="s">
        <v>1466</v>
      </c>
      <c r="CL660">
        <v>1482</v>
      </c>
      <c r="CM660">
        <v>1975</v>
      </c>
      <c r="CN660">
        <v>1482</v>
      </c>
      <c r="CO660">
        <v>1975</v>
      </c>
      <c r="CP660" t="s">
        <v>157</v>
      </c>
      <c r="CQ660" t="s">
        <v>157</v>
      </c>
      <c r="CR660" t="s">
        <v>780</v>
      </c>
      <c r="CU660">
        <v>546.29999999999995</v>
      </c>
      <c r="CV660">
        <v>542.6</v>
      </c>
      <c r="CW660" t="s">
        <v>2449</v>
      </c>
    </row>
    <row r="661" spans="2:101" hidden="1">
      <c r="C661" t="s">
        <v>1917</v>
      </c>
      <c r="D661" t="s">
        <v>592</v>
      </c>
      <c r="E661" t="s">
        <v>665</v>
      </c>
      <c r="F661" t="s">
        <v>594</v>
      </c>
      <c r="G661" t="s">
        <v>2491</v>
      </c>
      <c r="H661">
        <v>6605</v>
      </c>
      <c r="I661" t="s">
        <v>616</v>
      </c>
      <c r="J661" t="s">
        <v>598</v>
      </c>
      <c r="L661" t="s">
        <v>617</v>
      </c>
      <c r="N661" t="s">
        <v>1642</v>
      </c>
      <c r="O661" t="s">
        <v>2341</v>
      </c>
      <c r="P661" t="s">
        <v>1641</v>
      </c>
      <c r="Q661" t="s">
        <v>1644</v>
      </c>
      <c r="R661">
        <v>689</v>
      </c>
      <c r="S661">
        <v>689</v>
      </c>
      <c r="T661">
        <v>600</v>
      </c>
      <c r="U661">
        <v>17.8</v>
      </c>
      <c r="V661">
        <v>17.8</v>
      </c>
      <c r="W661">
        <v>23</v>
      </c>
      <c r="Z661" t="s">
        <v>607</v>
      </c>
      <c r="AA661">
        <v>2.0000000000000001E-4</v>
      </c>
      <c r="AB661">
        <v>4.7000000000000002E-3</v>
      </c>
      <c r="AC661">
        <v>8.5099999999999995E-2</v>
      </c>
      <c r="AD661">
        <v>2.0000000000000001E-4</v>
      </c>
      <c r="AE661">
        <v>0.90900000000000003</v>
      </c>
      <c r="AF661">
        <v>5.9999999999999995E-4</v>
      </c>
      <c r="AG661">
        <v>2.0000000000000001E-4</v>
      </c>
      <c r="AH661" t="s">
        <v>607</v>
      </c>
      <c r="AI661" t="s">
        <v>607</v>
      </c>
      <c r="AJ661" t="s">
        <v>607</v>
      </c>
      <c r="AK661" t="s">
        <v>607</v>
      </c>
      <c r="AL661">
        <v>0</v>
      </c>
      <c r="AM661">
        <v>0</v>
      </c>
      <c r="AN661">
        <v>0</v>
      </c>
      <c r="AO661">
        <v>0</v>
      </c>
      <c r="AP661">
        <v>0</v>
      </c>
      <c r="AQ661" t="s">
        <v>606</v>
      </c>
      <c r="AR661" t="s">
        <v>606</v>
      </c>
      <c r="AS661" t="s">
        <v>606</v>
      </c>
      <c r="AT661" t="s">
        <v>606</v>
      </c>
      <c r="AU661" t="s">
        <v>606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0.63900000000000001</v>
      </c>
      <c r="BW661">
        <v>0.78315840000000003</v>
      </c>
      <c r="BX661">
        <v>18.5</v>
      </c>
      <c r="BY661">
        <v>4829.2</v>
      </c>
      <c r="BZ661">
        <v>200.1</v>
      </c>
      <c r="CB661">
        <v>108.9</v>
      </c>
      <c r="CC661">
        <v>3.7600345270000002</v>
      </c>
      <c r="CD661">
        <v>3.756838498</v>
      </c>
      <c r="CE661">
        <v>220.48</v>
      </c>
      <c r="CF661" t="s">
        <v>609</v>
      </c>
      <c r="CG661">
        <v>150</v>
      </c>
      <c r="CH661" t="s">
        <v>2492</v>
      </c>
      <c r="CI661" t="s">
        <v>157</v>
      </c>
      <c r="CJ661" t="s">
        <v>1578</v>
      </c>
      <c r="CR661" t="s">
        <v>780</v>
      </c>
      <c r="CW661" t="s">
        <v>2449</v>
      </c>
    </row>
    <row r="662" spans="2:101" hidden="1">
      <c r="B662">
        <v>76702</v>
      </c>
      <c r="C662" t="s">
        <v>1344</v>
      </c>
      <c r="D662" t="s">
        <v>592</v>
      </c>
      <c r="E662" t="s">
        <v>665</v>
      </c>
      <c r="F662" t="s">
        <v>594</v>
      </c>
      <c r="G662" t="s">
        <v>2493</v>
      </c>
      <c r="H662">
        <v>13331</v>
      </c>
      <c r="I662" t="s">
        <v>616</v>
      </c>
      <c r="J662" t="s">
        <v>1346</v>
      </c>
      <c r="K662">
        <v>14539</v>
      </c>
      <c r="L662" t="s">
        <v>654</v>
      </c>
      <c r="M662" t="s">
        <v>1143</v>
      </c>
      <c r="N662" t="s">
        <v>1642</v>
      </c>
      <c r="O662" t="s">
        <v>2341</v>
      </c>
      <c r="P662" t="s">
        <v>1641</v>
      </c>
      <c r="Q662" t="s">
        <v>642</v>
      </c>
      <c r="R662">
        <v>627</v>
      </c>
      <c r="S662">
        <v>627</v>
      </c>
      <c r="T662">
        <v>724</v>
      </c>
      <c r="U662">
        <v>10</v>
      </c>
      <c r="V662">
        <v>10</v>
      </c>
      <c r="W662">
        <v>23</v>
      </c>
      <c r="Z662" t="s">
        <v>607</v>
      </c>
      <c r="AA662">
        <v>2.0000000000000001E-4</v>
      </c>
      <c r="AB662">
        <v>3.5999999999999999E-3</v>
      </c>
      <c r="AC662">
        <v>0.10589999999999999</v>
      </c>
      <c r="AD662" t="s">
        <v>607</v>
      </c>
      <c r="AE662">
        <v>0.88900000000000001</v>
      </c>
      <c r="AF662">
        <v>8.9999999999999998E-4</v>
      </c>
      <c r="AG662">
        <v>4.0000000000000002E-4</v>
      </c>
      <c r="AH662" t="s">
        <v>607</v>
      </c>
      <c r="AI662" t="s">
        <v>607</v>
      </c>
      <c r="AJ662" t="s">
        <v>607</v>
      </c>
      <c r="AK662" t="s">
        <v>606</v>
      </c>
      <c r="AL662">
        <v>0</v>
      </c>
      <c r="AM662">
        <v>0</v>
      </c>
      <c r="AN662">
        <v>0</v>
      </c>
      <c r="AO662">
        <v>0</v>
      </c>
      <c r="AP662">
        <v>0</v>
      </c>
      <c r="AQ662" t="s">
        <v>606</v>
      </c>
      <c r="AR662" t="s">
        <v>606</v>
      </c>
      <c r="AS662" t="s">
        <v>606</v>
      </c>
      <c r="AT662" t="s">
        <v>606</v>
      </c>
      <c r="AU662" t="s">
        <v>606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0.65900000000000003</v>
      </c>
      <c r="BW662">
        <v>0.80767040000000001</v>
      </c>
      <c r="BX662">
        <v>19.100000000000001</v>
      </c>
      <c r="BY662">
        <v>4888</v>
      </c>
      <c r="BZ662">
        <v>202.5</v>
      </c>
      <c r="CB662">
        <v>95</v>
      </c>
      <c r="CC662">
        <v>3.28</v>
      </c>
      <c r="CD662">
        <v>3.2770000000000001</v>
      </c>
      <c r="CE662" t="s">
        <v>608</v>
      </c>
      <c r="CF662" t="s">
        <v>609</v>
      </c>
      <c r="CG662">
        <v>20</v>
      </c>
      <c r="CH662" t="s">
        <v>989</v>
      </c>
      <c r="CI662" t="s">
        <v>157</v>
      </c>
      <c r="CJ662" t="s">
        <v>990</v>
      </c>
      <c r="CL662">
        <v>470</v>
      </c>
      <c r="CM662">
        <v>475</v>
      </c>
      <c r="CN662">
        <v>470</v>
      </c>
      <c r="CO662">
        <v>475</v>
      </c>
      <c r="CP662" t="s">
        <v>157</v>
      </c>
      <c r="CQ662" t="s">
        <v>157</v>
      </c>
      <c r="CR662" t="s">
        <v>780</v>
      </c>
      <c r="CU662">
        <v>548.29999999999995</v>
      </c>
      <c r="CV662">
        <v>544.1</v>
      </c>
      <c r="CW662" t="s">
        <v>2449</v>
      </c>
    </row>
    <row r="663" spans="2:101" hidden="1">
      <c r="C663" t="s">
        <v>2494</v>
      </c>
      <c r="D663" t="s">
        <v>592</v>
      </c>
      <c r="E663" t="s">
        <v>665</v>
      </c>
      <c r="F663" t="s">
        <v>594</v>
      </c>
      <c r="G663" t="s">
        <v>2495</v>
      </c>
      <c r="H663">
        <v>9313</v>
      </c>
      <c r="I663" t="s">
        <v>616</v>
      </c>
      <c r="J663" t="s">
        <v>1219</v>
      </c>
      <c r="K663">
        <v>13498</v>
      </c>
      <c r="L663" t="s">
        <v>654</v>
      </c>
      <c r="M663" t="s">
        <v>1143</v>
      </c>
      <c r="N663" t="s">
        <v>1642</v>
      </c>
      <c r="O663" t="s">
        <v>2341</v>
      </c>
      <c r="P663" t="s">
        <v>1641</v>
      </c>
      <c r="Q663" t="s">
        <v>1137</v>
      </c>
      <c r="R663">
        <v>228</v>
      </c>
      <c r="S663">
        <v>228</v>
      </c>
      <c r="T663">
        <v>283</v>
      </c>
      <c r="U663">
        <v>6.1</v>
      </c>
      <c r="V663">
        <v>6.1</v>
      </c>
      <c r="W663">
        <v>23.3</v>
      </c>
      <c r="Z663" t="s">
        <v>607</v>
      </c>
      <c r="AA663">
        <v>2.0000000000000001E-4</v>
      </c>
      <c r="AB663">
        <v>3.8E-3</v>
      </c>
      <c r="AC663">
        <v>7.22E-2</v>
      </c>
      <c r="AD663" t="s">
        <v>606</v>
      </c>
      <c r="AE663">
        <v>0.92369999999999997</v>
      </c>
      <c r="AF663" t="s">
        <v>606</v>
      </c>
      <c r="AG663">
        <v>1E-4</v>
      </c>
      <c r="AH663" t="s">
        <v>607</v>
      </c>
      <c r="AI663" t="s">
        <v>607</v>
      </c>
      <c r="AJ663" t="s">
        <v>607</v>
      </c>
      <c r="AK663" t="s">
        <v>606</v>
      </c>
      <c r="AL663">
        <v>0</v>
      </c>
      <c r="AM663">
        <v>0</v>
      </c>
      <c r="AN663">
        <v>0</v>
      </c>
      <c r="AO663">
        <v>0</v>
      </c>
      <c r="AP663">
        <v>0</v>
      </c>
      <c r="AQ663" t="s">
        <v>606</v>
      </c>
      <c r="AR663" t="s">
        <v>606</v>
      </c>
      <c r="AS663" t="s">
        <v>606</v>
      </c>
      <c r="AT663" t="s">
        <v>606</v>
      </c>
      <c r="AU663" t="s">
        <v>606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0.625</v>
      </c>
      <c r="BW663">
        <v>0.76600000000000001</v>
      </c>
      <c r="BX663">
        <v>18.100000000000001</v>
      </c>
      <c r="BY663">
        <v>4793.6000000000004</v>
      </c>
      <c r="BZ663">
        <v>198.5</v>
      </c>
      <c r="CB663">
        <v>128.30000000000001</v>
      </c>
      <c r="CC663">
        <v>4.4298662059999998</v>
      </c>
      <c r="CD663">
        <v>4.4261008200000003</v>
      </c>
      <c r="CE663">
        <v>261.24</v>
      </c>
      <c r="CF663" t="s">
        <v>609</v>
      </c>
      <c r="CG663">
        <v>0</v>
      </c>
      <c r="CH663" t="s">
        <v>997</v>
      </c>
      <c r="CI663" t="s">
        <v>157</v>
      </c>
      <c r="CJ663" t="s">
        <v>998</v>
      </c>
      <c r="CL663">
        <v>487.5</v>
      </c>
      <c r="CM663">
        <v>490.5</v>
      </c>
      <c r="CN663">
        <v>487.5</v>
      </c>
      <c r="CO663">
        <v>490.5</v>
      </c>
      <c r="CP663" t="s">
        <v>157</v>
      </c>
      <c r="CQ663" t="s">
        <v>157</v>
      </c>
      <c r="CR663" t="s">
        <v>780</v>
      </c>
      <c r="CU663">
        <v>561.70000000000005</v>
      </c>
      <c r="CV663">
        <v>557.9</v>
      </c>
      <c r="CW663" t="s">
        <v>2449</v>
      </c>
    </row>
    <row r="664" spans="2:101" hidden="1">
      <c r="B664">
        <v>76831</v>
      </c>
      <c r="C664" t="s">
        <v>2496</v>
      </c>
      <c r="D664" t="s">
        <v>592</v>
      </c>
      <c r="E664" t="s">
        <v>665</v>
      </c>
      <c r="F664" t="s">
        <v>594</v>
      </c>
      <c r="G664" t="s">
        <v>2497</v>
      </c>
      <c r="H664">
        <v>66</v>
      </c>
      <c r="I664" t="s">
        <v>616</v>
      </c>
      <c r="J664" t="s">
        <v>1436</v>
      </c>
      <c r="K664">
        <v>11707</v>
      </c>
      <c r="L664" t="s">
        <v>638</v>
      </c>
      <c r="M664" t="s">
        <v>1096</v>
      </c>
      <c r="N664" t="s">
        <v>1642</v>
      </c>
      <c r="O664" t="s">
        <v>2365</v>
      </c>
      <c r="P664" t="s">
        <v>1641</v>
      </c>
      <c r="Q664" t="s">
        <v>1137</v>
      </c>
      <c r="R664">
        <v>345</v>
      </c>
      <c r="S664">
        <v>345</v>
      </c>
      <c r="T664">
        <v>350</v>
      </c>
      <c r="U664">
        <v>-9.4</v>
      </c>
      <c r="V664">
        <v>-9.4</v>
      </c>
      <c r="W664">
        <v>24.7</v>
      </c>
      <c r="Z664">
        <v>1E-4</v>
      </c>
      <c r="AA664">
        <v>8.9999999999999998E-4</v>
      </c>
      <c r="AB664">
        <v>1.9900000000000001E-2</v>
      </c>
      <c r="AC664">
        <v>2.01E-2</v>
      </c>
      <c r="AD664" t="s">
        <v>606</v>
      </c>
      <c r="AE664">
        <v>0.94510000000000005</v>
      </c>
      <c r="AF664">
        <v>7.0000000000000001E-3</v>
      </c>
      <c r="AG664">
        <v>8.0000000000000004E-4</v>
      </c>
      <c r="AH664">
        <v>4.0000000000000002E-4</v>
      </c>
      <c r="AI664">
        <v>4.0000000000000002E-4</v>
      </c>
      <c r="AJ664">
        <v>6.9999999999999999E-4</v>
      </c>
      <c r="AK664">
        <v>5.9999999999999995E-4</v>
      </c>
      <c r="AL664">
        <v>9.8999999999999999E-4</v>
      </c>
      <c r="AM664">
        <v>1.31E-3</v>
      </c>
      <c r="AN664">
        <v>4.6000000000000001E-4</v>
      </c>
      <c r="AO664">
        <v>0</v>
      </c>
      <c r="AP664">
        <v>0</v>
      </c>
      <c r="AQ664" t="s">
        <v>606</v>
      </c>
      <c r="AR664" t="s">
        <v>606</v>
      </c>
      <c r="AS664" t="s">
        <v>606</v>
      </c>
      <c r="AT664" t="s">
        <v>606</v>
      </c>
      <c r="AU664" t="s">
        <v>606</v>
      </c>
      <c r="BK664">
        <v>2.0000000000000002E-5</v>
      </c>
      <c r="BL664">
        <v>6.9999999999999994E-5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7.3999999999999999E-4</v>
      </c>
      <c r="BS664">
        <v>9.0000000000000006E-5</v>
      </c>
      <c r="BT664">
        <v>8.0000000000000007E-5</v>
      </c>
      <c r="BU664">
        <v>2.4000000000000001E-4</v>
      </c>
      <c r="BV664">
        <v>0.6</v>
      </c>
      <c r="BW664">
        <v>0.73536000000000001</v>
      </c>
      <c r="BX664">
        <v>17.399999999999999</v>
      </c>
      <c r="BY664">
        <v>4619.2</v>
      </c>
      <c r="BZ664">
        <v>194.3</v>
      </c>
      <c r="CB664">
        <v>101.6</v>
      </c>
      <c r="CC664">
        <v>3.5079844630000001</v>
      </c>
      <c r="CD664">
        <v>3.5050026760000002</v>
      </c>
      <c r="CE664">
        <v>206.81</v>
      </c>
      <c r="CF664" t="s">
        <v>609</v>
      </c>
      <c r="CG664">
        <v>0</v>
      </c>
      <c r="CH664" t="s">
        <v>1438</v>
      </c>
      <c r="CI664" t="s">
        <v>157</v>
      </c>
      <c r="CJ664" t="s">
        <v>1439</v>
      </c>
      <c r="CL664">
        <v>1345</v>
      </c>
      <c r="CM664">
        <v>1735.9</v>
      </c>
      <c r="CN664">
        <v>1345</v>
      </c>
      <c r="CO664">
        <v>1735.9</v>
      </c>
      <c r="CP664" t="s">
        <v>157</v>
      </c>
      <c r="CQ664" t="s">
        <v>157</v>
      </c>
      <c r="CR664" t="s">
        <v>780</v>
      </c>
      <c r="CU664">
        <v>458</v>
      </c>
      <c r="CV664">
        <v>453</v>
      </c>
      <c r="CW664" t="s">
        <v>2449</v>
      </c>
    </row>
    <row r="665" spans="2:101" hidden="1">
      <c r="B665">
        <v>76955</v>
      </c>
      <c r="C665" t="s">
        <v>1896</v>
      </c>
      <c r="D665" t="s">
        <v>592</v>
      </c>
      <c r="E665" t="s">
        <v>665</v>
      </c>
      <c r="F665" t="s">
        <v>594</v>
      </c>
      <c r="G665" t="s">
        <v>2498</v>
      </c>
      <c r="H665">
        <v>11087</v>
      </c>
      <c r="I665" t="s">
        <v>616</v>
      </c>
      <c r="J665" t="s">
        <v>1898</v>
      </c>
      <c r="K665" t="s">
        <v>773</v>
      </c>
      <c r="L665" t="s">
        <v>1055</v>
      </c>
      <c r="M665" t="s">
        <v>1096</v>
      </c>
      <c r="N665" t="s">
        <v>1642</v>
      </c>
      <c r="O665" t="s">
        <v>2339</v>
      </c>
      <c r="P665" t="s">
        <v>2332</v>
      </c>
      <c r="Q665" t="s">
        <v>642</v>
      </c>
      <c r="R665">
        <v>1300</v>
      </c>
      <c r="S665">
        <v>1300</v>
      </c>
      <c r="T665">
        <v>758</v>
      </c>
      <c r="U665">
        <v>1.7</v>
      </c>
      <c r="V665">
        <v>1.7</v>
      </c>
      <c r="W665">
        <v>24</v>
      </c>
      <c r="Z665" t="s">
        <v>607</v>
      </c>
      <c r="AA665">
        <v>1E-3</v>
      </c>
      <c r="AB665">
        <v>1.9099999999999999E-2</v>
      </c>
      <c r="AC665">
        <v>1.6899999999999998E-2</v>
      </c>
      <c r="AD665" t="s">
        <v>607</v>
      </c>
      <c r="AE665">
        <v>0.94989999999999997</v>
      </c>
      <c r="AF665">
        <v>8.0999999999999996E-3</v>
      </c>
      <c r="AG665">
        <v>1.2999999999999999E-3</v>
      </c>
      <c r="AH665">
        <v>8.0000000000000004E-4</v>
      </c>
      <c r="AI665">
        <v>6.9999999999999999E-4</v>
      </c>
      <c r="AJ665">
        <v>5.9999999999999995E-4</v>
      </c>
      <c r="AK665">
        <v>2.9999999999999997E-4</v>
      </c>
      <c r="AL665">
        <v>3.6000000000000002E-4</v>
      </c>
      <c r="AM665">
        <v>4.4000000000000002E-4</v>
      </c>
      <c r="AN665">
        <v>1.6000000000000001E-4</v>
      </c>
      <c r="AO665">
        <v>0</v>
      </c>
      <c r="AP665">
        <v>0</v>
      </c>
      <c r="AQ665" t="s">
        <v>606</v>
      </c>
      <c r="AR665" t="s">
        <v>606</v>
      </c>
      <c r="AS665" t="s">
        <v>606</v>
      </c>
      <c r="AT665" t="s">
        <v>606</v>
      </c>
      <c r="AU665" t="s">
        <v>606</v>
      </c>
      <c r="BK665">
        <v>1.0000000000000001E-5</v>
      </c>
      <c r="BL665">
        <v>4.0000000000000003E-5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2.0000000000000001E-4</v>
      </c>
      <c r="BS665">
        <v>3.0000000000000001E-5</v>
      </c>
      <c r="BT665">
        <v>2.0000000000000002E-5</v>
      </c>
      <c r="BU665">
        <v>4.0000000000000003E-5</v>
      </c>
      <c r="BV665">
        <v>0.59</v>
      </c>
      <c r="BW665">
        <v>0.72310399999999997</v>
      </c>
      <c r="BX665">
        <v>17.100000000000001</v>
      </c>
      <c r="BY665">
        <v>4615.7</v>
      </c>
      <c r="BZ665">
        <v>193.3</v>
      </c>
      <c r="CB665">
        <v>104.1</v>
      </c>
      <c r="CC665">
        <v>3.594302978</v>
      </c>
      <c r="CD665">
        <v>3.59124782</v>
      </c>
      <c r="CE665">
        <v>212.06</v>
      </c>
      <c r="CF665" t="s">
        <v>609</v>
      </c>
      <c r="CG665">
        <v>8</v>
      </c>
      <c r="CH665" t="s">
        <v>1899</v>
      </c>
      <c r="CI665" t="s">
        <v>157</v>
      </c>
      <c r="CJ665" t="s">
        <v>1900</v>
      </c>
      <c r="CL665">
        <v>1514</v>
      </c>
      <c r="CM665">
        <v>2014</v>
      </c>
      <c r="CN665">
        <v>1514</v>
      </c>
      <c r="CO665">
        <v>2014</v>
      </c>
      <c r="CP665" t="s">
        <v>779</v>
      </c>
      <c r="CQ665" t="s">
        <v>779</v>
      </c>
      <c r="CR665" t="s">
        <v>780</v>
      </c>
      <c r="CU665">
        <v>469.22</v>
      </c>
      <c r="CV665">
        <v>491.7</v>
      </c>
      <c r="CW665" t="s">
        <v>2449</v>
      </c>
    </row>
    <row r="666" spans="2:101" hidden="1">
      <c r="C666" t="s">
        <v>1885</v>
      </c>
      <c r="D666" t="s">
        <v>592</v>
      </c>
      <c r="E666" t="s">
        <v>665</v>
      </c>
      <c r="F666" t="s">
        <v>594</v>
      </c>
      <c r="G666" t="s">
        <v>2499</v>
      </c>
      <c r="H666">
        <v>12090</v>
      </c>
      <c r="I666" t="s">
        <v>616</v>
      </c>
      <c r="J666" t="s">
        <v>1887</v>
      </c>
      <c r="L666" t="s">
        <v>1055</v>
      </c>
      <c r="M666" t="s">
        <v>959</v>
      </c>
      <c r="N666" t="s">
        <v>1642</v>
      </c>
      <c r="O666" t="s">
        <v>2339</v>
      </c>
      <c r="P666" t="s">
        <v>2332</v>
      </c>
      <c r="Q666" t="s">
        <v>642</v>
      </c>
      <c r="R666">
        <v>1700</v>
      </c>
      <c r="S666">
        <v>1700</v>
      </c>
      <c r="T666">
        <v>758</v>
      </c>
      <c r="U666">
        <v>-4.4000000000000004</v>
      </c>
      <c r="V666">
        <v>-4.4000000000000004</v>
      </c>
      <c r="W666">
        <v>24</v>
      </c>
      <c r="Z666" t="s">
        <v>607</v>
      </c>
      <c r="AA666">
        <v>8.0000000000000004E-4</v>
      </c>
      <c r="AB666">
        <v>1.5800000000000002E-2</v>
      </c>
      <c r="AC666">
        <v>1.7399999999999999E-2</v>
      </c>
      <c r="AD666" t="s">
        <v>607</v>
      </c>
      <c r="AE666">
        <v>0.95330000000000004</v>
      </c>
      <c r="AF666">
        <v>9.2999999999999992E-3</v>
      </c>
      <c r="AG666">
        <v>8.9999999999999998E-4</v>
      </c>
      <c r="AH666">
        <v>5.9999999999999995E-4</v>
      </c>
      <c r="AI666">
        <v>5.0000000000000001E-4</v>
      </c>
      <c r="AJ666">
        <v>4.0000000000000002E-4</v>
      </c>
      <c r="AK666">
        <v>2.0000000000000001E-4</v>
      </c>
      <c r="AL666">
        <v>1.6000000000000001E-4</v>
      </c>
      <c r="AM666">
        <v>2.7E-4</v>
      </c>
      <c r="AN666">
        <v>1.6000000000000001E-4</v>
      </c>
      <c r="AO666">
        <v>0</v>
      </c>
      <c r="AP666">
        <v>0</v>
      </c>
      <c r="AQ666" t="s">
        <v>606</v>
      </c>
      <c r="AR666" t="s">
        <v>606</v>
      </c>
      <c r="AS666" t="s">
        <v>606</v>
      </c>
      <c r="AT666" t="s">
        <v>606</v>
      </c>
      <c r="AU666" t="s">
        <v>606</v>
      </c>
      <c r="BK666">
        <v>0</v>
      </c>
      <c r="BL666">
        <v>2.0000000000000002E-5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1.2E-4</v>
      </c>
      <c r="BS666">
        <v>3.0000000000000001E-5</v>
      </c>
      <c r="BT666">
        <v>0</v>
      </c>
      <c r="BU666">
        <v>4.0000000000000003E-5</v>
      </c>
      <c r="BV666">
        <v>0.58699999999999997</v>
      </c>
      <c r="BW666">
        <v>0.71942720000000004</v>
      </c>
      <c r="BX666">
        <v>17</v>
      </c>
      <c r="BY666">
        <v>4623.7</v>
      </c>
      <c r="BZ666">
        <v>193.3</v>
      </c>
      <c r="CB666">
        <v>104.3</v>
      </c>
      <c r="CC666">
        <v>3.601208459</v>
      </c>
      <c r="CD666">
        <v>3.5981474320000002</v>
      </c>
      <c r="CE666">
        <v>212.75</v>
      </c>
      <c r="CF666" t="s">
        <v>609</v>
      </c>
      <c r="CG666">
        <v>8</v>
      </c>
      <c r="CH666" t="s">
        <v>1888</v>
      </c>
      <c r="CI666" t="s">
        <v>157</v>
      </c>
      <c r="CJ666" t="s">
        <v>1889</v>
      </c>
      <c r="CL666">
        <v>1474</v>
      </c>
      <c r="CM666">
        <v>1783</v>
      </c>
      <c r="CN666">
        <v>1474</v>
      </c>
      <c r="CO666">
        <v>1783</v>
      </c>
      <c r="CR666" t="s">
        <v>780</v>
      </c>
      <c r="CU666">
        <v>493.6</v>
      </c>
      <c r="CV666">
        <v>489.3</v>
      </c>
      <c r="CW666" t="s">
        <v>2449</v>
      </c>
    </row>
    <row r="667" spans="2:101" hidden="1">
      <c r="B667">
        <v>76856</v>
      </c>
      <c r="C667" t="s">
        <v>2500</v>
      </c>
      <c r="D667" t="s">
        <v>592</v>
      </c>
      <c r="E667" t="s">
        <v>665</v>
      </c>
      <c r="F667" t="s">
        <v>594</v>
      </c>
      <c r="G667" t="s">
        <v>2501</v>
      </c>
      <c r="H667">
        <v>13328</v>
      </c>
      <c r="I667" t="s">
        <v>616</v>
      </c>
      <c r="J667" t="s">
        <v>1558</v>
      </c>
      <c r="K667">
        <v>12294</v>
      </c>
      <c r="L667" t="s">
        <v>638</v>
      </c>
      <c r="M667" t="s">
        <v>1096</v>
      </c>
      <c r="N667" t="s">
        <v>1642</v>
      </c>
      <c r="O667" t="s">
        <v>2378</v>
      </c>
      <c r="P667" t="s">
        <v>2332</v>
      </c>
      <c r="Q667" t="s">
        <v>642</v>
      </c>
      <c r="R667">
        <v>586</v>
      </c>
      <c r="S667">
        <v>586</v>
      </c>
      <c r="T667">
        <v>586</v>
      </c>
      <c r="U667">
        <v>4.4000000000000004</v>
      </c>
      <c r="V667">
        <v>4.4000000000000004</v>
      </c>
      <c r="W667">
        <v>23.3</v>
      </c>
      <c r="Z667" t="s">
        <v>607</v>
      </c>
      <c r="AA667">
        <v>6.9999999999999999E-4</v>
      </c>
      <c r="AB667">
        <v>1.49E-2</v>
      </c>
      <c r="AC667">
        <v>1.83E-2</v>
      </c>
      <c r="AD667" t="s">
        <v>607</v>
      </c>
      <c r="AE667">
        <v>0.94950000000000001</v>
      </c>
      <c r="AF667">
        <v>1.0999999999999999E-2</v>
      </c>
      <c r="AG667">
        <v>1.1999999999999999E-3</v>
      </c>
      <c r="AH667">
        <v>4.0000000000000002E-4</v>
      </c>
      <c r="AI667">
        <v>2.9999999999999997E-4</v>
      </c>
      <c r="AJ667">
        <v>4.0000000000000002E-4</v>
      </c>
      <c r="AK667">
        <v>2.9999999999999997E-4</v>
      </c>
      <c r="AL667">
        <v>6.2E-4</v>
      </c>
      <c r="AM667">
        <v>9.3000000000000005E-4</v>
      </c>
      <c r="AN667">
        <v>6.3000000000000003E-4</v>
      </c>
      <c r="AO667">
        <v>0</v>
      </c>
      <c r="AP667">
        <v>0</v>
      </c>
      <c r="AQ667" t="s">
        <v>606</v>
      </c>
      <c r="AR667" t="s">
        <v>606</v>
      </c>
      <c r="AS667" t="s">
        <v>606</v>
      </c>
      <c r="AT667" t="s">
        <v>606</v>
      </c>
      <c r="AU667" t="s">
        <v>606</v>
      </c>
      <c r="BK667">
        <v>2.0000000000000002E-5</v>
      </c>
      <c r="BL667">
        <v>5.0000000000000002E-5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4.2999999999999999E-4</v>
      </c>
      <c r="BS667">
        <v>1E-4</v>
      </c>
      <c r="BT667">
        <v>5.0000000000000002E-5</v>
      </c>
      <c r="BU667">
        <v>1.7000000000000001E-4</v>
      </c>
      <c r="BV667">
        <v>0.59499999999999997</v>
      </c>
      <c r="BW667">
        <v>0.72923199999999999</v>
      </c>
      <c r="BX667">
        <v>17.2</v>
      </c>
      <c r="BY667">
        <v>4624.6000000000004</v>
      </c>
      <c r="BZ667">
        <v>194.5</v>
      </c>
      <c r="CB667">
        <v>104.1</v>
      </c>
      <c r="CC667">
        <v>3.594302978</v>
      </c>
      <c r="CD667">
        <v>3.59124782</v>
      </c>
      <c r="CE667">
        <v>211.89</v>
      </c>
      <c r="CF667" t="s">
        <v>609</v>
      </c>
      <c r="CG667">
        <v>7</v>
      </c>
      <c r="CH667" t="s">
        <v>1559</v>
      </c>
      <c r="CI667" t="s">
        <v>157</v>
      </c>
      <c r="CJ667" t="s">
        <v>1560</v>
      </c>
      <c r="CL667">
        <v>1376</v>
      </c>
      <c r="CM667">
        <v>1834</v>
      </c>
      <c r="CN667">
        <v>1376</v>
      </c>
      <c r="CO667">
        <v>1834</v>
      </c>
      <c r="CP667" t="s">
        <v>157</v>
      </c>
      <c r="CQ667" t="s">
        <v>157</v>
      </c>
      <c r="CR667" t="s">
        <v>780</v>
      </c>
      <c r="CU667">
        <v>459.2</v>
      </c>
      <c r="CV667">
        <v>454.1</v>
      </c>
      <c r="CW667" t="s">
        <v>2449</v>
      </c>
    </row>
    <row r="668" spans="2:101" hidden="1">
      <c r="B668">
        <v>76817</v>
      </c>
      <c r="C668" t="s">
        <v>2502</v>
      </c>
      <c r="D668" t="s">
        <v>592</v>
      </c>
      <c r="E668" t="s">
        <v>665</v>
      </c>
      <c r="F668" t="s">
        <v>594</v>
      </c>
      <c r="G668" t="s">
        <v>2503</v>
      </c>
      <c r="H668">
        <v>11738</v>
      </c>
      <c r="I668" t="s">
        <v>616</v>
      </c>
      <c r="J668" t="s">
        <v>1527</v>
      </c>
      <c r="K668">
        <v>13519</v>
      </c>
      <c r="L668" t="s">
        <v>638</v>
      </c>
      <c r="M668" t="s">
        <v>1096</v>
      </c>
      <c r="N668" t="s">
        <v>1642</v>
      </c>
      <c r="O668" t="s">
        <v>2378</v>
      </c>
      <c r="P668" t="s">
        <v>2332</v>
      </c>
      <c r="Q668" t="s">
        <v>1137</v>
      </c>
      <c r="R668">
        <v>441</v>
      </c>
      <c r="S668">
        <v>441</v>
      </c>
      <c r="T668">
        <v>690</v>
      </c>
      <c r="U668">
        <v>6.7</v>
      </c>
      <c r="V668">
        <v>6.7</v>
      </c>
      <c r="W668">
        <v>23.3</v>
      </c>
      <c r="Z668">
        <v>1E-4</v>
      </c>
      <c r="AA668">
        <v>8.9999999999999998E-4</v>
      </c>
      <c r="AB668">
        <v>1.34E-2</v>
      </c>
      <c r="AC668">
        <v>2.2599999999999999E-2</v>
      </c>
      <c r="AD668" t="s">
        <v>606</v>
      </c>
      <c r="AE668">
        <v>0.94989999999999997</v>
      </c>
      <c r="AF668">
        <v>8.9999999999999993E-3</v>
      </c>
      <c r="AG668">
        <v>4.0000000000000002E-4</v>
      </c>
      <c r="AH668">
        <v>2.9999999999999997E-4</v>
      </c>
      <c r="AI668">
        <v>2.9999999999999997E-4</v>
      </c>
      <c r="AJ668">
        <v>4.0000000000000002E-4</v>
      </c>
      <c r="AK668">
        <v>2.9999999999999997E-4</v>
      </c>
      <c r="AL668">
        <v>5.5999999999999995E-4</v>
      </c>
      <c r="AM668">
        <v>7.1000000000000002E-4</v>
      </c>
      <c r="AN668">
        <v>4.6999999999999999E-4</v>
      </c>
      <c r="AO668">
        <v>0</v>
      </c>
      <c r="AP668">
        <v>0</v>
      </c>
      <c r="AQ668" t="s">
        <v>606</v>
      </c>
      <c r="AR668" t="s">
        <v>606</v>
      </c>
      <c r="AS668" t="s">
        <v>606</v>
      </c>
      <c r="AT668" t="s">
        <v>606</v>
      </c>
      <c r="AU668" t="s">
        <v>606</v>
      </c>
      <c r="BK668">
        <v>1.0000000000000001E-5</v>
      </c>
      <c r="BL668">
        <v>4.0000000000000003E-5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4.0000000000000002E-4</v>
      </c>
      <c r="BS668">
        <v>4.0000000000000003E-5</v>
      </c>
      <c r="BT668">
        <v>4.0000000000000003E-5</v>
      </c>
      <c r="BU668">
        <v>1.2999999999999999E-4</v>
      </c>
      <c r="BV668">
        <v>0.59399999999999997</v>
      </c>
      <c r="BW668">
        <v>0.72800640000000005</v>
      </c>
      <c r="BX668">
        <v>17.2</v>
      </c>
      <c r="BY668">
        <v>4638.8999999999996</v>
      </c>
      <c r="BZ668">
        <v>194.3</v>
      </c>
      <c r="CB668">
        <v>103.2</v>
      </c>
      <c r="CC668">
        <v>3.5632283120000001</v>
      </c>
      <c r="CD668">
        <v>3.5601995679999998</v>
      </c>
      <c r="CE668">
        <v>210.12</v>
      </c>
      <c r="CF668" t="s">
        <v>609</v>
      </c>
      <c r="CG668">
        <v>0</v>
      </c>
      <c r="CH668" t="s">
        <v>1528</v>
      </c>
      <c r="CI668" t="s">
        <v>157</v>
      </c>
      <c r="CJ668" t="s">
        <v>1529</v>
      </c>
      <c r="CL668">
        <v>1403</v>
      </c>
      <c r="CM668">
        <v>2006</v>
      </c>
      <c r="CN668">
        <v>1403</v>
      </c>
      <c r="CO668">
        <v>2006</v>
      </c>
      <c r="CP668" t="s">
        <v>157</v>
      </c>
      <c r="CQ668" t="s">
        <v>157</v>
      </c>
      <c r="CR668" t="s">
        <v>780</v>
      </c>
      <c r="CU668">
        <v>454.2</v>
      </c>
      <c r="CV668">
        <v>449.6</v>
      </c>
      <c r="CW668" t="s">
        <v>2449</v>
      </c>
    </row>
    <row r="669" spans="2:101" hidden="1">
      <c r="B669">
        <v>76882</v>
      </c>
      <c r="C669" t="s">
        <v>2504</v>
      </c>
      <c r="D669" t="s">
        <v>592</v>
      </c>
      <c r="E669" t="s">
        <v>665</v>
      </c>
      <c r="F669" t="s">
        <v>594</v>
      </c>
      <c r="G669" t="s">
        <v>2505</v>
      </c>
      <c r="H669">
        <v>7225</v>
      </c>
      <c r="I669" t="s">
        <v>616</v>
      </c>
      <c r="J669" t="s">
        <v>1269</v>
      </c>
      <c r="K669">
        <v>12453</v>
      </c>
      <c r="L669" t="s">
        <v>638</v>
      </c>
      <c r="M669" t="s">
        <v>1096</v>
      </c>
      <c r="N669" t="s">
        <v>1642</v>
      </c>
      <c r="O669" t="s">
        <v>2378</v>
      </c>
      <c r="P669" t="s">
        <v>1643</v>
      </c>
      <c r="Q669" t="s">
        <v>642</v>
      </c>
      <c r="R669">
        <v>352</v>
      </c>
      <c r="S669">
        <v>352</v>
      </c>
      <c r="T669">
        <v>350</v>
      </c>
      <c r="U669">
        <v>3.9</v>
      </c>
      <c r="V669">
        <v>3.9</v>
      </c>
      <c r="W669">
        <v>24.5</v>
      </c>
      <c r="Z669" t="s">
        <v>607</v>
      </c>
      <c r="AA669">
        <v>8.0000000000000004E-4</v>
      </c>
      <c r="AB669">
        <v>1.72E-2</v>
      </c>
      <c r="AC669">
        <v>1.6199999999999999E-2</v>
      </c>
      <c r="AD669" t="s">
        <v>607</v>
      </c>
      <c r="AE669">
        <v>0.95120000000000005</v>
      </c>
      <c r="AF669">
        <v>9.4999999999999998E-3</v>
      </c>
      <c r="AG669">
        <v>1.2999999999999999E-3</v>
      </c>
      <c r="AH669">
        <v>6.9999999999999999E-4</v>
      </c>
      <c r="AI669">
        <v>5.0000000000000001E-4</v>
      </c>
      <c r="AJ669">
        <v>5.0000000000000001E-4</v>
      </c>
      <c r="AK669">
        <v>2.9999999999999997E-4</v>
      </c>
      <c r="AL669">
        <v>4.0999999999999999E-4</v>
      </c>
      <c r="AM669">
        <v>6.3000000000000003E-4</v>
      </c>
      <c r="AN669">
        <v>3.3E-4</v>
      </c>
      <c r="AO669">
        <v>0</v>
      </c>
      <c r="AP669">
        <v>0</v>
      </c>
      <c r="AQ669" t="s">
        <v>606</v>
      </c>
      <c r="AR669" t="s">
        <v>606</v>
      </c>
      <c r="AS669" t="s">
        <v>606</v>
      </c>
      <c r="AT669" t="s">
        <v>606</v>
      </c>
      <c r="AU669" t="s">
        <v>606</v>
      </c>
      <c r="BK669">
        <v>2.0000000000000002E-5</v>
      </c>
      <c r="BL669">
        <v>4.0000000000000003E-5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2.5000000000000001E-4</v>
      </c>
      <c r="BS669">
        <v>3.0000000000000001E-5</v>
      </c>
      <c r="BT669">
        <v>2.0000000000000002E-5</v>
      </c>
      <c r="BU669">
        <v>6.9999999999999994E-5</v>
      </c>
      <c r="BV669">
        <v>0.59099999999999997</v>
      </c>
      <c r="BW669">
        <v>0.72432960000000002</v>
      </c>
      <c r="BX669">
        <v>17.100000000000001</v>
      </c>
      <c r="BY669">
        <v>4617</v>
      </c>
      <c r="BZ669">
        <v>193.6</v>
      </c>
      <c r="CB669">
        <v>105.3</v>
      </c>
      <c r="CC669">
        <v>3.635735865</v>
      </c>
      <c r="CD669">
        <v>3.6326454899999998</v>
      </c>
      <c r="CE669">
        <v>214.08</v>
      </c>
      <c r="CF669" t="s">
        <v>609</v>
      </c>
      <c r="CG669">
        <v>10</v>
      </c>
      <c r="CH669" t="s">
        <v>1271</v>
      </c>
      <c r="CI669" t="s">
        <v>157</v>
      </c>
      <c r="CJ669" t="s">
        <v>1272</v>
      </c>
      <c r="CL669">
        <v>1406</v>
      </c>
      <c r="CM669">
        <v>1878</v>
      </c>
      <c r="CN669">
        <v>1406</v>
      </c>
      <c r="CO669">
        <v>1878</v>
      </c>
      <c r="CP669" t="s">
        <v>826</v>
      </c>
      <c r="CQ669" t="s">
        <v>826</v>
      </c>
      <c r="CR669" t="s">
        <v>780</v>
      </c>
      <c r="CU669">
        <v>461.3</v>
      </c>
      <c r="CV669">
        <v>457.8</v>
      </c>
      <c r="CW669" t="s">
        <v>2449</v>
      </c>
    </row>
    <row r="670" spans="2:101" hidden="1">
      <c r="B670">
        <v>76890</v>
      </c>
      <c r="C670" t="s">
        <v>2506</v>
      </c>
      <c r="D670" t="s">
        <v>592</v>
      </c>
      <c r="E670" t="s">
        <v>665</v>
      </c>
      <c r="F670" t="s">
        <v>594</v>
      </c>
      <c r="G670" t="s">
        <v>2507</v>
      </c>
      <c r="H670">
        <v>14806</v>
      </c>
      <c r="I670" t="s">
        <v>616</v>
      </c>
      <c r="J670" t="s">
        <v>1907</v>
      </c>
      <c r="L670" t="s">
        <v>638</v>
      </c>
      <c r="M670" t="s">
        <v>1096</v>
      </c>
      <c r="N670" t="s">
        <v>1642</v>
      </c>
      <c r="O670" t="s">
        <v>2339</v>
      </c>
      <c r="P670" t="s">
        <v>1643</v>
      </c>
      <c r="Q670" t="s">
        <v>642</v>
      </c>
      <c r="R670">
        <v>800</v>
      </c>
      <c r="S670">
        <v>800</v>
      </c>
      <c r="T670">
        <v>648</v>
      </c>
      <c r="U670">
        <v>11.7</v>
      </c>
      <c r="V670">
        <v>11.7</v>
      </c>
      <c r="W670">
        <v>24.6</v>
      </c>
      <c r="Z670" t="s">
        <v>607</v>
      </c>
      <c r="AA670">
        <v>5.0000000000000001E-4</v>
      </c>
      <c r="AB670">
        <v>1.06E-2</v>
      </c>
      <c r="AC670">
        <v>1.6199999999999999E-2</v>
      </c>
      <c r="AD670" t="s">
        <v>607</v>
      </c>
      <c r="AE670">
        <v>0.95479999999999998</v>
      </c>
      <c r="AF670">
        <v>1.5900000000000001E-2</v>
      </c>
      <c r="AG670">
        <v>1.1000000000000001E-3</v>
      </c>
      <c r="AH670">
        <v>2.9999999999999997E-4</v>
      </c>
      <c r="AI670">
        <v>2.0000000000000001E-4</v>
      </c>
      <c r="AJ670" t="s">
        <v>607</v>
      </c>
      <c r="AK670" t="s">
        <v>607</v>
      </c>
      <c r="AL670">
        <v>0</v>
      </c>
      <c r="AM670">
        <v>1E-4</v>
      </c>
      <c r="AN670">
        <v>1.7000000000000001E-4</v>
      </c>
      <c r="AO670">
        <v>8.0000000000000007E-5</v>
      </c>
      <c r="AP670">
        <v>0</v>
      </c>
      <c r="AQ670" t="s">
        <v>607</v>
      </c>
      <c r="AR670" t="s">
        <v>606</v>
      </c>
      <c r="AS670" t="s">
        <v>606</v>
      </c>
      <c r="AT670" t="s">
        <v>606</v>
      </c>
      <c r="AU670" t="s">
        <v>606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2.0000000000000002E-5</v>
      </c>
      <c r="BQ670">
        <v>0</v>
      </c>
      <c r="BR670">
        <v>0</v>
      </c>
      <c r="BS670">
        <v>0</v>
      </c>
      <c r="BT670">
        <v>0</v>
      </c>
      <c r="BU670">
        <v>3.0000000000000001E-5</v>
      </c>
      <c r="BV670">
        <v>0.58499999999999996</v>
      </c>
      <c r="BW670">
        <v>0.71697599999999995</v>
      </c>
      <c r="BX670">
        <v>17</v>
      </c>
      <c r="BY670">
        <v>4631.2</v>
      </c>
      <c r="BZ670">
        <v>194.1</v>
      </c>
      <c r="CB670">
        <v>114.6</v>
      </c>
      <c r="CC670">
        <v>3.9568407419999998</v>
      </c>
      <c r="CD670">
        <v>3.9534774279999998</v>
      </c>
      <c r="CE670">
        <v>232.84</v>
      </c>
      <c r="CF670" t="s">
        <v>609</v>
      </c>
      <c r="CG670">
        <v>5</v>
      </c>
      <c r="CH670" t="s">
        <v>1909</v>
      </c>
      <c r="CI670" t="s">
        <v>157</v>
      </c>
      <c r="CJ670" t="s">
        <v>1910</v>
      </c>
      <c r="CL670">
        <v>1817</v>
      </c>
      <c r="CM670">
        <v>1964</v>
      </c>
      <c r="CN670">
        <v>1430</v>
      </c>
      <c r="CO670">
        <v>1551</v>
      </c>
      <c r="CR670" t="s">
        <v>780</v>
      </c>
      <c r="CU670">
        <v>470.25</v>
      </c>
      <c r="CV670">
        <v>466</v>
      </c>
      <c r="CW670" t="s">
        <v>2449</v>
      </c>
    </row>
    <row r="671" spans="2:101" hidden="1">
      <c r="B671">
        <v>76915</v>
      </c>
      <c r="C671" t="s">
        <v>2508</v>
      </c>
      <c r="D671" t="s">
        <v>592</v>
      </c>
      <c r="E671" t="s">
        <v>665</v>
      </c>
      <c r="F671" t="s">
        <v>594</v>
      </c>
      <c r="G671" t="s">
        <v>2509</v>
      </c>
      <c r="H671">
        <v>13722</v>
      </c>
      <c r="I671" t="s">
        <v>616</v>
      </c>
      <c r="J671" t="s">
        <v>598</v>
      </c>
      <c r="L671" t="s">
        <v>638</v>
      </c>
      <c r="M671" t="s">
        <v>1096</v>
      </c>
      <c r="N671" t="s">
        <v>1642</v>
      </c>
      <c r="O671" t="s">
        <v>2339</v>
      </c>
      <c r="P671" t="s">
        <v>1643</v>
      </c>
      <c r="Q671" t="s">
        <v>642</v>
      </c>
      <c r="R671">
        <v>903</v>
      </c>
      <c r="S671">
        <v>903</v>
      </c>
      <c r="T671">
        <v>676</v>
      </c>
      <c r="U671">
        <v>8.3000000000000007</v>
      </c>
      <c r="V671">
        <v>8.3000000000000007</v>
      </c>
      <c r="W671">
        <v>24.6</v>
      </c>
      <c r="Z671" t="s">
        <v>607</v>
      </c>
      <c r="AA671">
        <v>4.0000000000000002E-4</v>
      </c>
      <c r="AB671">
        <v>6.3E-3</v>
      </c>
      <c r="AC671">
        <v>1.6799999999999999E-2</v>
      </c>
      <c r="AD671" t="s">
        <v>607</v>
      </c>
      <c r="AE671">
        <v>0.95779999999999998</v>
      </c>
      <c r="AF671">
        <v>1.6199999999999999E-2</v>
      </c>
      <c r="AG671">
        <v>1.5E-3</v>
      </c>
      <c r="AH671">
        <v>4.0000000000000002E-4</v>
      </c>
      <c r="AI671">
        <v>2.0000000000000001E-4</v>
      </c>
      <c r="AJ671" t="s">
        <v>607</v>
      </c>
      <c r="AK671" t="s">
        <v>607</v>
      </c>
      <c r="AL671">
        <v>0</v>
      </c>
      <c r="AM671">
        <v>1.8000000000000001E-4</v>
      </c>
      <c r="AN671">
        <v>1.7000000000000001E-4</v>
      </c>
      <c r="AO671">
        <v>0</v>
      </c>
      <c r="AP671">
        <v>0</v>
      </c>
      <c r="AQ671" t="s">
        <v>607</v>
      </c>
      <c r="AR671" t="s">
        <v>607</v>
      </c>
      <c r="AS671" t="s">
        <v>606</v>
      </c>
      <c r="AT671" t="s">
        <v>606</v>
      </c>
      <c r="AU671" t="s">
        <v>606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1.0000000000000001E-5</v>
      </c>
      <c r="BT671">
        <v>1.0000000000000001E-5</v>
      </c>
      <c r="BU671">
        <v>3.0000000000000001E-5</v>
      </c>
      <c r="BV671">
        <v>0.58499999999999996</v>
      </c>
      <c r="BW671">
        <v>0.71697599999999995</v>
      </c>
      <c r="BX671">
        <v>16.899999999999999</v>
      </c>
      <c r="BY671">
        <v>4638.2</v>
      </c>
      <c r="BZ671">
        <v>194.5</v>
      </c>
      <c r="CB671">
        <v>111.1</v>
      </c>
      <c r="CC671">
        <v>3.8359948209999999</v>
      </c>
      <c r="CD671">
        <v>3.8327342249999998</v>
      </c>
      <c r="CE671">
        <v>225.63</v>
      </c>
      <c r="CF671" t="s">
        <v>609</v>
      </c>
      <c r="CG671">
        <v>8</v>
      </c>
      <c r="CH671" t="s">
        <v>2224</v>
      </c>
      <c r="CJ671" t="s">
        <v>2225</v>
      </c>
      <c r="CL671">
        <v>1436</v>
      </c>
      <c r="CM671">
        <v>1881</v>
      </c>
      <c r="CR671" t="s">
        <v>780</v>
      </c>
      <c r="CU671">
        <v>470.4</v>
      </c>
      <c r="CW671" t="s">
        <v>2449</v>
      </c>
    </row>
    <row r="672" spans="2:101" hidden="1">
      <c r="B672">
        <v>76918</v>
      </c>
      <c r="C672" t="s">
        <v>2510</v>
      </c>
      <c r="D672" t="s">
        <v>592</v>
      </c>
      <c r="E672" t="s">
        <v>665</v>
      </c>
      <c r="F672" t="s">
        <v>594</v>
      </c>
      <c r="G672" t="s">
        <v>2511</v>
      </c>
      <c r="H672">
        <v>10316</v>
      </c>
      <c r="I672" t="s">
        <v>616</v>
      </c>
      <c r="J672" t="s">
        <v>598</v>
      </c>
      <c r="L672" t="s">
        <v>638</v>
      </c>
      <c r="M672" t="s">
        <v>1096</v>
      </c>
      <c r="N672" t="s">
        <v>1642</v>
      </c>
      <c r="O672" t="s">
        <v>2339</v>
      </c>
      <c r="P672" t="s">
        <v>1643</v>
      </c>
      <c r="Q672" t="s">
        <v>642</v>
      </c>
      <c r="R672">
        <v>1620</v>
      </c>
      <c r="S672">
        <v>1620</v>
      </c>
      <c r="T672">
        <v>800</v>
      </c>
      <c r="U672">
        <v>5</v>
      </c>
      <c r="V672">
        <v>5</v>
      </c>
      <c r="W672">
        <v>23.4</v>
      </c>
      <c r="Z672">
        <v>2.9999999999999997E-4</v>
      </c>
      <c r="AA672">
        <v>2.9999999999999997E-4</v>
      </c>
      <c r="AB672">
        <v>8.0999999999999996E-3</v>
      </c>
      <c r="AC672">
        <v>1.78E-2</v>
      </c>
      <c r="AD672" t="s">
        <v>607</v>
      </c>
      <c r="AE672">
        <v>0.95489999999999997</v>
      </c>
      <c r="AF672">
        <v>1.5900000000000001E-2</v>
      </c>
      <c r="AG672">
        <v>1.6999999999999999E-3</v>
      </c>
      <c r="AH672">
        <v>2.9999999999999997E-4</v>
      </c>
      <c r="AI672">
        <v>1E-4</v>
      </c>
      <c r="AJ672" t="s">
        <v>607</v>
      </c>
      <c r="AK672" t="s">
        <v>607</v>
      </c>
      <c r="AL672">
        <v>0</v>
      </c>
      <c r="AM672">
        <v>1E-4</v>
      </c>
      <c r="AN672">
        <v>1.7000000000000001E-4</v>
      </c>
      <c r="AO672">
        <v>2.5000000000000001E-4</v>
      </c>
      <c r="AP672">
        <v>0</v>
      </c>
      <c r="AQ672" t="s">
        <v>607</v>
      </c>
      <c r="AR672" t="s">
        <v>607</v>
      </c>
      <c r="AS672" t="s">
        <v>607</v>
      </c>
      <c r="AT672" t="s">
        <v>606</v>
      </c>
      <c r="AU672" t="s">
        <v>606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5.0000000000000002E-5</v>
      </c>
      <c r="BQ672">
        <v>0</v>
      </c>
      <c r="BR672">
        <v>0</v>
      </c>
      <c r="BS672">
        <v>0</v>
      </c>
      <c r="BT672">
        <v>0</v>
      </c>
      <c r="BU672">
        <v>3.0000000000000001E-5</v>
      </c>
      <c r="BV672">
        <v>0.58699999999999997</v>
      </c>
      <c r="BW672">
        <v>0.71942720000000004</v>
      </c>
      <c r="BX672">
        <v>17</v>
      </c>
      <c r="BY672">
        <v>4638.3</v>
      </c>
      <c r="BZ672">
        <v>194.5</v>
      </c>
      <c r="CB672">
        <v>115.5</v>
      </c>
      <c r="CC672">
        <v>3.9879154080000001</v>
      </c>
      <c r="CD672">
        <v>3.98452568</v>
      </c>
      <c r="CE672">
        <v>233.73</v>
      </c>
      <c r="CF672" t="s">
        <v>609</v>
      </c>
      <c r="CG672">
        <v>2.5</v>
      </c>
      <c r="CH672" t="s">
        <v>2229</v>
      </c>
      <c r="CJ672" t="s">
        <v>2230</v>
      </c>
      <c r="CL672">
        <v>1448</v>
      </c>
      <c r="CM672">
        <v>1821</v>
      </c>
      <c r="CN672">
        <v>1448</v>
      </c>
      <c r="CO672">
        <v>1821</v>
      </c>
      <c r="CR672" t="s">
        <v>780</v>
      </c>
      <c r="CU672">
        <v>477.9</v>
      </c>
      <c r="CW672" t="s">
        <v>2449</v>
      </c>
    </row>
    <row r="673" spans="2:101" hidden="1">
      <c r="B673">
        <v>76894</v>
      </c>
      <c r="C673" t="s">
        <v>2512</v>
      </c>
      <c r="D673" t="s">
        <v>592</v>
      </c>
      <c r="E673" t="s">
        <v>665</v>
      </c>
      <c r="F673" t="s">
        <v>594</v>
      </c>
      <c r="G673" t="s">
        <v>2513</v>
      </c>
      <c r="H673">
        <v>966</v>
      </c>
      <c r="I673" t="s">
        <v>616</v>
      </c>
      <c r="J673" t="s">
        <v>598</v>
      </c>
      <c r="L673" t="s">
        <v>638</v>
      </c>
      <c r="M673" t="s">
        <v>1096</v>
      </c>
      <c r="N673" t="s">
        <v>1642</v>
      </c>
      <c r="O673" t="s">
        <v>2339</v>
      </c>
      <c r="P673" t="s">
        <v>1643</v>
      </c>
      <c r="Q673" t="s">
        <v>642</v>
      </c>
      <c r="R673">
        <v>1000</v>
      </c>
      <c r="S673">
        <v>1000</v>
      </c>
      <c r="T673">
        <v>152</v>
      </c>
      <c r="U673">
        <v>35</v>
      </c>
      <c r="V673">
        <v>35</v>
      </c>
      <c r="W673">
        <v>24.4</v>
      </c>
      <c r="Y673" t="s">
        <v>2514</v>
      </c>
      <c r="Z673" t="s">
        <v>607</v>
      </c>
      <c r="AA673">
        <v>4.0000000000000002E-4</v>
      </c>
      <c r="AB673">
        <v>9.1000000000000004E-3</v>
      </c>
      <c r="AC673">
        <v>1.8599999999999998E-2</v>
      </c>
      <c r="AD673" t="s">
        <v>607</v>
      </c>
      <c r="AE673">
        <v>0.95250000000000001</v>
      </c>
      <c r="AF673">
        <v>1.7100000000000001E-2</v>
      </c>
      <c r="AG673">
        <v>1.1000000000000001E-3</v>
      </c>
      <c r="AH673">
        <v>2.9999999999999997E-4</v>
      </c>
      <c r="AI673">
        <v>2.0000000000000001E-4</v>
      </c>
      <c r="AJ673" t="s">
        <v>607</v>
      </c>
      <c r="AK673" t="s">
        <v>607</v>
      </c>
      <c r="AL673">
        <v>0</v>
      </c>
      <c r="AM673">
        <v>0</v>
      </c>
      <c r="AN673">
        <v>2.5000000000000001E-4</v>
      </c>
      <c r="AO673">
        <v>1.6000000000000001E-4</v>
      </c>
      <c r="AP673">
        <v>2.0000000000000001E-4</v>
      </c>
      <c r="AQ673" t="s">
        <v>607</v>
      </c>
      <c r="AR673" t="s">
        <v>606</v>
      </c>
      <c r="AS673" t="s">
        <v>606</v>
      </c>
      <c r="AT673" t="s">
        <v>606</v>
      </c>
      <c r="AU673" t="s">
        <v>606</v>
      </c>
      <c r="BK673">
        <v>0</v>
      </c>
      <c r="BL673">
        <v>0</v>
      </c>
      <c r="BM673">
        <v>4.0000000000000003E-5</v>
      </c>
      <c r="BN673">
        <v>0</v>
      </c>
      <c r="BO673">
        <v>0</v>
      </c>
      <c r="BP673">
        <v>4.0000000000000003E-5</v>
      </c>
      <c r="BQ673">
        <v>0</v>
      </c>
      <c r="BR673">
        <v>0</v>
      </c>
      <c r="BS673">
        <v>0</v>
      </c>
      <c r="BT673">
        <v>0</v>
      </c>
      <c r="BU673">
        <v>1.0000000000000001E-5</v>
      </c>
      <c r="BV673">
        <v>0.58899999999999997</v>
      </c>
      <c r="BW673">
        <v>0.72187840000000003</v>
      </c>
      <c r="BX673">
        <v>17.100000000000001</v>
      </c>
      <c r="BY673">
        <v>4640.2</v>
      </c>
      <c r="BZ673">
        <v>194.7</v>
      </c>
      <c r="CB673">
        <v>126.1</v>
      </c>
      <c r="CC673">
        <v>4.3539059130000002</v>
      </c>
      <c r="CD673">
        <v>4.3502050929999996</v>
      </c>
      <c r="CE673">
        <v>254.45</v>
      </c>
      <c r="CF673" t="s">
        <v>609</v>
      </c>
      <c r="CG673">
        <v>10</v>
      </c>
      <c r="CH673" t="s">
        <v>2219</v>
      </c>
      <c r="CJ673" t="s">
        <v>2217</v>
      </c>
      <c r="CL673" t="s">
        <v>779</v>
      </c>
      <c r="CM673" t="s">
        <v>779</v>
      </c>
      <c r="CN673" t="s">
        <v>779</v>
      </c>
      <c r="CO673" t="s">
        <v>779</v>
      </c>
      <c r="CP673" t="s">
        <v>779</v>
      </c>
      <c r="CQ673" t="s">
        <v>779</v>
      </c>
      <c r="CR673" t="s">
        <v>780</v>
      </c>
      <c r="CU673">
        <v>476.7</v>
      </c>
      <c r="CV673" t="s">
        <v>780</v>
      </c>
      <c r="CW673" t="s">
        <v>2449</v>
      </c>
    </row>
    <row r="674" spans="2:101" hidden="1">
      <c r="B674">
        <v>76843</v>
      </c>
      <c r="C674" t="s">
        <v>2515</v>
      </c>
      <c r="D674" t="s">
        <v>592</v>
      </c>
      <c r="E674" t="s">
        <v>665</v>
      </c>
      <c r="F674" t="s">
        <v>594</v>
      </c>
      <c r="G674" t="s">
        <v>2516</v>
      </c>
      <c r="H674">
        <v>7323</v>
      </c>
      <c r="I674" t="s">
        <v>616</v>
      </c>
      <c r="J674" t="s">
        <v>1353</v>
      </c>
      <c r="K674">
        <v>11771</v>
      </c>
      <c r="L674" t="s">
        <v>638</v>
      </c>
      <c r="M674" t="s">
        <v>1096</v>
      </c>
      <c r="N674" t="s">
        <v>1642</v>
      </c>
      <c r="O674" t="s">
        <v>2378</v>
      </c>
      <c r="P674" t="s">
        <v>1643</v>
      </c>
      <c r="Q674" t="s">
        <v>1137</v>
      </c>
      <c r="R674">
        <v>379</v>
      </c>
      <c r="S674">
        <v>379</v>
      </c>
      <c r="T674">
        <v>310</v>
      </c>
      <c r="U674">
        <v>-6.1</v>
      </c>
      <c r="V674">
        <v>-6.1</v>
      </c>
      <c r="W674">
        <v>24.1</v>
      </c>
      <c r="Z674" t="s">
        <v>607</v>
      </c>
      <c r="AA674">
        <v>5.9999999999999995E-4</v>
      </c>
      <c r="AB674">
        <v>1.23E-2</v>
      </c>
      <c r="AC674">
        <v>1.8700000000000001E-2</v>
      </c>
      <c r="AD674" t="s">
        <v>607</v>
      </c>
      <c r="AE674">
        <v>0.95369999999999999</v>
      </c>
      <c r="AF674">
        <v>1.06E-2</v>
      </c>
      <c r="AG674">
        <v>1.2999999999999999E-3</v>
      </c>
      <c r="AH674">
        <v>5.0000000000000001E-4</v>
      </c>
      <c r="AI674">
        <v>4.0000000000000002E-4</v>
      </c>
      <c r="AJ674">
        <v>2.9999999999999997E-4</v>
      </c>
      <c r="AK674">
        <v>2.0000000000000001E-4</v>
      </c>
      <c r="AL674">
        <v>2.9999999999999997E-4</v>
      </c>
      <c r="AM674">
        <v>4.2000000000000002E-4</v>
      </c>
      <c r="AN674">
        <v>3.4000000000000002E-4</v>
      </c>
      <c r="AO674">
        <v>0</v>
      </c>
      <c r="AP674">
        <v>0</v>
      </c>
      <c r="AQ674" t="s">
        <v>606</v>
      </c>
      <c r="AR674" t="s">
        <v>606</v>
      </c>
      <c r="AS674" t="s">
        <v>606</v>
      </c>
      <c r="AT674" t="s">
        <v>606</v>
      </c>
      <c r="AU674" t="s">
        <v>606</v>
      </c>
      <c r="BK674">
        <v>1.0000000000000001E-5</v>
      </c>
      <c r="BL674">
        <v>3.0000000000000001E-5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1.7000000000000001E-4</v>
      </c>
      <c r="BS674">
        <v>5.0000000000000002E-5</v>
      </c>
      <c r="BT674">
        <v>2.0000000000000002E-5</v>
      </c>
      <c r="BU674">
        <v>6.0000000000000002E-5</v>
      </c>
      <c r="BV674">
        <v>0.58899999999999997</v>
      </c>
      <c r="BW674">
        <v>0.72187840000000003</v>
      </c>
      <c r="BX674">
        <v>17.100000000000001</v>
      </c>
      <c r="BY674">
        <v>4632.1000000000004</v>
      </c>
      <c r="BZ674">
        <v>194.1</v>
      </c>
      <c r="CB674">
        <v>104.7</v>
      </c>
      <c r="CC674">
        <v>3.615019422</v>
      </c>
      <c r="CD674">
        <v>3.6119466550000001</v>
      </c>
      <c r="CE674">
        <v>212.81</v>
      </c>
      <c r="CF674" t="s">
        <v>609</v>
      </c>
      <c r="CG674">
        <v>8</v>
      </c>
      <c r="CH674" t="s">
        <v>1355</v>
      </c>
      <c r="CI674" t="s">
        <v>157</v>
      </c>
      <c r="CJ674" t="s">
        <v>1356</v>
      </c>
      <c r="CL674">
        <v>1329</v>
      </c>
      <c r="CM674">
        <v>1855</v>
      </c>
      <c r="CN674">
        <v>1329</v>
      </c>
      <c r="CO674">
        <v>1855</v>
      </c>
      <c r="CP674" t="s">
        <v>157</v>
      </c>
      <c r="CQ674" t="s">
        <v>157</v>
      </c>
      <c r="CR674" t="s">
        <v>780</v>
      </c>
      <c r="CU674">
        <v>446.1</v>
      </c>
      <c r="CV674">
        <v>441.4</v>
      </c>
      <c r="CW674" t="s">
        <v>2449</v>
      </c>
    </row>
    <row r="675" spans="2:101" hidden="1">
      <c r="B675">
        <v>76643</v>
      </c>
      <c r="C675" t="s">
        <v>1398</v>
      </c>
      <c r="D675" t="s">
        <v>592</v>
      </c>
      <c r="E675" t="s">
        <v>665</v>
      </c>
      <c r="F675" t="s">
        <v>594</v>
      </c>
      <c r="G675" t="s">
        <v>2517</v>
      </c>
      <c r="H675">
        <v>75</v>
      </c>
      <c r="I675" t="s">
        <v>616</v>
      </c>
      <c r="J675" t="s">
        <v>922</v>
      </c>
      <c r="K675">
        <v>15226</v>
      </c>
      <c r="L675" t="s">
        <v>654</v>
      </c>
      <c r="M675" t="s">
        <v>1169</v>
      </c>
      <c r="N675" t="s">
        <v>1642</v>
      </c>
      <c r="O675" t="s">
        <v>2365</v>
      </c>
      <c r="P675" t="s">
        <v>1643</v>
      </c>
      <c r="Q675" t="s">
        <v>642</v>
      </c>
      <c r="R675">
        <v>345</v>
      </c>
      <c r="S675">
        <v>345</v>
      </c>
      <c r="T675">
        <v>500</v>
      </c>
      <c r="U675">
        <v>10</v>
      </c>
      <c r="V675">
        <v>10</v>
      </c>
      <c r="W675">
        <v>24.5</v>
      </c>
      <c r="Z675" t="s">
        <v>607</v>
      </c>
      <c r="AA675">
        <v>1E-4</v>
      </c>
      <c r="AB675">
        <v>3.3E-3</v>
      </c>
      <c r="AC675">
        <v>0.11119999999999999</v>
      </c>
      <c r="AD675">
        <v>1E-3</v>
      </c>
      <c r="AE675">
        <v>0.88239999999999996</v>
      </c>
      <c r="AF675">
        <v>2E-3</v>
      </c>
      <c r="AG675" t="s">
        <v>607</v>
      </c>
      <c r="AH675" t="s">
        <v>607</v>
      </c>
      <c r="AI675" t="s">
        <v>607</v>
      </c>
      <c r="AJ675" t="s">
        <v>607</v>
      </c>
      <c r="AK675" t="s">
        <v>606</v>
      </c>
      <c r="AL675">
        <v>0</v>
      </c>
      <c r="AM675">
        <v>0</v>
      </c>
      <c r="AN675">
        <v>0</v>
      </c>
      <c r="AO675">
        <v>0</v>
      </c>
      <c r="AP675">
        <v>0</v>
      </c>
      <c r="AQ675" t="s">
        <v>606</v>
      </c>
      <c r="AR675" t="s">
        <v>606</v>
      </c>
      <c r="AS675" t="s">
        <v>606</v>
      </c>
      <c r="AT675" t="s">
        <v>606</v>
      </c>
      <c r="AU675" t="s">
        <v>606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0.66400000000000003</v>
      </c>
      <c r="BW675">
        <v>0.81379840000000003</v>
      </c>
      <c r="BX675">
        <v>19.2</v>
      </c>
      <c r="BY675">
        <v>4908.3</v>
      </c>
      <c r="BZ675">
        <v>203.4</v>
      </c>
      <c r="CB675">
        <v>95</v>
      </c>
      <c r="CC675">
        <v>3.28</v>
      </c>
      <c r="CD675">
        <v>3.2770000000000001</v>
      </c>
      <c r="CE675" t="s">
        <v>608</v>
      </c>
      <c r="CF675" t="s">
        <v>609</v>
      </c>
      <c r="CG675">
        <v>1000</v>
      </c>
      <c r="CH675" t="s">
        <v>656</v>
      </c>
      <c r="CI675" t="s">
        <v>157</v>
      </c>
      <c r="CJ675" t="s">
        <v>657</v>
      </c>
      <c r="CL675">
        <v>1458</v>
      </c>
      <c r="CM675">
        <v>1462</v>
      </c>
      <c r="CN675">
        <v>1458</v>
      </c>
      <c r="CO675">
        <v>1462</v>
      </c>
      <c r="CP675" t="s">
        <v>157</v>
      </c>
      <c r="CQ675" t="s">
        <v>157</v>
      </c>
      <c r="CR675" t="s">
        <v>780</v>
      </c>
      <c r="CU675">
        <v>558</v>
      </c>
      <c r="CV675">
        <v>553.5</v>
      </c>
      <c r="CW675" t="s">
        <v>2449</v>
      </c>
    </row>
    <row r="676" spans="2:101" hidden="1">
      <c r="C676" t="s">
        <v>1247</v>
      </c>
      <c r="D676" t="s">
        <v>592</v>
      </c>
      <c r="E676" t="s">
        <v>665</v>
      </c>
      <c r="F676" t="s">
        <v>594</v>
      </c>
      <c r="G676" t="s">
        <v>2518</v>
      </c>
      <c r="H676">
        <v>9771</v>
      </c>
      <c r="I676" t="s">
        <v>616</v>
      </c>
      <c r="J676" t="s">
        <v>1249</v>
      </c>
      <c r="K676">
        <v>12872</v>
      </c>
      <c r="L676" t="s">
        <v>654</v>
      </c>
      <c r="M676" t="s">
        <v>1143</v>
      </c>
      <c r="N676" t="s">
        <v>1642</v>
      </c>
      <c r="O676" t="s">
        <v>2365</v>
      </c>
      <c r="P676" t="s">
        <v>1643</v>
      </c>
      <c r="Q676" t="s">
        <v>1137</v>
      </c>
      <c r="R676">
        <v>950</v>
      </c>
      <c r="S676">
        <v>950</v>
      </c>
      <c r="T676">
        <v>800</v>
      </c>
      <c r="U676">
        <v>-2</v>
      </c>
      <c r="V676">
        <v>-2</v>
      </c>
      <c r="W676">
        <v>24.5</v>
      </c>
      <c r="Z676" t="s">
        <v>607</v>
      </c>
      <c r="AA676">
        <v>1E-4</v>
      </c>
      <c r="AB676">
        <v>4.0000000000000001E-3</v>
      </c>
      <c r="AC676">
        <v>0.1148</v>
      </c>
      <c r="AD676">
        <v>1E-3</v>
      </c>
      <c r="AE676">
        <v>0.87790000000000001</v>
      </c>
      <c r="AF676">
        <v>1.9E-3</v>
      </c>
      <c r="AG676">
        <v>2.9999999999999997E-4</v>
      </c>
      <c r="AH676" t="s">
        <v>607</v>
      </c>
      <c r="AI676" t="s">
        <v>607</v>
      </c>
      <c r="AJ676" t="s">
        <v>607</v>
      </c>
      <c r="AK676" t="s">
        <v>607</v>
      </c>
      <c r="AL676">
        <v>0</v>
      </c>
      <c r="AM676">
        <v>0</v>
      </c>
      <c r="AN676">
        <v>0</v>
      </c>
      <c r="AO676">
        <v>0</v>
      </c>
      <c r="AP676">
        <v>0</v>
      </c>
      <c r="AQ676" t="s">
        <v>606</v>
      </c>
      <c r="AR676" t="s">
        <v>606</v>
      </c>
      <c r="AS676" t="s">
        <v>606</v>
      </c>
      <c r="AT676" t="s">
        <v>606</v>
      </c>
      <c r="AU676" t="s">
        <v>606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0.66900000000000004</v>
      </c>
      <c r="BW676">
        <v>0.81992640000000006</v>
      </c>
      <c r="BX676">
        <v>19.399999999999999</v>
      </c>
      <c r="BY676">
        <v>4916.7</v>
      </c>
      <c r="BZ676">
        <v>203.9</v>
      </c>
      <c r="CB676">
        <v>109.7</v>
      </c>
      <c r="CC676">
        <v>3.7876564519999998</v>
      </c>
      <c r="CD676">
        <v>3.7844369439999999</v>
      </c>
      <c r="CE676">
        <v>222.22</v>
      </c>
      <c r="CF676" t="s">
        <v>609</v>
      </c>
      <c r="CG676">
        <v>950</v>
      </c>
      <c r="CH676" t="s">
        <v>1250</v>
      </c>
      <c r="CI676" t="s">
        <v>157</v>
      </c>
      <c r="CJ676" t="s">
        <v>1251</v>
      </c>
      <c r="CL676" t="s">
        <v>157</v>
      </c>
      <c r="CM676" t="s">
        <v>157</v>
      </c>
      <c r="CN676" t="s">
        <v>157</v>
      </c>
      <c r="CO676" t="s">
        <v>157</v>
      </c>
      <c r="CP676" t="s">
        <v>157</v>
      </c>
      <c r="CQ676" t="s">
        <v>157</v>
      </c>
      <c r="CR676" t="s">
        <v>780</v>
      </c>
      <c r="CU676">
        <v>551.79999999999995</v>
      </c>
      <c r="CV676">
        <v>547.79999999999995</v>
      </c>
      <c r="CW676" t="s">
        <v>2449</v>
      </c>
    </row>
    <row r="677" spans="2:101" hidden="1">
      <c r="B677">
        <v>76870</v>
      </c>
      <c r="C677" t="s">
        <v>1616</v>
      </c>
      <c r="D677" t="s">
        <v>592</v>
      </c>
      <c r="E677" t="s">
        <v>665</v>
      </c>
      <c r="F677" t="s">
        <v>594</v>
      </c>
      <c r="G677" t="s">
        <v>2519</v>
      </c>
      <c r="H677">
        <v>10599</v>
      </c>
      <c r="I677" t="s">
        <v>616</v>
      </c>
      <c r="J677" t="s">
        <v>1618</v>
      </c>
      <c r="L677" t="s">
        <v>638</v>
      </c>
      <c r="M677" t="s">
        <v>852</v>
      </c>
      <c r="N677" t="s">
        <v>1642</v>
      </c>
      <c r="O677" t="s">
        <v>2378</v>
      </c>
      <c r="P677" t="s">
        <v>1643</v>
      </c>
      <c r="Q677" t="s">
        <v>642</v>
      </c>
      <c r="R677">
        <v>352</v>
      </c>
      <c r="S677">
        <v>352</v>
      </c>
      <c r="T677">
        <v>276</v>
      </c>
      <c r="U677">
        <v>-5</v>
      </c>
      <c r="V677">
        <v>-5</v>
      </c>
      <c r="W677">
        <v>24</v>
      </c>
      <c r="Z677">
        <v>3.2000000000000002E-3</v>
      </c>
      <c r="AA677">
        <v>2.0000000000000001E-4</v>
      </c>
      <c r="AB677">
        <v>2.0999999999999999E-3</v>
      </c>
      <c r="AC677">
        <v>7.0599999999999996E-2</v>
      </c>
      <c r="AD677" t="s">
        <v>606</v>
      </c>
      <c r="AE677">
        <v>0.92300000000000004</v>
      </c>
      <c r="AF677">
        <v>4.0000000000000002E-4</v>
      </c>
      <c r="AG677">
        <v>1E-4</v>
      </c>
      <c r="AH677" t="s">
        <v>607</v>
      </c>
      <c r="AI677" t="s">
        <v>607</v>
      </c>
      <c r="AJ677" t="s">
        <v>607</v>
      </c>
      <c r="AK677" t="s">
        <v>607</v>
      </c>
      <c r="AL677">
        <v>0</v>
      </c>
      <c r="AM677">
        <v>1.9000000000000001E-4</v>
      </c>
      <c r="AN677">
        <v>1.8000000000000001E-4</v>
      </c>
      <c r="AO677">
        <v>0</v>
      </c>
      <c r="AP677">
        <v>0</v>
      </c>
      <c r="AQ677" t="s">
        <v>607</v>
      </c>
      <c r="AR677" t="s">
        <v>606</v>
      </c>
      <c r="AS677" t="s">
        <v>606</v>
      </c>
      <c r="AT677" t="s">
        <v>606</v>
      </c>
      <c r="AU677" t="s">
        <v>606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1.0000000000000001E-5</v>
      </c>
      <c r="BT677">
        <v>0</v>
      </c>
      <c r="BU677">
        <v>2.0000000000000002E-5</v>
      </c>
      <c r="BV677">
        <v>0.623</v>
      </c>
      <c r="BW677">
        <v>0.76354880000000003</v>
      </c>
      <c r="BX677">
        <v>18.100000000000001</v>
      </c>
      <c r="BY677">
        <v>4780.2</v>
      </c>
      <c r="BZ677">
        <v>198.2</v>
      </c>
      <c r="CB677">
        <v>108.8</v>
      </c>
      <c r="CC677">
        <v>3.756581787</v>
      </c>
      <c r="CD677">
        <v>3.7533886920000001</v>
      </c>
      <c r="CE677">
        <v>221.01</v>
      </c>
      <c r="CF677" t="s">
        <v>609</v>
      </c>
      <c r="CG677">
        <v>0</v>
      </c>
      <c r="CH677" t="s">
        <v>1620</v>
      </c>
      <c r="CJ677" t="s">
        <v>1621</v>
      </c>
      <c r="CL677">
        <v>367.8</v>
      </c>
      <c r="CM677">
        <v>368.8</v>
      </c>
      <c r="CN677">
        <v>367.8</v>
      </c>
      <c r="CO677">
        <v>368.8</v>
      </c>
      <c r="CR677" t="s">
        <v>780</v>
      </c>
      <c r="CU677">
        <v>451.4</v>
      </c>
      <c r="CV677">
        <v>448.1</v>
      </c>
      <c r="CW677" t="s">
        <v>2449</v>
      </c>
    </row>
    <row r="678" spans="2:101" hidden="1">
      <c r="B678">
        <v>76700</v>
      </c>
      <c r="C678" t="s">
        <v>2520</v>
      </c>
      <c r="D678" t="s">
        <v>592</v>
      </c>
      <c r="E678" t="s">
        <v>665</v>
      </c>
      <c r="F678" t="s">
        <v>594</v>
      </c>
      <c r="G678" t="s">
        <v>2521</v>
      </c>
      <c r="H678">
        <v>7486</v>
      </c>
      <c r="I678" t="s">
        <v>616</v>
      </c>
      <c r="J678" t="s">
        <v>1095</v>
      </c>
      <c r="K678">
        <v>13397</v>
      </c>
      <c r="L678" t="s">
        <v>638</v>
      </c>
      <c r="M678" t="s">
        <v>1096</v>
      </c>
      <c r="N678" t="s">
        <v>1642</v>
      </c>
      <c r="O678" t="s">
        <v>2341</v>
      </c>
      <c r="P678" t="s">
        <v>1643</v>
      </c>
      <c r="Q678" t="s">
        <v>1099</v>
      </c>
      <c r="R678">
        <v>689</v>
      </c>
      <c r="S678">
        <v>689</v>
      </c>
      <c r="T678">
        <v>586</v>
      </c>
      <c r="U678">
        <v>10</v>
      </c>
      <c r="V678">
        <v>10</v>
      </c>
      <c r="W678">
        <v>24</v>
      </c>
      <c r="Z678">
        <v>1E-4</v>
      </c>
      <c r="AA678">
        <v>8.9999999999999998E-4</v>
      </c>
      <c r="AB678">
        <v>1.0699999999999999E-2</v>
      </c>
      <c r="AC678">
        <v>1.67E-2</v>
      </c>
      <c r="AD678" t="s">
        <v>607</v>
      </c>
      <c r="AE678">
        <v>0.96399999999999997</v>
      </c>
      <c r="AF678">
        <v>3.8E-3</v>
      </c>
      <c r="AG678">
        <v>2.9999999999999997E-4</v>
      </c>
      <c r="AH678">
        <v>2.0000000000000001E-4</v>
      </c>
      <c r="AI678">
        <v>2.0000000000000001E-4</v>
      </c>
      <c r="AJ678">
        <v>2.9999999999999997E-4</v>
      </c>
      <c r="AK678">
        <v>2.9999999999999997E-4</v>
      </c>
      <c r="AL678">
        <v>5.1999999999999995E-4</v>
      </c>
      <c r="AM678">
        <v>7.6000000000000004E-4</v>
      </c>
      <c r="AN678">
        <v>4.8999999999999998E-4</v>
      </c>
      <c r="AO678">
        <v>0</v>
      </c>
      <c r="AP678">
        <v>0</v>
      </c>
      <c r="AQ678" t="s">
        <v>607</v>
      </c>
      <c r="AR678" t="s">
        <v>606</v>
      </c>
      <c r="AS678" t="s">
        <v>606</v>
      </c>
      <c r="AT678" t="s">
        <v>606</v>
      </c>
      <c r="AU678" t="s">
        <v>606</v>
      </c>
      <c r="BK678">
        <v>1.0000000000000001E-5</v>
      </c>
      <c r="BL678">
        <v>3.0000000000000001E-5</v>
      </c>
      <c r="BM678">
        <v>2.0000000000000002E-5</v>
      </c>
      <c r="BN678">
        <v>0</v>
      </c>
      <c r="BO678">
        <v>0</v>
      </c>
      <c r="BP678">
        <v>0</v>
      </c>
      <c r="BQ678">
        <v>0</v>
      </c>
      <c r="BR678">
        <v>4.4999999999999999E-4</v>
      </c>
      <c r="BS678">
        <v>1E-4</v>
      </c>
      <c r="BT678">
        <v>3.0000000000000001E-5</v>
      </c>
      <c r="BU678">
        <v>9.0000000000000006E-5</v>
      </c>
      <c r="BV678">
        <v>0.58499999999999996</v>
      </c>
      <c r="BW678">
        <v>0.71697599999999995</v>
      </c>
      <c r="BX678">
        <v>17</v>
      </c>
      <c r="BY678">
        <v>4623.6000000000004</v>
      </c>
      <c r="BZ678">
        <v>193.3</v>
      </c>
      <c r="CB678">
        <v>104.2</v>
      </c>
      <c r="CC678">
        <v>3.5977557189999998</v>
      </c>
      <c r="CD678">
        <v>3.5946976259999999</v>
      </c>
      <c r="CE678">
        <v>212.09</v>
      </c>
      <c r="CF678" t="s">
        <v>609</v>
      </c>
      <c r="CG678">
        <v>6</v>
      </c>
      <c r="CH678" t="s">
        <v>1100</v>
      </c>
      <c r="CI678" t="s">
        <v>157</v>
      </c>
      <c r="CJ678" t="s">
        <v>1101</v>
      </c>
      <c r="CL678">
        <v>1537</v>
      </c>
      <c r="CM678">
        <v>2041</v>
      </c>
      <c r="CN678">
        <v>1537</v>
      </c>
      <c r="CO678">
        <v>2041</v>
      </c>
      <c r="CP678" t="s">
        <v>157</v>
      </c>
      <c r="CQ678" t="s">
        <v>157</v>
      </c>
      <c r="CR678" t="s">
        <v>780</v>
      </c>
      <c r="CS678" t="s">
        <v>780</v>
      </c>
      <c r="CT678" t="s">
        <v>780</v>
      </c>
      <c r="CU678">
        <v>561.1</v>
      </c>
      <c r="CV678">
        <v>555.9</v>
      </c>
      <c r="CW678" t="s">
        <v>2449</v>
      </c>
    </row>
    <row r="679" spans="2:101" hidden="1">
      <c r="B679">
        <v>76930</v>
      </c>
      <c r="C679" t="s">
        <v>2522</v>
      </c>
      <c r="D679" t="s">
        <v>592</v>
      </c>
      <c r="E679" t="s">
        <v>665</v>
      </c>
      <c r="F679" t="s">
        <v>594</v>
      </c>
      <c r="G679" t="s">
        <v>2523</v>
      </c>
      <c r="H679">
        <v>1264</v>
      </c>
      <c r="I679" t="s">
        <v>616</v>
      </c>
      <c r="J679" t="s">
        <v>1469</v>
      </c>
      <c r="K679">
        <v>13430</v>
      </c>
      <c r="L679" t="s">
        <v>638</v>
      </c>
      <c r="M679" t="s">
        <v>1096</v>
      </c>
      <c r="N679" t="s">
        <v>1642</v>
      </c>
      <c r="O679" t="s">
        <v>2341</v>
      </c>
      <c r="P679" t="s">
        <v>1643</v>
      </c>
      <c r="Q679" t="s">
        <v>642</v>
      </c>
      <c r="R679">
        <v>662</v>
      </c>
      <c r="S679">
        <v>662</v>
      </c>
      <c r="T679">
        <v>700</v>
      </c>
      <c r="U679">
        <v>9.4</v>
      </c>
      <c r="V679">
        <v>9.4</v>
      </c>
      <c r="W679">
        <v>24</v>
      </c>
      <c r="Z679" t="s">
        <v>607</v>
      </c>
      <c r="AA679">
        <v>8.9999999999999998E-4</v>
      </c>
      <c r="AB679">
        <v>1.2800000000000001E-2</v>
      </c>
      <c r="AC679">
        <v>1.7600000000000001E-2</v>
      </c>
      <c r="AD679" t="s">
        <v>607</v>
      </c>
      <c r="AE679">
        <v>0.96140000000000003</v>
      </c>
      <c r="AF679">
        <v>4.4999999999999997E-3</v>
      </c>
      <c r="AG679" t="s">
        <v>607</v>
      </c>
      <c r="AH679" t="s">
        <v>607</v>
      </c>
      <c r="AI679">
        <v>2.0000000000000001E-4</v>
      </c>
      <c r="AJ679">
        <v>2.9999999999999997E-4</v>
      </c>
      <c r="AK679">
        <v>2.9999999999999997E-4</v>
      </c>
      <c r="AL679">
        <v>5.4000000000000001E-4</v>
      </c>
      <c r="AM679">
        <v>5.5000000000000003E-4</v>
      </c>
      <c r="AN679">
        <v>4.2999999999999999E-4</v>
      </c>
      <c r="AO679">
        <v>0</v>
      </c>
      <c r="AP679">
        <v>0</v>
      </c>
      <c r="AQ679" t="s">
        <v>606</v>
      </c>
      <c r="AR679" t="s">
        <v>606</v>
      </c>
      <c r="AS679" t="s">
        <v>606</v>
      </c>
      <c r="AT679" t="s">
        <v>606</v>
      </c>
      <c r="AU679" t="s">
        <v>606</v>
      </c>
      <c r="BK679">
        <v>0</v>
      </c>
      <c r="BL679">
        <v>4.0000000000000003E-5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3.2000000000000003E-4</v>
      </c>
      <c r="BS679">
        <v>3.0000000000000001E-5</v>
      </c>
      <c r="BT679">
        <v>2.0000000000000002E-5</v>
      </c>
      <c r="BU679">
        <v>6.9999999999999994E-5</v>
      </c>
      <c r="BV679">
        <v>0.58499999999999996</v>
      </c>
      <c r="BW679">
        <v>0.71697599999999995</v>
      </c>
      <c r="BX679">
        <v>16.899999999999999</v>
      </c>
      <c r="BY679">
        <v>4625.5</v>
      </c>
      <c r="BZ679">
        <v>193</v>
      </c>
      <c r="CB679">
        <v>106</v>
      </c>
      <c r="CC679">
        <v>3.6599050499999999</v>
      </c>
      <c r="CD679">
        <v>3.6567941300000002</v>
      </c>
      <c r="CE679">
        <v>216.14</v>
      </c>
      <c r="CF679" t="s">
        <v>609</v>
      </c>
      <c r="CG679">
        <v>16</v>
      </c>
      <c r="CH679" t="s">
        <v>1470</v>
      </c>
      <c r="CI679" t="s">
        <v>157</v>
      </c>
      <c r="CJ679" t="s">
        <v>1471</v>
      </c>
      <c r="CL679">
        <v>1472</v>
      </c>
      <c r="CM679">
        <v>1935</v>
      </c>
      <c r="CN679">
        <v>1472</v>
      </c>
      <c r="CO679">
        <v>1935</v>
      </c>
      <c r="CP679" t="s">
        <v>157</v>
      </c>
      <c r="CQ679" t="s">
        <v>157</v>
      </c>
      <c r="CR679" t="s">
        <v>780</v>
      </c>
      <c r="CU679">
        <v>543.5</v>
      </c>
      <c r="CV679">
        <v>539.20000000000005</v>
      </c>
      <c r="CW679" t="s">
        <v>2449</v>
      </c>
    </row>
    <row r="680" spans="2:101" hidden="1">
      <c r="B680">
        <v>76866</v>
      </c>
      <c r="C680" t="s">
        <v>2524</v>
      </c>
      <c r="D680" t="s">
        <v>592</v>
      </c>
      <c r="E680" t="s">
        <v>665</v>
      </c>
      <c r="F680" t="s">
        <v>594</v>
      </c>
      <c r="G680" t="s">
        <v>2525</v>
      </c>
      <c r="H680">
        <v>1891</v>
      </c>
      <c r="I680" t="s">
        <v>616</v>
      </c>
      <c r="J680" t="s">
        <v>1309</v>
      </c>
      <c r="K680">
        <v>14501</v>
      </c>
      <c r="L680" t="s">
        <v>638</v>
      </c>
      <c r="M680" t="s">
        <v>1096</v>
      </c>
      <c r="N680" t="s">
        <v>1642</v>
      </c>
      <c r="O680" t="s">
        <v>2378</v>
      </c>
      <c r="P680" t="s">
        <v>1643</v>
      </c>
      <c r="Q680" t="s">
        <v>642</v>
      </c>
      <c r="R680">
        <v>483</v>
      </c>
      <c r="S680">
        <v>483</v>
      </c>
      <c r="T680">
        <v>400</v>
      </c>
      <c r="U680">
        <v>6</v>
      </c>
      <c r="V680">
        <v>6</v>
      </c>
      <c r="W680">
        <v>24.5</v>
      </c>
      <c r="Z680" t="s">
        <v>607</v>
      </c>
      <c r="AA680">
        <v>5.9999999999999995E-4</v>
      </c>
      <c r="AB680">
        <v>1.4999999999999999E-2</v>
      </c>
      <c r="AC680">
        <v>1.5800000000000002E-2</v>
      </c>
      <c r="AD680" t="s">
        <v>607</v>
      </c>
      <c r="AE680">
        <v>0.9516</v>
      </c>
      <c r="AF680">
        <v>1.2500000000000001E-2</v>
      </c>
      <c r="AG680">
        <v>8.9999999999999998E-4</v>
      </c>
      <c r="AH680">
        <v>5.0000000000000001E-4</v>
      </c>
      <c r="AI680">
        <v>5.9999999999999995E-4</v>
      </c>
      <c r="AJ680">
        <v>5.0000000000000001E-4</v>
      </c>
      <c r="AK680">
        <v>2.0000000000000001E-4</v>
      </c>
      <c r="AL680">
        <v>4.0000000000000002E-4</v>
      </c>
      <c r="AM680">
        <v>5.4000000000000001E-4</v>
      </c>
      <c r="AN680">
        <v>6.8999999999999997E-4</v>
      </c>
      <c r="AO680">
        <v>6.9999999999999994E-5</v>
      </c>
      <c r="AP680">
        <v>0</v>
      </c>
      <c r="AQ680" t="s">
        <v>606</v>
      </c>
      <c r="AR680" t="s">
        <v>606</v>
      </c>
      <c r="AS680" t="s">
        <v>606</v>
      </c>
      <c r="AT680" t="s">
        <v>606</v>
      </c>
      <c r="AU680" t="s">
        <v>606</v>
      </c>
      <c r="BK680">
        <v>1.0000000000000001E-5</v>
      </c>
      <c r="BL680">
        <v>0</v>
      </c>
      <c r="BM680">
        <v>0</v>
      </c>
      <c r="BN680">
        <v>0</v>
      </c>
      <c r="BO680">
        <v>0</v>
      </c>
      <c r="BP680">
        <v>3.0000000000000001E-5</v>
      </c>
      <c r="BQ680">
        <v>0</v>
      </c>
      <c r="BR680">
        <v>0</v>
      </c>
      <c r="BS680">
        <v>3.0000000000000001E-5</v>
      </c>
      <c r="BT680">
        <v>2.0000000000000002E-5</v>
      </c>
      <c r="BU680">
        <v>1.0000000000000001E-5</v>
      </c>
      <c r="BV680">
        <v>0.59099999999999997</v>
      </c>
      <c r="BW680">
        <v>0.72432960000000002</v>
      </c>
      <c r="BX680">
        <v>17.100000000000001</v>
      </c>
      <c r="BY680">
        <v>4619.6000000000004</v>
      </c>
      <c r="BZ680">
        <v>194</v>
      </c>
      <c r="CB680">
        <v>109.2</v>
      </c>
      <c r="CC680">
        <v>3.770392749</v>
      </c>
      <c r="CD680">
        <v>3.7671879150000001</v>
      </c>
      <c r="CE680">
        <v>222.46</v>
      </c>
      <c r="CF680" t="s">
        <v>609</v>
      </c>
      <c r="CG680">
        <v>7</v>
      </c>
      <c r="CH680" t="s">
        <v>1310</v>
      </c>
      <c r="CI680" t="s">
        <v>157</v>
      </c>
      <c r="CJ680" t="s">
        <v>1311</v>
      </c>
      <c r="CL680">
        <v>1299</v>
      </c>
      <c r="CM680">
        <v>1811</v>
      </c>
      <c r="CN680">
        <v>1299</v>
      </c>
      <c r="CO680">
        <v>1811</v>
      </c>
      <c r="CP680" t="s">
        <v>157</v>
      </c>
      <c r="CQ680" t="s">
        <v>157</v>
      </c>
      <c r="CR680" t="s">
        <v>780</v>
      </c>
      <c r="CU680">
        <v>456.3</v>
      </c>
      <c r="CV680">
        <v>451.7</v>
      </c>
      <c r="CW680" t="s">
        <v>2449</v>
      </c>
    </row>
    <row r="681" spans="2:101" hidden="1">
      <c r="B681">
        <v>76770</v>
      </c>
      <c r="C681" t="s">
        <v>2526</v>
      </c>
      <c r="D681" t="s">
        <v>592</v>
      </c>
      <c r="E681" t="s">
        <v>665</v>
      </c>
      <c r="F681" t="s">
        <v>594</v>
      </c>
      <c r="G681" t="s">
        <v>2527</v>
      </c>
      <c r="H681">
        <v>12878</v>
      </c>
      <c r="I681" t="s">
        <v>616</v>
      </c>
      <c r="J681" t="s">
        <v>1487</v>
      </c>
      <c r="K681">
        <v>11676</v>
      </c>
      <c r="L681" t="s">
        <v>638</v>
      </c>
      <c r="M681" t="s">
        <v>1096</v>
      </c>
      <c r="N681" t="s">
        <v>1642</v>
      </c>
      <c r="O681" t="s">
        <v>2445</v>
      </c>
      <c r="P681" t="s">
        <v>2332</v>
      </c>
      <c r="Q681" t="s">
        <v>1137</v>
      </c>
      <c r="R681">
        <v>372</v>
      </c>
      <c r="S681">
        <v>372</v>
      </c>
      <c r="T681">
        <v>359</v>
      </c>
      <c r="U681">
        <v>7.2</v>
      </c>
      <c r="V681">
        <v>7.2</v>
      </c>
      <c r="W681">
        <v>23.3</v>
      </c>
      <c r="Z681" t="s">
        <v>607</v>
      </c>
      <c r="AA681">
        <v>1.1999999999999999E-3</v>
      </c>
      <c r="AB681">
        <v>1.47E-2</v>
      </c>
      <c r="AC681">
        <v>1.8499999999999999E-2</v>
      </c>
      <c r="AD681" t="s">
        <v>607</v>
      </c>
      <c r="AE681">
        <v>0.95409999999999995</v>
      </c>
      <c r="AF681">
        <v>5.7000000000000002E-3</v>
      </c>
      <c r="AG681">
        <v>5.9999999999999995E-4</v>
      </c>
      <c r="AH681">
        <v>2.9999999999999997E-4</v>
      </c>
      <c r="AI681">
        <v>2.9999999999999997E-4</v>
      </c>
      <c r="AJ681">
        <v>5.0000000000000001E-4</v>
      </c>
      <c r="AK681">
        <v>4.0000000000000002E-4</v>
      </c>
      <c r="AL681">
        <v>7.5000000000000002E-4</v>
      </c>
      <c r="AM681">
        <v>1.1100000000000001E-3</v>
      </c>
      <c r="AN681">
        <v>7.9000000000000001E-4</v>
      </c>
      <c r="AO681">
        <v>9.0000000000000006E-5</v>
      </c>
      <c r="AP681">
        <v>0</v>
      </c>
      <c r="AQ681" t="s">
        <v>606</v>
      </c>
      <c r="AR681" t="s">
        <v>606</v>
      </c>
      <c r="AS681" t="s">
        <v>606</v>
      </c>
      <c r="AT681" t="s">
        <v>606</v>
      </c>
      <c r="AU681" t="s">
        <v>606</v>
      </c>
      <c r="BK681">
        <v>2.0000000000000002E-5</v>
      </c>
      <c r="BL681">
        <v>5.0000000000000002E-5</v>
      </c>
      <c r="BM681">
        <v>0</v>
      </c>
      <c r="BN681">
        <v>0</v>
      </c>
      <c r="BO681">
        <v>0</v>
      </c>
      <c r="BP681">
        <v>1.0000000000000001E-5</v>
      </c>
      <c r="BQ681">
        <v>0</v>
      </c>
      <c r="BR681">
        <v>5.0000000000000001E-4</v>
      </c>
      <c r="BS681">
        <v>1.1E-4</v>
      </c>
      <c r="BT681">
        <v>6.0000000000000002E-5</v>
      </c>
      <c r="BU681">
        <v>2.1000000000000001E-4</v>
      </c>
      <c r="BV681">
        <v>0.59299999999999997</v>
      </c>
      <c r="BW681">
        <v>0.7267808</v>
      </c>
      <c r="BX681">
        <v>17.2</v>
      </c>
      <c r="BY681">
        <v>4620.8999999999996</v>
      </c>
      <c r="BZ681">
        <v>193.9</v>
      </c>
      <c r="CB681">
        <v>104.7</v>
      </c>
      <c r="CC681">
        <v>3.615019422</v>
      </c>
      <c r="CD681">
        <v>3.6119466550000001</v>
      </c>
      <c r="CE681">
        <v>212.99</v>
      </c>
      <c r="CF681" t="s">
        <v>609</v>
      </c>
      <c r="CG681">
        <v>2.5</v>
      </c>
      <c r="CH681" t="s">
        <v>1488</v>
      </c>
      <c r="CI681" t="s">
        <v>157</v>
      </c>
      <c r="CJ681" t="s">
        <v>1489</v>
      </c>
      <c r="CL681">
        <v>1351</v>
      </c>
      <c r="CM681">
        <v>2040</v>
      </c>
      <c r="CN681">
        <v>1351</v>
      </c>
      <c r="CO681">
        <v>2040</v>
      </c>
      <c r="CP681" t="s">
        <v>157</v>
      </c>
      <c r="CQ681" t="s">
        <v>157</v>
      </c>
      <c r="CR681" t="s">
        <v>780</v>
      </c>
      <c r="CU681">
        <v>484.6</v>
      </c>
      <c r="CV681">
        <v>479.8</v>
      </c>
      <c r="CW681" t="s">
        <v>2449</v>
      </c>
    </row>
    <row r="682" spans="2:101" hidden="1">
      <c r="B682">
        <v>76771</v>
      </c>
      <c r="C682" t="s">
        <v>1411</v>
      </c>
      <c r="D682" t="s">
        <v>592</v>
      </c>
      <c r="E682" t="s">
        <v>665</v>
      </c>
      <c r="F682" t="s">
        <v>594</v>
      </c>
      <c r="G682" t="s">
        <v>2528</v>
      </c>
      <c r="H682">
        <v>11890</v>
      </c>
      <c r="I682" t="s">
        <v>616</v>
      </c>
      <c r="J682" t="s">
        <v>1413</v>
      </c>
      <c r="K682">
        <v>11674</v>
      </c>
      <c r="L682" t="s">
        <v>638</v>
      </c>
      <c r="M682" t="s">
        <v>1143</v>
      </c>
      <c r="N682" t="s">
        <v>1642</v>
      </c>
      <c r="O682" t="s">
        <v>2445</v>
      </c>
      <c r="P682" t="s">
        <v>2332</v>
      </c>
      <c r="Q682" t="s">
        <v>642</v>
      </c>
      <c r="R682">
        <v>462</v>
      </c>
      <c r="S682">
        <v>462</v>
      </c>
      <c r="T682">
        <v>138</v>
      </c>
      <c r="U682">
        <v>15.6</v>
      </c>
      <c r="V682">
        <v>15.6</v>
      </c>
      <c r="W682">
        <v>23.3</v>
      </c>
      <c r="Z682">
        <v>4.1999999999999997E-3</v>
      </c>
      <c r="AA682">
        <v>1E-4</v>
      </c>
      <c r="AB682">
        <v>1.21E-2</v>
      </c>
      <c r="AC682">
        <v>0.14449999999999999</v>
      </c>
      <c r="AD682" t="s">
        <v>607</v>
      </c>
      <c r="AE682">
        <v>0.83750000000000002</v>
      </c>
      <c r="AF682">
        <v>1.1000000000000001E-3</v>
      </c>
      <c r="AG682">
        <v>2.9999999999999997E-4</v>
      </c>
      <c r="AH682">
        <v>2.0000000000000001E-4</v>
      </c>
      <c r="AI682" t="s">
        <v>607</v>
      </c>
      <c r="AJ682" t="s">
        <v>607</v>
      </c>
      <c r="AK682" t="s">
        <v>607</v>
      </c>
      <c r="AL682">
        <v>0</v>
      </c>
      <c r="AM682">
        <v>0</v>
      </c>
      <c r="AN682">
        <v>0</v>
      </c>
      <c r="AO682">
        <v>0</v>
      </c>
      <c r="AP682">
        <v>0</v>
      </c>
      <c r="AQ682" t="s">
        <v>606</v>
      </c>
      <c r="AR682" t="s">
        <v>606</v>
      </c>
      <c r="AS682" t="s">
        <v>606</v>
      </c>
      <c r="AT682" t="s">
        <v>606</v>
      </c>
      <c r="AU682" t="s">
        <v>606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0.69799999999999995</v>
      </c>
      <c r="BW682">
        <v>0.85546880000000003</v>
      </c>
      <c r="BX682">
        <v>20.2</v>
      </c>
      <c r="BY682">
        <v>4972</v>
      </c>
      <c r="BZ682">
        <v>205.8</v>
      </c>
      <c r="CB682">
        <v>95</v>
      </c>
      <c r="CC682">
        <v>3.28</v>
      </c>
      <c r="CD682">
        <v>3.2770000000000001</v>
      </c>
      <c r="CE682" t="s">
        <v>608</v>
      </c>
      <c r="CF682" t="s">
        <v>609</v>
      </c>
      <c r="CG682">
        <v>45</v>
      </c>
      <c r="CH682" t="s">
        <v>1414</v>
      </c>
      <c r="CI682" t="s">
        <v>157</v>
      </c>
      <c r="CJ682" t="s">
        <v>1410</v>
      </c>
      <c r="CL682">
        <v>378.5</v>
      </c>
      <c r="CM682">
        <v>382</v>
      </c>
      <c r="CN682">
        <v>378.5</v>
      </c>
      <c r="CO682">
        <v>382</v>
      </c>
      <c r="CP682" t="s">
        <v>157</v>
      </c>
      <c r="CQ682" t="s">
        <v>157</v>
      </c>
      <c r="CR682" t="s">
        <v>780</v>
      </c>
      <c r="CU682">
        <v>483.2</v>
      </c>
      <c r="CV682">
        <v>479.5</v>
      </c>
      <c r="CW682" t="s">
        <v>2449</v>
      </c>
    </row>
    <row r="683" spans="2:101" hidden="1">
      <c r="B683">
        <v>73292</v>
      </c>
      <c r="C683" t="s">
        <v>915</v>
      </c>
      <c r="D683" t="s">
        <v>592</v>
      </c>
      <c r="E683" t="s">
        <v>665</v>
      </c>
      <c r="F683" t="s">
        <v>594</v>
      </c>
      <c r="G683" t="s">
        <v>2529</v>
      </c>
      <c r="H683">
        <v>6251</v>
      </c>
      <c r="I683" t="s">
        <v>616</v>
      </c>
      <c r="J683" t="s">
        <v>917</v>
      </c>
      <c r="K683">
        <v>7435</v>
      </c>
      <c r="L683" t="s">
        <v>874</v>
      </c>
      <c r="M683" t="s">
        <v>852</v>
      </c>
      <c r="N683" t="s">
        <v>2306</v>
      </c>
      <c r="O683" t="s">
        <v>1630</v>
      </c>
      <c r="P683" t="s">
        <v>1873</v>
      </c>
      <c r="Q683" t="s">
        <v>642</v>
      </c>
      <c r="R683">
        <v>345</v>
      </c>
      <c r="S683">
        <v>345</v>
      </c>
      <c r="T683">
        <v>350</v>
      </c>
      <c r="U683">
        <v>21</v>
      </c>
      <c r="V683">
        <v>21</v>
      </c>
      <c r="W683">
        <v>20.5</v>
      </c>
      <c r="Y683" t="s">
        <v>1354</v>
      </c>
      <c r="Z683" t="s">
        <v>607</v>
      </c>
      <c r="AA683">
        <v>4.0000000000000002E-4</v>
      </c>
      <c r="AB683">
        <v>7.1000000000000004E-3</v>
      </c>
      <c r="AC683">
        <v>1.01E-2</v>
      </c>
      <c r="AD683" t="s">
        <v>606</v>
      </c>
      <c r="AE683">
        <v>0.85729999999999995</v>
      </c>
      <c r="AF683">
        <v>6.7900000000000002E-2</v>
      </c>
      <c r="AG683">
        <v>4.0300000000000002E-2</v>
      </c>
      <c r="AH683">
        <v>3.8E-3</v>
      </c>
      <c r="AI683">
        <v>8.3000000000000001E-3</v>
      </c>
      <c r="AJ683">
        <v>1.4E-3</v>
      </c>
      <c r="AK683">
        <v>1.4E-3</v>
      </c>
      <c r="AL683">
        <v>4.6000000000000001E-4</v>
      </c>
      <c r="AM683">
        <v>2.7999999999999998E-4</v>
      </c>
      <c r="AN683">
        <v>2.7E-4</v>
      </c>
      <c r="AO683">
        <v>8.0000000000000007E-5</v>
      </c>
      <c r="AP683">
        <v>0</v>
      </c>
      <c r="AQ683" t="s">
        <v>606</v>
      </c>
      <c r="AR683" t="s">
        <v>606</v>
      </c>
      <c r="AS683" t="s">
        <v>606</v>
      </c>
      <c r="AT683" t="s">
        <v>606</v>
      </c>
      <c r="AU683" t="s">
        <v>606</v>
      </c>
      <c r="BK683">
        <v>5.0000000000000002E-5</v>
      </c>
      <c r="BL683">
        <v>0</v>
      </c>
      <c r="BM683">
        <v>6.9999999999999994E-5</v>
      </c>
      <c r="BN683">
        <v>0</v>
      </c>
      <c r="BO683">
        <v>0</v>
      </c>
      <c r="BP683">
        <v>2.0000000000000002E-5</v>
      </c>
      <c r="BQ683">
        <v>0</v>
      </c>
      <c r="BR683">
        <v>3.4000000000000002E-4</v>
      </c>
      <c r="BS683">
        <v>1.2E-4</v>
      </c>
      <c r="BT683">
        <v>1.4999999999999999E-4</v>
      </c>
      <c r="BU683">
        <v>1.6000000000000001E-4</v>
      </c>
      <c r="BV683">
        <v>0.66700000000000004</v>
      </c>
      <c r="BW683">
        <v>0.81747519999999996</v>
      </c>
      <c r="BX683">
        <v>19.3</v>
      </c>
      <c r="BY683">
        <v>4604.3999999999996</v>
      </c>
      <c r="BZ683">
        <v>210.5</v>
      </c>
      <c r="CB683">
        <v>101.6</v>
      </c>
      <c r="CC683">
        <v>3.5079844630000001</v>
      </c>
      <c r="CD683">
        <v>3.5050026760000002</v>
      </c>
      <c r="CE683">
        <v>203.87</v>
      </c>
      <c r="CF683" t="s">
        <v>609</v>
      </c>
      <c r="CG683">
        <v>0</v>
      </c>
      <c r="CH683" t="s">
        <v>918</v>
      </c>
      <c r="CJ683" t="s">
        <v>919</v>
      </c>
      <c r="CL683">
        <v>1117</v>
      </c>
      <c r="CM683">
        <v>1119.5</v>
      </c>
      <c r="CN683">
        <v>1102</v>
      </c>
      <c r="CO683">
        <v>1110</v>
      </c>
      <c r="CP683">
        <v>1102</v>
      </c>
      <c r="CQ683">
        <v>1110</v>
      </c>
      <c r="CR683" t="s">
        <v>780</v>
      </c>
      <c r="CS683" t="s">
        <v>780</v>
      </c>
      <c r="CT683" t="s">
        <v>780</v>
      </c>
      <c r="CU683">
        <v>734</v>
      </c>
      <c r="CV683">
        <v>729.9</v>
      </c>
      <c r="CW683" t="s">
        <v>2307</v>
      </c>
    </row>
    <row r="684" spans="2:101" hidden="1">
      <c r="B684">
        <v>79040</v>
      </c>
      <c r="C684" t="s">
        <v>1741</v>
      </c>
      <c r="D684" t="s">
        <v>592</v>
      </c>
      <c r="E684" t="s">
        <v>614</v>
      </c>
      <c r="F684" t="s">
        <v>594</v>
      </c>
      <c r="G684" t="s">
        <v>2530</v>
      </c>
      <c r="H684" t="s">
        <v>2285</v>
      </c>
      <c r="I684" t="s">
        <v>616</v>
      </c>
      <c r="J684" t="s">
        <v>598</v>
      </c>
      <c r="L684" t="s">
        <v>617</v>
      </c>
      <c r="N684" t="s">
        <v>2332</v>
      </c>
      <c r="O684" t="s">
        <v>2531</v>
      </c>
      <c r="P684" t="s">
        <v>2532</v>
      </c>
      <c r="Q684" t="s">
        <v>627</v>
      </c>
      <c r="R684">
        <v>5654</v>
      </c>
      <c r="S684">
        <v>5654</v>
      </c>
      <c r="T684">
        <v>3158</v>
      </c>
      <c r="U684">
        <v>27.6</v>
      </c>
      <c r="V684">
        <v>27.6</v>
      </c>
      <c r="W684">
        <v>24.4</v>
      </c>
      <c r="Y684" t="s">
        <v>2533</v>
      </c>
      <c r="Z684" t="s">
        <v>607</v>
      </c>
      <c r="AA684">
        <v>2.9999999999999997E-4</v>
      </c>
      <c r="AB684">
        <v>6.4000000000000003E-3</v>
      </c>
      <c r="AC684">
        <v>1.3299999999999999E-2</v>
      </c>
      <c r="AD684" t="s">
        <v>606</v>
      </c>
      <c r="AE684">
        <v>0.97570000000000001</v>
      </c>
      <c r="AF684">
        <v>3.3E-3</v>
      </c>
      <c r="AG684">
        <v>5.0000000000000001E-4</v>
      </c>
      <c r="AH684">
        <v>2.0000000000000001E-4</v>
      </c>
      <c r="AI684">
        <v>2.0000000000000001E-4</v>
      </c>
      <c r="AJ684">
        <v>1E-4</v>
      </c>
      <c r="AK684" t="s">
        <v>607</v>
      </c>
      <c r="AL684">
        <v>0</v>
      </c>
      <c r="AM684">
        <v>0</v>
      </c>
      <c r="AN684">
        <v>0</v>
      </c>
      <c r="AO684">
        <v>0</v>
      </c>
      <c r="AP684">
        <v>0</v>
      </c>
      <c r="AQ684" t="s">
        <v>607</v>
      </c>
      <c r="AR684" t="s">
        <v>607</v>
      </c>
      <c r="AS684" t="s">
        <v>606</v>
      </c>
      <c r="AT684" t="s">
        <v>606</v>
      </c>
      <c r="AU684" t="s">
        <v>606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0.57299999999999995</v>
      </c>
      <c r="BW684">
        <v>0.70226880000000003</v>
      </c>
      <c r="BX684">
        <v>16.600000000000001</v>
      </c>
      <c r="BY684">
        <v>4626.3999999999996</v>
      </c>
      <c r="BZ684">
        <v>192.3</v>
      </c>
      <c r="CB684">
        <v>105</v>
      </c>
      <c r="CC684">
        <v>3.6253776439999998</v>
      </c>
      <c r="CD684">
        <v>3.6222960729999998</v>
      </c>
      <c r="CE684">
        <v>213.36</v>
      </c>
      <c r="CF684" t="s">
        <v>609</v>
      </c>
      <c r="CG684">
        <v>0</v>
      </c>
      <c r="CH684" t="s">
        <v>628</v>
      </c>
      <c r="CJ684" t="s">
        <v>624</v>
      </c>
      <c r="CW684" t="s">
        <v>2534</v>
      </c>
    </row>
    <row r="685" spans="2:101" hidden="1">
      <c r="B685">
        <v>79041</v>
      </c>
      <c r="C685" t="s">
        <v>1741</v>
      </c>
      <c r="D685" t="s">
        <v>592</v>
      </c>
      <c r="E685" t="s">
        <v>614</v>
      </c>
      <c r="F685" t="s">
        <v>594</v>
      </c>
      <c r="G685" t="s">
        <v>2535</v>
      </c>
      <c r="H685" t="s">
        <v>2285</v>
      </c>
      <c r="I685" t="s">
        <v>616</v>
      </c>
      <c r="J685" t="s">
        <v>598</v>
      </c>
      <c r="L685" t="s">
        <v>617</v>
      </c>
      <c r="N685" t="s">
        <v>2332</v>
      </c>
      <c r="O685" t="s">
        <v>2531</v>
      </c>
      <c r="P685" t="s">
        <v>2532</v>
      </c>
      <c r="Q685" t="s">
        <v>630</v>
      </c>
      <c r="R685">
        <v>6012</v>
      </c>
      <c r="S685">
        <v>6012</v>
      </c>
      <c r="T685">
        <v>3496</v>
      </c>
      <c r="U685">
        <v>30.4</v>
      </c>
      <c r="V685">
        <v>30.4</v>
      </c>
      <c r="W685">
        <v>24.4</v>
      </c>
      <c r="Y685" t="s">
        <v>2533</v>
      </c>
      <c r="Z685" t="s">
        <v>607</v>
      </c>
      <c r="AA685">
        <v>5.9999999999999995E-4</v>
      </c>
      <c r="AB685">
        <v>6.7999999999999996E-3</v>
      </c>
      <c r="AC685">
        <v>2.0500000000000001E-2</v>
      </c>
      <c r="AD685" t="s">
        <v>606</v>
      </c>
      <c r="AE685">
        <v>0.96679999999999999</v>
      </c>
      <c r="AF685">
        <v>4.5999999999999999E-3</v>
      </c>
      <c r="AG685">
        <v>4.0000000000000002E-4</v>
      </c>
      <c r="AH685">
        <v>2.0000000000000001E-4</v>
      </c>
      <c r="AI685">
        <v>1E-4</v>
      </c>
      <c r="AJ685" t="s">
        <v>607</v>
      </c>
      <c r="AK685" t="s">
        <v>607</v>
      </c>
      <c r="AL685">
        <v>0</v>
      </c>
      <c r="AM685">
        <v>0</v>
      </c>
      <c r="AN685">
        <v>0</v>
      </c>
      <c r="AO685">
        <v>0</v>
      </c>
      <c r="AP685">
        <v>0</v>
      </c>
      <c r="AQ685" t="s">
        <v>606</v>
      </c>
      <c r="AR685" t="s">
        <v>606</v>
      </c>
      <c r="AS685" t="s">
        <v>606</v>
      </c>
      <c r="AT685" t="s">
        <v>606</v>
      </c>
      <c r="AU685" t="s">
        <v>606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0.57999999999999996</v>
      </c>
      <c r="BW685">
        <v>0.71084800000000004</v>
      </c>
      <c r="BX685">
        <v>16.8</v>
      </c>
      <c r="BY685">
        <v>4646</v>
      </c>
      <c r="BZ685">
        <v>193.1</v>
      </c>
      <c r="CB685">
        <v>95</v>
      </c>
      <c r="CC685">
        <v>3.28</v>
      </c>
      <c r="CD685">
        <v>3.2770000000000001</v>
      </c>
      <c r="CE685" t="s">
        <v>608</v>
      </c>
      <c r="CF685" t="s">
        <v>609</v>
      </c>
      <c r="CG685">
        <v>0</v>
      </c>
      <c r="CH685" t="s">
        <v>631</v>
      </c>
      <c r="CJ685" t="s">
        <v>624</v>
      </c>
      <c r="CW685" t="s">
        <v>2534</v>
      </c>
    </row>
    <row r="686" spans="2:101" hidden="1">
      <c r="C686" t="s">
        <v>2536</v>
      </c>
      <c r="D686" t="s">
        <v>2537</v>
      </c>
      <c r="E686" t="s">
        <v>665</v>
      </c>
      <c r="F686" t="s">
        <v>594</v>
      </c>
      <c r="G686" t="s">
        <v>2538</v>
      </c>
      <c r="H686">
        <v>9661</v>
      </c>
      <c r="I686" t="s">
        <v>616</v>
      </c>
      <c r="J686" t="s">
        <v>2539</v>
      </c>
      <c r="L686" t="s">
        <v>1325</v>
      </c>
      <c r="M686" t="s">
        <v>959</v>
      </c>
      <c r="N686" t="s">
        <v>2540</v>
      </c>
      <c r="O686" t="s">
        <v>2541</v>
      </c>
      <c r="P686" t="s">
        <v>2542</v>
      </c>
      <c r="Q686" t="s">
        <v>642</v>
      </c>
      <c r="R686">
        <v>800</v>
      </c>
      <c r="S686">
        <v>800</v>
      </c>
      <c r="T686">
        <v>785</v>
      </c>
      <c r="U686">
        <v>-15</v>
      </c>
      <c r="V686">
        <v>-15</v>
      </c>
      <c r="W686">
        <v>21</v>
      </c>
      <c r="Y686" t="s">
        <v>2543</v>
      </c>
      <c r="Z686">
        <v>2.9999999999999997E-4</v>
      </c>
      <c r="AA686">
        <v>2.9999999999999997E-4</v>
      </c>
      <c r="AB686">
        <v>0.01</v>
      </c>
      <c r="AC686">
        <v>1.5100000000000001E-2</v>
      </c>
      <c r="AD686" t="s">
        <v>607</v>
      </c>
      <c r="AE686">
        <v>0.95489999999999997</v>
      </c>
      <c r="AF686">
        <v>1.4E-2</v>
      </c>
      <c r="AG686">
        <v>2.5999999999999999E-3</v>
      </c>
      <c r="AH686">
        <v>1E-3</v>
      </c>
      <c r="AI686">
        <v>1E-3</v>
      </c>
      <c r="AJ686">
        <v>2.9999999999999997E-4</v>
      </c>
      <c r="AK686">
        <v>2.0000000000000001E-4</v>
      </c>
      <c r="AL686">
        <v>2.3000000000000001E-4</v>
      </c>
      <c r="AM686">
        <v>0</v>
      </c>
      <c r="AN686">
        <v>0</v>
      </c>
      <c r="AO686">
        <v>0</v>
      </c>
      <c r="AP686">
        <v>0</v>
      </c>
      <c r="AQ686" t="s">
        <v>606</v>
      </c>
      <c r="AR686" t="s">
        <v>606</v>
      </c>
      <c r="AS686" t="s">
        <v>606</v>
      </c>
      <c r="AT686" t="s">
        <v>606</v>
      </c>
      <c r="AU686" t="s">
        <v>606</v>
      </c>
      <c r="BK686">
        <v>0</v>
      </c>
      <c r="BL686">
        <v>3.0000000000000001E-5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4.0000000000000003E-5</v>
      </c>
      <c r="BS686">
        <v>0</v>
      </c>
      <c r="BT686">
        <v>0</v>
      </c>
      <c r="BU686">
        <v>0</v>
      </c>
      <c r="BV686">
        <v>0.58599999999999997</v>
      </c>
      <c r="BW686">
        <v>0.7182016</v>
      </c>
      <c r="BX686">
        <v>17</v>
      </c>
      <c r="BY686">
        <v>4626.7</v>
      </c>
      <c r="BZ686">
        <v>194.3</v>
      </c>
      <c r="CB686">
        <v>103.8</v>
      </c>
      <c r="CC686">
        <v>3.5839447560000002</v>
      </c>
      <c r="CD686">
        <v>3.580898403</v>
      </c>
      <c r="CE686">
        <v>206.87</v>
      </c>
      <c r="CF686" t="s">
        <v>609</v>
      </c>
      <c r="CG686">
        <v>7</v>
      </c>
      <c r="CH686" t="s">
        <v>2544</v>
      </c>
      <c r="CI686">
        <v>7471</v>
      </c>
      <c r="CJ686" t="s">
        <v>2545</v>
      </c>
      <c r="CW686" t="s">
        <v>2546</v>
      </c>
    </row>
    <row r="687" spans="2:101" hidden="1">
      <c r="C687" t="s">
        <v>2547</v>
      </c>
      <c r="D687" t="s">
        <v>2537</v>
      </c>
      <c r="E687" t="s">
        <v>665</v>
      </c>
      <c r="F687" t="s">
        <v>594</v>
      </c>
      <c r="G687" t="s">
        <v>2548</v>
      </c>
      <c r="H687">
        <v>5363</v>
      </c>
      <c r="I687" t="s">
        <v>616</v>
      </c>
      <c r="J687" t="s">
        <v>2549</v>
      </c>
      <c r="L687" t="s">
        <v>1325</v>
      </c>
      <c r="M687" t="s">
        <v>959</v>
      </c>
      <c r="N687" t="s">
        <v>2540</v>
      </c>
      <c r="O687" t="s">
        <v>2550</v>
      </c>
      <c r="P687" t="s">
        <v>2551</v>
      </c>
      <c r="Q687" t="s">
        <v>642</v>
      </c>
      <c r="R687">
        <v>400</v>
      </c>
      <c r="S687">
        <v>400</v>
      </c>
      <c r="T687">
        <v>350</v>
      </c>
      <c r="U687">
        <v>-4</v>
      </c>
      <c r="V687">
        <v>-4</v>
      </c>
      <c r="W687">
        <v>21</v>
      </c>
      <c r="Y687" t="s">
        <v>2543</v>
      </c>
      <c r="Z687" t="s">
        <v>607</v>
      </c>
      <c r="AA687">
        <v>2.9999999999999997E-4</v>
      </c>
      <c r="AB687">
        <v>7.7000000000000002E-3</v>
      </c>
      <c r="AC687">
        <v>1.3599999999999999E-2</v>
      </c>
      <c r="AD687" t="s">
        <v>607</v>
      </c>
      <c r="AE687">
        <v>0.96499999999999997</v>
      </c>
      <c r="AF687">
        <v>9.5999999999999992E-3</v>
      </c>
      <c r="AG687">
        <v>1E-3</v>
      </c>
      <c r="AH687">
        <v>1E-3</v>
      </c>
      <c r="AI687">
        <v>4.0000000000000002E-4</v>
      </c>
      <c r="AJ687">
        <v>2.0000000000000001E-4</v>
      </c>
      <c r="AK687">
        <v>1E-4</v>
      </c>
      <c r="AL687">
        <v>2.9E-4</v>
      </c>
      <c r="AM687">
        <v>0</v>
      </c>
      <c r="AN687">
        <v>2.4000000000000001E-4</v>
      </c>
      <c r="AO687">
        <v>2.9999999999999997E-4</v>
      </c>
      <c r="AP687">
        <v>0</v>
      </c>
      <c r="AQ687" t="s">
        <v>607</v>
      </c>
      <c r="AR687" t="s">
        <v>606</v>
      </c>
      <c r="AS687" t="s">
        <v>606</v>
      </c>
      <c r="AT687" t="s">
        <v>606</v>
      </c>
      <c r="AU687" t="s">
        <v>606</v>
      </c>
      <c r="BK687">
        <v>0</v>
      </c>
      <c r="BL687">
        <v>3.0000000000000001E-5</v>
      </c>
      <c r="BM687">
        <v>0</v>
      </c>
      <c r="BN687">
        <v>0</v>
      </c>
      <c r="BO687">
        <v>0</v>
      </c>
      <c r="BP687">
        <v>1E-4</v>
      </c>
      <c r="BQ687">
        <v>0</v>
      </c>
      <c r="BR687">
        <v>8.0000000000000007E-5</v>
      </c>
      <c r="BS687">
        <v>0</v>
      </c>
      <c r="BT687">
        <v>0</v>
      </c>
      <c r="BU687">
        <v>6.0000000000000002E-5</v>
      </c>
      <c r="BV687">
        <v>0.58199999999999996</v>
      </c>
      <c r="BW687">
        <v>0.71329920000000002</v>
      </c>
      <c r="BX687">
        <v>16.8</v>
      </c>
      <c r="BY687">
        <v>4625.2</v>
      </c>
      <c r="BZ687">
        <v>193.7</v>
      </c>
      <c r="CB687">
        <v>117.9</v>
      </c>
      <c r="CC687">
        <v>4.0707811830000002</v>
      </c>
      <c r="CD687">
        <v>4.0673210190000004</v>
      </c>
      <c r="CE687">
        <v>235.95</v>
      </c>
      <c r="CF687" t="s">
        <v>609</v>
      </c>
      <c r="CG687">
        <v>5</v>
      </c>
      <c r="CH687" t="s">
        <v>2552</v>
      </c>
      <c r="CI687">
        <v>15044</v>
      </c>
      <c r="CJ687" t="s">
        <v>2553</v>
      </c>
      <c r="CW687" t="s">
        <v>2546</v>
      </c>
    </row>
    <row r="688" spans="2:101" hidden="1">
      <c r="C688" t="s">
        <v>2554</v>
      </c>
      <c r="D688" t="s">
        <v>2537</v>
      </c>
      <c r="E688" t="s">
        <v>665</v>
      </c>
      <c r="F688" t="s">
        <v>594</v>
      </c>
      <c r="G688" t="s">
        <v>2555</v>
      </c>
      <c r="H688">
        <v>5767</v>
      </c>
      <c r="I688" t="s">
        <v>616</v>
      </c>
      <c r="J688" t="s">
        <v>598</v>
      </c>
      <c r="L688" t="s">
        <v>1325</v>
      </c>
      <c r="M688" t="s">
        <v>959</v>
      </c>
      <c r="N688" t="s">
        <v>2540</v>
      </c>
      <c r="O688" t="s">
        <v>2550</v>
      </c>
      <c r="P688" t="s">
        <v>2551</v>
      </c>
      <c r="Q688" t="s">
        <v>642</v>
      </c>
      <c r="R688">
        <v>400</v>
      </c>
      <c r="S688">
        <v>400</v>
      </c>
      <c r="T688">
        <v>300</v>
      </c>
      <c r="U688">
        <v>-2</v>
      </c>
      <c r="V688">
        <v>-2</v>
      </c>
      <c r="W688">
        <v>21</v>
      </c>
      <c r="Y688" t="s">
        <v>2543</v>
      </c>
      <c r="Z688" t="s">
        <v>607</v>
      </c>
      <c r="AA688">
        <v>2.9999999999999997E-4</v>
      </c>
      <c r="AB688">
        <v>8.3000000000000001E-3</v>
      </c>
      <c r="AC688">
        <v>1.3599999999999999E-2</v>
      </c>
      <c r="AD688" t="s">
        <v>607</v>
      </c>
      <c r="AE688">
        <v>0.96309999999999996</v>
      </c>
      <c r="AF688">
        <v>9.5999999999999992E-3</v>
      </c>
      <c r="AG688">
        <v>1.6000000000000001E-3</v>
      </c>
      <c r="AH688">
        <v>1.1999999999999999E-3</v>
      </c>
      <c r="AI688">
        <v>5.9999999999999995E-4</v>
      </c>
      <c r="AJ688">
        <v>2.9999999999999997E-4</v>
      </c>
      <c r="AK688">
        <v>2.0000000000000001E-4</v>
      </c>
      <c r="AL688">
        <v>3.6999999999999999E-4</v>
      </c>
      <c r="AM688">
        <v>0</v>
      </c>
      <c r="AN688">
        <v>3.5E-4</v>
      </c>
      <c r="AO688">
        <v>2.4000000000000001E-4</v>
      </c>
      <c r="AP688">
        <v>0</v>
      </c>
      <c r="AQ688" t="s">
        <v>606</v>
      </c>
      <c r="AR688" t="s">
        <v>606</v>
      </c>
      <c r="AS688" t="s">
        <v>606</v>
      </c>
      <c r="AT688" t="s">
        <v>606</v>
      </c>
      <c r="AU688" t="s">
        <v>606</v>
      </c>
      <c r="BK688">
        <v>0</v>
      </c>
      <c r="BL688">
        <v>4.0000000000000003E-5</v>
      </c>
      <c r="BM688">
        <v>0</v>
      </c>
      <c r="BN688">
        <v>0</v>
      </c>
      <c r="BO688">
        <v>0</v>
      </c>
      <c r="BP688">
        <v>6.0000000000000002E-5</v>
      </c>
      <c r="BQ688">
        <v>0</v>
      </c>
      <c r="BR688">
        <v>9.0000000000000006E-5</v>
      </c>
      <c r="BS688">
        <v>0</v>
      </c>
      <c r="BT688">
        <v>0</v>
      </c>
      <c r="BU688">
        <v>5.0000000000000002E-5</v>
      </c>
      <c r="BV688">
        <v>0.58299999999999996</v>
      </c>
      <c r="BW688">
        <v>0.71452479999999996</v>
      </c>
      <c r="BX688">
        <v>16.899999999999999</v>
      </c>
      <c r="BY688">
        <v>4623.3999999999996</v>
      </c>
      <c r="BZ688">
        <v>193.9</v>
      </c>
      <c r="CB688">
        <v>115</v>
      </c>
      <c r="CC688">
        <v>3.9706517049999999</v>
      </c>
      <c r="CD688">
        <v>3.9672766510000002</v>
      </c>
      <c r="CE688">
        <v>231.03</v>
      </c>
      <c r="CF688" t="s">
        <v>609</v>
      </c>
      <c r="CG688">
        <v>20</v>
      </c>
      <c r="CH688" t="s">
        <v>2556</v>
      </c>
      <c r="CI688">
        <v>15043</v>
      </c>
      <c r="CJ688" t="s">
        <v>2557</v>
      </c>
      <c r="CW688" t="s">
        <v>2546</v>
      </c>
    </row>
    <row r="689" spans="2:101" hidden="1">
      <c r="B689">
        <v>76755</v>
      </c>
      <c r="C689" t="s">
        <v>2558</v>
      </c>
      <c r="D689" t="s">
        <v>2537</v>
      </c>
      <c r="E689" t="s">
        <v>665</v>
      </c>
      <c r="F689" t="s">
        <v>594</v>
      </c>
      <c r="G689" t="s">
        <v>2559</v>
      </c>
      <c r="H689">
        <v>13539</v>
      </c>
      <c r="I689" t="s">
        <v>616</v>
      </c>
      <c r="J689" t="s">
        <v>598</v>
      </c>
      <c r="L689" t="s">
        <v>638</v>
      </c>
      <c r="N689" t="s">
        <v>2540</v>
      </c>
      <c r="O689" t="s">
        <v>2541</v>
      </c>
      <c r="P689" t="s">
        <v>2542</v>
      </c>
      <c r="Q689" t="s">
        <v>642</v>
      </c>
      <c r="R689">
        <v>400</v>
      </c>
      <c r="S689">
        <v>400</v>
      </c>
      <c r="T689">
        <v>400</v>
      </c>
      <c r="U689">
        <v>9</v>
      </c>
      <c r="V689">
        <v>9</v>
      </c>
      <c r="W689">
        <v>21</v>
      </c>
      <c r="Z689" t="s">
        <v>606</v>
      </c>
      <c r="AA689">
        <v>2.9999999999999997E-4</v>
      </c>
      <c r="AB689">
        <v>8.0000000000000002E-3</v>
      </c>
      <c r="AC689">
        <v>1.55E-2</v>
      </c>
      <c r="AD689" t="s">
        <v>607</v>
      </c>
      <c r="AE689">
        <v>0.96130000000000004</v>
      </c>
      <c r="AF689">
        <v>1.01E-2</v>
      </c>
      <c r="AG689">
        <v>1.6999999999999999E-3</v>
      </c>
      <c r="AH689">
        <v>1.1000000000000001E-3</v>
      </c>
      <c r="AI689">
        <v>8.0000000000000004E-4</v>
      </c>
      <c r="AJ689">
        <v>2.9999999999999997E-4</v>
      </c>
      <c r="AK689">
        <v>2.0000000000000001E-4</v>
      </c>
      <c r="AL689">
        <v>2.2000000000000001E-4</v>
      </c>
      <c r="AM689">
        <v>0</v>
      </c>
      <c r="AN689">
        <v>3.8000000000000002E-4</v>
      </c>
      <c r="AO689">
        <v>0</v>
      </c>
      <c r="AP689">
        <v>0</v>
      </c>
      <c r="AQ689" t="s">
        <v>606</v>
      </c>
      <c r="AR689" t="s">
        <v>606</v>
      </c>
      <c r="AS689" t="s">
        <v>606</v>
      </c>
      <c r="AT689" t="s">
        <v>606</v>
      </c>
      <c r="AU689" t="s">
        <v>606</v>
      </c>
      <c r="BK689">
        <v>0</v>
      </c>
      <c r="BL689">
        <v>3.0000000000000001E-5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5.0000000000000002E-5</v>
      </c>
      <c r="BS689">
        <v>0</v>
      </c>
      <c r="BT689">
        <v>0</v>
      </c>
      <c r="BU689">
        <v>2.0000000000000002E-5</v>
      </c>
      <c r="BV689">
        <v>0.58399999999999996</v>
      </c>
      <c r="BW689">
        <v>0.71575040000000001</v>
      </c>
      <c r="BX689">
        <v>16.899999999999999</v>
      </c>
      <c r="BY689">
        <v>4629.7</v>
      </c>
      <c r="BZ689">
        <v>194.1</v>
      </c>
      <c r="CB689">
        <v>111.5</v>
      </c>
      <c r="CC689">
        <v>3.8498057829999999</v>
      </c>
      <c r="CD689">
        <v>3.8465334480000002</v>
      </c>
      <c r="CE689">
        <v>226.88</v>
      </c>
      <c r="CF689" t="s">
        <v>609</v>
      </c>
      <c r="CG689">
        <v>14</v>
      </c>
      <c r="CH689" t="s">
        <v>2560</v>
      </c>
      <c r="CJ689" t="s">
        <v>2561</v>
      </c>
      <c r="CW689" t="s">
        <v>2546</v>
      </c>
    </row>
    <row r="690" spans="2:101" hidden="1">
      <c r="C690" t="s">
        <v>2562</v>
      </c>
      <c r="D690" t="s">
        <v>2537</v>
      </c>
      <c r="E690" t="s">
        <v>665</v>
      </c>
      <c r="F690" t="s">
        <v>594</v>
      </c>
      <c r="G690" t="s">
        <v>2563</v>
      </c>
      <c r="H690">
        <v>12394</v>
      </c>
      <c r="I690" t="s">
        <v>616</v>
      </c>
      <c r="J690" t="s">
        <v>2564</v>
      </c>
      <c r="L690" t="s">
        <v>1088</v>
      </c>
      <c r="M690" t="s">
        <v>959</v>
      </c>
      <c r="N690" t="s">
        <v>2540</v>
      </c>
      <c r="O690" t="s">
        <v>2541</v>
      </c>
      <c r="P690" t="s">
        <v>2542</v>
      </c>
      <c r="Q690" t="s">
        <v>642</v>
      </c>
      <c r="R690">
        <v>400</v>
      </c>
      <c r="S690">
        <v>400</v>
      </c>
      <c r="T690">
        <v>400</v>
      </c>
      <c r="U690">
        <v>2</v>
      </c>
      <c r="V690">
        <v>2</v>
      </c>
      <c r="W690">
        <v>21</v>
      </c>
      <c r="Y690" t="s">
        <v>2543</v>
      </c>
      <c r="Z690" t="s">
        <v>606</v>
      </c>
      <c r="AA690">
        <v>2.9999999999999997E-4</v>
      </c>
      <c r="AB690">
        <v>8.6999999999999994E-3</v>
      </c>
      <c r="AC690">
        <v>1.46E-2</v>
      </c>
      <c r="AD690" t="s">
        <v>607</v>
      </c>
      <c r="AE690">
        <v>0.96279999999999999</v>
      </c>
      <c r="AF690">
        <v>9.7999999999999997E-3</v>
      </c>
      <c r="AG690">
        <v>1.6999999999999999E-3</v>
      </c>
      <c r="AH690">
        <v>5.9999999999999995E-4</v>
      </c>
      <c r="AI690">
        <v>6.9999999999999999E-4</v>
      </c>
      <c r="AJ690">
        <v>2.9999999999999997E-4</v>
      </c>
      <c r="AK690">
        <v>2.0000000000000001E-4</v>
      </c>
      <c r="AL690">
        <v>1.2999999999999999E-4</v>
      </c>
      <c r="AM690">
        <v>0</v>
      </c>
      <c r="AN690">
        <v>8.0000000000000007E-5</v>
      </c>
      <c r="AO690">
        <v>0</v>
      </c>
      <c r="AP690">
        <v>0</v>
      </c>
      <c r="AQ690" t="s">
        <v>606</v>
      </c>
      <c r="AR690" t="s">
        <v>606</v>
      </c>
      <c r="AS690" t="s">
        <v>606</v>
      </c>
      <c r="AT690" t="s">
        <v>606</v>
      </c>
      <c r="AU690" t="s">
        <v>606</v>
      </c>
      <c r="BK690">
        <v>0</v>
      </c>
      <c r="BL690">
        <v>2.0000000000000002E-5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5.0000000000000002E-5</v>
      </c>
      <c r="BS690">
        <v>0</v>
      </c>
      <c r="BT690">
        <v>0</v>
      </c>
      <c r="BU690">
        <v>2.0000000000000002E-5</v>
      </c>
      <c r="BV690">
        <v>0.58199999999999996</v>
      </c>
      <c r="BW690">
        <v>0.71329920000000002</v>
      </c>
      <c r="BX690">
        <v>16.899999999999999</v>
      </c>
      <c r="BY690">
        <v>4627.5</v>
      </c>
      <c r="BZ690">
        <v>193.7</v>
      </c>
      <c r="CB690">
        <v>117.6</v>
      </c>
      <c r="CC690">
        <v>4.0604229610000004</v>
      </c>
      <c r="CD690">
        <v>4.0569716009999999</v>
      </c>
      <c r="CE690">
        <v>237.49</v>
      </c>
      <c r="CF690" t="s">
        <v>609</v>
      </c>
      <c r="CG690">
        <v>30</v>
      </c>
      <c r="CH690" t="s">
        <v>2565</v>
      </c>
      <c r="CI690">
        <v>2132</v>
      </c>
      <c r="CJ690" t="s">
        <v>2566</v>
      </c>
      <c r="CW690" t="s">
        <v>2546</v>
      </c>
    </row>
    <row r="691" spans="2:101" hidden="1">
      <c r="C691" t="s">
        <v>2567</v>
      </c>
      <c r="D691" t="s">
        <v>2537</v>
      </c>
      <c r="E691" t="s">
        <v>665</v>
      </c>
      <c r="F691" t="s">
        <v>594</v>
      </c>
      <c r="G691" t="s">
        <v>2568</v>
      </c>
      <c r="H691">
        <v>10537</v>
      </c>
      <c r="I691" t="s">
        <v>616</v>
      </c>
      <c r="J691" t="s">
        <v>598</v>
      </c>
      <c r="L691" t="s">
        <v>638</v>
      </c>
      <c r="N691" t="s">
        <v>2540</v>
      </c>
      <c r="O691" t="s">
        <v>2550</v>
      </c>
      <c r="P691" t="s">
        <v>2569</v>
      </c>
      <c r="Q691" t="s">
        <v>642</v>
      </c>
      <c r="R691">
        <v>500</v>
      </c>
      <c r="S691">
        <v>500</v>
      </c>
      <c r="T691">
        <v>500</v>
      </c>
      <c r="U691">
        <v>3</v>
      </c>
      <c r="V691">
        <v>3</v>
      </c>
      <c r="W691">
        <v>21</v>
      </c>
      <c r="Z691" t="s">
        <v>607</v>
      </c>
      <c r="AA691">
        <v>2.9999999999999997E-4</v>
      </c>
      <c r="AB691">
        <v>7.7000000000000002E-3</v>
      </c>
      <c r="AC691">
        <v>1.3599999999999999E-2</v>
      </c>
      <c r="AD691" t="s">
        <v>607</v>
      </c>
      <c r="AE691">
        <v>0.96519999999999995</v>
      </c>
      <c r="AF691">
        <v>9.5999999999999992E-3</v>
      </c>
      <c r="AG691">
        <v>1.2999999999999999E-3</v>
      </c>
      <c r="AH691">
        <v>5.9999999999999995E-4</v>
      </c>
      <c r="AI691">
        <v>4.0000000000000002E-4</v>
      </c>
      <c r="AJ691">
        <v>2.9999999999999997E-4</v>
      </c>
      <c r="AK691">
        <v>1E-4</v>
      </c>
      <c r="AL691">
        <v>4.2999999999999999E-4</v>
      </c>
      <c r="AM691">
        <v>0</v>
      </c>
      <c r="AN691">
        <v>2.4000000000000001E-4</v>
      </c>
      <c r="AO691">
        <v>0</v>
      </c>
      <c r="AP691">
        <v>0</v>
      </c>
      <c r="AQ691" t="s">
        <v>606</v>
      </c>
      <c r="AR691" t="s">
        <v>606</v>
      </c>
      <c r="AS691" t="s">
        <v>606</v>
      </c>
      <c r="AT691" t="s">
        <v>606</v>
      </c>
      <c r="AU691" t="s">
        <v>606</v>
      </c>
      <c r="BK691">
        <v>0</v>
      </c>
      <c r="BL691">
        <v>5.0000000000000002E-5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1.2E-4</v>
      </c>
      <c r="BS691">
        <v>0</v>
      </c>
      <c r="BT691">
        <v>0</v>
      </c>
      <c r="BU691">
        <v>6.0000000000000002E-5</v>
      </c>
      <c r="BV691">
        <v>0.58099999999999996</v>
      </c>
      <c r="BW691">
        <v>0.71207359999999997</v>
      </c>
      <c r="BX691">
        <v>16.8</v>
      </c>
      <c r="BY691">
        <v>4625.7</v>
      </c>
      <c r="BZ691">
        <v>193.6</v>
      </c>
      <c r="CB691">
        <v>107.4</v>
      </c>
      <c r="CC691">
        <v>3.7082434179999999</v>
      </c>
      <c r="CD691">
        <v>3.7050914110000002</v>
      </c>
      <c r="CE691">
        <v>215.92</v>
      </c>
      <c r="CF691" t="s">
        <v>609</v>
      </c>
      <c r="CG691">
        <v>15</v>
      </c>
      <c r="CH691" t="s">
        <v>2570</v>
      </c>
      <c r="CJ691" t="s">
        <v>2571</v>
      </c>
      <c r="CW691" t="s">
        <v>2546</v>
      </c>
    </row>
    <row r="692" spans="2:101" hidden="1">
      <c r="B692">
        <v>76732</v>
      </c>
      <c r="C692" t="s">
        <v>2572</v>
      </c>
      <c r="D692" t="s">
        <v>2537</v>
      </c>
      <c r="E692" t="s">
        <v>665</v>
      </c>
      <c r="F692" t="s">
        <v>594</v>
      </c>
      <c r="G692" t="s">
        <v>2573</v>
      </c>
      <c r="H692">
        <v>5010</v>
      </c>
      <c r="I692" t="s">
        <v>616</v>
      </c>
      <c r="J692" t="s">
        <v>598</v>
      </c>
      <c r="L692" t="s">
        <v>638</v>
      </c>
      <c r="N692" t="s">
        <v>2540</v>
      </c>
      <c r="O692" t="s">
        <v>2550</v>
      </c>
      <c r="P692" t="s">
        <v>2569</v>
      </c>
      <c r="Q692" t="s">
        <v>642</v>
      </c>
      <c r="R692">
        <v>600</v>
      </c>
      <c r="S692">
        <v>600</v>
      </c>
      <c r="T692">
        <v>500</v>
      </c>
      <c r="U692">
        <v>9</v>
      </c>
      <c r="V692">
        <v>9</v>
      </c>
      <c r="W692">
        <v>21</v>
      </c>
      <c r="Z692" t="s">
        <v>607</v>
      </c>
      <c r="AA692">
        <v>2.9999999999999997E-4</v>
      </c>
      <c r="AB692">
        <v>1.52E-2</v>
      </c>
      <c r="AC692">
        <v>1.46E-2</v>
      </c>
      <c r="AD692" t="s">
        <v>607</v>
      </c>
      <c r="AE692">
        <v>0.95630000000000004</v>
      </c>
      <c r="AF692">
        <v>0.01</v>
      </c>
      <c r="AG692">
        <v>1.6999999999999999E-3</v>
      </c>
      <c r="AH692">
        <v>6.9999999999999999E-4</v>
      </c>
      <c r="AI692">
        <v>5.9999999999999995E-4</v>
      </c>
      <c r="AJ692">
        <v>2.0000000000000001E-4</v>
      </c>
      <c r="AK692">
        <v>1E-4</v>
      </c>
      <c r="AL692">
        <v>2.3000000000000001E-4</v>
      </c>
      <c r="AM692">
        <v>0</v>
      </c>
      <c r="AN692">
        <v>0</v>
      </c>
      <c r="AO692">
        <v>0</v>
      </c>
      <c r="AP692">
        <v>0</v>
      </c>
      <c r="AQ692" t="s">
        <v>607</v>
      </c>
      <c r="AR692" t="s">
        <v>607</v>
      </c>
      <c r="AS692" t="s">
        <v>606</v>
      </c>
      <c r="AT692" t="s">
        <v>606</v>
      </c>
      <c r="AU692" t="s">
        <v>606</v>
      </c>
      <c r="BK692">
        <v>0</v>
      </c>
      <c r="BL692">
        <v>2.0000000000000002E-5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5.0000000000000002E-5</v>
      </c>
      <c r="BS692">
        <v>0</v>
      </c>
      <c r="BT692">
        <v>0</v>
      </c>
      <c r="BU692">
        <v>0</v>
      </c>
      <c r="BV692">
        <v>0.58399999999999996</v>
      </c>
      <c r="BW692">
        <v>0.71575040000000001</v>
      </c>
      <c r="BX692">
        <v>16.899999999999999</v>
      </c>
      <c r="BY692">
        <v>4619.8</v>
      </c>
      <c r="BZ692">
        <v>193.2</v>
      </c>
      <c r="CB692">
        <v>118.4</v>
      </c>
      <c r="CC692">
        <v>4.0880448859999996</v>
      </c>
      <c r="CD692">
        <v>4.0845700469999997</v>
      </c>
      <c r="CE692">
        <v>238.97</v>
      </c>
      <c r="CF692" t="s">
        <v>609</v>
      </c>
      <c r="CG692">
        <v>14</v>
      </c>
      <c r="CH692" t="s">
        <v>2574</v>
      </c>
      <c r="CJ692" t="s">
        <v>2575</v>
      </c>
      <c r="CW692" t="s">
        <v>2546</v>
      </c>
    </row>
    <row r="693" spans="2:101" hidden="1">
      <c r="B693">
        <v>76740</v>
      </c>
      <c r="C693" t="s">
        <v>2576</v>
      </c>
      <c r="D693" t="s">
        <v>2537</v>
      </c>
      <c r="E693" t="s">
        <v>665</v>
      </c>
      <c r="F693" t="s">
        <v>594</v>
      </c>
      <c r="G693" t="s">
        <v>2577</v>
      </c>
      <c r="H693">
        <v>13472</v>
      </c>
      <c r="I693" t="s">
        <v>616</v>
      </c>
      <c r="J693" t="s">
        <v>598</v>
      </c>
      <c r="L693" t="s">
        <v>2310</v>
      </c>
      <c r="N693" t="s">
        <v>2540</v>
      </c>
      <c r="O693" t="s">
        <v>2550</v>
      </c>
      <c r="P693" t="s">
        <v>2542</v>
      </c>
      <c r="Q693" t="s">
        <v>642</v>
      </c>
      <c r="R693">
        <v>400</v>
      </c>
      <c r="S693">
        <v>400</v>
      </c>
      <c r="T693">
        <v>300</v>
      </c>
      <c r="U693">
        <v>-11</v>
      </c>
      <c r="V693">
        <v>-11</v>
      </c>
      <c r="W693">
        <v>21</v>
      </c>
      <c r="Y693" t="s">
        <v>2543</v>
      </c>
      <c r="Z693" t="s">
        <v>606</v>
      </c>
      <c r="AA693">
        <v>2.9999999999999997E-4</v>
      </c>
      <c r="AB693">
        <v>1.11E-2</v>
      </c>
      <c r="AC693">
        <v>1.37E-2</v>
      </c>
      <c r="AD693" t="s">
        <v>607</v>
      </c>
      <c r="AE693">
        <v>0.95840000000000003</v>
      </c>
      <c r="AF693">
        <v>9.7999999999999997E-3</v>
      </c>
      <c r="AG693">
        <v>2.7000000000000001E-3</v>
      </c>
      <c r="AH693">
        <v>1.6999999999999999E-3</v>
      </c>
      <c r="AI693">
        <v>8.9999999999999998E-4</v>
      </c>
      <c r="AJ693">
        <v>4.0000000000000002E-4</v>
      </c>
      <c r="AK693">
        <v>2.0000000000000001E-4</v>
      </c>
      <c r="AL693">
        <v>3.1E-4</v>
      </c>
      <c r="AM693">
        <v>0</v>
      </c>
      <c r="AN693">
        <v>2.4000000000000001E-4</v>
      </c>
      <c r="AO693">
        <v>0</v>
      </c>
      <c r="AP693">
        <v>0</v>
      </c>
      <c r="AQ693" t="s">
        <v>606</v>
      </c>
      <c r="AR693" t="s">
        <v>606</v>
      </c>
      <c r="AS693" t="s">
        <v>606</v>
      </c>
      <c r="AT693" t="s">
        <v>606</v>
      </c>
      <c r="AU693" t="s">
        <v>606</v>
      </c>
      <c r="BK693">
        <v>0</v>
      </c>
      <c r="BL693">
        <v>6.0000000000000002E-5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1.2999999999999999E-4</v>
      </c>
      <c r="BS693">
        <v>0</v>
      </c>
      <c r="BT693">
        <v>0</v>
      </c>
      <c r="BU693">
        <v>6.0000000000000002E-5</v>
      </c>
      <c r="BV693">
        <v>0.58599999999999997</v>
      </c>
      <c r="BW693">
        <v>0.7182016</v>
      </c>
      <c r="BX693">
        <v>17</v>
      </c>
      <c r="BY693">
        <v>4619.8</v>
      </c>
      <c r="BZ693">
        <v>194</v>
      </c>
      <c r="CB693">
        <v>106.7</v>
      </c>
      <c r="CC693">
        <v>3.6840742340000001</v>
      </c>
      <c r="CD693">
        <v>3.6809427709999998</v>
      </c>
      <c r="CE693">
        <v>214.84</v>
      </c>
      <c r="CF693" t="s">
        <v>609</v>
      </c>
      <c r="CG693">
        <v>10</v>
      </c>
      <c r="CH693" t="s">
        <v>2578</v>
      </c>
      <c r="CJ693" t="s">
        <v>2557</v>
      </c>
      <c r="CR693" t="s">
        <v>780</v>
      </c>
      <c r="CW693" t="s">
        <v>2546</v>
      </c>
    </row>
    <row r="694" spans="2:101" hidden="1">
      <c r="B694">
        <v>76741</v>
      </c>
      <c r="C694" t="s">
        <v>2579</v>
      </c>
      <c r="D694" t="s">
        <v>2537</v>
      </c>
      <c r="E694" t="s">
        <v>665</v>
      </c>
      <c r="F694" t="s">
        <v>594</v>
      </c>
      <c r="G694" t="s">
        <v>2580</v>
      </c>
      <c r="H694">
        <v>13043</v>
      </c>
      <c r="I694" t="s">
        <v>616</v>
      </c>
      <c r="J694" t="s">
        <v>598</v>
      </c>
      <c r="L694" t="s">
        <v>2310</v>
      </c>
      <c r="N694" t="s">
        <v>2540</v>
      </c>
      <c r="O694" t="s">
        <v>2550</v>
      </c>
      <c r="P694" t="s">
        <v>2542</v>
      </c>
      <c r="Q694" t="s">
        <v>642</v>
      </c>
      <c r="R694">
        <v>500</v>
      </c>
      <c r="S694">
        <v>500</v>
      </c>
      <c r="T694">
        <v>500</v>
      </c>
      <c r="U694">
        <v>-14</v>
      </c>
      <c r="V694">
        <v>-14</v>
      </c>
      <c r="W694">
        <v>21</v>
      </c>
      <c r="Y694" t="s">
        <v>2543</v>
      </c>
      <c r="Z694" t="s">
        <v>607</v>
      </c>
      <c r="AA694">
        <v>2.9999999999999997E-4</v>
      </c>
      <c r="AB694">
        <v>8.6E-3</v>
      </c>
      <c r="AC694">
        <v>1.3100000000000001E-2</v>
      </c>
      <c r="AD694" t="s">
        <v>607</v>
      </c>
      <c r="AE694">
        <v>0.95750000000000002</v>
      </c>
      <c r="AF694">
        <v>1.0500000000000001E-2</v>
      </c>
      <c r="AG694">
        <v>3.7000000000000002E-3</v>
      </c>
      <c r="AH694">
        <v>2.8999999999999998E-3</v>
      </c>
      <c r="AI694">
        <v>1.6000000000000001E-3</v>
      </c>
      <c r="AJ694">
        <v>5.9999999999999995E-4</v>
      </c>
      <c r="AK694">
        <v>2.9999999999999997E-4</v>
      </c>
      <c r="AL694">
        <v>4.2999999999999999E-4</v>
      </c>
      <c r="AM694">
        <v>0</v>
      </c>
      <c r="AN694">
        <v>2.3000000000000001E-4</v>
      </c>
      <c r="AO694">
        <v>0</v>
      </c>
      <c r="AP694">
        <v>0</v>
      </c>
      <c r="AQ694" t="s">
        <v>606</v>
      </c>
      <c r="AR694" t="s">
        <v>606</v>
      </c>
      <c r="AS694" t="s">
        <v>606</v>
      </c>
      <c r="AT694" t="s">
        <v>606</v>
      </c>
      <c r="AU694" t="s">
        <v>606</v>
      </c>
      <c r="BK694">
        <v>0</v>
      </c>
      <c r="BL694">
        <v>5.0000000000000002E-5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1.2E-4</v>
      </c>
      <c r="BS694">
        <v>0</v>
      </c>
      <c r="BT694">
        <v>0</v>
      </c>
      <c r="BU694">
        <v>6.9999999999999994E-5</v>
      </c>
      <c r="BV694">
        <v>0.59</v>
      </c>
      <c r="BW694">
        <v>0.72310399999999997</v>
      </c>
      <c r="BX694">
        <v>17.100000000000001</v>
      </c>
      <c r="BY694">
        <v>4618.3</v>
      </c>
      <c r="BZ694">
        <v>195</v>
      </c>
      <c r="CB694">
        <v>108.3</v>
      </c>
      <c r="CC694">
        <v>3.7393180840000002</v>
      </c>
      <c r="CD694">
        <v>3.7361396629999999</v>
      </c>
      <c r="CE694">
        <v>217.31</v>
      </c>
      <c r="CF694" t="s">
        <v>609</v>
      </c>
      <c r="CG694">
        <v>12</v>
      </c>
      <c r="CH694" t="s">
        <v>2581</v>
      </c>
      <c r="CJ694" t="s">
        <v>2582</v>
      </c>
      <c r="CW694" t="s">
        <v>2546</v>
      </c>
    </row>
    <row r="695" spans="2:101" hidden="1">
      <c r="C695" t="s">
        <v>2583</v>
      </c>
      <c r="D695" t="s">
        <v>2537</v>
      </c>
      <c r="E695" t="s">
        <v>665</v>
      </c>
      <c r="F695" t="s">
        <v>594</v>
      </c>
      <c r="G695" t="s">
        <v>2584</v>
      </c>
      <c r="H695">
        <v>13035</v>
      </c>
      <c r="I695" t="s">
        <v>616</v>
      </c>
      <c r="J695" t="s">
        <v>2585</v>
      </c>
      <c r="L695" t="s">
        <v>1325</v>
      </c>
      <c r="M695" t="s">
        <v>959</v>
      </c>
      <c r="N695" t="s">
        <v>2540</v>
      </c>
      <c r="O695" t="s">
        <v>2550</v>
      </c>
      <c r="P695" t="s">
        <v>2569</v>
      </c>
      <c r="Q695" t="s">
        <v>642</v>
      </c>
      <c r="R695">
        <v>300</v>
      </c>
      <c r="S695">
        <v>300</v>
      </c>
      <c r="T695">
        <v>250</v>
      </c>
      <c r="U695">
        <v>-4</v>
      </c>
      <c r="V695">
        <v>-4</v>
      </c>
      <c r="W695">
        <v>21</v>
      </c>
      <c r="Y695" t="s">
        <v>2543</v>
      </c>
      <c r="Z695" t="s">
        <v>607</v>
      </c>
      <c r="AA695">
        <v>2.9999999999999997E-4</v>
      </c>
      <c r="AB695">
        <v>8.2000000000000007E-3</v>
      </c>
      <c r="AC695">
        <v>1.47E-2</v>
      </c>
      <c r="AD695" t="s">
        <v>607</v>
      </c>
      <c r="AE695">
        <v>0.95340000000000003</v>
      </c>
      <c r="AF695">
        <v>1.0200000000000001E-2</v>
      </c>
      <c r="AG695">
        <v>4.3E-3</v>
      </c>
      <c r="AH695">
        <v>5.4000000000000003E-3</v>
      </c>
      <c r="AI695">
        <v>1.6000000000000001E-3</v>
      </c>
      <c r="AJ695">
        <v>5.9999999999999995E-4</v>
      </c>
      <c r="AK695">
        <v>2.9999999999999997E-4</v>
      </c>
      <c r="AL695">
        <v>5.2999999999999998E-4</v>
      </c>
      <c r="AM695">
        <v>0</v>
      </c>
      <c r="AN695">
        <v>2.4000000000000001E-4</v>
      </c>
      <c r="AO695">
        <v>0</v>
      </c>
      <c r="AP695">
        <v>0</v>
      </c>
      <c r="AQ695" t="s">
        <v>607</v>
      </c>
      <c r="AR695" t="s">
        <v>607</v>
      </c>
      <c r="AS695" t="s">
        <v>607</v>
      </c>
      <c r="AT695" t="s">
        <v>607</v>
      </c>
      <c r="AU695" t="s">
        <v>606</v>
      </c>
      <c r="BK695">
        <v>0</v>
      </c>
      <c r="BL695">
        <v>6.9999999999999994E-5</v>
      </c>
      <c r="BM695">
        <v>1.0000000000000001E-5</v>
      </c>
      <c r="BN695">
        <v>0</v>
      </c>
      <c r="BO695">
        <v>0</v>
      </c>
      <c r="BP695">
        <v>0</v>
      </c>
      <c r="BQ695">
        <v>0</v>
      </c>
      <c r="BR695">
        <v>1E-4</v>
      </c>
      <c r="BS695">
        <v>0</v>
      </c>
      <c r="BT695">
        <v>0</v>
      </c>
      <c r="BU695">
        <v>5.0000000000000002E-5</v>
      </c>
      <c r="BV695">
        <v>0.59599999999999997</v>
      </c>
      <c r="BW695">
        <v>0.73045760000000004</v>
      </c>
      <c r="BX695">
        <v>17.3</v>
      </c>
      <c r="BY695">
        <v>4620.2</v>
      </c>
      <c r="BZ695">
        <v>195.9</v>
      </c>
      <c r="CB695">
        <v>121</v>
      </c>
      <c r="CC695">
        <v>4.1778161420000002</v>
      </c>
      <c r="CD695">
        <v>4.1742649979999999</v>
      </c>
      <c r="CE695">
        <v>242.96</v>
      </c>
      <c r="CF695" t="s">
        <v>609</v>
      </c>
      <c r="CG695">
        <v>9</v>
      </c>
      <c r="CH695" t="s">
        <v>2586</v>
      </c>
      <c r="CI695">
        <v>15045</v>
      </c>
      <c r="CJ695" t="s">
        <v>2587</v>
      </c>
      <c r="CW695" t="s">
        <v>2546</v>
      </c>
    </row>
    <row r="696" spans="2:101" hidden="1">
      <c r="B696">
        <v>77216</v>
      </c>
      <c r="C696" t="s">
        <v>2588</v>
      </c>
      <c r="D696" t="s">
        <v>2537</v>
      </c>
      <c r="E696" t="s">
        <v>665</v>
      </c>
      <c r="F696" t="s">
        <v>594</v>
      </c>
      <c r="G696" t="s">
        <v>2589</v>
      </c>
      <c r="H696">
        <v>1244</v>
      </c>
      <c r="I696" t="s">
        <v>616</v>
      </c>
      <c r="J696" t="s">
        <v>598</v>
      </c>
      <c r="L696" t="s">
        <v>2310</v>
      </c>
      <c r="N696" t="s">
        <v>2540</v>
      </c>
      <c r="O696" t="s">
        <v>2550</v>
      </c>
      <c r="P696" t="s">
        <v>2569</v>
      </c>
      <c r="Q696" t="s">
        <v>642</v>
      </c>
      <c r="R696">
        <v>150</v>
      </c>
      <c r="S696">
        <v>150</v>
      </c>
      <c r="T696">
        <v>250</v>
      </c>
      <c r="U696">
        <v>0</v>
      </c>
      <c r="V696">
        <v>0</v>
      </c>
      <c r="W696">
        <v>21</v>
      </c>
      <c r="Y696" t="s">
        <v>2543</v>
      </c>
      <c r="Z696" t="s">
        <v>607</v>
      </c>
      <c r="AA696">
        <v>2.9999999999999997E-4</v>
      </c>
      <c r="AB696">
        <v>7.9000000000000008E-3</v>
      </c>
      <c r="AC696">
        <v>1.44E-2</v>
      </c>
      <c r="AD696" t="s">
        <v>607</v>
      </c>
      <c r="AE696">
        <v>0.96060000000000001</v>
      </c>
      <c r="AF696">
        <v>9.7000000000000003E-3</v>
      </c>
      <c r="AG696">
        <v>2.7000000000000001E-3</v>
      </c>
      <c r="AH696">
        <v>2.3999999999999998E-3</v>
      </c>
      <c r="AI696">
        <v>8.0000000000000004E-4</v>
      </c>
      <c r="AJ696">
        <v>2.9999999999999997E-4</v>
      </c>
      <c r="AK696">
        <v>1E-4</v>
      </c>
      <c r="AL696">
        <v>2.9E-4</v>
      </c>
      <c r="AM696">
        <v>0</v>
      </c>
      <c r="AN696">
        <v>2.5000000000000001E-4</v>
      </c>
      <c r="AO696">
        <v>6.0000000000000002E-5</v>
      </c>
      <c r="AP696">
        <v>0</v>
      </c>
      <c r="AQ696" t="s">
        <v>607</v>
      </c>
      <c r="AR696" t="s">
        <v>606</v>
      </c>
      <c r="AS696" t="s">
        <v>606</v>
      </c>
      <c r="AT696" t="s">
        <v>606</v>
      </c>
      <c r="AU696" t="s">
        <v>606</v>
      </c>
      <c r="BK696">
        <v>0</v>
      </c>
      <c r="BL696">
        <v>4.0000000000000003E-5</v>
      </c>
      <c r="BM696">
        <v>0</v>
      </c>
      <c r="BN696">
        <v>0</v>
      </c>
      <c r="BO696">
        <v>0</v>
      </c>
      <c r="BP696">
        <v>4.0000000000000003E-5</v>
      </c>
      <c r="BQ696">
        <v>0</v>
      </c>
      <c r="BR696">
        <v>6.9999999999999994E-5</v>
      </c>
      <c r="BS696">
        <v>0</v>
      </c>
      <c r="BT696">
        <v>0</v>
      </c>
      <c r="BU696">
        <v>5.0000000000000002E-5</v>
      </c>
      <c r="BV696">
        <v>0.58599999999999997</v>
      </c>
      <c r="BW696">
        <v>0.7182016</v>
      </c>
      <c r="BX696">
        <v>17</v>
      </c>
      <c r="BY696">
        <v>4624.7</v>
      </c>
      <c r="BZ696">
        <v>194.4</v>
      </c>
      <c r="CB696">
        <v>111.7</v>
      </c>
      <c r="CC696">
        <v>3.8567112649999999</v>
      </c>
      <c r="CD696">
        <v>3.85343306</v>
      </c>
      <c r="CE696">
        <v>224.44</v>
      </c>
      <c r="CF696" t="s">
        <v>609</v>
      </c>
      <c r="CG696">
        <v>8</v>
      </c>
      <c r="CH696" t="s">
        <v>2590</v>
      </c>
      <c r="CJ696" t="s">
        <v>2553</v>
      </c>
      <c r="CW696" t="s">
        <v>2546</v>
      </c>
    </row>
    <row r="697" spans="2:101" hidden="1">
      <c r="C697" t="s">
        <v>2591</v>
      </c>
      <c r="D697" t="s">
        <v>2537</v>
      </c>
      <c r="E697" t="s">
        <v>665</v>
      </c>
      <c r="F697" t="s">
        <v>594</v>
      </c>
      <c r="G697" t="s">
        <v>2592</v>
      </c>
      <c r="H697">
        <v>14852</v>
      </c>
      <c r="I697" t="s">
        <v>616</v>
      </c>
      <c r="J697" t="s">
        <v>2593</v>
      </c>
      <c r="K697">
        <v>8347</v>
      </c>
      <c r="L697" t="s">
        <v>1325</v>
      </c>
      <c r="M697" t="s">
        <v>959</v>
      </c>
      <c r="N697" t="s">
        <v>2540</v>
      </c>
      <c r="O697" t="s">
        <v>2541</v>
      </c>
      <c r="P697" t="s">
        <v>2594</v>
      </c>
      <c r="Q697" t="s">
        <v>642</v>
      </c>
      <c r="R697">
        <v>6000</v>
      </c>
      <c r="S697">
        <v>6000</v>
      </c>
      <c r="T697">
        <v>4000</v>
      </c>
      <c r="U697">
        <v>30</v>
      </c>
      <c r="V697">
        <v>30</v>
      </c>
      <c r="W697">
        <v>21</v>
      </c>
      <c r="Y697" t="s">
        <v>2543</v>
      </c>
      <c r="Z697" t="s">
        <v>607</v>
      </c>
      <c r="AA697">
        <v>2.9999999999999997E-4</v>
      </c>
      <c r="AB697">
        <v>7.9000000000000008E-3</v>
      </c>
      <c r="AC697">
        <v>1.47E-2</v>
      </c>
      <c r="AD697" t="s">
        <v>607</v>
      </c>
      <c r="AE697">
        <v>0.9627</v>
      </c>
      <c r="AF697">
        <v>9.9000000000000008E-3</v>
      </c>
      <c r="AG697">
        <v>1.6999999999999999E-3</v>
      </c>
      <c r="AH697">
        <v>6.9999999999999999E-4</v>
      </c>
      <c r="AI697">
        <v>6.9999999999999999E-4</v>
      </c>
      <c r="AJ697">
        <v>2.9999999999999997E-4</v>
      </c>
      <c r="AK697">
        <v>2.0000000000000001E-4</v>
      </c>
      <c r="AL697">
        <v>2.7999999999999998E-4</v>
      </c>
      <c r="AM697">
        <v>0</v>
      </c>
      <c r="AN697">
        <v>2.4000000000000001E-4</v>
      </c>
      <c r="AO697">
        <v>1.3999999999999999E-4</v>
      </c>
      <c r="AP697">
        <v>0</v>
      </c>
      <c r="AQ697" t="s">
        <v>607</v>
      </c>
      <c r="AR697" t="s">
        <v>607</v>
      </c>
      <c r="AS697" t="s">
        <v>606</v>
      </c>
      <c r="AT697" t="s">
        <v>606</v>
      </c>
      <c r="AU697" t="s">
        <v>606</v>
      </c>
      <c r="BK697">
        <v>0</v>
      </c>
      <c r="BL697">
        <v>3.0000000000000001E-5</v>
      </c>
      <c r="BM697">
        <v>0</v>
      </c>
      <c r="BN697">
        <v>0</v>
      </c>
      <c r="BO697">
        <v>0</v>
      </c>
      <c r="BP697">
        <v>6.0000000000000002E-5</v>
      </c>
      <c r="BQ697">
        <v>0</v>
      </c>
      <c r="BR697">
        <v>9.0000000000000006E-5</v>
      </c>
      <c r="BS697">
        <v>0</v>
      </c>
      <c r="BT697">
        <v>0</v>
      </c>
      <c r="BU697">
        <v>6.0000000000000002E-5</v>
      </c>
      <c r="BV697">
        <v>0.58399999999999996</v>
      </c>
      <c r="BW697">
        <v>0.71575040000000001</v>
      </c>
      <c r="BX697">
        <v>16.899999999999999</v>
      </c>
      <c r="BY697">
        <v>4627.3</v>
      </c>
      <c r="BZ697">
        <v>193.9</v>
      </c>
      <c r="CB697">
        <v>116</v>
      </c>
      <c r="CC697">
        <v>4.0051791110000003</v>
      </c>
      <c r="CD697">
        <v>4.0017747090000002</v>
      </c>
      <c r="CE697">
        <v>233.11</v>
      </c>
      <c r="CF697" t="s">
        <v>609</v>
      </c>
      <c r="CG697">
        <v>12</v>
      </c>
      <c r="CH697" t="s">
        <v>2595</v>
      </c>
      <c r="CI697" t="s">
        <v>157</v>
      </c>
      <c r="CJ697" t="s">
        <v>2596</v>
      </c>
      <c r="CL697">
        <v>1250</v>
      </c>
      <c r="CM697">
        <v>1448</v>
      </c>
      <c r="CN697">
        <v>1250</v>
      </c>
      <c r="CO697">
        <v>1448</v>
      </c>
      <c r="CP697" t="s">
        <v>157</v>
      </c>
      <c r="CQ697" t="s">
        <v>157</v>
      </c>
      <c r="CU697">
        <v>453.5</v>
      </c>
      <c r="CV697">
        <v>448.4</v>
      </c>
      <c r="CW697" t="s">
        <v>2546</v>
      </c>
    </row>
    <row r="698" spans="2:101" hidden="1">
      <c r="B698">
        <v>76733</v>
      </c>
      <c r="C698" t="s">
        <v>2597</v>
      </c>
      <c r="D698" t="s">
        <v>2537</v>
      </c>
      <c r="E698" t="s">
        <v>665</v>
      </c>
      <c r="F698" t="s">
        <v>594</v>
      </c>
      <c r="G698" t="s">
        <v>2598</v>
      </c>
      <c r="H698">
        <v>14097</v>
      </c>
      <c r="I698" t="s">
        <v>616</v>
      </c>
      <c r="J698" t="s">
        <v>598</v>
      </c>
      <c r="L698" t="s">
        <v>638</v>
      </c>
      <c r="N698" t="s">
        <v>2540</v>
      </c>
      <c r="O698" t="s">
        <v>2550</v>
      </c>
      <c r="P698" t="s">
        <v>2569</v>
      </c>
      <c r="Q698" t="s">
        <v>642</v>
      </c>
      <c r="R698">
        <v>500</v>
      </c>
      <c r="S698">
        <v>500</v>
      </c>
      <c r="T698">
        <v>500</v>
      </c>
      <c r="U698">
        <v>1</v>
      </c>
      <c r="V698">
        <v>1</v>
      </c>
      <c r="W698">
        <v>21</v>
      </c>
      <c r="Z698" t="s">
        <v>607</v>
      </c>
      <c r="AA698">
        <v>2.9999999999999997E-4</v>
      </c>
      <c r="AB698">
        <v>8.0000000000000002E-3</v>
      </c>
      <c r="AC698">
        <v>1.4200000000000001E-2</v>
      </c>
      <c r="AD698" t="s">
        <v>607</v>
      </c>
      <c r="AE698">
        <v>0.96440000000000003</v>
      </c>
      <c r="AF698">
        <v>9.5999999999999992E-3</v>
      </c>
      <c r="AG698">
        <v>1.2999999999999999E-3</v>
      </c>
      <c r="AH698">
        <v>8.0000000000000004E-4</v>
      </c>
      <c r="AI698">
        <v>4.0000000000000002E-4</v>
      </c>
      <c r="AJ698">
        <v>2.0000000000000001E-4</v>
      </c>
      <c r="AK698">
        <v>1E-4</v>
      </c>
      <c r="AL698">
        <v>2.9E-4</v>
      </c>
      <c r="AM698">
        <v>0</v>
      </c>
      <c r="AN698">
        <v>2.5000000000000001E-4</v>
      </c>
      <c r="AO698">
        <v>0</v>
      </c>
      <c r="AP698">
        <v>0</v>
      </c>
      <c r="AQ698" t="s">
        <v>606</v>
      </c>
      <c r="AR698" t="s">
        <v>606</v>
      </c>
      <c r="AS698" t="s">
        <v>606</v>
      </c>
      <c r="AT698" t="s">
        <v>606</v>
      </c>
      <c r="AU698" t="s">
        <v>606</v>
      </c>
      <c r="BK698">
        <v>0</v>
      </c>
      <c r="BL698">
        <v>3.0000000000000001E-5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8.0000000000000007E-5</v>
      </c>
      <c r="BS698">
        <v>0</v>
      </c>
      <c r="BT698">
        <v>0</v>
      </c>
      <c r="BU698">
        <v>5.0000000000000002E-5</v>
      </c>
      <c r="BV698">
        <v>0.58099999999999996</v>
      </c>
      <c r="BW698">
        <v>0.71207359999999997</v>
      </c>
      <c r="BX698">
        <v>16.8</v>
      </c>
      <c r="BY698">
        <v>4627.2</v>
      </c>
      <c r="BZ698">
        <v>193.6</v>
      </c>
      <c r="CB698">
        <v>108</v>
      </c>
      <c r="CC698">
        <v>3.728959862</v>
      </c>
      <c r="CD698">
        <v>3.7257902459999999</v>
      </c>
      <c r="CE698">
        <v>217.78</v>
      </c>
      <c r="CF698" t="s">
        <v>609</v>
      </c>
      <c r="CG698">
        <v>18</v>
      </c>
      <c r="CH698" t="s">
        <v>2599</v>
      </c>
      <c r="CJ698" t="s">
        <v>2600</v>
      </c>
      <c r="CW698" t="s">
        <v>2546</v>
      </c>
    </row>
    <row r="699" spans="2:101" hidden="1">
      <c r="C699" t="s">
        <v>2601</v>
      </c>
      <c r="D699" t="s">
        <v>2537</v>
      </c>
      <c r="E699" t="s">
        <v>665</v>
      </c>
      <c r="F699" t="s">
        <v>594</v>
      </c>
      <c r="G699" t="s">
        <v>2602</v>
      </c>
      <c r="H699">
        <v>14893</v>
      </c>
      <c r="I699" t="s">
        <v>616</v>
      </c>
      <c r="J699" t="s">
        <v>2603</v>
      </c>
      <c r="L699" t="s">
        <v>1325</v>
      </c>
      <c r="M699" t="s">
        <v>959</v>
      </c>
      <c r="N699" t="s">
        <v>2540</v>
      </c>
      <c r="O699" t="s">
        <v>2541</v>
      </c>
      <c r="P699" t="s">
        <v>2604</v>
      </c>
      <c r="Q699" t="s">
        <v>642</v>
      </c>
      <c r="R699">
        <v>500</v>
      </c>
      <c r="S699">
        <v>500</v>
      </c>
      <c r="T699">
        <v>450</v>
      </c>
      <c r="U699">
        <v>15</v>
      </c>
      <c r="V699">
        <v>15</v>
      </c>
      <c r="W699">
        <v>21</v>
      </c>
      <c r="Y699" t="s">
        <v>2543</v>
      </c>
      <c r="Z699">
        <v>1E-4</v>
      </c>
      <c r="AA699">
        <v>2.9999999999999997E-4</v>
      </c>
      <c r="AB699">
        <v>8.5000000000000006E-3</v>
      </c>
      <c r="AC699">
        <v>1.38E-2</v>
      </c>
      <c r="AD699" t="s">
        <v>607</v>
      </c>
      <c r="AE699">
        <v>0.95669999999999999</v>
      </c>
      <c r="AF699">
        <v>0.01</v>
      </c>
      <c r="AG699">
        <v>1.1999999999999999E-3</v>
      </c>
      <c r="AH699">
        <v>5.8999999999999999E-3</v>
      </c>
      <c r="AI699">
        <v>6.9999999999999999E-4</v>
      </c>
      <c r="AJ699">
        <v>2.9999999999999997E-4</v>
      </c>
      <c r="AK699">
        <v>2.0000000000000001E-4</v>
      </c>
      <c r="AL699">
        <v>2.3000000000000001E-4</v>
      </c>
      <c r="AM699">
        <v>0</v>
      </c>
      <c r="AN699">
        <v>1.9000000000000001E-4</v>
      </c>
      <c r="AO699">
        <v>8.5999999999999998E-4</v>
      </c>
      <c r="AP699">
        <v>4.0000000000000002E-4</v>
      </c>
      <c r="AQ699" t="s">
        <v>607</v>
      </c>
      <c r="AR699" t="s">
        <v>606</v>
      </c>
      <c r="AS699" t="s">
        <v>606</v>
      </c>
      <c r="AT699" t="s">
        <v>606</v>
      </c>
      <c r="AU699" t="s">
        <v>606</v>
      </c>
      <c r="BK699">
        <v>0</v>
      </c>
      <c r="BL699">
        <v>2.0000000000000002E-5</v>
      </c>
      <c r="BM699">
        <v>2.0000000000000002E-5</v>
      </c>
      <c r="BN699">
        <v>0</v>
      </c>
      <c r="BO699">
        <v>2.0000000000000002E-5</v>
      </c>
      <c r="BP699">
        <v>4.2000000000000002E-4</v>
      </c>
      <c r="BQ699">
        <v>0</v>
      </c>
      <c r="BR699">
        <v>5.0000000000000002E-5</v>
      </c>
      <c r="BS699">
        <v>0</v>
      </c>
      <c r="BT699">
        <v>0</v>
      </c>
      <c r="BU699">
        <v>9.0000000000000006E-5</v>
      </c>
      <c r="BV699">
        <v>0.59499999999999997</v>
      </c>
      <c r="BW699">
        <v>0.72923199999999999</v>
      </c>
      <c r="BX699">
        <v>17.2</v>
      </c>
      <c r="BY699">
        <v>4616.8999999999996</v>
      </c>
      <c r="BZ699">
        <v>195.4</v>
      </c>
      <c r="CB699">
        <v>122.7</v>
      </c>
      <c r="CC699">
        <v>4.2365127319999996</v>
      </c>
      <c r="CD699">
        <v>4.2329116960000004</v>
      </c>
      <c r="CE699">
        <v>244.48</v>
      </c>
      <c r="CF699" t="s">
        <v>609</v>
      </c>
      <c r="CG699">
        <v>10</v>
      </c>
      <c r="CH699" t="s">
        <v>2605</v>
      </c>
      <c r="CI699">
        <v>5910</v>
      </c>
      <c r="CJ699" t="s">
        <v>2606</v>
      </c>
      <c r="CW699" t="s">
        <v>2546</v>
      </c>
    </row>
    <row r="700" spans="2:101" hidden="1">
      <c r="B700">
        <v>76683</v>
      </c>
      <c r="C700" t="s">
        <v>2607</v>
      </c>
      <c r="D700" t="s">
        <v>2537</v>
      </c>
      <c r="E700" t="s">
        <v>665</v>
      </c>
      <c r="F700" t="s">
        <v>594</v>
      </c>
      <c r="G700" t="s">
        <v>2608</v>
      </c>
      <c r="H700">
        <v>10210</v>
      </c>
      <c r="I700" t="s">
        <v>616</v>
      </c>
      <c r="J700" t="s">
        <v>598</v>
      </c>
      <c r="L700" t="s">
        <v>638</v>
      </c>
      <c r="N700" t="s">
        <v>2540</v>
      </c>
      <c r="O700" t="s">
        <v>2541</v>
      </c>
      <c r="P700" t="s">
        <v>2569</v>
      </c>
      <c r="Q700" t="s">
        <v>642</v>
      </c>
      <c r="R700">
        <v>500</v>
      </c>
      <c r="S700">
        <v>500</v>
      </c>
      <c r="T700">
        <v>400</v>
      </c>
      <c r="U700">
        <v>-10</v>
      </c>
      <c r="V700">
        <v>-10</v>
      </c>
      <c r="W700">
        <v>21</v>
      </c>
      <c r="Z700" t="s">
        <v>607</v>
      </c>
      <c r="AA700">
        <v>2.9999999999999997E-4</v>
      </c>
      <c r="AB700">
        <v>7.4000000000000003E-3</v>
      </c>
      <c r="AC700">
        <v>1.4500000000000001E-2</v>
      </c>
      <c r="AD700" t="s">
        <v>607</v>
      </c>
      <c r="AE700">
        <v>0.96419999999999995</v>
      </c>
      <c r="AF700">
        <v>9.4999999999999998E-3</v>
      </c>
      <c r="AG700">
        <v>1.5E-3</v>
      </c>
      <c r="AH700">
        <v>8.0000000000000004E-4</v>
      </c>
      <c r="AI700">
        <v>8.9999999999999998E-4</v>
      </c>
      <c r="AJ700">
        <v>4.0000000000000002E-4</v>
      </c>
      <c r="AK700">
        <v>2.0000000000000001E-4</v>
      </c>
      <c r="AL700">
        <v>2.5000000000000001E-4</v>
      </c>
      <c r="AM700">
        <v>0</v>
      </c>
      <c r="AN700">
        <v>0</v>
      </c>
      <c r="AO700">
        <v>0</v>
      </c>
      <c r="AP700">
        <v>0</v>
      </c>
      <c r="AQ700" t="s">
        <v>607</v>
      </c>
      <c r="AR700" t="s">
        <v>607</v>
      </c>
      <c r="AS700" t="s">
        <v>606</v>
      </c>
      <c r="AT700" t="s">
        <v>606</v>
      </c>
      <c r="AU700" t="s">
        <v>606</v>
      </c>
      <c r="BK700">
        <v>0</v>
      </c>
      <c r="BL700">
        <v>2.0000000000000002E-5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3.0000000000000001E-5</v>
      </c>
      <c r="BS700">
        <v>0</v>
      </c>
      <c r="BT700">
        <v>0</v>
      </c>
      <c r="BU700">
        <v>0</v>
      </c>
      <c r="BV700">
        <v>0.58099999999999996</v>
      </c>
      <c r="BW700">
        <v>0.71207359999999997</v>
      </c>
      <c r="BX700">
        <v>16.8</v>
      </c>
      <c r="BY700">
        <v>4628.3999999999996</v>
      </c>
      <c r="BZ700">
        <v>193.7</v>
      </c>
      <c r="CB700">
        <v>113.8</v>
      </c>
      <c r="CC700">
        <v>3.9292188170000002</v>
      </c>
      <c r="CD700">
        <v>3.9258789809999999</v>
      </c>
      <c r="CE700">
        <v>227.36</v>
      </c>
      <c r="CF700" t="s">
        <v>609</v>
      </c>
      <c r="CG700">
        <v>5</v>
      </c>
      <c r="CH700" t="s">
        <v>2609</v>
      </c>
      <c r="CJ700" t="s">
        <v>2610</v>
      </c>
      <c r="CW700" t="s">
        <v>2546</v>
      </c>
    </row>
    <row r="701" spans="2:101" hidden="1">
      <c r="B701">
        <v>85428</v>
      </c>
      <c r="C701" t="s">
        <v>2611</v>
      </c>
      <c r="D701" t="s">
        <v>2537</v>
      </c>
      <c r="E701" t="s">
        <v>665</v>
      </c>
      <c r="F701" t="s">
        <v>594</v>
      </c>
      <c r="G701" t="s">
        <v>2612</v>
      </c>
      <c r="H701">
        <v>5585</v>
      </c>
      <c r="I701" t="s">
        <v>616</v>
      </c>
      <c r="J701" t="s">
        <v>598</v>
      </c>
      <c r="L701" t="s">
        <v>638</v>
      </c>
      <c r="N701" t="s">
        <v>2540</v>
      </c>
      <c r="O701" t="s">
        <v>2550</v>
      </c>
      <c r="P701" t="s">
        <v>2551</v>
      </c>
      <c r="Q701" t="s">
        <v>2613</v>
      </c>
      <c r="R701">
        <v>1000</v>
      </c>
      <c r="S701">
        <v>1000</v>
      </c>
      <c r="T701">
        <v>758</v>
      </c>
      <c r="U701">
        <v>0</v>
      </c>
      <c r="V701">
        <v>0</v>
      </c>
      <c r="W701">
        <v>21</v>
      </c>
      <c r="Z701" t="s">
        <v>607</v>
      </c>
      <c r="AA701">
        <v>2.9999999999999997E-4</v>
      </c>
      <c r="AB701">
        <v>9.4000000000000004E-3</v>
      </c>
      <c r="AC701">
        <v>1.72E-2</v>
      </c>
      <c r="AD701" t="s">
        <v>607</v>
      </c>
      <c r="AE701">
        <v>0.95430000000000004</v>
      </c>
      <c r="AF701">
        <v>1.23E-2</v>
      </c>
      <c r="AG701">
        <v>2.3999999999999998E-3</v>
      </c>
      <c r="AH701">
        <v>1.1000000000000001E-3</v>
      </c>
      <c r="AI701">
        <v>1.2999999999999999E-3</v>
      </c>
      <c r="AJ701">
        <v>5.9999999999999995E-4</v>
      </c>
      <c r="AK701">
        <v>4.0000000000000002E-4</v>
      </c>
      <c r="AL701">
        <v>5.4000000000000001E-4</v>
      </c>
      <c r="AM701">
        <v>0</v>
      </c>
      <c r="AN701">
        <v>0</v>
      </c>
      <c r="AO701">
        <v>0</v>
      </c>
      <c r="AP701">
        <v>0</v>
      </c>
      <c r="AQ701" t="s">
        <v>607</v>
      </c>
      <c r="AR701" t="s">
        <v>607</v>
      </c>
      <c r="AS701" t="s">
        <v>606</v>
      </c>
      <c r="AT701" t="s">
        <v>606</v>
      </c>
      <c r="AU701" t="s">
        <v>606</v>
      </c>
      <c r="BK701">
        <v>0</v>
      </c>
      <c r="BL701">
        <v>5.0000000000000002E-5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1.1E-4</v>
      </c>
      <c r="BS701">
        <v>0</v>
      </c>
      <c r="BT701">
        <v>0</v>
      </c>
      <c r="BU701">
        <v>0</v>
      </c>
      <c r="BV701">
        <v>0.59</v>
      </c>
      <c r="BW701">
        <v>0.72310399999999997</v>
      </c>
      <c r="BX701">
        <v>17.100000000000001</v>
      </c>
      <c r="BY701">
        <v>4632</v>
      </c>
      <c r="BZ701">
        <v>194.8</v>
      </c>
      <c r="CB701">
        <v>103.6</v>
      </c>
      <c r="CC701">
        <v>3.5770392750000002</v>
      </c>
      <c r="CD701">
        <v>3.5739987919999998</v>
      </c>
      <c r="CE701">
        <v>209.09</v>
      </c>
      <c r="CF701" t="s">
        <v>609</v>
      </c>
      <c r="CG701">
        <v>10</v>
      </c>
      <c r="CH701" t="s">
        <v>2614</v>
      </c>
      <c r="CJ701" t="s">
        <v>2316</v>
      </c>
      <c r="CW701" t="s">
        <v>2546</v>
      </c>
    </row>
    <row r="702" spans="2:101" hidden="1">
      <c r="C702" t="s">
        <v>2615</v>
      </c>
      <c r="D702" t="s">
        <v>2537</v>
      </c>
      <c r="E702" t="s">
        <v>665</v>
      </c>
      <c r="F702" t="s">
        <v>594</v>
      </c>
      <c r="G702" t="s">
        <v>2616</v>
      </c>
      <c r="H702">
        <v>1027</v>
      </c>
      <c r="I702" t="s">
        <v>616</v>
      </c>
      <c r="J702" t="s">
        <v>598</v>
      </c>
      <c r="K702">
        <v>12070</v>
      </c>
      <c r="L702" t="s">
        <v>638</v>
      </c>
      <c r="M702" t="s">
        <v>1096</v>
      </c>
      <c r="N702" t="s">
        <v>2540</v>
      </c>
      <c r="O702" t="s">
        <v>2550</v>
      </c>
      <c r="P702" t="s">
        <v>2551</v>
      </c>
      <c r="Q702" t="s">
        <v>642</v>
      </c>
      <c r="R702">
        <v>1000</v>
      </c>
      <c r="S702">
        <v>1000</v>
      </c>
      <c r="T702">
        <v>514</v>
      </c>
      <c r="U702">
        <v>-3</v>
      </c>
      <c r="V702">
        <v>-3</v>
      </c>
      <c r="W702">
        <v>21</v>
      </c>
      <c r="Y702" t="s">
        <v>2543</v>
      </c>
      <c r="Z702" t="s">
        <v>607</v>
      </c>
      <c r="AA702">
        <v>4.0000000000000002E-4</v>
      </c>
      <c r="AB702">
        <v>1.0699999999999999E-2</v>
      </c>
      <c r="AC702">
        <v>1.6299999999999999E-2</v>
      </c>
      <c r="AD702" t="s">
        <v>606</v>
      </c>
      <c r="AE702">
        <v>0.9526</v>
      </c>
      <c r="AF702">
        <v>1.2699999999999999E-2</v>
      </c>
      <c r="AG702">
        <v>2.7000000000000001E-3</v>
      </c>
      <c r="AH702">
        <v>1.2999999999999999E-3</v>
      </c>
      <c r="AI702">
        <v>1.4E-3</v>
      </c>
      <c r="AJ702">
        <v>6.9999999999999999E-4</v>
      </c>
      <c r="AK702">
        <v>4.0000000000000002E-4</v>
      </c>
      <c r="AL702">
        <v>5.9999999999999995E-4</v>
      </c>
      <c r="AM702">
        <v>0</v>
      </c>
      <c r="AN702">
        <v>0</v>
      </c>
      <c r="AO702">
        <v>0</v>
      </c>
      <c r="AP702">
        <v>0</v>
      </c>
      <c r="AQ702" t="s">
        <v>606</v>
      </c>
      <c r="AR702" t="s">
        <v>606</v>
      </c>
      <c r="AS702" t="s">
        <v>606</v>
      </c>
      <c r="AT702" t="s">
        <v>606</v>
      </c>
      <c r="AU702" t="s">
        <v>606</v>
      </c>
      <c r="BK702">
        <v>0</v>
      </c>
      <c r="BL702">
        <v>6.0000000000000002E-5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1.3999999999999999E-4</v>
      </c>
      <c r="BS702">
        <v>0</v>
      </c>
      <c r="BT702">
        <v>0</v>
      </c>
      <c r="BU702">
        <v>0</v>
      </c>
      <c r="BV702">
        <v>0.59099999999999997</v>
      </c>
      <c r="BW702">
        <v>0.72432960000000002</v>
      </c>
      <c r="BX702">
        <v>17.100000000000001</v>
      </c>
      <c r="BY702">
        <v>4627</v>
      </c>
      <c r="BZ702">
        <v>194.9</v>
      </c>
      <c r="CB702">
        <v>101.9</v>
      </c>
      <c r="CC702">
        <v>3.5183426849999999</v>
      </c>
      <c r="CD702">
        <v>3.5153520930000002</v>
      </c>
      <c r="CE702">
        <v>203.59</v>
      </c>
      <c r="CF702" t="s">
        <v>609</v>
      </c>
      <c r="CG702">
        <v>0</v>
      </c>
      <c r="CH702" t="s">
        <v>2617</v>
      </c>
      <c r="CI702" t="s">
        <v>157</v>
      </c>
      <c r="CJ702" t="s">
        <v>2316</v>
      </c>
      <c r="CL702">
        <v>1155</v>
      </c>
      <c r="CM702">
        <v>1169.0999999999999</v>
      </c>
      <c r="CN702">
        <v>1155</v>
      </c>
      <c r="CO702">
        <v>1169.0999999999999</v>
      </c>
      <c r="CU702">
        <v>485.9</v>
      </c>
      <c r="CV702">
        <v>481</v>
      </c>
      <c r="CW702" t="s">
        <v>2546</v>
      </c>
    </row>
    <row r="703" spans="2:101" hidden="1">
      <c r="C703" t="s">
        <v>2618</v>
      </c>
      <c r="D703" t="s">
        <v>2537</v>
      </c>
      <c r="E703" t="s">
        <v>665</v>
      </c>
      <c r="F703" t="s">
        <v>594</v>
      </c>
      <c r="G703" t="s">
        <v>2619</v>
      </c>
      <c r="H703">
        <v>11050</v>
      </c>
      <c r="I703" t="s">
        <v>616</v>
      </c>
      <c r="J703" t="s">
        <v>2620</v>
      </c>
      <c r="L703" t="s">
        <v>638</v>
      </c>
      <c r="M703" t="s">
        <v>1096</v>
      </c>
      <c r="N703" t="s">
        <v>2540</v>
      </c>
      <c r="O703" t="s">
        <v>2550</v>
      </c>
      <c r="P703" t="s">
        <v>2569</v>
      </c>
      <c r="Q703" t="s">
        <v>642</v>
      </c>
      <c r="R703">
        <v>40</v>
      </c>
      <c r="S703">
        <v>40</v>
      </c>
      <c r="T703">
        <v>400</v>
      </c>
      <c r="U703">
        <v>-5</v>
      </c>
      <c r="V703">
        <v>-5</v>
      </c>
      <c r="W703">
        <v>21</v>
      </c>
      <c r="Y703" t="s">
        <v>2543</v>
      </c>
      <c r="Z703" t="s">
        <v>607</v>
      </c>
      <c r="AA703">
        <v>2.9999999999999997E-4</v>
      </c>
      <c r="AB703">
        <v>8.0999999999999996E-3</v>
      </c>
      <c r="AC703">
        <v>1.32E-2</v>
      </c>
      <c r="AD703" t="s">
        <v>607</v>
      </c>
      <c r="AE703">
        <v>0.96440000000000003</v>
      </c>
      <c r="AF703">
        <v>9.7999999999999997E-3</v>
      </c>
      <c r="AG703">
        <v>1.6000000000000001E-3</v>
      </c>
      <c r="AH703">
        <v>8.9999999999999998E-4</v>
      </c>
      <c r="AI703">
        <v>6.9999999999999999E-4</v>
      </c>
      <c r="AJ703">
        <v>2.9999999999999997E-4</v>
      </c>
      <c r="AK703">
        <v>2.0000000000000001E-4</v>
      </c>
      <c r="AL703">
        <v>2.9E-4</v>
      </c>
      <c r="AM703">
        <v>0</v>
      </c>
      <c r="AN703">
        <v>6.9999999999999994E-5</v>
      </c>
      <c r="AO703">
        <v>0</v>
      </c>
      <c r="AP703">
        <v>0</v>
      </c>
      <c r="AQ703" t="s">
        <v>606</v>
      </c>
      <c r="AR703" t="s">
        <v>606</v>
      </c>
      <c r="AS703" t="s">
        <v>606</v>
      </c>
      <c r="AT703" t="s">
        <v>606</v>
      </c>
      <c r="AU703" t="s">
        <v>606</v>
      </c>
      <c r="BK703">
        <v>0</v>
      </c>
      <c r="BL703">
        <v>4.0000000000000003E-5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6.9999999999999994E-5</v>
      </c>
      <c r="BS703">
        <v>0</v>
      </c>
      <c r="BT703">
        <v>0</v>
      </c>
      <c r="BU703">
        <v>3.0000000000000001E-5</v>
      </c>
      <c r="BV703">
        <v>0.58099999999999996</v>
      </c>
      <c r="BW703">
        <v>0.71207359999999997</v>
      </c>
      <c r="BX703">
        <v>16.8</v>
      </c>
      <c r="BY703">
        <v>4623.5</v>
      </c>
      <c r="BZ703">
        <v>193.6</v>
      </c>
      <c r="CB703">
        <v>110.5</v>
      </c>
      <c r="CC703">
        <v>3.8152783769999998</v>
      </c>
      <c r="CD703">
        <v>3.8120353910000002</v>
      </c>
      <c r="CE703">
        <v>222.4</v>
      </c>
      <c r="CF703" t="s">
        <v>609</v>
      </c>
      <c r="CG703">
        <v>20</v>
      </c>
      <c r="CH703" t="s">
        <v>2621</v>
      </c>
      <c r="CI703">
        <v>6670</v>
      </c>
      <c r="CJ703" t="s">
        <v>2582</v>
      </c>
      <c r="CW703" t="s">
        <v>2546</v>
      </c>
    </row>
    <row r="704" spans="2:101" hidden="1">
      <c r="C704" t="s">
        <v>1917</v>
      </c>
      <c r="D704" t="s">
        <v>592</v>
      </c>
      <c r="E704" t="s">
        <v>1060</v>
      </c>
      <c r="F704" t="s">
        <v>594</v>
      </c>
      <c r="G704" t="s">
        <v>2622</v>
      </c>
      <c r="H704" t="s">
        <v>2623</v>
      </c>
      <c r="I704" t="s">
        <v>616</v>
      </c>
      <c r="J704" t="s">
        <v>598</v>
      </c>
      <c r="K704" t="s">
        <v>773</v>
      </c>
      <c r="L704" t="s">
        <v>617</v>
      </c>
      <c r="N704" t="s">
        <v>2624</v>
      </c>
      <c r="O704" t="s">
        <v>2625</v>
      </c>
      <c r="P704" t="s">
        <v>2624</v>
      </c>
      <c r="Q704" t="s">
        <v>2626</v>
      </c>
      <c r="R704">
        <v>275</v>
      </c>
      <c r="S704">
        <v>275</v>
      </c>
      <c r="T704">
        <v>250</v>
      </c>
      <c r="U704">
        <v>20</v>
      </c>
      <c r="V704">
        <v>20</v>
      </c>
      <c r="W704">
        <v>21</v>
      </c>
      <c r="Z704" t="s">
        <v>607</v>
      </c>
      <c r="AA704">
        <v>2.0000000000000001E-4</v>
      </c>
      <c r="AB704" t="s">
        <v>606</v>
      </c>
      <c r="AC704">
        <v>0.1013</v>
      </c>
      <c r="AD704" t="s">
        <v>607</v>
      </c>
      <c r="AE704">
        <v>0.89729999999999999</v>
      </c>
      <c r="AF704">
        <v>8.9999999999999998E-4</v>
      </c>
      <c r="AG704">
        <v>2.9999999999999997E-4</v>
      </c>
      <c r="AH704" t="s">
        <v>607</v>
      </c>
      <c r="AI704" t="s">
        <v>607</v>
      </c>
      <c r="AJ704" t="s">
        <v>607</v>
      </c>
      <c r="AK704" t="s">
        <v>607</v>
      </c>
      <c r="AL704">
        <v>0</v>
      </c>
      <c r="AM704">
        <v>0</v>
      </c>
      <c r="AN704">
        <v>0</v>
      </c>
      <c r="AO704">
        <v>0</v>
      </c>
      <c r="AP704">
        <v>0</v>
      </c>
      <c r="AQ704" t="s">
        <v>607</v>
      </c>
      <c r="AR704" t="s">
        <v>606</v>
      </c>
      <c r="AS704" t="s">
        <v>606</v>
      </c>
      <c r="AT704" t="s">
        <v>606</v>
      </c>
      <c r="AU704" t="s">
        <v>606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0.65300000000000002</v>
      </c>
      <c r="BW704">
        <v>0.80031680000000005</v>
      </c>
      <c r="BX704">
        <v>18.899999999999999</v>
      </c>
      <c r="BY704">
        <v>4879.3999999999996</v>
      </c>
      <c r="BZ704">
        <v>202.3</v>
      </c>
      <c r="CB704">
        <v>124.2</v>
      </c>
      <c r="CC704">
        <v>4.2883038410000003</v>
      </c>
      <c r="CD704">
        <v>4.2846587830000002</v>
      </c>
      <c r="CE704">
        <v>253.29</v>
      </c>
      <c r="CF704" t="s">
        <v>609</v>
      </c>
      <c r="CG704">
        <v>1</v>
      </c>
      <c r="CH704" t="s">
        <v>2627</v>
      </c>
      <c r="CJ704" t="s">
        <v>1578</v>
      </c>
      <c r="CL704" t="s">
        <v>779</v>
      </c>
      <c r="CM704" t="s">
        <v>779</v>
      </c>
      <c r="CN704" t="s">
        <v>779</v>
      </c>
      <c r="CO704" t="s">
        <v>779</v>
      </c>
      <c r="CP704" t="s">
        <v>779</v>
      </c>
      <c r="CQ704" t="s">
        <v>779</v>
      </c>
      <c r="CU704" t="s">
        <v>780</v>
      </c>
      <c r="CV704" t="s">
        <v>780</v>
      </c>
      <c r="CW704" t="s">
        <v>2628</v>
      </c>
    </row>
    <row r="705" spans="2:101" hidden="1">
      <c r="C705" t="s">
        <v>2629</v>
      </c>
      <c r="D705" t="s">
        <v>592</v>
      </c>
      <c r="E705" t="s">
        <v>1060</v>
      </c>
      <c r="F705" t="s">
        <v>594</v>
      </c>
      <c r="G705" t="s">
        <v>2630</v>
      </c>
      <c r="H705" t="s">
        <v>2631</v>
      </c>
      <c r="I705" t="s">
        <v>616</v>
      </c>
      <c r="J705" t="s">
        <v>598</v>
      </c>
      <c r="L705" t="s">
        <v>2632</v>
      </c>
      <c r="N705" t="s">
        <v>2624</v>
      </c>
      <c r="O705" t="s">
        <v>2633</v>
      </c>
      <c r="P705" t="s">
        <v>2624</v>
      </c>
      <c r="Q705" t="s">
        <v>2634</v>
      </c>
      <c r="R705">
        <v>40</v>
      </c>
      <c r="S705">
        <v>40</v>
      </c>
      <c r="T705">
        <v>25</v>
      </c>
      <c r="U705" t="s">
        <v>694</v>
      </c>
      <c r="V705" t="s">
        <v>694</v>
      </c>
      <c r="W705">
        <v>21</v>
      </c>
      <c r="Z705" t="s">
        <v>606</v>
      </c>
      <c r="AA705">
        <v>1E-4</v>
      </c>
      <c r="AB705">
        <v>2.2000000000000001E-3</v>
      </c>
      <c r="AC705">
        <v>8.7999999999999995E-2</v>
      </c>
      <c r="AD705" t="s">
        <v>607</v>
      </c>
      <c r="AE705">
        <v>0.90880000000000005</v>
      </c>
      <c r="AF705">
        <v>5.9999999999999995E-4</v>
      </c>
      <c r="AG705">
        <v>2.0000000000000001E-4</v>
      </c>
      <c r="AH705">
        <v>1E-4</v>
      </c>
      <c r="AI705" t="s">
        <v>607</v>
      </c>
      <c r="AJ705" t="s">
        <v>607</v>
      </c>
      <c r="AK705" t="s">
        <v>607</v>
      </c>
      <c r="AL705">
        <v>0</v>
      </c>
      <c r="AM705">
        <v>0</v>
      </c>
      <c r="AN705">
        <v>0</v>
      </c>
      <c r="AO705">
        <v>0</v>
      </c>
      <c r="AP705">
        <v>0</v>
      </c>
      <c r="AQ705" t="s">
        <v>606</v>
      </c>
      <c r="AR705" t="s">
        <v>606</v>
      </c>
      <c r="AS705" t="s">
        <v>606</v>
      </c>
      <c r="AT705" t="s">
        <v>606</v>
      </c>
      <c r="AU705" t="s">
        <v>606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0.64100000000000001</v>
      </c>
      <c r="BW705">
        <v>0.78560960000000002</v>
      </c>
      <c r="BX705">
        <v>18.600000000000001</v>
      </c>
      <c r="BY705">
        <v>4840.1000000000004</v>
      </c>
      <c r="BZ705">
        <v>200.6</v>
      </c>
      <c r="CB705">
        <v>107.2</v>
      </c>
      <c r="CC705">
        <v>3.7013379369999999</v>
      </c>
      <c r="CD705">
        <v>3.6981918</v>
      </c>
      <c r="CE705">
        <v>219.39</v>
      </c>
      <c r="CF705" t="s">
        <v>609</v>
      </c>
      <c r="CG705">
        <v>15</v>
      </c>
      <c r="CH705" t="s">
        <v>2635</v>
      </c>
      <c r="CJ705" t="s">
        <v>2636</v>
      </c>
      <c r="CW705" t="s">
        <v>2628</v>
      </c>
    </row>
    <row r="706" spans="2:101" hidden="1">
      <c r="B706">
        <v>76970</v>
      </c>
      <c r="C706" t="s">
        <v>2637</v>
      </c>
      <c r="D706" t="s">
        <v>592</v>
      </c>
      <c r="E706" t="s">
        <v>665</v>
      </c>
      <c r="F706" t="s">
        <v>594</v>
      </c>
      <c r="G706" t="s">
        <v>2638</v>
      </c>
      <c r="H706">
        <v>9667</v>
      </c>
      <c r="I706" t="s">
        <v>616</v>
      </c>
      <c r="J706" t="s">
        <v>2639</v>
      </c>
      <c r="L706" t="s">
        <v>617</v>
      </c>
      <c r="M706" t="s">
        <v>2640</v>
      </c>
      <c r="N706" t="s">
        <v>2641</v>
      </c>
      <c r="O706" t="s">
        <v>2642</v>
      </c>
      <c r="P706" t="s">
        <v>2641</v>
      </c>
      <c r="Q706" t="s">
        <v>642</v>
      </c>
      <c r="R706">
        <v>300</v>
      </c>
      <c r="S706">
        <v>300</v>
      </c>
      <c r="T706">
        <v>250</v>
      </c>
      <c r="U706">
        <v>10</v>
      </c>
      <c r="V706">
        <v>10</v>
      </c>
      <c r="W706">
        <v>21.8</v>
      </c>
      <c r="Z706" t="s">
        <v>607</v>
      </c>
      <c r="AA706">
        <v>2.9999999999999997E-4</v>
      </c>
      <c r="AB706">
        <v>7.7000000000000002E-3</v>
      </c>
      <c r="AC706">
        <v>1.77E-2</v>
      </c>
      <c r="AD706" t="s">
        <v>607</v>
      </c>
      <c r="AE706">
        <v>0.95879999999999999</v>
      </c>
      <c r="AF706">
        <v>1.24E-2</v>
      </c>
      <c r="AG706">
        <v>5.9999999999999995E-4</v>
      </c>
      <c r="AH706">
        <v>6.9999999999999999E-4</v>
      </c>
      <c r="AI706">
        <v>8.0000000000000004E-4</v>
      </c>
      <c r="AJ706">
        <v>2.9999999999999997E-4</v>
      </c>
      <c r="AK706">
        <v>2.0000000000000001E-4</v>
      </c>
      <c r="AL706">
        <v>2.0000000000000001E-4</v>
      </c>
      <c r="AM706">
        <v>1.3999999999999999E-4</v>
      </c>
      <c r="AN706">
        <v>0</v>
      </c>
      <c r="AO706">
        <v>0</v>
      </c>
      <c r="AP706">
        <v>0</v>
      </c>
      <c r="AQ706" t="s">
        <v>607</v>
      </c>
      <c r="AR706" t="s">
        <v>606</v>
      </c>
      <c r="AS706" t="s">
        <v>606</v>
      </c>
      <c r="AT706" t="s">
        <v>606</v>
      </c>
      <c r="AU706" t="s">
        <v>606</v>
      </c>
      <c r="BK706">
        <v>2.0000000000000002E-5</v>
      </c>
      <c r="BL706">
        <v>3.0000000000000001E-5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6.9999999999999994E-5</v>
      </c>
      <c r="BS706">
        <v>2.0000000000000002E-5</v>
      </c>
      <c r="BT706">
        <v>2.0000000000000002E-5</v>
      </c>
      <c r="BU706">
        <v>0</v>
      </c>
      <c r="BV706">
        <v>0.58499999999999996</v>
      </c>
      <c r="BW706">
        <v>0.71697599999999995</v>
      </c>
      <c r="BX706">
        <v>17</v>
      </c>
      <c r="BY706">
        <v>4637.8</v>
      </c>
      <c r="BZ706">
        <v>194.3</v>
      </c>
      <c r="CB706">
        <v>109.6</v>
      </c>
      <c r="CC706">
        <v>3.7842037120000001</v>
      </c>
      <c r="CD706">
        <v>3.7809871390000001</v>
      </c>
      <c r="CE706">
        <v>220.86</v>
      </c>
      <c r="CF706" t="s">
        <v>609</v>
      </c>
      <c r="CG706">
        <v>12</v>
      </c>
      <c r="CH706" t="s">
        <v>2643</v>
      </c>
      <c r="CJ706" t="s">
        <v>2644</v>
      </c>
      <c r="CW706" t="s">
        <v>2645</v>
      </c>
    </row>
    <row r="707" spans="2:101" hidden="1">
      <c r="B707">
        <v>79041</v>
      </c>
      <c r="C707" t="s">
        <v>1741</v>
      </c>
      <c r="D707" t="s">
        <v>592</v>
      </c>
      <c r="E707" t="s">
        <v>2646</v>
      </c>
      <c r="F707" t="s">
        <v>594</v>
      </c>
      <c r="G707" t="s">
        <v>2647</v>
      </c>
      <c r="H707" t="s">
        <v>2648</v>
      </c>
      <c r="I707" t="s">
        <v>616</v>
      </c>
      <c r="J707" t="s">
        <v>598</v>
      </c>
      <c r="L707" t="s">
        <v>617</v>
      </c>
      <c r="N707" t="s">
        <v>2649</v>
      </c>
      <c r="O707" t="s">
        <v>2650</v>
      </c>
      <c r="P707" t="s">
        <v>2651</v>
      </c>
      <c r="Q707" t="s">
        <v>630</v>
      </c>
      <c r="R707">
        <v>7926</v>
      </c>
      <c r="S707">
        <v>7926</v>
      </c>
      <c r="T707">
        <v>21</v>
      </c>
      <c r="U707">
        <v>27</v>
      </c>
      <c r="V707">
        <v>27</v>
      </c>
      <c r="W707">
        <v>24.5</v>
      </c>
      <c r="Y707" t="s">
        <v>2652</v>
      </c>
      <c r="Z707" t="s">
        <v>607</v>
      </c>
      <c r="AA707">
        <v>2.0000000000000001E-4</v>
      </c>
      <c r="AB707">
        <v>3.3999999999999998E-3</v>
      </c>
      <c r="AC707">
        <v>1.24E-2</v>
      </c>
      <c r="AD707" t="s">
        <v>606</v>
      </c>
      <c r="AE707">
        <v>0.98319999999999996</v>
      </c>
      <c r="AF707">
        <v>8.0000000000000004E-4</v>
      </c>
      <c r="AG707" t="s">
        <v>607</v>
      </c>
      <c r="AH707" t="s">
        <v>607</v>
      </c>
      <c r="AI707" t="s">
        <v>607</v>
      </c>
      <c r="AJ707" t="s">
        <v>607</v>
      </c>
      <c r="AK707" t="s">
        <v>607</v>
      </c>
      <c r="AL707">
        <v>0</v>
      </c>
      <c r="AM707">
        <v>0</v>
      </c>
      <c r="AN707">
        <v>0</v>
      </c>
      <c r="AO707">
        <v>0</v>
      </c>
      <c r="AP707">
        <v>0</v>
      </c>
      <c r="AQ707" t="s">
        <v>606</v>
      </c>
      <c r="AR707" t="s">
        <v>606</v>
      </c>
      <c r="AS707" t="s">
        <v>606</v>
      </c>
      <c r="AT707" t="s">
        <v>606</v>
      </c>
      <c r="AU707" t="s">
        <v>606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0.56799999999999995</v>
      </c>
      <c r="BW707">
        <v>0.6961408</v>
      </c>
      <c r="BX707">
        <v>16.399999999999999</v>
      </c>
      <c r="BY707">
        <v>4628.5</v>
      </c>
      <c r="BZ707">
        <v>191.9</v>
      </c>
      <c r="CB707">
        <v>95</v>
      </c>
      <c r="CC707">
        <v>3.28</v>
      </c>
      <c r="CD707">
        <v>3.2770000000000001</v>
      </c>
      <c r="CE707" t="s">
        <v>608</v>
      </c>
      <c r="CF707" t="s">
        <v>609</v>
      </c>
      <c r="CG707">
        <v>0</v>
      </c>
      <c r="CH707" t="s">
        <v>631</v>
      </c>
      <c r="CJ707" t="s">
        <v>624</v>
      </c>
      <c r="CW707" t="s">
        <v>2653</v>
      </c>
    </row>
    <row r="708" spans="2:101" hidden="1">
      <c r="C708" t="s">
        <v>2629</v>
      </c>
      <c r="D708" t="s">
        <v>592</v>
      </c>
      <c r="E708" t="s">
        <v>614</v>
      </c>
      <c r="F708" t="s">
        <v>594</v>
      </c>
      <c r="G708" t="s">
        <v>2654</v>
      </c>
      <c r="H708">
        <v>8801</v>
      </c>
      <c r="I708" t="s">
        <v>616</v>
      </c>
      <c r="J708" t="s">
        <v>598</v>
      </c>
      <c r="L708" t="s">
        <v>2632</v>
      </c>
      <c r="N708" t="s">
        <v>2655</v>
      </c>
      <c r="O708" t="s">
        <v>2656</v>
      </c>
      <c r="P708" t="s">
        <v>2657</v>
      </c>
      <c r="Q708" t="s">
        <v>2634</v>
      </c>
      <c r="R708">
        <v>345</v>
      </c>
      <c r="S708">
        <v>345</v>
      </c>
      <c r="T708">
        <v>350</v>
      </c>
      <c r="U708" t="s">
        <v>694</v>
      </c>
      <c r="V708" t="s">
        <v>694</v>
      </c>
      <c r="W708">
        <v>20.8</v>
      </c>
      <c r="Y708" t="s">
        <v>2658</v>
      </c>
      <c r="Z708" t="s">
        <v>607</v>
      </c>
      <c r="AA708">
        <v>1E-4</v>
      </c>
      <c r="AB708">
        <v>2.5000000000000001E-3</v>
      </c>
      <c r="AC708">
        <v>0.1019</v>
      </c>
      <c r="AD708" t="s">
        <v>606</v>
      </c>
      <c r="AE708">
        <v>0.89439999999999997</v>
      </c>
      <c r="AF708">
        <v>6.9999999999999999E-4</v>
      </c>
      <c r="AG708">
        <v>4.0000000000000002E-4</v>
      </c>
      <c r="AH708" t="s">
        <v>607</v>
      </c>
      <c r="AI708" t="s">
        <v>607</v>
      </c>
      <c r="AJ708" t="s">
        <v>607</v>
      </c>
      <c r="AK708" t="s">
        <v>606</v>
      </c>
      <c r="AL708">
        <v>0</v>
      </c>
      <c r="AM708">
        <v>0</v>
      </c>
      <c r="AN708">
        <v>0</v>
      </c>
      <c r="AO708">
        <v>0</v>
      </c>
      <c r="AP708">
        <v>0</v>
      </c>
      <c r="AQ708" t="s">
        <v>606</v>
      </c>
      <c r="AR708" t="s">
        <v>606</v>
      </c>
      <c r="AS708" t="s">
        <v>606</v>
      </c>
      <c r="AT708" t="s">
        <v>606</v>
      </c>
      <c r="AU708" t="s">
        <v>606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0.65400000000000003</v>
      </c>
      <c r="BW708">
        <v>0.80154239999999999</v>
      </c>
      <c r="BX708">
        <v>18.899999999999999</v>
      </c>
      <c r="BY708">
        <v>4879</v>
      </c>
      <c r="BZ708">
        <v>202.2</v>
      </c>
      <c r="CB708">
        <v>95</v>
      </c>
      <c r="CC708">
        <v>3.28</v>
      </c>
      <c r="CD708">
        <v>3.2770000000000001</v>
      </c>
      <c r="CE708" t="s">
        <v>608</v>
      </c>
      <c r="CF708" t="s">
        <v>609</v>
      </c>
      <c r="CG708">
        <v>0</v>
      </c>
      <c r="CH708" t="s">
        <v>2635</v>
      </c>
      <c r="CJ708" t="s">
        <v>2636</v>
      </c>
      <c r="CW708" t="s">
        <v>2659</v>
      </c>
    </row>
    <row r="709" spans="2:101" hidden="1">
      <c r="C709" t="s">
        <v>1917</v>
      </c>
      <c r="D709" t="s">
        <v>592</v>
      </c>
      <c r="E709" t="s">
        <v>665</v>
      </c>
      <c r="F709" t="s">
        <v>594</v>
      </c>
      <c r="G709" t="s">
        <v>2660</v>
      </c>
      <c r="H709">
        <v>13676</v>
      </c>
      <c r="I709" t="s">
        <v>616</v>
      </c>
      <c r="J709" t="s">
        <v>598</v>
      </c>
      <c r="L709" t="s">
        <v>617</v>
      </c>
      <c r="N709" t="s">
        <v>2661</v>
      </c>
      <c r="O709" t="s">
        <v>2662</v>
      </c>
      <c r="P709" t="s">
        <v>2661</v>
      </c>
      <c r="Q709" t="s">
        <v>2663</v>
      </c>
      <c r="R709">
        <v>882</v>
      </c>
      <c r="S709">
        <v>882</v>
      </c>
      <c r="T709">
        <v>890</v>
      </c>
      <c r="U709">
        <v>24</v>
      </c>
      <c r="V709">
        <v>24</v>
      </c>
      <c r="W709">
        <v>21.1</v>
      </c>
      <c r="Y709" t="s">
        <v>2045</v>
      </c>
      <c r="Z709" t="s">
        <v>607</v>
      </c>
      <c r="AA709">
        <v>1E-4</v>
      </c>
      <c r="AB709">
        <v>3.3E-3</v>
      </c>
      <c r="AC709">
        <v>8.7499999999999994E-2</v>
      </c>
      <c r="AD709">
        <v>2.0000000000000001E-4</v>
      </c>
      <c r="AE709">
        <v>0.90800000000000003</v>
      </c>
      <c r="AF709">
        <v>8.0000000000000004E-4</v>
      </c>
      <c r="AG709">
        <v>1E-4</v>
      </c>
      <c r="AH709" t="s">
        <v>607</v>
      </c>
      <c r="AI709" t="s">
        <v>607</v>
      </c>
      <c r="AJ709" t="s">
        <v>606</v>
      </c>
      <c r="AK709" t="s">
        <v>606</v>
      </c>
      <c r="AL709">
        <v>0</v>
      </c>
      <c r="AM709">
        <v>0</v>
      </c>
      <c r="AN709">
        <v>0</v>
      </c>
      <c r="AO709">
        <v>0</v>
      </c>
      <c r="AP709">
        <v>0</v>
      </c>
      <c r="AQ709" t="s">
        <v>606</v>
      </c>
      <c r="AR709" t="s">
        <v>606</v>
      </c>
      <c r="AS709" t="s">
        <v>606</v>
      </c>
      <c r="AT709" t="s">
        <v>606</v>
      </c>
      <c r="AU709" t="s">
        <v>606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0.64</v>
      </c>
      <c r="BW709">
        <v>0.78438399999999997</v>
      </c>
      <c r="BX709">
        <v>18.5</v>
      </c>
      <c r="BY709">
        <v>4838.7</v>
      </c>
      <c r="BZ709">
        <v>200.5</v>
      </c>
      <c r="CB709">
        <v>95</v>
      </c>
      <c r="CC709">
        <v>3.28</v>
      </c>
      <c r="CD709">
        <v>3.2770000000000001</v>
      </c>
      <c r="CE709" t="s">
        <v>608</v>
      </c>
      <c r="CF709" t="s">
        <v>609</v>
      </c>
      <c r="CG709">
        <v>200</v>
      </c>
      <c r="CH709" t="s">
        <v>2664</v>
      </c>
      <c r="CI709" t="s">
        <v>157</v>
      </c>
      <c r="CJ709" t="s">
        <v>1578</v>
      </c>
      <c r="CW709" t="s">
        <v>2665</v>
      </c>
    </row>
    <row r="710" spans="2:101" hidden="1">
      <c r="C710" t="s">
        <v>1917</v>
      </c>
      <c r="D710" t="s">
        <v>592</v>
      </c>
      <c r="E710" t="s">
        <v>665</v>
      </c>
      <c r="F710" t="s">
        <v>594</v>
      </c>
      <c r="G710" t="s">
        <v>2666</v>
      </c>
      <c r="H710">
        <v>15020</v>
      </c>
      <c r="I710" t="s">
        <v>616</v>
      </c>
      <c r="J710" t="s">
        <v>598</v>
      </c>
      <c r="L710" t="s">
        <v>617</v>
      </c>
      <c r="N710" t="s">
        <v>2661</v>
      </c>
      <c r="O710" t="s">
        <v>2662</v>
      </c>
      <c r="P710" t="s">
        <v>2661</v>
      </c>
      <c r="Q710" t="s">
        <v>2667</v>
      </c>
      <c r="R710">
        <v>140</v>
      </c>
      <c r="S710">
        <v>140</v>
      </c>
      <c r="T710">
        <v>150</v>
      </c>
      <c r="U710">
        <v>14</v>
      </c>
      <c r="V710">
        <v>14</v>
      </c>
      <c r="W710">
        <v>21.7</v>
      </c>
      <c r="Y710" t="s">
        <v>2045</v>
      </c>
      <c r="Z710">
        <v>4.0000000000000002E-4</v>
      </c>
      <c r="AA710">
        <v>2.0000000000000001E-4</v>
      </c>
      <c r="AB710">
        <v>4.4000000000000003E-3</v>
      </c>
      <c r="AC710">
        <v>8.77E-2</v>
      </c>
      <c r="AD710">
        <v>2.0000000000000001E-4</v>
      </c>
      <c r="AE710">
        <v>0.90629999999999999</v>
      </c>
      <c r="AF710">
        <v>8.0000000000000004E-4</v>
      </c>
      <c r="AG710" t="s">
        <v>607</v>
      </c>
      <c r="AH710" t="s">
        <v>607</v>
      </c>
      <c r="AI710" t="s">
        <v>607</v>
      </c>
      <c r="AJ710" t="s">
        <v>606</v>
      </c>
      <c r="AK710" t="s">
        <v>606</v>
      </c>
      <c r="AL710">
        <v>0</v>
      </c>
      <c r="AM710">
        <v>0</v>
      </c>
      <c r="AN710">
        <v>0</v>
      </c>
      <c r="AO710">
        <v>0</v>
      </c>
      <c r="AP710">
        <v>0</v>
      </c>
      <c r="AQ710" t="s">
        <v>606</v>
      </c>
      <c r="AR710" t="s">
        <v>606</v>
      </c>
      <c r="AS710" t="s">
        <v>606</v>
      </c>
      <c r="AT710" t="s">
        <v>606</v>
      </c>
      <c r="AU710" t="s">
        <v>606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0.64100000000000001</v>
      </c>
      <c r="BW710">
        <v>0.78560960000000002</v>
      </c>
      <c r="BX710">
        <v>18.600000000000001</v>
      </c>
      <c r="BY710">
        <v>4836.5</v>
      </c>
      <c r="BZ710">
        <v>200.4</v>
      </c>
      <c r="CB710">
        <v>95</v>
      </c>
      <c r="CC710">
        <v>3.28</v>
      </c>
      <c r="CD710">
        <v>3.2770000000000001</v>
      </c>
      <c r="CE710" t="s">
        <v>608</v>
      </c>
      <c r="CF710" t="s">
        <v>609</v>
      </c>
      <c r="CG710">
        <v>195</v>
      </c>
      <c r="CH710" t="s">
        <v>2668</v>
      </c>
      <c r="CI710" t="s">
        <v>157</v>
      </c>
      <c r="CJ710" t="s">
        <v>1578</v>
      </c>
      <c r="CW710" t="s">
        <v>2665</v>
      </c>
    </row>
    <row r="711" spans="2:101" hidden="1">
      <c r="C711" t="s">
        <v>2629</v>
      </c>
      <c r="D711" t="s">
        <v>592</v>
      </c>
      <c r="E711" t="s">
        <v>2669</v>
      </c>
      <c r="F711" t="s">
        <v>594</v>
      </c>
      <c r="G711" t="s">
        <v>2670</v>
      </c>
      <c r="H711" t="s">
        <v>2671</v>
      </c>
      <c r="I711" t="s">
        <v>616</v>
      </c>
      <c r="J711" t="s">
        <v>598</v>
      </c>
      <c r="L711" t="s">
        <v>2632</v>
      </c>
      <c r="N711" t="s">
        <v>2672</v>
      </c>
      <c r="O711" t="s">
        <v>2662</v>
      </c>
      <c r="P711" t="s">
        <v>2672</v>
      </c>
      <c r="Q711" t="s">
        <v>2634</v>
      </c>
      <c r="R711">
        <v>15</v>
      </c>
      <c r="S711">
        <v>15</v>
      </c>
      <c r="T711">
        <v>25</v>
      </c>
      <c r="U711">
        <v>22</v>
      </c>
      <c r="V711">
        <v>22</v>
      </c>
      <c r="W711">
        <v>22.3</v>
      </c>
      <c r="Z711" t="s">
        <v>607</v>
      </c>
      <c r="AA711">
        <v>1E-4</v>
      </c>
      <c r="AB711">
        <v>3.2000000000000002E-3</v>
      </c>
      <c r="AC711">
        <v>0.1023</v>
      </c>
      <c r="AD711" t="s">
        <v>607</v>
      </c>
      <c r="AE711">
        <v>0.89270000000000005</v>
      </c>
      <c r="AF711">
        <v>5.9999999999999995E-4</v>
      </c>
      <c r="AG711">
        <v>6.9999999999999999E-4</v>
      </c>
      <c r="AH711">
        <v>2.0000000000000001E-4</v>
      </c>
      <c r="AI711" t="s">
        <v>607</v>
      </c>
      <c r="AJ711" t="s">
        <v>607</v>
      </c>
      <c r="AK711" t="s">
        <v>607</v>
      </c>
      <c r="AL711">
        <v>1.3999999999999999E-4</v>
      </c>
      <c r="AM711">
        <v>0</v>
      </c>
      <c r="AN711">
        <v>0</v>
      </c>
      <c r="AO711">
        <v>0</v>
      </c>
      <c r="AP711">
        <v>0</v>
      </c>
      <c r="AQ711" t="s">
        <v>606</v>
      </c>
      <c r="AR711" t="s">
        <v>606</v>
      </c>
      <c r="AS711" t="s">
        <v>606</v>
      </c>
      <c r="AT711" t="s">
        <v>606</v>
      </c>
      <c r="AU711" t="s">
        <v>606</v>
      </c>
      <c r="BK711">
        <v>0</v>
      </c>
      <c r="BL711">
        <v>6.0000000000000002E-5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0.65600000000000003</v>
      </c>
      <c r="BW711">
        <v>0.80399359999999997</v>
      </c>
      <c r="BX711">
        <v>19</v>
      </c>
      <c r="BY711">
        <v>4878.7</v>
      </c>
      <c r="BZ711">
        <v>202.3</v>
      </c>
      <c r="CB711">
        <v>110.5</v>
      </c>
      <c r="CC711">
        <v>3.8152783769999998</v>
      </c>
      <c r="CD711">
        <v>3.8120353910000002</v>
      </c>
      <c r="CE711">
        <v>225.05</v>
      </c>
      <c r="CF711" t="s">
        <v>609</v>
      </c>
      <c r="CG711">
        <v>50</v>
      </c>
      <c r="CH711" t="s">
        <v>2635</v>
      </c>
      <c r="CJ711" t="s">
        <v>2636</v>
      </c>
      <c r="CW711" t="s">
        <v>2653</v>
      </c>
    </row>
    <row r="712" spans="2:101" hidden="1">
      <c r="B712">
        <v>73292</v>
      </c>
      <c r="C712" t="s">
        <v>915</v>
      </c>
      <c r="D712" t="s">
        <v>592</v>
      </c>
      <c r="E712" t="s">
        <v>665</v>
      </c>
      <c r="F712" t="s">
        <v>594</v>
      </c>
      <c r="G712" t="s">
        <v>2673</v>
      </c>
      <c r="H712">
        <v>1622</v>
      </c>
      <c r="I712" t="s">
        <v>616</v>
      </c>
      <c r="J712" t="s">
        <v>917</v>
      </c>
      <c r="K712">
        <v>7435</v>
      </c>
      <c r="L712" t="s">
        <v>874</v>
      </c>
      <c r="M712" t="s">
        <v>1638</v>
      </c>
      <c r="N712" t="s">
        <v>2306</v>
      </c>
      <c r="O712" t="s">
        <v>1630</v>
      </c>
      <c r="P712" t="s">
        <v>1873</v>
      </c>
      <c r="Q712" t="s">
        <v>642</v>
      </c>
      <c r="R712">
        <v>345</v>
      </c>
      <c r="S712">
        <v>345</v>
      </c>
      <c r="T712">
        <v>350</v>
      </c>
      <c r="U712">
        <v>16</v>
      </c>
      <c r="V712">
        <v>16</v>
      </c>
      <c r="W712">
        <v>20.3</v>
      </c>
      <c r="Z712" t="s">
        <v>607</v>
      </c>
      <c r="AA712">
        <v>2.0000000000000001E-4</v>
      </c>
      <c r="AB712" t="s">
        <v>606</v>
      </c>
      <c r="AC712">
        <v>1.4200000000000001E-2</v>
      </c>
      <c r="AD712" t="s">
        <v>607</v>
      </c>
      <c r="AE712">
        <v>0.876</v>
      </c>
      <c r="AF712">
        <v>6.8199999999999997E-2</v>
      </c>
      <c r="AG712">
        <v>2.5000000000000001E-2</v>
      </c>
      <c r="AH712">
        <v>3.5999999999999999E-3</v>
      </c>
      <c r="AI712">
        <v>6.7999999999999996E-3</v>
      </c>
      <c r="AJ712">
        <v>1.6999999999999999E-3</v>
      </c>
      <c r="AK712">
        <v>1.8E-3</v>
      </c>
      <c r="AL712">
        <v>7.5000000000000002E-4</v>
      </c>
      <c r="AM712">
        <v>2.9999999999999997E-4</v>
      </c>
      <c r="AN712">
        <v>1.6000000000000001E-4</v>
      </c>
      <c r="AO712">
        <v>0</v>
      </c>
      <c r="AP712">
        <v>0</v>
      </c>
      <c r="AQ712" t="s">
        <v>607</v>
      </c>
      <c r="AR712" t="s">
        <v>606</v>
      </c>
      <c r="AS712" t="s">
        <v>606</v>
      </c>
      <c r="AT712" t="s">
        <v>606</v>
      </c>
      <c r="AU712" t="s">
        <v>606</v>
      </c>
      <c r="BK712">
        <v>9.0000000000000006E-5</v>
      </c>
      <c r="BL712">
        <v>1.0000000000000001E-5</v>
      </c>
      <c r="BM712">
        <v>1E-4</v>
      </c>
      <c r="BN712">
        <v>0</v>
      </c>
      <c r="BO712">
        <v>0</v>
      </c>
      <c r="BP712">
        <v>0</v>
      </c>
      <c r="BQ712">
        <v>0</v>
      </c>
      <c r="BR712">
        <v>5.4000000000000001E-4</v>
      </c>
      <c r="BS712">
        <v>1.7000000000000001E-4</v>
      </c>
      <c r="BT712">
        <v>2.4000000000000001E-4</v>
      </c>
      <c r="BU712">
        <v>1.3999999999999999E-4</v>
      </c>
      <c r="BV712">
        <v>0.65300000000000002</v>
      </c>
      <c r="BW712">
        <v>0.80031680000000005</v>
      </c>
      <c r="BX712">
        <v>18.899999999999999</v>
      </c>
      <c r="BY712">
        <v>4630.8</v>
      </c>
      <c r="BZ712">
        <v>208.7</v>
      </c>
      <c r="CB712">
        <v>95.8</v>
      </c>
      <c r="CC712">
        <v>3.3077255069999998</v>
      </c>
      <c r="CD712">
        <v>3.30491394</v>
      </c>
      <c r="CE712">
        <v>190.62</v>
      </c>
      <c r="CF712" t="s">
        <v>609</v>
      </c>
      <c r="CG712">
        <v>11</v>
      </c>
      <c r="CH712" t="s">
        <v>918</v>
      </c>
      <c r="CJ712" t="s">
        <v>919</v>
      </c>
      <c r="CL712">
        <v>1117</v>
      </c>
      <c r="CM712">
        <v>1119.5</v>
      </c>
      <c r="CN712">
        <v>1102</v>
      </c>
      <c r="CO712">
        <v>1110</v>
      </c>
      <c r="CP712">
        <v>1102</v>
      </c>
      <c r="CQ712">
        <v>1110</v>
      </c>
      <c r="CR712" t="s">
        <v>780</v>
      </c>
      <c r="CS712" t="s">
        <v>780</v>
      </c>
      <c r="CT712" t="s">
        <v>780</v>
      </c>
      <c r="CU712">
        <v>734</v>
      </c>
      <c r="CV712">
        <v>729.9</v>
      </c>
      <c r="CW712" t="s">
        <v>2307</v>
      </c>
    </row>
    <row r="713" spans="2:101" hidden="1">
      <c r="B713">
        <v>73290</v>
      </c>
      <c r="C713" t="s">
        <v>1651</v>
      </c>
      <c r="D713" t="s">
        <v>592</v>
      </c>
      <c r="E713" t="s">
        <v>665</v>
      </c>
      <c r="F713" t="s">
        <v>594</v>
      </c>
      <c r="G713" t="s">
        <v>2674</v>
      </c>
      <c r="H713">
        <v>8139</v>
      </c>
      <c r="I713" t="s">
        <v>616</v>
      </c>
      <c r="J713" t="s">
        <v>1653</v>
      </c>
      <c r="K713">
        <v>7507</v>
      </c>
      <c r="L713" t="s">
        <v>874</v>
      </c>
      <c r="M713" t="s">
        <v>1638</v>
      </c>
      <c r="N713" t="s">
        <v>891</v>
      </c>
      <c r="O713" t="s">
        <v>892</v>
      </c>
      <c r="P713" t="s">
        <v>912</v>
      </c>
      <c r="Q713" t="s">
        <v>1063</v>
      </c>
      <c r="R713">
        <v>345</v>
      </c>
      <c r="S713">
        <v>345</v>
      </c>
      <c r="T713">
        <v>450</v>
      </c>
      <c r="U713">
        <v>9</v>
      </c>
      <c r="V713">
        <v>9</v>
      </c>
      <c r="W713">
        <v>22.7</v>
      </c>
      <c r="Z713" t="s">
        <v>607</v>
      </c>
      <c r="AA713">
        <v>2.9999999999999997E-4</v>
      </c>
      <c r="AB713">
        <v>6.6E-3</v>
      </c>
      <c r="AC713">
        <v>1.21E-2</v>
      </c>
      <c r="AD713" t="s">
        <v>606</v>
      </c>
      <c r="AE713">
        <v>0.84340000000000004</v>
      </c>
      <c r="AF713">
        <v>7.1199999999999999E-2</v>
      </c>
      <c r="AG713">
        <v>4.1799999999999997E-2</v>
      </c>
      <c r="AH713">
        <v>5.3E-3</v>
      </c>
      <c r="AI713">
        <v>1.12E-2</v>
      </c>
      <c r="AJ713">
        <v>2.3E-3</v>
      </c>
      <c r="AK713">
        <v>2.5999999999999999E-3</v>
      </c>
      <c r="AL713">
        <v>8.9999999999999998E-4</v>
      </c>
      <c r="AM713">
        <v>8.0000000000000004E-4</v>
      </c>
      <c r="AN713">
        <v>0</v>
      </c>
      <c r="AO713">
        <v>0</v>
      </c>
      <c r="AP713">
        <v>0</v>
      </c>
      <c r="AQ713" t="s">
        <v>607</v>
      </c>
      <c r="AR713" t="s">
        <v>606</v>
      </c>
      <c r="AS713" t="s">
        <v>606</v>
      </c>
      <c r="AT713" t="s">
        <v>606</v>
      </c>
      <c r="AU713" t="s">
        <v>606</v>
      </c>
      <c r="BK713">
        <v>0</v>
      </c>
      <c r="BL713">
        <v>0</v>
      </c>
      <c r="BM713">
        <v>1E-4</v>
      </c>
      <c r="BN713">
        <v>0</v>
      </c>
      <c r="BO713">
        <v>0</v>
      </c>
      <c r="BP713">
        <v>0</v>
      </c>
      <c r="BQ713">
        <v>0</v>
      </c>
      <c r="BR713">
        <v>6.9999999999999999E-4</v>
      </c>
      <c r="BS713">
        <v>2.0000000000000001E-4</v>
      </c>
      <c r="BT713">
        <v>2.9999999999999997E-4</v>
      </c>
      <c r="BU713">
        <v>2.0000000000000001E-4</v>
      </c>
      <c r="BV713">
        <v>0.68500000000000005</v>
      </c>
      <c r="BW713">
        <v>0.83953599999999995</v>
      </c>
      <c r="BX713">
        <v>19.8</v>
      </c>
      <c r="BY713">
        <v>4603.6000000000004</v>
      </c>
      <c r="BZ713">
        <v>213.4</v>
      </c>
      <c r="CB713">
        <v>96.1</v>
      </c>
      <c r="CC713">
        <v>3.318083729</v>
      </c>
      <c r="CD713">
        <v>3.3152633580000002</v>
      </c>
      <c r="CE713">
        <v>192.9</v>
      </c>
      <c r="CF713" t="s">
        <v>609</v>
      </c>
      <c r="CG713">
        <v>0</v>
      </c>
      <c r="CH713" t="s">
        <v>1655</v>
      </c>
      <c r="CJ713" t="s">
        <v>1656</v>
      </c>
      <c r="CL713">
        <v>1122</v>
      </c>
      <c r="CM713">
        <v>1124</v>
      </c>
      <c r="CN713">
        <v>1114</v>
      </c>
      <c r="CO713">
        <v>1119.5</v>
      </c>
      <c r="CP713">
        <v>1082.5</v>
      </c>
      <c r="CQ713">
        <v>1088.5</v>
      </c>
      <c r="CR713" t="s">
        <v>780</v>
      </c>
      <c r="CS713" t="s">
        <v>780</v>
      </c>
      <c r="CT713" t="s">
        <v>780</v>
      </c>
      <c r="CU713">
        <v>742.4</v>
      </c>
      <c r="CV713">
        <v>738.2</v>
      </c>
      <c r="CW713" t="s">
        <v>896</v>
      </c>
    </row>
    <row r="714" spans="2:101" hidden="1">
      <c r="B714">
        <v>73292</v>
      </c>
      <c r="C714" t="s">
        <v>915</v>
      </c>
      <c r="D714" t="s">
        <v>592</v>
      </c>
      <c r="E714" t="s">
        <v>665</v>
      </c>
      <c r="F714" t="s">
        <v>594</v>
      </c>
      <c r="G714" t="s">
        <v>2675</v>
      </c>
      <c r="H714">
        <v>7324</v>
      </c>
      <c r="I714" t="s">
        <v>616</v>
      </c>
      <c r="J714" t="s">
        <v>917</v>
      </c>
      <c r="K714">
        <v>7435</v>
      </c>
      <c r="L714" t="s">
        <v>874</v>
      </c>
      <c r="M714" t="s">
        <v>1638</v>
      </c>
      <c r="N714" t="s">
        <v>891</v>
      </c>
      <c r="O714" t="s">
        <v>892</v>
      </c>
      <c r="P714" t="s">
        <v>912</v>
      </c>
      <c r="Q714" t="s">
        <v>642</v>
      </c>
      <c r="R714">
        <v>345</v>
      </c>
      <c r="S714">
        <v>345</v>
      </c>
      <c r="T714">
        <v>350</v>
      </c>
      <c r="U714">
        <v>19</v>
      </c>
      <c r="V714">
        <v>19</v>
      </c>
      <c r="W714">
        <v>22.7</v>
      </c>
      <c r="Z714" t="s">
        <v>607</v>
      </c>
      <c r="AA714">
        <v>2.9999999999999997E-4</v>
      </c>
      <c r="AB714">
        <v>7.1000000000000004E-3</v>
      </c>
      <c r="AC714">
        <v>1.01E-2</v>
      </c>
      <c r="AD714" t="s">
        <v>606</v>
      </c>
      <c r="AE714">
        <v>0.85199999999999998</v>
      </c>
      <c r="AF714">
        <v>6.8500000000000005E-2</v>
      </c>
      <c r="AG714">
        <v>4.1799999999999997E-2</v>
      </c>
      <c r="AH714">
        <v>4.0000000000000001E-3</v>
      </c>
      <c r="AI714">
        <v>0.01</v>
      </c>
      <c r="AJ714">
        <v>1.8E-3</v>
      </c>
      <c r="AK714">
        <v>2E-3</v>
      </c>
      <c r="AL714">
        <v>6.9999999999999999E-4</v>
      </c>
      <c r="AM714">
        <v>5.9999999999999995E-4</v>
      </c>
      <c r="AN714">
        <v>0</v>
      </c>
      <c r="AO714">
        <v>0</v>
      </c>
      <c r="AP714">
        <v>0</v>
      </c>
      <c r="AQ714" t="s">
        <v>606</v>
      </c>
      <c r="AR714" t="s">
        <v>606</v>
      </c>
      <c r="AS714" t="s">
        <v>606</v>
      </c>
      <c r="AT714" t="s">
        <v>606</v>
      </c>
      <c r="AU714" t="s">
        <v>606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5.0000000000000001E-4</v>
      </c>
      <c r="BS714">
        <v>2.0000000000000001E-4</v>
      </c>
      <c r="BT714">
        <v>2.0000000000000001E-4</v>
      </c>
      <c r="BU714">
        <v>2.0000000000000001E-4</v>
      </c>
      <c r="BV714">
        <v>0.67400000000000004</v>
      </c>
      <c r="BW714">
        <v>0.82605439999999997</v>
      </c>
      <c r="BX714">
        <v>19.5</v>
      </c>
      <c r="BY714">
        <v>4601.3</v>
      </c>
      <c r="BZ714">
        <v>211.7</v>
      </c>
      <c r="CB714">
        <v>96.9</v>
      </c>
      <c r="CC714">
        <v>3.3457056540000001</v>
      </c>
      <c r="CD714">
        <v>3.342861804</v>
      </c>
      <c r="CE714">
        <v>195.9</v>
      </c>
      <c r="CF714" t="s">
        <v>609</v>
      </c>
      <c r="CG714">
        <v>0</v>
      </c>
      <c r="CH714" t="s">
        <v>918</v>
      </c>
      <c r="CJ714" t="s">
        <v>919</v>
      </c>
      <c r="CL714">
        <v>1117</v>
      </c>
      <c r="CM714">
        <v>1119.5</v>
      </c>
      <c r="CN714">
        <v>1102</v>
      </c>
      <c r="CO714">
        <v>1110</v>
      </c>
      <c r="CP714">
        <v>1102</v>
      </c>
      <c r="CQ714">
        <v>1110</v>
      </c>
      <c r="CR714" t="s">
        <v>780</v>
      </c>
      <c r="CS714" t="s">
        <v>780</v>
      </c>
      <c r="CT714" t="s">
        <v>780</v>
      </c>
      <c r="CU714">
        <v>734</v>
      </c>
      <c r="CV714">
        <v>729.9</v>
      </c>
      <c r="CW714" t="s">
        <v>896</v>
      </c>
    </row>
    <row r="715" spans="2:101" hidden="1">
      <c r="C715" t="s">
        <v>871</v>
      </c>
      <c r="D715" t="s">
        <v>592</v>
      </c>
      <c r="E715" t="s">
        <v>665</v>
      </c>
      <c r="F715" t="s">
        <v>594</v>
      </c>
      <c r="G715" t="s">
        <v>2676</v>
      </c>
      <c r="H715">
        <v>13222</v>
      </c>
      <c r="I715" t="s">
        <v>616</v>
      </c>
      <c r="J715" t="s">
        <v>873</v>
      </c>
      <c r="K715">
        <v>8255</v>
      </c>
      <c r="L715" t="s">
        <v>874</v>
      </c>
      <c r="M715" t="s">
        <v>852</v>
      </c>
      <c r="N715" t="s">
        <v>891</v>
      </c>
      <c r="O715" t="s">
        <v>892</v>
      </c>
      <c r="P715" t="s">
        <v>924</v>
      </c>
      <c r="Q715" t="s">
        <v>642</v>
      </c>
      <c r="R715">
        <v>448</v>
      </c>
      <c r="S715">
        <v>448</v>
      </c>
      <c r="T715">
        <v>550</v>
      </c>
      <c r="U715">
        <v>50</v>
      </c>
      <c r="V715">
        <v>50</v>
      </c>
      <c r="W715">
        <v>22.6</v>
      </c>
      <c r="Z715" t="s">
        <v>607</v>
      </c>
      <c r="AA715">
        <v>2.9999999999999997E-4</v>
      </c>
      <c r="AB715">
        <v>6.6E-3</v>
      </c>
      <c r="AC715">
        <v>1.2500000000000001E-2</v>
      </c>
      <c r="AD715" t="s">
        <v>606</v>
      </c>
      <c r="AE715">
        <v>0.83120000000000005</v>
      </c>
      <c r="AF715">
        <v>7.5499999999999998E-2</v>
      </c>
      <c r="AG715">
        <v>4.7199999999999999E-2</v>
      </c>
      <c r="AH715">
        <v>5.4000000000000003E-3</v>
      </c>
      <c r="AI715">
        <v>1.2500000000000001E-2</v>
      </c>
      <c r="AJ715">
        <v>2.5999999999999999E-3</v>
      </c>
      <c r="AK715">
        <v>2.8999999999999998E-3</v>
      </c>
      <c r="AL715">
        <v>1.1000000000000001E-3</v>
      </c>
      <c r="AM715">
        <v>5.9999999999999995E-4</v>
      </c>
      <c r="AN715">
        <v>0</v>
      </c>
      <c r="AO715">
        <v>0</v>
      </c>
      <c r="AP715">
        <v>0</v>
      </c>
      <c r="AQ715" t="s">
        <v>606</v>
      </c>
      <c r="AR715" t="s">
        <v>606</v>
      </c>
      <c r="AS715" t="s">
        <v>606</v>
      </c>
      <c r="AT715" t="s">
        <v>606</v>
      </c>
      <c r="AU715" t="s">
        <v>606</v>
      </c>
      <c r="BK715">
        <v>2.0000000000000001E-4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6.9999999999999999E-4</v>
      </c>
      <c r="BS715">
        <v>2.9999999999999997E-4</v>
      </c>
      <c r="BT715">
        <v>2.9999999999999997E-4</v>
      </c>
      <c r="BU715">
        <v>1E-4</v>
      </c>
      <c r="BV715">
        <v>0.69599999999999995</v>
      </c>
      <c r="BW715">
        <v>0.85301760000000004</v>
      </c>
      <c r="BX715">
        <v>20.2</v>
      </c>
      <c r="BY715">
        <v>4602.1000000000004</v>
      </c>
      <c r="BZ715">
        <v>215.4</v>
      </c>
      <c r="CB715">
        <v>93</v>
      </c>
      <c r="CC715">
        <v>3.2110487700000001</v>
      </c>
      <c r="CD715">
        <v>3.2083193790000002</v>
      </c>
      <c r="CE715">
        <v>186.6</v>
      </c>
      <c r="CF715" t="s">
        <v>609</v>
      </c>
      <c r="CG715">
        <v>0</v>
      </c>
      <c r="CH715" t="s">
        <v>875</v>
      </c>
      <c r="CJ715" t="s">
        <v>876</v>
      </c>
      <c r="CL715">
        <v>1130</v>
      </c>
      <c r="CM715">
        <v>1138</v>
      </c>
      <c r="CN715">
        <v>1078.5</v>
      </c>
      <c r="CO715">
        <v>1085.5</v>
      </c>
      <c r="CP715">
        <v>1078.5</v>
      </c>
      <c r="CQ715">
        <v>1085.5</v>
      </c>
      <c r="CR715" t="s">
        <v>780</v>
      </c>
      <c r="CS715" t="s">
        <v>780</v>
      </c>
      <c r="CT715" t="s">
        <v>780</v>
      </c>
      <c r="CU715">
        <v>726.4</v>
      </c>
      <c r="CV715">
        <v>722.2</v>
      </c>
      <c r="CW715" t="s">
        <v>896</v>
      </c>
    </row>
    <row r="716" spans="2:101" hidden="1">
      <c r="B716">
        <v>73292</v>
      </c>
      <c r="C716" t="s">
        <v>915</v>
      </c>
      <c r="D716" t="s">
        <v>592</v>
      </c>
      <c r="E716" t="s">
        <v>665</v>
      </c>
      <c r="F716" t="s">
        <v>594</v>
      </c>
      <c r="G716" t="s">
        <v>2677</v>
      </c>
      <c r="H716">
        <v>10374</v>
      </c>
      <c r="I716" t="s">
        <v>616</v>
      </c>
      <c r="J716" t="s">
        <v>917</v>
      </c>
      <c r="K716">
        <v>7435</v>
      </c>
      <c r="L716" t="s">
        <v>874</v>
      </c>
      <c r="M716" t="s">
        <v>852</v>
      </c>
      <c r="N716" t="s">
        <v>891</v>
      </c>
      <c r="O716" t="s">
        <v>892</v>
      </c>
      <c r="P716" t="s">
        <v>931</v>
      </c>
      <c r="Q716" t="s">
        <v>642</v>
      </c>
      <c r="R716">
        <v>345</v>
      </c>
      <c r="S716">
        <v>345</v>
      </c>
      <c r="T716">
        <v>375</v>
      </c>
      <c r="U716">
        <v>10</v>
      </c>
      <c r="V716">
        <v>10</v>
      </c>
      <c r="W716">
        <v>22.8</v>
      </c>
      <c r="AA716">
        <v>2.0000000000000001E-4</v>
      </c>
      <c r="AB716">
        <v>3.3999999999999998E-3</v>
      </c>
      <c r="AC716">
        <v>1.4E-2</v>
      </c>
      <c r="AD716" t="s">
        <v>607</v>
      </c>
      <c r="AE716">
        <v>0.86780000000000002</v>
      </c>
      <c r="AF716">
        <v>6.9000000000000006E-2</v>
      </c>
      <c r="AG716">
        <v>3.0200000000000001E-2</v>
      </c>
      <c r="AH716">
        <v>3.5000000000000001E-3</v>
      </c>
      <c r="AI716">
        <v>6.6E-3</v>
      </c>
      <c r="AJ716">
        <v>1.4E-3</v>
      </c>
      <c r="AK716">
        <v>1.5E-3</v>
      </c>
      <c r="AL716">
        <v>5.9999999999999995E-4</v>
      </c>
      <c r="AM716">
        <v>5.9999999999999995E-4</v>
      </c>
      <c r="AN716">
        <v>0</v>
      </c>
      <c r="AO716">
        <v>0</v>
      </c>
      <c r="AP716">
        <v>0</v>
      </c>
      <c r="AQ716" t="s">
        <v>606</v>
      </c>
      <c r="AR716" t="s">
        <v>606</v>
      </c>
      <c r="AS716" t="s">
        <v>606</v>
      </c>
      <c r="AT716" t="s">
        <v>606</v>
      </c>
      <c r="AU716" t="s">
        <v>606</v>
      </c>
      <c r="BK716">
        <v>0</v>
      </c>
      <c r="BL716">
        <v>0</v>
      </c>
      <c r="BM716">
        <v>1E-4</v>
      </c>
      <c r="BN716">
        <v>0</v>
      </c>
      <c r="BO716">
        <v>0</v>
      </c>
      <c r="BP716">
        <v>0</v>
      </c>
      <c r="BQ716">
        <v>0</v>
      </c>
      <c r="BR716">
        <v>5.0000000000000001E-4</v>
      </c>
      <c r="BS716">
        <v>2.0000000000000001E-4</v>
      </c>
      <c r="BT716">
        <v>2.0000000000000001E-4</v>
      </c>
      <c r="BU716">
        <v>2.0000000000000001E-4</v>
      </c>
      <c r="BV716">
        <v>0.65800000000000003</v>
      </c>
      <c r="BW716">
        <v>0.80644479999999996</v>
      </c>
      <c r="BX716">
        <v>19.100000000000001</v>
      </c>
      <c r="BY716">
        <v>4625.8</v>
      </c>
      <c r="BZ716">
        <v>209.2</v>
      </c>
      <c r="CB716">
        <v>96.5</v>
      </c>
      <c r="CC716">
        <v>3.331894691</v>
      </c>
      <c r="CD716">
        <v>3.3290625810000001</v>
      </c>
      <c r="CE716">
        <v>193.66</v>
      </c>
      <c r="CF716" t="s">
        <v>609</v>
      </c>
      <c r="CG716">
        <v>10</v>
      </c>
      <c r="CH716" t="s">
        <v>918</v>
      </c>
      <c r="CJ716" t="s">
        <v>919</v>
      </c>
      <c r="CL716">
        <v>1117</v>
      </c>
      <c r="CM716">
        <v>1119.5</v>
      </c>
      <c r="CN716">
        <v>1102</v>
      </c>
      <c r="CO716">
        <v>1110</v>
      </c>
      <c r="CP716">
        <v>1102</v>
      </c>
      <c r="CQ716">
        <v>1110</v>
      </c>
      <c r="CR716" t="s">
        <v>780</v>
      </c>
      <c r="CS716" t="s">
        <v>780</v>
      </c>
      <c r="CT716" t="s">
        <v>780</v>
      </c>
      <c r="CU716">
        <v>734</v>
      </c>
      <c r="CV716">
        <v>729.9</v>
      </c>
      <c r="CW716" t="s">
        <v>896</v>
      </c>
    </row>
    <row r="717" spans="2:101" hidden="1">
      <c r="B717">
        <v>73299</v>
      </c>
      <c r="C717" t="s">
        <v>897</v>
      </c>
      <c r="D717" t="s">
        <v>592</v>
      </c>
      <c r="E717" t="s">
        <v>665</v>
      </c>
      <c r="F717" t="s">
        <v>594</v>
      </c>
      <c r="G717" t="s">
        <v>2678</v>
      </c>
      <c r="H717">
        <v>6035</v>
      </c>
      <c r="I717" t="s">
        <v>616</v>
      </c>
      <c r="J717" t="s">
        <v>899</v>
      </c>
      <c r="K717">
        <v>7379</v>
      </c>
      <c r="L717" t="s">
        <v>874</v>
      </c>
      <c r="M717" t="s">
        <v>852</v>
      </c>
      <c r="N717" t="s">
        <v>891</v>
      </c>
      <c r="O717" t="s">
        <v>892</v>
      </c>
      <c r="P717" t="s">
        <v>924</v>
      </c>
      <c r="Q717" t="s">
        <v>642</v>
      </c>
      <c r="R717">
        <v>345</v>
      </c>
      <c r="S717">
        <v>345</v>
      </c>
      <c r="T717">
        <v>350</v>
      </c>
      <c r="U717">
        <v>10</v>
      </c>
      <c r="V717">
        <v>10</v>
      </c>
      <c r="W717">
        <v>22.7</v>
      </c>
      <c r="Z717" t="s">
        <v>607</v>
      </c>
      <c r="AA717">
        <v>2.9999999999999997E-4</v>
      </c>
      <c r="AB717">
        <v>5.7999999999999996E-3</v>
      </c>
      <c r="AC717">
        <v>1.04E-2</v>
      </c>
      <c r="AD717" t="s">
        <v>606</v>
      </c>
      <c r="AE717">
        <v>0.84599999999999997</v>
      </c>
      <c r="AF717">
        <v>7.0900000000000005E-2</v>
      </c>
      <c r="AG717">
        <v>4.1300000000000003E-2</v>
      </c>
      <c r="AH717">
        <v>4.5999999999999999E-3</v>
      </c>
      <c r="AI717">
        <v>1.15E-2</v>
      </c>
      <c r="AJ717">
        <v>2.3999999999999998E-3</v>
      </c>
      <c r="AK717">
        <v>2.8E-3</v>
      </c>
      <c r="AL717">
        <v>1.1000000000000001E-3</v>
      </c>
      <c r="AM717">
        <v>8.0000000000000004E-4</v>
      </c>
      <c r="AN717">
        <v>0</v>
      </c>
      <c r="AO717">
        <v>0</v>
      </c>
      <c r="AP717">
        <v>0</v>
      </c>
      <c r="AQ717" t="s">
        <v>606</v>
      </c>
      <c r="AR717" t="s">
        <v>606</v>
      </c>
      <c r="AS717" t="s">
        <v>606</v>
      </c>
      <c r="AT717" t="s">
        <v>606</v>
      </c>
      <c r="AU717" t="s">
        <v>606</v>
      </c>
      <c r="BK717">
        <v>2.0000000000000001E-4</v>
      </c>
      <c r="BL717">
        <v>0</v>
      </c>
      <c r="BM717">
        <v>2.0000000000000001E-4</v>
      </c>
      <c r="BN717">
        <v>0</v>
      </c>
      <c r="BO717">
        <v>0</v>
      </c>
      <c r="BP717">
        <v>0</v>
      </c>
      <c r="BQ717">
        <v>0</v>
      </c>
      <c r="BR717">
        <v>8.0000000000000004E-4</v>
      </c>
      <c r="BS717">
        <v>2.9999999999999997E-4</v>
      </c>
      <c r="BT717">
        <v>4.0000000000000002E-4</v>
      </c>
      <c r="BU717">
        <v>2.0000000000000001E-4</v>
      </c>
      <c r="BV717">
        <v>0.68400000000000005</v>
      </c>
      <c r="BW717">
        <v>0.83831040000000001</v>
      </c>
      <c r="BX717">
        <v>19.8</v>
      </c>
      <c r="BY717">
        <v>4599</v>
      </c>
      <c r="BZ717">
        <v>213.4</v>
      </c>
      <c r="CB717">
        <v>95.1</v>
      </c>
      <c r="CC717">
        <v>3.283556323</v>
      </c>
      <c r="CD717">
        <v>3.2807653000000001</v>
      </c>
      <c r="CE717">
        <v>190.54</v>
      </c>
      <c r="CF717" t="s">
        <v>609</v>
      </c>
      <c r="CG717">
        <v>0</v>
      </c>
      <c r="CH717" t="s">
        <v>901</v>
      </c>
      <c r="CJ717" t="s">
        <v>902</v>
      </c>
      <c r="CL717">
        <v>1092</v>
      </c>
      <c r="CM717">
        <v>1095.5</v>
      </c>
      <c r="CN717">
        <v>1055</v>
      </c>
      <c r="CO717">
        <v>1059.5</v>
      </c>
      <c r="CP717">
        <v>1055</v>
      </c>
      <c r="CQ717">
        <v>1059.5</v>
      </c>
      <c r="CR717" t="s">
        <v>780</v>
      </c>
      <c r="CS717" t="s">
        <v>780</v>
      </c>
      <c r="CT717" t="s">
        <v>780</v>
      </c>
      <c r="CU717">
        <v>713.2</v>
      </c>
      <c r="CV717">
        <v>708.7</v>
      </c>
      <c r="CW717" t="s">
        <v>896</v>
      </c>
    </row>
    <row r="718" spans="2:101" hidden="1">
      <c r="C718" t="s">
        <v>909</v>
      </c>
      <c r="D718" t="s">
        <v>592</v>
      </c>
      <c r="E718" t="s">
        <v>665</v>
      </c>
      <c r="F718" t="s">
        <v>594</v>
      </c>
      <c r="G718" t="s">
        <v>2679</v>
      </c>
      <c r="H718">
        <v>14399</v>
      </c>
      <c r="I718" t="s">
        <v>616</v>
      </c>
      <c r="J718" t="s">
        <v>911</v>
      </c>
      <c r="K718">
        <v>3160</v>
      </c>
      <c r="L718" t="s">
        <v>890</v>
      </c>
      <c r="M718" t="s">
        <v>852</v>
      </c>
      <c r="N718" t="s">
        <v>865</v>
      </c>
      <c r="O718" t="s">
        <v>866</v>
      </c>
      <c r="P718" t="s">
        <v>906</v>
      </c>
      <c r="Q718" t="s">
        <v>642</v>
      </c>
      <c r="R718">
        <v>450</v>
      </c>
      <c r="S718">
        <v>450</v>
      </c>
      <c r="T718">
        <v>345</v>
      </c>
      <c r="U718">
        <v>4</v>
      </c>
      <c r="V718">
        <v>4</v>
      </c>
      <c r="W718">
        <v>23.1</v>
      </c>
      <c r="Z718" t="s">
        <v>607</v>
      </c>
      <c r="AA718">
        <v>5.0000000000000001E-4</v>
      </c>
      <c r="AB718">
        <v>6.3E-3</v>
      </c>
      <c r="AC718">
        <v>9.2999999999999992E-3</v>
      </c>
      <c r="AD718" t="s">
        <v>606</v>
      </c>
      <c r="AE718">
        <v>0.84089999999999998</v>
      </c>
      <c r="AF718">
        <v>7.0999999999999994E-2</v>
      </c>
      <c r="AG718">
        <v>4.3299999999999998E-2</v>
      </c>
      <c r="AH718">
        <v>5.0000000000000001E-3</v>
      </c>
      <c r="AI718">
        <v>1.2699999999999999E-2</v>
      </c>
      <c r="AJ718">
        <v>2.7000000000000001E-3</v>
      </c>
      <c r="AK718">
        <v>3.0000000000000001E-3</v>
      </c>
      <c r="AL718">
        <v>1.2600000000000001E-3</v>
      </c>
      <c r="AM718">
        <v>8.4000000000000003E-4</v>
      </c>
      <c r="AN718">
        <v>4.4999999999999999E-4</v>
      </c>
      <c r="AO718">
        <v>2.3000000000000001E-4</v>
      </c>
      <c r="AP718">
        <v>0</v>
      </c>
      <c r="AQ718" t="s">
        <v>607</v>
      </c>
      <c r="AR718" t="s">
        <v>606</v>
      </c>
      <c r="AS718" t="s">
        <v>606</v>
      </c>
      <c r="AT718" t="s">
        <v>606</v>
      </c>
      <c r="AU718" t="s">
        <v>606</v>
      </c>
      <c r="BK718">
        <v>1.1E-4</v>
      </c>
      <c r="BL718">
        <v>3.0000000000000001E-5</v>
      </c>
      <c r="BM718">
        <v>2.0000000000000001E-4</v>
      </c>
      <c r="BN718">
        <v>1.0000000000000001E-5</v>
      </c>
      <c r="BO718">
        <v>0</v>
      </c>
      <c r="BP718">
        <v>6.0000000000000002E-5</v>
      </c>
      <c r="BQ718">
        <v>0</v>
      </c>
      <c r="BR718">
        <v>9.1E-4</v>
      </c>
      <c r="BS718">
        <v>3.3E-4</v>
      </c>
      <c r="BT718">
        <v>4.2000000000000002E-4</v>
      </c>
      <c r="BU718">
        <v>4.4999999999999999E-4</v>
      </c>
      <c r="BV718">
        <v>0.69199999999999995</v>
      </c>
      <c r="BW718">
        <v>0.84811519999999996</v>
      </c>
      <c r="BX718">
        <v>20</v>
      </c>
      <c r="BY718">
        <v>4589.8999999999996</v>
      </c>
      <c r="BZ718">
        <v>214.6</v>
      </c>
      <c r="CB718">
        <v>98.7</v>
      </c>
      <c r="CC718">
        <v>3.4078549850000002</v>
      </c>
      <c r="CD718">
        <v>3.4049583079999999</v>
      </c>
      <c r="CE718">
        <v>197.61</v>
      </c>
      <c r="CF718" t="s">
        <v>609</v>
      </c>
      <c r="CG718">
        <v>0</v>
      </c>
      <c r="CH718" t="s">
        <v>913</v>
      </c>
      <c r="CJ718" t="s">
        <v>914</v>
      </c>
      <c r="CL718">
        <v>1082</v>
      </c>
      <c r="CM718">
        <v>1085</v>
      </c>
      <c r="CN718">
        <v>1082</v>
      </c>
      <c r="CO718">
        <v>1085</v>
      </c>
      <c r="CP718" t="s">
        <v>779</v>
      </c>
      <c r="CQ718" t="s">
        <v>779</v>
      </c>
      <c r="CR718" t="s">
        <v>780</v>
      </c>
      <c r="CU718">
        <v>701</v>
      </c>
      <c r="CV718">
        <v>697.3</v>
      </c>
      <c r="CW718" t="s">
        <v>870</v>
      </c>
    </row>
    <row r="719" spans="2:101" hidden="1">
      <c r="B719">
        <v>76533</v>
      </c>
      <c r="C719" t="s">
        <v>2680</v>
      </c>
      <c r="D719" t="s">
        <v>592</v>
      </c>
      <c r="E719" t="s">
        <v>665</v>
      </c>
      <c r="F719" t="s">
        <v>594</v>
      </c>
      <c r="G719" t="s">
        <v>2681</v>
      </c>
      <c r="H719">
        <v>13801</v>
      </c>
      <c r="I719" t="s">
        <v>616</v>
      </c>
      <c r="J719" t="s">
        <v>889</v>
      </c>
      <c r="K719">
        <v>1370</v>
      </c>
      <c r="L719" t="s">
        <v>890</v>
      </c>
      <c r="M719" t="s">
        <v>852</v>
      </c>
      <c r="N719" t="s">
        <v>865</v>
      </c>
      <c r="O719" t="s">
        <v>866</v>
      </c>
      <c r="P719" t="s">
        <v>906</v>
      </c>
      <c r="Q719" t="s">
        <v>642</v>
      </c>
      <c r="R719">
        <v>400</v>
      </c>
      <c r="S719">
        <v>400</v>
      </c>
      <c r="T719">
        <v>345</v>
      </c>
      <c r="U719">
        <v>0</v>
      </c>
      <c r="V719">
        <v>0</v>
      </c>
      <c r="W719">
        <v>23.1</v>
      </c>
      <c r="Z719" t="s">
        <v>607</v>
      </c>
      <c r="AA719">
        <v>2.0000000000000001E-4</v>
      </c>
      <c r="AB719">
        <v>4.1999999999999997E-3</v>
      </c>
      <c r="AC719">
        <v>9.4999999999999998E-3</v>
      </c>
      <c r="AD719" t="s">
        <v>606</v>
      </c>
      <c r="AE719">
        <v>0.85740000000000005</v>
      </c>
      <c r="AF719">
        <v>6.93E-2</v>
      </c>
      <c r="AG719">
        <v>3.5700000000000003E-2</v>
      </c>
      <c r="AH719">
        <v>4.3E-3</v>
      </c>
      <c r="AI719">
        <v>1.04E-2</v>
      </c>
      <c r="AJ719">
        <v>2.3999999999999998E-3</v>
      </c>
      <c r="AK719">
        <v>2.7000000000000001E-3</v>
      </c>
      <c r="AL719">
        <v>1.08E-3</v>
      </c>
      <c r="AM719">
        <v>5.9000000000000003E-4</v>
      </c>
      <c r="AN719">
        <v>2.1000000000000001E-4</v>
      </c>
      <c r="AO719">
        <v>0</v>
      </c>
      <c r="AP719">
        <v>0</v>
      </c>
      <c r="AQ719" t="s">
        <v>607</v>
      </c>
      <c r="AR719" t="s">
        <v>606</v>
      </c>
      <c r="AS719" t="s">
        <v>606</v>
      </c>
      <c r="AT719" t="s">
        <v>606</v>
      </c>
      <c r="AU719" t="s">
        <v>606</v>
      </c>
      <c r="BK719">
        <v>1.1E-4</v>
      </c>
      <c r="BL719">
        <v>2.0000000000000002E-5</v>
      </c>
      <c r="BM719">
        <v>9.0000000000000006E-5</v>
      </c>
      <c r="BN719">
        <v>0</v>
      </c>
      <c r="BO719">
        <v>0</v>
      </c>
      <c r="BP719">
        <v>0</v>
      </c>
      <c r="BQ719">
        <v>0</v>
      </c>
      <c r="BR719">
        <v>8.0000000000000004E-4</v>
      </c>
      <c r="BS719">
        <v>3.1E-4</v>
      </c>
      <c r="BT719">
        <v>3.8999999999999999E-4</v>
      </c>
      <c r="BU719">
        <v>2.9999999999999997E-4</v>
      </c>
      <c r="BV719">
        <v>0.67500000000000004</v>
      </c>
      <c r="BW719">
        <v>0.82728000000000002</v>
      </c>
      <c r="BX719">
        <v>19.5</v>
      </c>
      <c r="BY719">
        <v>4600.8999999999996</v>
      </c>
      <c r="BZ719">
        <v>211.9</v>
      </c>
      <c r="CB719">
        <v>95.7</v>
      </c>
      <c r="CC719">
        <v>3.3042727670000001</v>
      </c>
      <c r="CD719">
        <v>3.3014641349999998</v>
      </c>
      <c r="CE719">
        <v>191.4</v>
      </c>
      <c r="CF719" t="s">
        <v>609</v>
      </c>
      <c r="CG719">
        <v>0</v>
      </c>
      <c r="CH719" t="s">
        <v>894</v>
      </c>
      <c r="CJ719" t="s">
        <v>895</v>
      </c>
      <c r="CL719">
        <v>1068.3</v>
      </c>
      <c r="CM719">
        <v>1069.8</v>
      </c>
      <c r="CN719">
        <v>1062</v>
      </c>
      <c r="CO719">
        <v>1069.8</v>
      </c>
      <c r="CP719" t="s">
        <v>779</v>
      </c>
      <c r="CQ719" t="s">
        <v>779</v>
      </c>
      <c r="CU719">
        <v>697.4</v>
      </c>
      <c r="CV719">
        <v>693.6</v>
      </c>
      <c r="CW719" t="s">
        <v>870</v>
      </c>
    </row>
    <row r="720" spans="2:101" hidden="1">
      <c r="B720">
        <v>73292</v>
      </c>
      <c r="C720" t="s">
        <v>915</v>
      </c>
      <c r="D720" t="s">
        <v>592</v>
      </c>
      <c r="E720" t="s">
        <v>665</v>
      </c>
      <c r="F720" t="s">
        <v>594</v>
      </c>
      <c r="G720" t="s">
        <v>2682</v>
      </c>
      <c r="H720">
        <v>5465</v>
      </c>
      <c r="I720" t="s">
        <v>616</v>
      </c>
      <c r="J720" t="s">
        <v>917</v>
      </c>
      <c r="K720">
        <v>7435</v>
      </c>
      <c r="L720" t="s">
        <v>874</v>
      </c>
      <c r="M720" t="s">
        <v>852</v>
      </c>
      <c r="N720" t="s">
        <v>891</v>
      </c>
      <c r="O720" t="s">
        <v>892</v>
      </c>
      <c r="P720" t="s">
        <v>893</v>
      </c>
      <c r="Q720" t="s">
        <v>642</v>
      </c>
      <c r="R720">
        <v>4723</v>
      </c>
      <c r="S720">
        <v>4723</v>
      </c>
      <c r="T720">
        <v>4550</v>
      </c>
      <c r="U720">
        <v>6</v>
      </c>
      <c r="V720">
        <v>6</v>
      </c>
      <c r="W720">
        <v>23</v>
      </c>
      <c r="AA720">
        <v>2.9999999999999997E-4</v>
      </c>
      <c r="AB720">
        <v>5.5999999999999999E-3</v>
      </c>
      <c r="AC720">
        <v>1.14E-2</v>
      </c>
      <c r="AD720" t="s">
        <v>607</v>
      </c>
      <c r="AE720">
        <v>0.84860000000000002</v>
      </c>
      <c r="AF720">
        <v>7.4099999999999999E-2</v>
      </c>
      <c r="AG720">
        <v>4.0599999999999997E-2</v>
      </c>
      <c r="AH720">
        <v>4.3E-3</v>
      </c>
      <c r="AI720">
        <v>9.7999999999999997E-3</v>
      </c>
      <c r="AJ720">
        <v>1.9E-3</v>
      </c>
      <c r="AK720">
        <v>2E-3</v>
      </c>
      <c r="AL720">
        <v>5.9999999999999995E-4</v>
      </c>
      <c r="AM720">
        <v>2.0000000000000001E-4</v>
      </c>
      <c r="AN720">
        <v>0</v>
      </c>
      <c r="AO720">
        <v>0</v>
      </c>
      <c r="AP720">
        <v>0</v>
      </c>
      <c r="AQ720" t="s">
        <v>606</v>
      </c>
      <c r="AR720" t="s">
        <v>606</v>
      </c>
      <c r="AS720" t="s">
        <v>606</v>
      </c>
      <c r="AT720" t="s">
        <v>606</v>
      </c>
      <c r="AU720" t="s">
        <v>606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4.0000000000000002E-4</v>
      </c>
      <c r="BS720">
        <v>1E-4</v>
      </c>
      <c r="BT720">
        <v>1E-4</v>
      </c>
      <c r="BU720">
        <v>0</v>
      </c>
      <c r="BV720">
        <v>0.67400000000000004</v>
      </c>
      <c r="BW720">
        <v>0.82605439999999997</v>
      </c>
      <c r="BX720">
        <v>19.5</v>
      </c>
      <c r="BY720">
        <v>4609.8999999999996</v>
      </c>
      <c r="BZ720">
        <v>212</v>
      </c>
      <c r="CB720">
        <v>92.2</v>
      </c>
      <c r="CC720">
        <v>3.1834268450000001</v>
      </c>
      <c r="CD720">
        <v>3.1807209319999998</v>
      </c>
      <c r="CE720">
        <v>186.74</v>
      </c>
      <c r="CF720" t="s">
        <v>609</v>
      </c>
      <c r="CG720">
        <v>10</v>
      </c>
      <c r="CH720" t="s">
        <v>918</v>
      </c>
      <c r="CJ720" t="s">
        <v>919</v>
      </c>
      <c r="CL720">
        <v>1117</v>
      </c>
      <c r="CM720">
        <v>1119.5</v>
      </c>
      <c r="CN720">
        <v>1102</v>
      </c>
      <c r="CO720">
        <v>1110</v>
      </c>
      <c r="CP720">
        <v>1102</v>
      </c>
      <c r="CQ720">
        <v>1110</v>
      </c>
      <c r="CR720" t="s">
        <v>780</v>
      </c>
      <c r="CS720" t="s">
        <v>780</v>
      </c>
      <c r="CT720" t="s">
        <v>780</v>
      </c>
      <c r="CU720">
        <v>734</v>
      </c>
      <c r="CV720">
        <v>729.9</v>
      </c>
      <c r="CW720" t="s">
        <v>896</v>
      </c>
    </row>
    <row r="721" spans="2:103" hidden="1">
      <c r="B721">
        <v>73289</v>
      </c>
      <c r="C721" t="s">
        <v>877</v>
      </c>
      <c r="D721" t="s">
        <v>592</v>
      </c>
      <c r="E721" t="s">
        <v>665</v>
      </c>
      <c r="F721" t="s">
        <v>594</v>
      </c>
      <c r="G721" t="s">
        <v>2683</v>
      </c>
      <c r="H721">
        <v>1202</v>
      </c>
      <c r="I721" t="s">
        <v>616</v>
      </c>
      <c r="J721" t="s">
        <v>879</v>
      </c>
      <c r="K721">
        <v>10275</v>
      </c>
      <c r="L721" t="s">
        <v>874</v>
      </c>
      <c r="M721" t="s">
        <v>852</v>
      </c>
      <c r="N721" t="s">
        <v>891</v>
      </c>
      <c r="O721" t="s">
        <v>892</v>
      </c>
      <c r="P721" t="s">
        <v>893</v>
      </c>
      <c r="Q721" t="s">
        <v>642</v>
      </c>
      <c r="R721">
        <v>345</v>
      </c>
      <c r="S721">
        <v>345</v>
      </c>
      <c r="T721">
        <v>300</v>
      </c>
      <c r="U721">
        <v>9</v>
      </c>
      <c r="V721">
        <v>9</v>
      </c>
      <c r="W721">
        <v>23</v>
      </c>
      <c r="Z721" t="s">
        <v>607</v>
      </c>
      <c r="AA721">
        <v>2.9999999999999997E-4</v>
      </c>
      <c r="AB721">
        <v>6.3E-3</v>
      </c>
      <c r="AC721">
        <v>1.11E-2</v>
      </c>
      <c r="AD721" t="s">
        <v>606</v>
      </c>
      <c r="AE721">
        <v>0.85370000000000001</v>
      </c>
      <c r="AF721">
        <v>6.9699999999999998E-2</v>
      </c>
      <c r="AG721">
        <v>3.7900000000000003E-2</v>
      </c>
      <c r="AH721">
        <v>4.3E-3</v>
      </c>
      <c r="AI721">
        <v>0.01</v>
      </c>
      <c r="AJ721">
        <v>2E-3</v>
      </c>
      <c r="AK721">
        <v>2.2000000000000001E-3</v>
      </c>
      <c r="AL721">
        <v>6.9999999999999999E-4</v>
      </c>
      <c r="AM721">
        <v>5.9999999999999995E-4</v>
      </c>
      <c r="AN721">
        <v>0</v>
      </c>
      <c r="AO721">
        <v>0</v>
      </c>
      <c r="AP721">
        <v>0</v>
      </c>
      <c r="AQ721" t="s">
        <v>607</v>
      </c>
      <c r="AR721" t="s">
        <v>606</v>
      </c>
      <c r="AS721" t="s">
        <v>606</v>
      </c>
      <c r="AT721" t="s">
        <v>606</v>
      </c>
      <c r="AU721" t="s">
        <v>606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5.9999999999999995E-4</v>
      </c>
      <c r="BS721">
        <v>2.0000000000000001E-4</v>
      </c>
      <c r="BT721">
        <v>2.0000000000000001E-4</v>
      </c>
      <c r="BU721">
        <v>2.0000000000000001E-4</v>
      </c>
      <c r="BV721">
        <v>0.67300000000000004</v>
      </c>
      <c r="BW721">
        <v>0.82482880000000003</v>
      </c>
      <c r="BX721">
        <v>19.5</v>
      </c>
      <c r="BY721">
        <v>4605.8</v>
      </c>
      <c r="BZ721">
        <v>211.5</v>
      </c>
      <c r="CB721">
        <v>96.9</v>
      </c>
      <c r="CC721">
        <v>3.3457056540000001</v>
      </c>
      <c r="CD721">
        <v>3.342861804</v>
      </c>
      <c r="CE721">
        <v>195.9</v>
      </c>
      <c r="CF721" t="s">
        <v>609</v>
      </c>
      <c r="CG721">
        <v>0</v>
      </c>
      <c r="CH721" t="s">
        <v>880</v>
      </c>
      <c r="CJ721" t="s">
        <v>881</v>
      </c>
      <c r="CL721">
        <v>1119</v>
      </c>
      <c r="CM721">
        <v>1124</v>
      </c>
      <c r="CR721" t="s">
        <v>780</v>
      </c>
      <c r="CS721" t="s">
        <v>780</v>
      </c>
      <c r="CT721" t="s">
        <v>780</v>
      </c>
      <c r="CU721">
        <v>737.3</v>
      </c>
      <c r="CV721">
        <v>733.4</v>
      </c>
      <c r="CW721" t="s">
        <v>896</v>
      </c>
    </row>
    <row r="722" spans="2:103" hidden="1">
      <c r="B722">
        <v>79041</v>
      </c>
      <c r="C722" t="s">
        <v>1741</v>
      </c>
      <c r="D722" t="s">
        <v>592</v>
      </c>
      <c r="E722" t="s">
        <v>614</v>
      </c>
      <c r="F722" t="s">
        <v>594</v>
      </c>
      <c r="G722" t="s">
        <v>2684</v>
      </c>
      <c r="H722" t="s">
        <v>2685</v>
      </c>
      <c r="I722" t="s">
        <v>616</v>
      </c>
      <c r="J722" t="s">
        <v>598</v>
      </c>
      <c r="L722" t="s">
        <v>617</v>
      </c>
      <c r="N722" t="s">
        <v>2686</v>
      </c>
      <c r="O722" t="s">
        <v>2687</v>
      </c>
      <c r="P722" t="s">
        <v>2688</v>
      </c>
      <c r="Q722" t="s">
        <v>630</v>
      </c>
      <c r="R722">
        <v>6575</v>
      </c>
      <c r="S722">
        <v>6575</v>
      </c>
      <c r="T722">
        <v>5970</v>
      </c>
      <c r="U722">
        <v>22.1</v>
      </c>
      <c r="V722">
        <v>22.1</v>
      </c>
      <c r="W722">
        <v>23.8</v>
      </c>
      <c r="Y722" t="s">
        <v>2689</v>
      </c>
      <c r="Z722" t="s">
        <v>607</v>
      </c>
      <c r="AA722">
        <v>4.0000000000000002E-4</v>
      </c>
      <c r="AB722">
        <v>8.3999999999999995E-3</v>
      </c>
      <c r="AC722">
        <v>1.0800000000000001E-2</v>
      </c>
      <c r="AD722" t="s">
        <v>606</v>
      </c>
      <c r="AE722">
        <v>0.97299999999999998</v>
      </c>
      <c r="AF722">
        <v>6.4000000000000003E-3</v>
      </c>
      <c r="AG722">
        <v>4.0000000000000002E-4</v>
      </c>
      <c r="AH722">
        <v>2.0000000000000001E-4</v>
      </c>
      <c r="AI722">
        <v>1E-4</v>
      </c>
      <c r="AJ722">
        <v>1E-4</v>
      </c>
      <c r="AK722" t="s">
        <v>607</v>
      </c>
      <c r="AL722">
        <v>5.0000000000000002E-5</v>
      </c>
      <c r="AM722">
        <v>1E-4</v>
      </c>
      <c r="AN722">
        <v>0</v>
      </c>
      <c r="AO722">
        <v>0</v>
      </c>
      <c r="AP722">
        <v>0</v>
      </c>
      <c r="AQ722" t="s">
        <v>606</v>
      </c>
      <c r="AR722" t="s">
        <v>606</v>
      </c>
      <c r="AS722" t="s">
        <v>606</v>
      </c>
      <c r="AT722" t="s">
        <v>606</v>
      </c>
      <c r="AU722" t="s">
        <v>606</v>
      </c>
      <c r="BK722">
        <v>0</v>
      </c>
      <c r="BL722">
        <v>1.0000000000000001E-5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4.0000000000000003E-5</v>
      </c>
      <c r="BS722">
        <v>0</v>
      </c>
      <c r="BT722">
        <v>0</v>
      </c>
      <c r="BU722">
        <v>0</v>
      </c>
      <c r="BV722">
        <v>0.57199999999999995</v>
      </c>
      <c r="BW722">
        <v>0.70104319999999998</v>
      </c>
      <c r="BX722">
        <v>16.600000000000001</v>
      </c>
      <c r="BY722">
        <v>4618.1000000000004</v>
      </c>
      <c r="BZ722">
        <v>192.1</v>
      </c>
      <c r="CB722">
        <v>101.1</v>
      </c>
      <c r="CC722">
        <v>3.4907207599999999</v>
      </c>
      <c r="CD722">
        <v>3.4877536469999999</v>
      </c>
      <c r="CE722">
        <v>206.21</v>
      </c>
      <c r="CF722" t="s">
        <v>609</v>
      </c>
      <c r="CG722">
        <v>0</v>
      </c>
      <c r="CH722" t="s">
        <v>631</v>
      </c>
      <c r="CJ722" t="s">
        <v>624</v>
      </c>
      <c r="CW722" t="s">
        <v>2690</v>
      </c>
      <c r="CX722">
        <v>0</v>
      </c>
      <c r="CY722" t="s">
        <v>677</v>
      </c>
    </row>
    <row r="723" spans="2:103" hidden="1">
      <c r="B723">
        <v>79040</v>
      </c>
      <c r="C723" t="s">
        <v>1741</v>
      </c>
      <c r="D723" t="s">
        <v>592</v>
      </c>
      <c r="E723" t="s">
        <v>614</v>
      </c>
      <c r="F723" t="s">
        <v>594</v>
      </c>
      <c r="G723" t="s">
        <v>2691</v>
      </c>
      <c r="H723" t="s">
        <v>2692</v>
      </c>
      <c r="I723" t="s">
        <v>616</v>
      </c>
      <c r="J723" t="s">
        <v>598</v>
      </c>
      <c r="L723" t="s">
        <v>617</v>
      </c>
      <c r="N723" t="s">
        <v>2686</v>
      </c>
      <c r="O723" t="s">
        <v>2693</v>
      </c>
      <c r="P723" t="s">
        <v>2688</v>
      </c>
      <c r="Q723" t="s">
        <v>627</v>
      </c>
      <c r="R723">
        <v>6450</v>
      </c>
      <c r="S723">
        <v>6450</v>
      </c>
      <c r="T723">
        <v>6306</v>
      </c>
      <c r="U723">
        <v>27</v>
      </c>
      <c r="V723">
        <v>27</v>
      </c>
      <c r="W723">
        <v>23.5</v>
      </c>
      <c r="Y723" t="s">
        <v>2689</v>
      </c>
      <c r="Z723" t="s">
        <v>607</v>
      </c>
      <c r="AA723">
        <v>4.0000000000000002E-4</v>
      </c>
      <c r="AB723">
        <v>8.0999999999999996E-3</v>
      </c>
      <c r="AC723">
        <v>1.18E-2</v>
      </c>
      <c r="AD723" t="s">
        <v>606</v>
      </c>
      <c r="AE723">
        <v>0.97270000000000001</v>
      </c>
      <c r="AF723">
        <v>6.4999999999999997E-3</v>
      </c>
      <c r="AG723">
        <v>1E-4</v>
      </c>
      <c r="AH723">
        <v>2.0000000000000001E-4</v>
      </c>
      <c r="AI723">
        <v>1E-4</v>
      </c>
      <c r="AJ723">
        <v>1E-4</v>
      </c>
      <c r="AK723" t="s">
        <v>607</v>
      </c>
      <c r="AL723">
        <v>0</v>
      </c>
      <c r="AM723">
        <v>0</v>
      </c>
      <c r="AN723">
        <v>0</v>
      </c>
      <c r="AO723">
        <v>0</v>
      </c>
      <c r="AP723">
        <v>0</v>
      </c>
      <c r="AQ723" t="s">
        <v>606</v>
      </c>
      <c r="AR723" t="s">
        <v>606</v>
      </c>
      <c r="AS723" t="s">
        <v>606</v>
      </c>
      <c r="AT723" t="s">
        <v>606</v>
      </c>
      <c r="AU723" t="s">
        <v>606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0.57299999999999995</v>
      </c>
      <c r="BW723">
        <v>0.70226880000000003</v>
      </c>
      <c r="BX723">
        <v>16.600000000000001</v>
      </c>
      <c r="BY723">
        <v>4621.7</v>
      </c>
      <c r="BZ723">
        <v>192.2</v>
      </c>
      <c r="CB723">
        <v>100.5</v>
      </c>
      <c r="CC723">
        <v>3.4700043159999998</v>
      </c>
      <c r="CD723">
        <v>3.4670548120000002</v>
      </c>
      <c r="CE723">
        <v>205.07</v>
      </c>
      <c r="CF723" t="s">
        <v>609</v>
      </c>
      <c r="CG723">
        <v>0</v>
      </c>
      <c r="CH723" t="s">
        <v>628</v>
      </c>
      <c r="CJ723" t="s">
        <v>624</v>
      </c>
      <c r="CW723" t="s">
        <v>2690</v>
      </c>
      <c r="CX723">
        <v>0</v>
      </c>
      <c r="CY723" t="s">
        <v>677</v>
      </c>
    </row>
    <row r="724" spans="2:103" hidden="1">
      <c r="B724">
        <v>76733</v>
      </c>
      <c r="C724" t="s">
        <v>2597</v>
      </c>
      <c r="D724" t="s">
        <v>592</v>
      </c>
      <c r="E724" t="s">
        <v>665</v>
      </c>
      <c r="F724" t="s">
        <v>594</v>
      </c>
      <c r="G724" t="s">
        <v>2694</v>
      </c>
      <c r="H724">
        <v>9824</v>
      </c>
      <c r="I724" t="s">
        <v>616</v>
      </c>
      <c r="J724" t="s">
        <v>598</v>
      </c>
      <c r="L724" t="s">
        <v>638</v>
      </c>
      <c r="N724" t="s">
        <v>2695</v>
      </c>
      <c r="O724" t="s">
        <v>2696</v>
      </c>
      <c r="P724" t="s">
        <v>2697</v>
      </c>
      <c r="Q724" t="s">
        <v>642</v>
      </c>
      <c r="R724">
        <v>380</v>
      </c>
      <c r="S724">
        <v>380</v>
      </c>
      <c r="T724">
        <v>300</v>
      </c>
      <c r="U724">
        <v>-3</v>
      </c>
      <c r="V724">
        <v>-3</v>
      </c>
      <c r="W724">
        <v>24.8</v>
      </c>
      <c r="Z724" t="s">
        <v>607</v>
      </c>
      <c r="AA724">
        <v>2.9999999999999997E-4</v>
      </c>
      <c r="AB724">
        <v>8.0000000000000002E-3</v>
      </c>
      <c r="AC724">
        <v>1.44E-2</v>
      </c>
      <c r="AD724" t="s">
        <v>607</v>
      </c>
      <c r="AE724">
        <v>0.96489999999999998</v>
      </c>
      <c r="AF724">
        <v>9.4999999999999998E-3</v>
      </c>
      <c r="AG724">
        <v>1.1000000000000001E-3</v>
      </c>
      <c r="AH724">
        <v>2.9999999999999997E-4</v>
      </c>
      <c r="AI724">
        <v>2.9999999999999997E-4</v>
      </c>
      <c r="AJ724">
        <v>1E-4</v>
      </c>
      <c r="AK724">
        <v>1E-4</v>
      </c>
      <c r="AL724">
        <v>1.1E-4</v>
      </c>
      <c r="AM724">
        <v>2.5000000000000001E-4</v>
      </c>
      <c r="AN724">
        <v>3.3E-4</v>
      </c>
      <c r="AO724">
        <v>8.0000000000000007E-5</v>
      </c>
      <c r="AP724">
        <v>0</v>
      </c>
      <c r="AQ724" t="s">
        <v>606</v>
      </c>
      <c r="AR724" t="s">
        <v>606</v>
      </c>
      <c r="AS724" t="s">
        <v>606</v>
      </c>
      <c r="AT724" t="s">
        <v>606</v>
      </c>
      <c r="AU724" t="s">
        <v>606</v>
      </c>
      <c r="BK724">
        <v>2.0000000000000002E-5</v>
      </c>
      <c r="BL724">
        <v>2.0000000000000002E-5</v>
      </c>
      <c r="BM724">
        <v>1.0000000000000001E-5</v>
      </c>
      <c r="BN724">
        <v>0</v>
      </c>
      <c r="BO724">
        <v>0</v>
      </c>
      <c r="BP724">
        <v>2.0000000000000002E-5</v>
      </c>
      <c r="BQ724">
        <v>0</v>
      </c>
      <c r="BR724">
        <v>6.9999999999999994E-5</v>
      </c>
      <c r="BS724">
        <v>1.0000000000000001E-5</v>
      </c>
      <c r="BT724">
        <v>2.0000000000000002E-5</v>
      </c>
      <c r="BU724">
        <v>6.0000000000000002E-5</v>
      </c>
      <c r="BV724">
        <v>0.58099999999999996</v>
      </c>
      <c r="BW724">
        <v>0.71207359999999997</v>
      </c>
      <c r="BX724">
        <v>16.8</v>
      </c>
      <c r="BY724">
        <v>4627.3999999999996</v>
      </c>
      <c r="BZ724">
        <v>193.5</v>
      </c>
      <c r="CB724">
        <v>107.2</v>
      </c>
      <c r="CC724">
        <v>3.7013379369999999</v>
      </c>
      <c r="CD724">
        <v>3.6981918</v>
      </c>
      <c r="CE724">
        <v>217.97</v>
      </c>
      <c r="CF724" t="s">
        <v>609</v>
      </c>
      <c r="CG724">
        <v>8</v>
      </c>
      <c r="CH724" t="s">
        <v>2599</v>
      </c>
      <c r="CJ724" t="s">
        <v>2600</v>
      </c>
      <c r="CW724" t="s">
        <v>2653</v>
      </c>
      <c r="CX724">
        <v>0</v>
      </c>
      <c r="CY724" t="s">
        <v>677</v>
      </c>
    </row>
    <row r="725" spans="2:103" hidden="1">
      <c r="C725" t="s">
        <v>2567</v>
      </c>
      <c r="D725" t="s">
        <v>592</v>
      </c>
      <c r="E725" t="s">
        <v>665</v>
      </c>
      <c r="F725" t="s">
        <v>594</v>
      </c>
      <c r="G725" t="s">
        <v>2698</v>
      </c>
      <c r="H725">
        <v>5690</v>
      </c>
      <c r="I725" t="s">
        <v>616</v>
      </c>
      <c r="J725" t="s">
        <v>598</v>
      </c>
      <c r="L725" t="s">
        <v>638</v>
      </c>
      <c r="N725" t="s">
        <v>2695</v>
      </c>
      <c r="O725" t="s">
        <v>2696</v>
      </c>
      <c r="P725" t="s">
        <v>2699</v>
      </c>
      <c r="Q725" t="s">
        <v>642</v>
      </c>
      <c r="R725">
        <v>390</v>
      </c>
      <c r="S725">
        <v>390</v>
      </c>
      <c r="T725">
        <v>300</v>
      </c>
      <c r="U725">
        <v>-2</v>
      </c>
      <c r="V725">
        <v>-2</v>
      </c>
      <c r="W725">
        <v>24.8</v>
      </c>
      <c r="Z725" t="s">
        <v>607</v>
      </c>
      <c r="AA725">
        <v>2.9999999999999997E-4</v>
      </c>
      <c r="AB725">
        <v>7.1000000000000004E-3</v>
      </c>
      <c r="AC725">
        <v>1.3899999999999999E-2</v>
      </c>
      <c r="AD725" t="s">
        <v>607</v>
      </c>
      <c r="AE725">
        <v>0.96660000000000001</v>
      </c>
      <c r="AF725">
        <v>9.7999999999999997E-3</v>
      </c>
      <c r="AG725">
        <v>8.9999999999999998E-4</v>
      </c>
      <c r="AH725">
        <v>2.9999999999999997E-4</v>
      </c>
      <c r="AI725">
        <v>2.0000000000000001E-4</v>
      </c>
      <c r="AJ725">
        <v>1E-4</v>
      </c>
      <c r="AK725">
        <v>1E-4</v>
      </c>
      <c r="AL725">
        <v>1.2E-4</v>
      </c>
      <c r="AM725">
        <v>1.7000000000000001E-4</v>
      </c>
      <c r="AN725">
        <v>1.6000000000000001E-4</v>
      </c>
      <c r="AO725">
        <v>8.0000000000000007E-5</v>
      </c>
      <c r="AP725">
        <v>0</v>
      </c>
      <c r="AQ725" t="s">
        <v>606</v>
      </c>
      <c r="AR725" t="s">
        <v>606</v>
      </c>
      <c r="AS725" t="s">
        <v>606</v>
      </c>
      <c r="AT725" t="s">
        <v>606</v>
      </c>
      <c r="AU725" t="s">
        <v>606</v>
      </c>
      <c r="BK725">
        <v>1.0000000000000001E-5</v>
      </c>
      <c r="BL725">
        <v>2.0000000000000002E-5</v>
      </c>
      <c r="BM725">
        <v>0</v>
      </c>
      <c r="BN725">
        <v>0</v>
      </c>
      <c r="BO725">
        <v>0</v>
      </c>
      <c r="BP725">
        <v>2.0000000000000002E-5</v>
      </c>
      <c r="BQ725">
        <v>0</v>
      </c>
      <c r="BR725">
        <v>6.0000000000000002E-5</v>
      </c>
      <c r="BS725">
        <v>1.0000000000000001E-5</v>
      </c>
      <c r="BT725">
        <v>1.0000000000000001E-5</v>
      </c>
      <c r="BU725">
        <v>4.0000000000000003E-5</v>
      </c>
      <c r="BV725">
        <v>0.57899999999999996</v>
      </c>
      <c r="BW725">
        <v>0.70962239999999999</v>
      </c>
      <c r="BX725">
        <v>16.8</v>
      </c>
      <c r="BY725">
        <v>4628</v>
      </c>
      <c r="BZ725">
        <v>193.4</v>
      </c>
      <c r="CB725">
        <v>109.1</v>
      </c>
      <c r="CC725">
        <v>3.7669400089999998</v>
      </c>
      <c r="CD725">
        <v>3.7637381099999998</v>
      </c>
      <c r="CE725">
        <v>221.64</v>
      </c>
      <c r="CF725" t="s">
        <v>609</v>
      </c>
      <c r="CG725">
        <v>1</v>
      </c>
      <c r="CH725" t="s">
        <v>2570</v>
      </c>
      <c r="CJ725" t="s">
        <v>2571</v>
      </c>
      <c r="CW725" t="s">
        <v>2653</v>
      </c>
      <c r="CX725">
        <v>0</v>
      </c>
      <c r="CY725" t="s">
        <v>677</v>
      </c>
    </row>
    <row r="726" spans="2:103" hidden="1">
      <c r="B726">
        <v>76755</v>
      </c>
      <c r="C726" t="s">
        <v>2558</v>
      </c>
      <c r="D726" t="s">
        <v>592</v>
      </c>
      <c r="E726" t="s">
        <v>665</v>
      </c>
      <c r="F726" t="s">
        <v>594</v>
      </c>
      <c r="G726" t="s">
        <v>2700</v>
      </c>
      <c r="H726">
        <v>12084</v>
      </c>
      <c r="I726" t="s">
        <v>616</v>
      </c>
      <c r="J726" t="s">
        <v>598</v>
      </c>
      <c r="L726" t="s">
        <v>638</v>
      </c>
      <c r="N726" t="s">
        <v>2695</v>
      </c>
      <c r="O726" t="s">
        <v>2696</v>
      </c>
      <c r="P726" t="s">
        <v>2699</v>
      </c>
      <c r="Q726" t="s">
        <v>642</v>
      </c>
      <c r="R726">
        <v>400</v>
      </c>
      <c r="S726">
        <v>400</v>
      </c>
      <c r="T726">
        <v>400</v>
      </c>
      <c r="U726">
        <v>-6</v>
      </c>
      <c r="V726">
        <v>-6</v>
      </c>
      <c r="W726">
        <v>26</v>
      </c>
      <c r="Y726" t="s">
        <v>2701</v>
      </c>
      <c r="Z726" t="s">
        <v>607</v>
      </c>
      <c r="AA726">
        <v>2.9999999999999997E-4</v>
      </c>
      <c r="AB726">
        <v>8.2000000000000007E-3</v>
      </c>
      <c r="AC726">
        <v>1.54E-2</v>
      </c>
      <c r="AD726" t="s">
        <v>607</v>
      </c>
      <c r="AE726">
        <v>0.96309999999999996</v>
      </c>
      <c r="AF726">
        <v>0.01</v>
      </c>
      <c r="AG726">
        <v>1.2999999999999999E-3</v>
      </c>
      <c r="AH726">
        <v>5.0000000000000001E-4</v>
      </c>
      <c r="AI726">
        <v>5.0000000000000001E-4</v>
      </c>
      <c r="AJ726">
        <v>2.0000000000000001E-4</v>
      </c>
      <c r="AK726">
        <v>1E-4</v>
      </c>
      <c r="AL726">
        <v>4.0000000000000003E-5</v>
      </c>
      <c r="AM726">
        <v>6.9999999999999994E-5</v>
      </c>
      <c r="AN726">
        <v>6.9999999999999994E-5</v>
      </c>
      <c r="AO726">
        <v>8.0000000000000007E-5</v>
      </c>
      <c r="AP726">
        <v>0</v>
      </c>
      <c r="AQ726" t="s">
        <v>606</v>
      </c>
      <c r="AR726" t="s">
        <v>606</v>
      </c>
      <c r="AS726" t="s">
        <v>606</v>
      </c>
      <c r="AT726" t="s">
        <v>606</v>
      </c>
      <c r="AU726" t="s">
        <v>606</v>
      </c>
      <c r="BK726">
        <v>1.0000000000000001E-5</v>
      </c>
      <c r="BL726">
        <v>2.0000000000000002E-5</v>
      </c>
      <c r="BM726">
        <v>1.0000000000000001E-5</v>
      </c>
      <c r="BN726">
        <v>0</v>
      </c>
      <c r="BO726">
        <v>0</v>
      </c>
      <c r="BP726">
        <v>2.0000000000000002E-5</v>
      </c>
      <c r="BQ726">
        <v>0</v>
      </c>
      <c r="BR726">
        <v>4.0000000000000003E-5</v>
      </c>
      <c r="BS726">
        <v>1.0000000000000001E-5</v>
      </c>
      <c r="BT726">
        <v>1.0000000000000001E-5</v>
      </c>
      <c r="BU726">
        <v>2.0000000000000002E-5</v>
      </c>
      <c r="BV726">
        <v>0.58199999999999996</v>
      </c>
      <c r="BW726">
        <v>0.71329920000000002</v>
      </c>
      <c r="BX726">
        <v>16.899999999999999</v>
      </c>
      <c r="BY726">
        <v>4630.7</v>
      </c>
      <c r="BZ726">
        <v>193.6</v>
      </c>
      <c r="CB726">
        <v>108.4</v>
      </c>
      <c r="CC726">
        <v>3.7427708239999999</v>
      </c>
      <c r="CD726">
        <v>3.7395894690000002</v>
      </c>
      <c r="CE726">
        <v>219.39</v>
      </c>
      <c r="CF726" t="s">
        <v>609</v>
      </c>
      <c r="CG726">
        <v>10</v>
      </c>
      <c r="CH726" t="s">
        <v>2560</v>
      </c>
      <c r="CJ726" t="s">
        <v>2561</v>
      </c>
      <c r="CW726" t="s">
        <v>2653</v>
      </c>
      <c r="CX726">
        <v>0</v>
      </c>
      <c r="CY726" t="s">
        <v>677</v>
      </c>
    </row>
    <row r="727" spans="2:103" hidden="1">
      <c r="B727">
        <v>76683</v>
      </c>
      <c r="C727" t="s">
        <v>2607</v>
      </c>
      <c r="D727" t="s">
        <v>592</v>
      </c>
      <c r="E727" t="s">
        <v>665</v>
      </c>
      <c r="F727" t="s">
        <v>594</v>
      </c>
      <c r="G727" t="s">
        <v>2702</v>
      </c>
      <c r="H727">
        <v>11971</v>
      </c>
      <c r="I727" t="s">
        <v>616</v>
      </c>
      <c r="J727" t="s">
        <v>598</v>
      </c>
      <c r="L727" t="s">
        <v>638</v>
      </c>
      <c r="N727" t="s">
        <v>2695</v>
      </c>
      <c r="O727" t="s">
        <v>2696</v>
      </c>
      <c r="P727" t="s">
        <v>2697</v>
      </c>
      <c r="Q727" t="s">
        <v>642</v>
      </c>
      <c r="R727">
        <v>410</v>
      </c>
      <c r="S727">
        <v>410</v>
      </c>
      <c r="T727">
        <v>400</v>
      </c>
      <c r="U727">
        <v>3</v>
      </c>
      <c r="V727">
        <v>3</v>
      </c>
      <c r="W727">
        <v>24.8</v>
      </c>
      <c r="Z727" t="s">
        <v>607</v>
      </c>
      <c r="AA727">
        <v>2.9999999999999997E-4</v>
      </c>
      <c r="AB727">
        <v>7.3000000000000001E-3</v>
      </c>
      <c r="AC727">
        <v>1.4999999999999999E-2</v>
      </c>
      <c r="AD727" t="s">
        <v>607</v>
      </c>
      <c r="AE727">
        <v>0.96419999999999995</v>
      </c>
      <c r="AF727">
        <v>9.7000000000000003E-3</v>
      </c>
      <c r="AG727">
        <v>1.2999999999999999E-3</v>
      </c>
      <c r="AH727">
        <v>5.9999999999999995E-4</v>
      </c>
      <c r="AI727">
        <v>6.9999999999999999E-4</v>
      </c>
      <c r="AJ727">
        <v>2.9999999999999997E-4</v>
      </c>
      <c r="AK727">
        <v>2.0000000000000001E-4</v>
      </c>
      <c r="AL727">
        <v>4.0000000000000003E-5</v>
      </c>
      <c r="AM727">
        <v>6.0000000000000002E-5</v>
      </c>
      <c r="AN727">
        <v>6.9999999999999994E-5</v>
      </c>
      <c r="AO727">
        <v>8.0000000000000007E-5</v>
      </c>
      <c r="AP727">
        <v>0</v>
      </c>
      <c r="AQ727" t="s">
        <v>606</v>
      </c>
      <c r="AR727" t="s">
        <v>606</v>
      </c>
      <c r="AS727" t="s">
        <v>606</v>
      </c>
      <c r="AT727" t="s">
        <v>606</v>
      </c>
      <c r="AU727" t="s">
        <v>606</v>
      </c>
      <c r="BK727">
        <v>2.0000000000000002E-5</v>
      </c>
      <c r="BL727">
        <v>2.0000000000000002E-5</v>
      </c>
      <c r="BM727">
        <v>1.0000000000000001E-5</v>
      </c>
      <c r="BN727">
        <v>0</v>
      </c>
      <c r="BO727">
        <v>0</v>
      </c>
      <c r="BP727">
        <v>2.0000000000000002E-5</v>
      </c>
      <c r="BQ727">
        <v>0</v>
      </c>
      <c r="BR727">
        <v>4.0000000000000003E-5</v>
      </c>
      <c r="BS727">
        <v>1.0000000000000001E-5</v>
      </c>
      <c r="BT727">
        <v>1.0000000000000001E-5</v>
      </c>
      <c r="BU727">
        <v>2.0000000000000002E-5</v>
      </c>
      <c r="BV727">
        <v>0.58199999999999996</v>
      </c>
      <c r="BW727">
        <v>0.71329920000000002</v>
      </c>
      <c r="BX727">
        <v>16.899999999999999</v>
      </c>
      <c r="BY727">
        <v>4630.1000000000004</v>
      </c>
      <c r="BZ727">
        <v>193.7</v>
      </c>
      <c r="CB727">
        <v>108.1</v>
      </c>
      <c r="CC727">
        <v>3.7324126030000002</v>
      </c>
      <c r="CD727">
        <v>3.7292400520000002</v>
      </c>
      <c r="CE727">
        <v>218.91</v>
      </c>
      <c r="CF727" t="s">
        <v>609</v>
      </c>
      <c r="CG727">
        <v>17</v>
      </c>
      <c r="CH727" t="s">
        <v>2609</v>
      </c>
      <c r="CJ727" t="s">
        <v>2610</v>
      </c>
      <c r="CW727" t="s">
        <v>2653</v>
      </c>
      <c r="CX727">
        <v>0</v>
      </c>
      <c r="CY727" t="s">
        <v>677</v>
      </c>
    </row>
    <row r="728" spans="2:103" hidden="1">
      <c r="B728">
        <v>76732</v>
      </c>
      <c r="C728" t="s">
        <v>2572</v>
      </c>
      <c r="D728" t="s">
        <v>592</v>
      </c>
      <c r="E728" t="s">
        <v>665</v>
      </c>
      <c r="F728" t="s">
        <v>594</v>
      </c>
      <c r="G728" t="s">
        <v>2703</v>
      </c>
      <c r="H728">
        <v>7414</v>
      </c>
      <c r="I728" t="s">
        <v>616</v>
      </c>
      <c r="J728" t="s">
        <v>598</v>
      </c>
      <c r="L728" t="s">
        <v>638</v>
      </c>
      <c r="N728" t="s">
        <v>2695</v>
      </c>
      <c r="O728" t="s">
        <v>2696</v>
      </c>
      <c r="P728" t="s">
        <v>2695</v>
      </c>
      <c r="Q728" t="s">
        <v>642</v>
      </c>
      <c r="R728">
        <v>360</v>
      </c>
      <c r="S728">
        <v>360</v>
      </c>
      <c r="T728">
        <v>250</v>
      </c>
      <c r="U728">
        <v>5</v>
      </c>
      <c r="V728">
        <v>5</v>
      </c>
      <c r="W728">
        <v>24.8</v>
      </c>
      <c r="Z728">
        <v>1E-4</v>
      </c>
      <c r="AA728">
        <v>2.9999999999999997E-4</v>
      </c>
      <c r="AB728">
        <v>7.9000000000000008E-3</v>
      </c>
      <c r="AC728">
        <v>1.4800000000000001E-2</v>
      </c>
      <c r="AD728" t="s">
        <v>607</v>
      </c>
      <c r="AE728">
        <v>0.96409999999999996</v>
      </c>
      <c r="AF728">
        <v>0.01</v>
      </c>
      <c r="AG728">
        <v>1.1999999999999999E-3</v>
      </c>
      <c r="AH728">
        <v>4.0000000000000002E-4</v>
      </c>
      <c r="AI728">
        <v>4.0000000000000002E-4</v>
      </c>
      <c r="AJ728">
        <v>2.0000000000000001E-4</v>
      </c>
      <c r="AK728">
        <v>1E-4</v>
      </c>
      <c r="AL728">
        <v>4.0000000000000003E-5</v>
      </c>
      <c r="AM728">
        <v>6.9999999999999994E-5</v>
      </c>
      <c r="AN728">
        <v>1.8000000000000001E-4</v>
      </c>
      <c r="AO728">
        <v>8.0000000000000007E-5</v>
      </c>
      <c r="AP728">
        <v>0</v>
      </c>
      <c r="AQ728" t="s">
        <v>607</v>
      </c>
      <c r="AR728" t="s">
        <v>606</v>
      </c>
      <c r="AS728" t="s">
        <v>606</v>
      </c>
      <c r="AT728" t="s">
        <v>606</v>
      </c>
      <c r="AU728" t="s">
        <v>606</v>
      </c>
      <c r="BK728">
        <v>1.0000000000000001E-5</v>
      </c>
      <c r="BL728">
        <v>2.0000000000000002E-5</v>
      </c>
      <c r="BM728">
        <v>0</v>
      </c>
      <c r="BN728">
        <v>0</v>
      </c>
      <c r="BO728">
        <v>0</v>
      </c>
      <c r="BP728">
        <v>2.0000000000000002E-5</v>
      </c>
      <c r="BQ728">
        <v>0</v>
      </c>
      <c r="BR728">
        <v>4.0000000000000003E-5</v>
      </c>
      <c r="BS728">
        <v>1.0000000000000001E-5</v>
      </c>
      <c r="BT728">
        <v>1.0000000000000001E-5</v>
      </c>
      <c r="BU728">
        <v>2.0000000000000002E-5</v>
      </c>
      <c r="BV728">
        <v>0.58099999999999996</v>
      </c>
      <c r="BW728">
        <v>0.71207359999999997</v>
      </c>
      <c r="BX728">
        <v>16.8</v>
      </c>
      <c r="BY728">
        <v>4629.3</v>
      </c>
      <c r="BZ728">
        <v>193.5</v>
      </c>
      <c r="CB728">
        <v>110.9</v>
      </c>
      <c r="CC728">
        <v>3.8290893399999999</v>
      </c>
      <c r="CD728">
        <v>3.8258346140000001</v>
      </c>
      <c r="CE728">
        <v>224.88</v>
      </c>
      <c r="CF728" t="s">
        <v>609</v>
      </c>
      <c r="CG728">
        <v>2.5</v>
      </c>
      <c r="CH728" t="s">
        <v>2574</v>
      </c>
      <c r="CJ728" t="s">
        <v>2575</v>
      </c>
      <c r="CW728" t="s">
        <v>2653</v>
      </c>
      <c r="CX728">
        <v>0</v>
      </c>
      <c r="CY728" t="s">
        <v>677</v>
      </c>
    </row>
    <row r="729" spans="2:103" hidden="1">
      <c r="B729">
        <v>76731</v>
      </c>
      <c r="C729" t="s">
        <v>2704</v>
      </c>
      <c r="D729" t="s">
        <v>592</v>
      </c>
      <c r="E729" t="s">
        <v>665</v>
      </c>
      <c r="F729" t="s">
        <v>594</v>
      </c>
      <c r="G729" t="s">
        <v>2705</v>
      </c>
      <c r="H729">
        <v>5721</v>
      </c>
      <c r="I729" t="s">
        <v>616</v>
      </c>
      <c r="J729" t="s">
        <v>2706</v>
      </c>
      <c r="L729" t="s">
        <v>2310</v>
      </c>
      <c r="N729" t="s">
        <v>2695</v>
      </c>
      <c r="O729" t="s">
        <v>2696</v>
      </c>
      <c r="P729" t="s">
        <v>2697</v>
      </c>
      <c r="Q729" t="s">
        <v>642</v>
      </c>
      <c r="R729">
        <v>520</v>
      </c>
      <c r="S729">
        <v>520</v>
      </c>
      <c r="T729">
        <v>500</v>
      </c>
      <c r="U729">
        <v>-3</v>
      </c>
      <c r="V729">
        <v>-3</v>
      </c>
      <c r="W729">
        <v>24.8</v>
      </c>
      <c r="Y729" t="s">
        <v>2701</v>
      </c>
      <c r="Z729" t="s">
        <v>607</v>
      </c>
      <c r="AA729">
        <v>2.9999999999999997E-4</v>
      </c>
      <c r="AB729">
        <v>9.5999999999999992E-3</v>
      </c>
      <c r="AC729">
        <v>1.2999999999999999E-2</v>
      </c>
      <c r="AD729" t="s">
        <v>606</v>
      </c>
      <c r="AE729">
        <v>0.96299999999999997</v>
      </c>
      <c r="AF729">
        <v>1.0500000000000001E-2</v>
      </c>
      <c r="AG729">
        <v>2E-3</v>
      </c>
      <c r="AH729">
        <v>5.0000000000000001E-4</v>
      </c>
      <c r="AI729">
        <v>5.0000000000000001E-4</v>
      </c>
      <c r="AJ729">
        <v>2.0000000000000001E-4</v>
      </c>
      <c r="AK729">
        <v>1E-4</v>
      </c>
      <c r="AL729">
        <v>4.0000000000000003E-5</v>
      </c>
      <c r="AM729">
        <v>6.9999999999999994E-5</v>
      </c>
      <c r="AN729">
        <v>9.0000000000000006E-5</v>
      </c>
      <c r="AO729">
        <v>0</v>
      </c>
      <c r="AP729">
        <v>0</v>
      </c>
      <c r="AQ729" t="s">
        <v>606</v>
      </c>
      <c r="AR729" t="s">
        <v>606</v>
      </c>
      <c r="AS729" t="s">
        <v>606</v>
      </c>
      <c r="AT729" t="s">
        <v>606</v>
      </c>
      <c r="AU729" t="s">
        <v>606</v>
      </c>
      <c r="BK729">
        <v>1.0000000000000001E-5</v>
      </c>
      <c r="BL729">
        <v>2.0000000000000002E-5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4.0000000000000003E-5</v>
      </c>
      <c r="BS729">
        <v>1.0000000000000001E-5</v>
      </c>
      <c r="BT729">
        <v>1.0000000000000001E-5</v>
      </c>
      <c r="BU729">
        <v>1.0000000000000001E-5</v>
      </c>
      <c r="BV729">
        <v>0.57999999999999996</v>
      </c>
      <c r="BW729">
        <v>0.71084800000000004</v>
      </c>
      <c r="BX729">
        <v>16.8</v>
      </c>
      <c r="BY729">
        <v>4622.5</v>
      </c>
      <c r="BZ729">
        <v>193.3</v>
      </c>
      <c r="CB729">
        <v>103.4</v>
      </c>
      <c r="CC729">
        <v>3.5701337940000002</v>
      </c>
      <c r="CD729">
        <v>3.56709918</v>
      </c>
      <c r="CE729">
        <v>209.22</v>
      </c>
      <c r="CF729" t="s">
        <v>609</v>
      </c>
      <c r="CG729">
        <v>0</v>
      </c>
      <c r="CH729" t="s">
        <v>2707</v>
      </c>
      <c r="CJ729" t="s">
        <v>2708</v>
      </c>
      <c r="CW729" t="s">
        <v>2653</v>
      </c>
      <c r="CX729">
        <v>0</v>
      </c>
      <c r="CY729" t="s">
        <v>677</v>
      </c>
    </row>
    <row r="730" spans="2:103" hidden="1">
      <c r="B730">
        <v>76740</v>
      </c>
      <c r="C730" t="s">
        <v>2576</v>
      </c>
      <c r="D730" t="s">
        <v>592</v>
      </c>
      <c r="E730" t="s">
        <v>665</v>
      </c>
      <c r="F730" t="s">
        <v>594</v>
      </c>
      <c r="G730" t="s">
        <v>2709</v>
      </c>
      <c r="H730">
        <v>6811</v>
      </c>
      <c r="I730" t="s">
        <v>616</v>
      </c>
      <c r="J730" t="s">
        <v>598</v>
      </c>
      <c r="L730" t="s">
        <v>2310</v>
      </c>
      <c r="N730" t="s">
        <v>2695</v>
      </c>
      <c r="O730" t="s">
        <v>2710</v>
      </c>
      <c r="P730" t="s">
        <v>2699</v>
      </c>
      <c r="Q730" t="s">
        <v>642</v>
      </c>
      <c r="R730">
        <v>320</v>
      </c>
      <c r="S730">
        <v>320</v>
      </c>
      <c r="T730">
        <v>300</v>
      </c>
      <c r="U730">
        <v>-15</v>
      </c>
      <c r="V730">
        <v>-15</v>
      </c>
      <c r="W730">
        <v>25.1</v>
      </c>
      <c r="Z730" t="s">
        <v>607</v>
      </c>
      <c r="AA730">
        <v>4.0000000000000002E-4</v>
      </c>
      <c r="AB730">
        <v>8.2000000000000007E-3</v>
      </c>
      <c r="AC730">
        <v>1.1299999999999999E-2</v>
      </c>
      <c r="AD730" t="s">
        <v>607</v>
      </c>
      <c r="AE730">
        <v>0.96870000000000001</v>
      </c>
      <c r="AF730">
        <v>8.3000000000000001E-3</v>
      </c>
      <c r="AG730">
        <v>8.9999999999999998E-4</v>
      </c>
      <c r="AH730">
        <v>2.9999999999999997E-4</v>
      </c>
      <c r="AI730">
        <v>2.9999999999999997E-4</v>
      </c>
      <c r="AJ730">
        <v>2.0000000000000001E-4</v>
      </c>
      <c r="AK730">
        <v>1E-4</v>
      </c>
      <c r="AL730">
        <v>1.8000000000000001E-4</v>
      </c>
      <c r="AM730">
        <v>3.5E-4</v>
      </c>
      <c r="AN730">
        <v>4.4000000000000002E-4</v>
      </c>
      <c r="AO730">
        <v>9.0000000000000006E-5</v>
      </c>
      <c r="AP730">
        <v>0</v>
      </c>
      <c r="AQ730" t="s">
        <v>606</v>
      </c>
      <c r="AR730" t="s">
        <v>606</v>
      </c>
      <c r="AS730" t="s">
        <v>606</v>
      </c>
      <c r="AT730" t="s">
        <v>606</v>
      </c>
      <c r="AU730" t="s">
        <v>606</v>
      </c>
      <c r="BK730">
        <v>2.0000000000000002E-5</v>
      </c>
      <c r="BL730">
        <v>4.0000000000000003E-5</v>
      </c>
      <c r="BM730">
        <v>1.0000000000000001E-5</v>
      </c>
      <c r="BN730">
        <v>1.0000000000000001E-5</v>
      </c>
      <c r="BO730">
        <v>0</v>
      </c>
      <c r="BP730">
        <v>0</v>
      </c>
      <c r="BQ730">
        <v>0</v>
      </c>
      <c r="BR730">
        <v>8.0000000000000007E-5</v>
      </c>
      <c r="BS730">
        <v>1.0000000000000001E-5</v>
      </c>
      <c r="BT730">
        <v>2.0000000000000002E-5</v>
      </c>
      <c r="BU730">
        <v>5.0000000000000002E-5</v>
      </c>
      <c r="BV730">
        <v>0.57799999999999996</v>
      </c>
      <c r="BW730">
        <v>0.70839680000000005</v>
      </c>
      <c r="BX730">
        <v>16.7</v>
      </c>
      <c r="BY730">
        <v>4617.8999999999996</v>
      </c>
      <c r="BZ730">
        <v>193</v>
      </c>
      <c r="CB730">
        <v>107.2</v>
      </c>
      <c r="CC730">
        <v>3.7013379369999999</v>
      </c>
      <c r="CD730">
        <v>3.6981918</v>
      </c>
      <c r="CE730">
        <v>218.34</v>
      </c>
      <c r="CF730" t="s">
        <v>609</v>
      </c>
      <c r="CG730">
        <v>5</v>
      </c>
      <c r="CH730" t="s">
        <v>2578</v>
      </c>
      <c r="CJ730" t="s">
        <v>2557</v>
      </c>
      <c r="CW730" t="s">
        <v>2711</v>
      </c>
      <c r="CX730">
        <v>0</v>
      </c>
      <c r="CY730" t="s">
        <v>677</v>
      </c>
    </row>
    <row r="731" spans="2:103" hidden="1">
      <c r="B731">
        <v>77216</v>
      </c>
      <c r="C731" t="s">
        <v>2588</v>
      </c>
      <c r="D731" t="s">
        <v>592</v>
      </c>
      <c r="E731" t="s">
        <v>665</v>
      </c>
      <c r="F731" t="s">
        <v>594</v>
      </c>
      <c r="G731" t="s">
        <v>2712</v>
      </c>
      <c r="H731">
        <v>15035</v>
      </c>
      <c r="I731" t="s">
        <v>616</v>
      </c>
      <c r="J731" t="s">
        <v>598</v>
      </c>
      <c r="L731" t="s">
        <v>2310</v>
      </c>
      <c r="N731" t="s">
        <v>2695</v>
      </c>
      <c r="O731" t="s">
        <v>2710</v>
      </c>
      <c r="P731" t="s">
        <v>2699</v>
      </c>
      <c r="Q731" t="s">
        <v>642</v>
      </c>
      <c r="R731">
        <v>270</v>
      </c>
      <c r="S731">
        <v>270</v>
      </c>
      <c r="T731">
        <v>250</v>
      </c>
      <c r="U731">
        <v>0</v>
      </c>
      <c r="V731">
        <v>0</v>
      </c>
      <c r="W731">
        <v>24.6</v>
      </c>
      <c r="Z731">
        <v>1E-4</v>
      </c>
      <c r="AA731">
        <v>2.9999999999999997E-4</v>
      </c>
      <c r="AB731">
        <v>8.5000000000000006E-3</v>
      </c>
      <c r="AC731">
        <v>1.5100000000000001E-2</v>
      </c>
      <c r="AD731" t="s">
        <v>607</v>
      </c>
      <c r="AE731">
        <v>0.96330000000000005</v>
      </c>
      <c r="AF731">
        <v>0.01</v>
      </c>
      <c r="AG731">
        <v>1.1000000000000001E-3</v>
      </c>
      <c r="AH731">
        <v>4.0000000000000002E-4</v>
      </c>
      <c r="AI731">
        <v>2.9999999999999997E-4</v>
      </c>
      <c r="AJ731">
        <v>1E-4</v>
      </c>
      <c r="AK731">
        <v>1E-4</v>
      </c>
      <c r="AL731">
        <v>4.0000000000000003E-5</v>
      </c>
      <c r="AM731">
        <v>1.7000000000000001E-4</v>
      </c>
      <c r="AN731">
        <v>2.5999999999999998E-4</v>
      </c>
      <c r="AO731">
        <v>8.0000000000000007E-5</v>
      </c>
      <c r="AP731">
        <v>0</v>
      </c>
      <c r="AQ731" t="s">
        <v>607</v>
      </c>
      <c r="AR731" t="s">
        <v>606</v>
      </c>
      <c r="AS731" t="s">
        <v>606</v>
      </c>
      <c r="AT731" t="s">
        <v>606</v>
      </c>
      <c r="AU731" t="s">
        <v>606</v>
      </c>
      <c r="BK731">
        <v>1.0000000000000001E-5</v>
      </c>
      <c r="BL731">
        <v>2.0000000000000002E-5</v>
      </c>
      <c r="BM731">
        <v>0</v>
      </c>
      <c r="BN731">
        <v>0</v>
      </c>
      <c r="BO731">
        <v>0</v>
      </c>
      <c r="BP731">
        <v>2.0000000000000002E-5</v>
      </c>
      <c r="BQ731">
        <v>0</v>
      </c>
      <c r="BR731">
        <v>4.0000000000000003E-5</v>
      </c>
      <c r="BS731">
        <v>1.0000000000000001E-5</v>
      </c>
      <c r="BT731">
        <v>1.0000000000000001E-5</v>
      </c>
      <c r="BU731">
        <v>4.0000000000000003E-5</v>
      </c>
      <c r="BV731">
        <v>0.58199999999999996</v>
      </c>
      <c r="BW731">
        <v>0.71329920000000002</v>
      </c>
      <c r="BX731">
        <v>16.8</v>
      </c>
      <c r="BY731">
        <v>4629.2</v>
      </c>
      <c r="BZ731">
        <v>193.5</v>
      </c>
      <c r="CB731">
        <v>110.7</v>
      </c>
      <c r="CC731">
        <v>3.8221838579999998</v>
      </c>
      <c r="CD731">
        <v>3.8189350019999999</v>
      </c>
      <c r="CE731">
        <v>224.73</v>
      </c>
      <c r="CF731" t="s">
        <v>609</v>
      </c>
      <c r="CG731">
        <v>10</v>
      </c>
      <c r="CH731" t="s">
        <v>2590</v>
      </c>
      <c r="CJ731" t="s">
        <v>2553</v>
      </c>
      <c r="CW731" t="s">
        <v>2711</v>
      </c>
      <c r="CX731">
        <v>0</v>
      </c>
      <c r="CY731" t="s">
        <v>677</v>
      </c>
    </row>
    <row r="732" spans="2:103" hidden="1">
      <c r="B732">
        <v>76740</v>
      </c>
      <c r="C732" t="s">
        <v>2576</v>
      </c>
      <c r="D732" t="s">
        <v>592</v>
      </c>
      <c r="E732" t="s">
        <v>665</v>
      </c>
      <c r="F732" t="s">
        <v>594</v>
      </c>
      <c r="G732" t="s">
        <v>2713</v>
      </c>
      <c r="H732">
        <v>14667</v>
      </c>
      <c r="I732" t="s">
        <v>616</v>
      </c>
      <c r="J732" t="s">
        <v>598</v>
      </c>
      <c r="L732" t="s">
        <v>2310</v>
      </c>
      <c r="N732" t="s">
        <v>2695</v>
      </c>
      <c r="O732" t="s">
        <v>2710</v>
      </c>
      <c r="P732" t="s">
        <v>2699</v>
      </c>
      <c r="Q732" t="s">
        <v>642</v>
      </c>
      <c r="R732">
        <v>260</v>
      </c>
      <c r="S732">
        <v>260</v>
      </c>
      <c r="T732">
        <v>250</v>
      </c>
      <c r="U732">
        <v>-9</v>
      </c>
      <c r="V732">
        <v>-9</v>
      </c>
      <c r="W732">
        <v>24.5</v>
      </c>
      <c r="Z732" t="s">
        <v>607</v>
      </c>
      <c r="AA732">
        <v>2.9999999999999997E-4</v>
      </c>
      <c r="AB732">
        <v>7.9000000000000008E-3</v>
      </c>
      <c r="AC732">
        <v>1.43E-2</v>
      </c>
      <c r="AD732" t="s">
        <v>607</v>
      </c>
      <c r="AE732">
        <v>0.96460000000000001</v>
      </c>
      <c r="AF732">
        <v>1.01E-2</v>
      </c>
      <c r="AG732">
        <v>8.9999999999999998E-4</v>
      </c>
      <c r="AH732">
        <v>4.0000000000000002E-4</v>
      </c>
      <c r="AI732">
        <v>4.0000000000000002E-4</v>
      </c>
      <c r="AJ732">
        <v>2.0000000000000001E-4</v>
      </c>
      <c r="AK732">
        <v>1E-4</v>
      </c>
      <c r="AL732">
        <v>1E-4</v>
      </c>
      <c r="AM732">
        <v>1.4999999999999999E-4</v>
      </c>
      <c r="AN732">
        <v>1.4999999999999999E-4</v>
      </c>
      <c r="AO732">
        <v>6.9999999999999994E-5</v>
      </c>
      <c r="AP732">
        <v>1E-4</v>
      </c>
      <c r="AQ732" t="s">
        <v>607</v>
      </c>
      <c r="AR732" t="s">
        <v>606</v>
      </c>
      <c r="AS732" t="s">
        <v>606</v>
      </c>
      <c r="AT732" t="s">
        <v>606</v>
      </c>
      <c r="AU732" t="s">
        <v>606</v>
      </c>
      <c r="BK732">
        <v>2.0000000000000002E-5</v>
      </c>
      <c r="BL732">
        <v>3.0000000000000001E-5</v>
      </c>
      <c r="BM732">
        <v>1.0000000000000001E-5</v>
      </c>
      <c r="BN732">
        <v>0</v>
      </c>
      <c r="BO732">
        <v>0</v>
      </c>
      <c r="BP732">
        <v>3.0000000000000001E-5</v>
      </c>
      <c r="BQ732">
        <v>0</v>
      </c>
      <c r="BR732">
        <v>6.9999999999999994E-5</v>
      </c>
      <c r="BS732">
        <v>1.0000000000000001E-5</v>
      </c>
      <c r="BT732">
        <v>2.0000000000000002E-5</v>
      </c>
      <c r="BU732">
        <v>4.0000000000000003E-5</v>
      </c>
      <c r="BV732">
        <v>0.58199999999999996</v>
      </c>
      <c r="BW732">
        <v>0.71329920000000002</v>
      </c>
      <c r="BX732">
        <v>16.8</v>
      </c>
      <c r="BY732">
        <v>4627.3</v>
      </c>
      <c r="BZ732">
        <v>193.6</v>
      </c>
      <c r="CB732">
        <v>112.7</v>
      </c>
      <c r="CC732">
        <v>3.891238671</v>
      </c>
      <c r="CD732">
        <v>3.887931118</v>
      </c>
      <c r="CE732">
        <v>228.19</v>
      </c>
      <c r="CF732" t="s">
        <v>609</v>
      </c>
      <c r="CG732">
        <v>20</v>
      </c>
      <c r="CH732" t="s">
        <v>2578</v>
      </c>
      <c r="CJ732" t="s">
        <v>2557</v>
      </c>
      <c r="CW732" t="s">
        <v>2711</v>
      </c>
      <c r="CX732">
        <v>0</v>
      </c>
      <c r="CY732" t="s">
        <v>677</v>
      </c>
    </row>
    <row r="733" spans="2:103" hidden="1">
      <c r="B733">
        <v>76749</v>
      </c>
      <c r="C733" t="s">
        <v>2714</v>
      </c>
      <c r="D733" t="s">
        <v>592</v>
      </c>
      <c r="E733" t="s">
        <v>665</v>
      </c>
      <c r="F733" t="s">
        <v>594</v>
      </c>
      <c r="G733" t="s">
        <v>2715</v>
      </c>
      <c r="H733">
        <v>12664</v>
      </c>
      <c r="I733" t="s">
        <v>616</v>
      </c>
      <c r="J733" t="s">
        <v>2716</v>
      </c>
      <c r="L733" t="s">
        <v>2310</v>
      </c>
      <c r="N733" t="s">
        <v>2695</v>
      </c>
      <c r="O733" t="s">
        <v>2710</v>
      </c>
      <c r="P733" t="s">
        <v>2699</v>
      </c>
      <c r="Q733" t="s">
        <v>642</v>
      </c>
      <c r="R733">
        <v>400</v>
      </c>
      <c r="S733">
        <v>400</v>
      </c>
      <c r="T733">
        <v>400</v>
      </c>
      <c r="U733">
        <v>5</v>
      </c>
      <c r="V733">
        <v>5</v>
      </c>
      <c r="W733">
        <v>25.1</v>
      </c>
      <c r="Z733" t="s">
        <v>607</v>
      </c>
      <c r="AA733">
        <v>2.9999999999999997E-4</v>
      </c>
      <c r="AB733">
        <v>7.4000000000000003E-3</v>
      </c>
      <c r="AC733">
        <v>1.61E-2</v>
      </c>
      <c r="AD733" t="s">
        <v>607</v>
      </c>
      <c r="AE733">
        <v>0.96419999999999995</v>
      </c>
      <c r="AF733">
        <v>9.4999999999999998E-3</v>
      </c>
      <c r="AG733">
        <v>8.9999999999999998E-4</v>
      </c>
      <c r="AH733">
        <v>2.9999999999999997E-4</v>
      </c>
      <c r="AI733">
        <v>4.0000000000000002E-4</v>
      </c>
      <c r="AJ733">
        <v>2.0000000000000001E-4</v>
      </c>
      <c r="AK733">
        <v>2.0000000000000001E-4</v>
      </c>
      <c r="AL733">
        <v>1.2E-4</v>
      </c>
      <c r="AM733">
        <v>6.9999999999999994E-5</v>
      </c>
      <c r="AN733">
        <v>6.9999999999999994E-5</v>
      </c>
      <c r="AO733">
        <v>8.0000000000000007E-5</v>
      </c>
      <c r="AP733">
        <v>0</v>
      </c>
      <c r="AQ733" t="s">
        <v>607</v>
      </c>
      <c r="AR733" t="s">
        <v>607</v>
      </c>
      <c r="AS733" t="s">
        <v>607</v>
      </c>
      <c r="AT733" t="s">
        <v>607</v>
      </c>
      <c r="AU733" t="s">
        <v>607</v>
      </c>
      <c r="BK733">
        <v>1.0000000000000001E-5</v>
      </c>
      <c r="BL733">
        <v>2.0000000000000002E-5</v>
      </c>
      <c r="BM733">
        <v>1.0000000000000001E-5</v>
      </c>
      <c r="BN733">
        <v>0</v>
      </c>
      <c r="BO733">
        <v>0</v>
      </c>
      <c r="BP733">
        <v>2.0000000000000002E-5</v>
      </c>
      <c r="BQ733">
        <v>0</v>
      </c>
      <c r="BR733">
        <v>6.0000000000000002E-5</v>
      </c>
      <c r="BS733">
        <v>1.0000000000000001E-5</v>
      </c>
      <c r="BT733">
        <v>1.0000000000000001E-5</v>
      </c>
      <c r="BU733">
        <v>2.0000000000000002E-5</v>
      </c>
      <c r="BV733">
        <v>0.58199999999999996</v>
      </c>
      <c r="BW733">
        <v>0.71329920000000002</v>
      </c>
      <c r="BX733">
        <v>16.8</v>
      </c>
      <c r="BY733">
        <v>4633.7</v>
      </c>
      <c r="BZ733">
        <v>193.6</v>
      </c>
      <c r="CB733">
        <v>113.8</v>
      </c>
      <c r="CC733">
        <v>3.9292188170000002</v>
      </c>
      <c r="CD733">
        <v>3.9258789809999999</v>
      </c>
      <c r="CE733">
        <v>230</v>
      </c>
      <c r="CF733" t="s">
        <v>609</v>
      </c>
      <c r="CG733">
        <v>11</v>
      </c>
      <c r="CH733" t="s">
        <v>2717</v>
      </c>
      <c r="CJ733" t="s">
        <v>2718</v>
      </c>
      <c r="CW733" t="s">
        <v>2711</v>
      </c>
      <c r="CX733">
        <v>0</v>
      </c>
      <c r="CY733" t="s">
        <v>677</v>
      </c>
    </row>
    <row r="734" spans="2:103" hidden="1">
      <c r="B734">
        <v>76970</v>
      </c>
      <c r="C734" t="s">
        <v>2637</v>
      </c>
      <c r="D734" t="s">
        <v>592</v>
      </c>
      <c r="E734" t="s">
        <v>665</v>
      </c>
      <c r="F734" t="s">
        <v>594</v>
      </c>
      <c r="G734" t="s">
        <v>2719</v>
      </c>
      <c r="H734">
        <v>6753</v>
      </c>
      <c r="I734" t="s">
        <v>616</v>
      </c>
      <c r="J734" t="s">
        <v>2639</v>
      </c>
      <c r="L734" t="s">
        <v>617</v>
      </c>
      <c r="M734" t="s">
        <v>2640</v>
      </c>
      <c r="N734" t="s">
        <v>2695</v>
      </c>
      <c r="O734" t="s">
        <v>2710</v>
      </c>
      <c r="P734" t="s">
        <v>2699</v>
      </c>
      <c r="Q734" t="s">
        <v>642</v>
      </c>
      <c r="R734">
        <v>190</v>
      </c>
      <c r="S734">
        <v>190</v>
      </c>
      <c r="T734">
        <v>150</v>
      </c>
      <c r="U734">
        <v>-4</v>
      </c>
      <c r="V734">
        <v>-4</v>
      </c>
      <c r="W734">
        <v>24.5</v>
      </c>
      <c r="Z734" t="s">
        <v>607</v>
      </c>
      <c r="AA734">
        <v>2.9999999999999997E-4</v>
      </c>
      <c r="AB734">
        <v>9.1000000000000004E-3</v>
      </c>
      <c r="AC734">
        <v>1.78E-2</v>
      </c>
      <c r="AD734" t="s">
        <v>607</v>
      </c>
      <c r="AE734">
        <v>0.95640000000000003</v>
      </c>
      <c r="AF734">
        <v>1.2200000000000001E-2</v>
      </c>
      <c r="AG734">
        <v>1.6999999999999999E-3</v>
      </c>
      <c r="AH734">
        <v>6.9999999999999999E-4</v>
      </c>
      <c r="AI734">
        <v>8.0000000000000004E-4</v>
      </c>
      <c r="AJ734">
        <v>2.9999999999999997E-4</v>
      </c>
      <c r="AK734">
        <v>2.0000000000000001E-4</v>
      </c>
      <c r="AL734">
        <v>1.9000000000000001E-4</v>
      </c>
      <c r="AM734">
        <v>4.0000000000000003E-5</v>
      </c>
      <c r="AN734">
        <v>6.9999999999999994E-5</v>
      </c>
      <c r="AO734">
        <v>0</v>
      </c>
      <c r="AP734">
        <v>0</v>
      </c>
      <c r="AQ734" t="s">
        <v>607</v>
      </c>
      <c r="AR734" t="s">
        <v>607</v>
      </c>
      <c r="AS734" t="s">
        <v>607</v>
      </c>
      <c r="AT734" t="s">
        <v>607</v>
      </c>
      <c r="AU734" t="s">
        <v>607</v>
      </c>
      <c r="BK734">
        <v>2.0000000000000002E-5</v>
      </c>
      <c r="BL734">
        <v>4.0000000000000003E-5</v>
      </c>
      <c r="BM734">
        <v>1.0000000000000001E-5</v>
      </c>
      <c r="BN734">
        <v>0</v>
      </c>
      <c r="BO734">
        <v>0</v>
      </c>
      <c r="BP734">
        <v>0</v>
      </c>
      <c r="BQ734">
        <v>0</v>
      </c>
      <c r="BR734">
        <v>6.9999999999999994E-5</v>
      </c>
      <c r="BS734">
        <v>2.0000000000000002E-5</v>
      </c>
      <c r="BT734">
        <v>2.0000000000000002E-5</v>
      </c>
      <c r="BU734">
        <v>2.0000000000000002E-5</v>
      </c>
      <c r="BV734">
        <v>0.58699999999999997</v>
      </c>
      <c r="BW734">
        <v>0.71942720000000004</v>
      </c>
      <c r="BX734">
        <v>17</v>
      </c>
      <c r="BY734">
        <v>4635.8</v>
      </c>
      <c r="BZ734">
        <v>194.4</v>
      </c>
      <c r="CB734">
        <v>110.4</v>
      </c>
      <c r="CC734">
        <v>3.8118256370000001</v>
      </c>
      <c r="CD734">
        <v>3.8085855849999999</v>
      </c>
      <c r="CE734">
        <v>222.75</v>
      </c>
      <c r="CF734" t="s">
        <v>609</v>
      </c>
      <c r="CG734">
        <v>10</v>
      </c>
      <c r="CH734" t="s">
        <v>2643</v>
      </c>
      <c r="CJ734" t="s">
        <v>2644</v>
      </c>
      <c r="CW734" t="s">
        <v>2711</v>
      </c>
      <c r="CX734">
        <v>0</v>
      </c>
      <c r="CY734" t="s">
        <v>677</v>
      </c>
    </row>
    <row r="735" spans="2:103" hidden="1">
      <c r="C735" t="s">
        <v>2720</v>
      </c>
      <c r="D735" t="s">
        <v>592</v>
      </c>
      <c r="E735" t="s">
        <v>665</v>
      </c>
      <c r="F735" t="s">
        <v>594</v>
      </c>
      <c r="G735" t="s">
        <v>2721</v>
      </c>
      <c r="H735">
        <v>14011</v>
      </c>
      <c r="I735" t="s">
        <v>616</v>
      </c>
      <c r="J735" t="s">
        <v>2722</v>
      </c>
      <c r="L735" t="s">
        <v>2310</v>
      </c>
      <c r="N735" t="s">
        <v>2695</v>
      </c>
      <c r="O735" t="s">
        <v>2710</v>
      </c>
      <c r="P735" t="s">
        <v>2699</v>
      </c>
      <c r="Q735" t="s">
        <v>672</v>
      </c>
      <c r="R735">
        <v>4800</v>
      </c>
      <c r="S735">
        <v>4800</v>
      </c>
      <c r="T735">
        <v>4141</v>
      </c>
      <c r="U735">
        <v>17</v>
      </c>
      <c r="V735">
        <v>17</v>
      </c>
      <c r="W735">
        <v>24.6</v>
      </c>
      <c r="Z735" t="s">
        <v>607</v>
      </c>
      <c r="AA735">
        <v>4.0000000000000002E-4</v>
      </c>
      <c r="AB735">
        <v>8.0000000000000002E-3</v>
      </c>
      <c r="AC735">
        <v>1.4500000000000001E-2</v>
      </c>
      <c r="AD735" t="s">
        <v>607</v>
      </c>
      <c r="AE735">
        <v>0.96379999999999999</v>
      </c>
      <c r="AF735">
        <v>0.01</v>
      </c>
      <c r="AG735">
        <v>1.6000000000000001E-3</v>
      </c>
      <c r="AH735">
        <v>4.0000000000000002E-4</v>
      </c>
      <c r="AI735">
        <v>4.0000000000000002E-4</v>
      </c>
      <c r="AJ735">
        <v>2.0000000000000001E-4</v>
      </c>
      <c r="AK735">
        <v>1E-4</v>
      </c>
      <c r="AL735">
        <v>3.0000000000000001E-5</v>
      </c>
      <c r="AM735">
        <v>6.9999999999999994E-5</v>
      </c>
      <c r="AN735">
        <v>1.7000000000000001E-4</v>
      </c>
      <c r="AO735">
        <v>8.0000000000000007E-5</v>
      </c>
      <c r="AP735">
        <v>1E-4</v>
      </c>
      <c r="AQ735" t="s">
        <v>607</v>
      </c>
      <c r="AR735" t="s">
        <v>607</v>
      </c>
      <c r="AS735" t="s">
        <v>606</v>
      </c>
      <c r="AT735" t="s">
        <v>606</v>
      </c>
      <c r="AU735" t="s">
        <v>606</v>
      </c>
      <c r="BK735">
        <v>1.0000000000000001E-5</v>
      </c>
      <c r="BL735">
        <v>2.0000000000000002E-5</v>
      </c>
      <c r="BM735">
        <v>1.0000000000000001E-5</v>
      </c>
      <c r="BN735">
        <v>0</v>
      </c>
      <c r="BO735">
        <v>0</v>
      </c>
      <c r="BP735">
        <v>2.0000000000000002E-5</v>
      </c>
      <c r="BQ735">
        <v>0</v>
      </c>
      <c r="BR735">
        <v>5.0000000000000002E-5</v>
      </c>
      <c r="BS735">
        <v>1.0000000000000001E-5</v>
      </c>
      <c r="BT735">
        <v>1.0000000000000001E-5</v>
      </c>
      <c r="BU735">
        <v>2.0000000000000002E-5</v>
      </c>
      <c r="BV735">
        <v>0.58199999999999996</v>
      </c>
      <c r="BW735">
        <v>0.71329920000000002</v>
      </c>
      <c r="BX735">
        <v>16.8</v>
      </c>
      <c r="BY735">
        <v>4627.3999999999996</v>
      </c>
      <c r="BZ735">
        <v>193.6</v>
      </c>
      <c r="CB735">
        <v>114.1</v>
      </c>
      <c r="CC735">
        <v>3.939577039</v>
      </c>
      <c r="CD735">
        <v>3.936228399</v>
      </c>
      <c r="CE735">
        <v>231.52</v>
      </c>
      <c r="CF735" t="s">
        <v>609</v>
      </c>
      <c r="CG735">
        <v>1</v>
      </c>
      <c r="CH735" t="s">
        <v>2723</v>
      </c>
      <c r="CJ735" t="s">
        <v>2596</v>
      </c>
      <c r="CW735" t="s">
        <v>2711</v>
      </c>
      <c r="CX735">
        <v>0</v>
      </c>
      <c r="CY735" t="s">
        <v>677</v>
      </c>
    </row>
    <row r="736" spans="2:103" hidden="1">
      <c r="B736">
        <v>76740</v>
      </c>
      <c r="C736" t="s">
        <v>2576</v>
      </c>
      <c r="D736" t="s">
        <v>592</v>
      </c>
      <c r="E736" t="s">
        <v>665</v>
      </c>
      <c r="F736" t="s">
        <v>594</v>
      </c>
      <c r="G736" t="s">
        <v>2724</v>
      </c>
      <c r="H736">
        <v>11673</v>
      </c>
      <c r="I736" t="s">
        <v>616</v>
      </c>
      <c r="J736" t="s">
        <v>598</v>
      </c>
      <c r="L736" t="s">
        <v>2310</v>
      </c>
      <c r="N736" t="s">
        <v>2695</v>
      </c>
      <c r="O736" t="s">
        <v>2710</v>
      </c>
      <c r="P736" t="s">
        <v>2699</v>
      </c>
      <c r="Q736" t="s">
        <v>642</v>
      </c>
      <c r="R736">
        <v>340</v>
      </c>
      <c r="S736">
        <v>340</v>
      </c>
      <c r="T736">
        <v>370</v>
      </c>
      <c r="U736">
        <v>-3</v>
      </c>
      <c r="V736">
        <v>-3</v>
      </c>
      <c r="W736">
        <v>24.6</v>
      </c>
      <c r="Z736" t="s">
        <v>607</v>
      </c>
      <c r="AA736">
        <v>5.0000000000000001E-4</v>
      </c>
      <c r="AB736">
        <v>7.7000000000000002E-3</v>
      </c>
      <c r="AC736">
        <v>1.44E-2</v>
      </c>
      <c r="AD736" t="s">
        <v>607</v>
      </c>
      <c r="AE736">
        <v>0.96440000000000003</v>
      </c>
      <c r="AF736">
        <v>0.01</v>
      </c>
      <c r="AG736">
        <v>1E-3</v>
      </c>
      <c r="AH736">
        <v>4.0000000000000002E-4</v>
      </c>
      <c r="AI736">
        <v>4.0000000000000002E-4</v>
      </c>
      <c r="AJ736">
        <v>2.0000000000000001E-4</v>
      </c>
      <c r="AK736">
        <v>1E-4</v>
      </c>
      <c r="AL736">
        <v>2.0000000000000001E-4</v>
      </c>
      <c r="AM736">
        <v>1.4999999999999999E-4</v>
      </c>
      <c r="AN736">
        <v>2.5999999999999998E-4</v>
      </c>
      <c r="AO736">
        <v>8.0000000000000007E-5</v>
      </c>
      <c r="AP736">
        <v>0</v>
      </c>
      <c r="AQ736" t="s">
        <v>606</v>
      </c>
      <c r="AR736" t="s">
        <v>606</v>
      </c>
      <c r="AS736" t="s">
        <v>606</v>
      </c>
      <c r="AT736" t="s">
        <v>606</v>
      </c>
      <c r="AU736" t="s">
        <v>606</v>
      </c>
      <c r="BK736">
        <v>2.0000000000000002E-5</v>
      </c>
      <c r="BL736">
        <v>3.0000000000000001E-5</v>
      </c>
      <c r="BM736">
        <v>0</v>
      </c>
      <c r="BN736">
        <v>0</v>
      </c>
      <c r="BO736">
        <v>0</v>
      </c>
      <c r="BP736">
        <v>2.0000000000000002E-5</v>
      </c>
      <c r="BQ736">
        <v>0</v>
      </c>
      <c r="BR736">
        <v>6.9999999999999994E-5</v>
      </c>
      <c r="BS736">
        <v>1.0000000000000001E-5</v>
      </c>
      <c r="BT736">
        <v>2.0000000000000002E-5</v>
      </c>
      <c r="BU736">
        <v>4.0000000000000003E-5</v>
      </c>
      <c r="BV736">
        <v>0.58099999999999996</v>
      </c>
      <c r="BW736">
        <v>0.71207359999999997</v>
      </c>
      <c r="BX736">
        <v>16.8</v>
      </c>
      <c r="BY736">
        <v>4627.3</v>
      </c>
      <c r="BZ736">
        <v>193.6</v>
      </c>
      <c r="CB736">
        <v>109.2</v>
      </c>
      <c r="CC736">
        <v>3.770392749</v>
      </c>
      <c r="CD736">
        <v>3.7671879150000001</v>
      </c>
      <c r="CE736">
        <v>221.83</v>
      </c>
      <c r="CF736" t="s">
        <v>609</v>
      </c>
      <c r="CG736">
        <v>18</v>
      </c>
      <c r="CH736" t="s">
        <v>2578</v>
      </c>
      <c r="CJ736" t="s">
        <v>2557</v>
      </c>
      <c r="CW736" t="s">
        <v>2711</v>
      </c>
      <c r="CX736">
        <v>0</v>
      </c>
      <c r="CY736" t="s">
        <v>677</v>
      </c>
    </row>
    <row r="737" spans="2:103" hidden="1">
      <c r="C737" t="s">
        <v>2725</v>
      </c>
      <c r="D737" t="s">
        <v>592</v>
      </c>
      <c r="E737" t="s">
        <v>665</v>
      </c>
      <c r="F737" t="s">
        <v>594</v>
      </c>
      <c r="G737" t="s">
        <v>2726</v>
      </c>
      <c r="H737">
        <v>10296</v>
      </c>
      <c r="I737" t="s">
        <v>616</v>
      </c>
      <c r="J737" t="s">
        <v>2727</v>
      </c>
      <c r="L737" t="s">
        <v>2310</v>
      </c>
      <c r="N737" t="s">
        <v>2695</v>
      </c>
      <c r="O737" t="s">
        <v>2710</v>
      </c>
      <c r="P737" t="s">
        <v>2699</v>
      </c>
      <c r="Q737" t="s">
        <v>2728</v>
      </c>
      <c r="R737">
        <v>150</v>
      </c>
      <c r="S737">
        <v>150</v>
      </c>
      <c r="T737">
        <v>150</v>
      </c>
      <c r="U737">
        <v>19</v>
      </c>
      <c r="V737">
        <v>19</v>
      </c>
      <c r="W737">
        <v>25.2</v>
      </c>
      <c r="Z737">
        <v>1E-4</v>
      </c>
      <c r="AA737">
        <v>2.9999999999999997E-4</v>
      </c>
      <c r="AB737">
        <v>9.1000000000000004E-3</v>
      </c>
      <c r="AC737">
        <v>1.5699999999999999E-2</v>
      </c>
      <c r="AD737" t="s">
        <v>607</v>
      </c>
      <c r="AE737">
        <v>0.95750000000000002</v>
      </c>
      <c r="AF737">
        <v>1.21E-2</v>
      </c>
      <c r="AG737">
        <v>2.0999999999999999E-3</v>
      </c>
      <c r="AH737">
        <v>8.0000000000000004E-4</v>
      </c>
      <c r="AI737">
        <v>8.9999999999999998E-4</v>
      </c>
      <c r="AJ737">
        <v>4.0000000000000002E-4</v>
      </c>
      <c r="AK737">
        <v>2.9999999999999997E-4</v>
      </c>
      <c r="AL737">
        <v>1.7000000000000001E-4</v>
      </c>
      <c r="AM737">
        <v>1.2999999999999999E-4</v>
      </c>
      <c r="AN737">
        <v>6.0000000000000002E-5</v>
      </c>
      <c r="AO737">
        <v>6.9999999999999994E-5</v>
      </c>
      <c r="AP737">
        <v>0</v>
      </c>
      <c r="AQ737" t="s">
        <v>607</v>
      </c>
      <c r="AR737" t="s">
        <v>606</v>
      </c>
      <c r="AS737" t="s">
        <v>606</v>
      </c>
      <c r="AT737" t="s">
        <v>606</v>
      </c>
      <c r="AU737" t="s">
        <v>606</v>
      </c>
      <c r="BK737">
        <v>2.0000000000000002E-5</v>
      </c>
      <c r="BL737">
        <v>4.0000000000000003E-5</v>
      </c>
      <c r="BM737">
        <v>1.0000000000000001E-5</v>
      </c>
      <c r="BN737">
        <v>0</v>
      </c>
      <c r="BO737">
        <v>0</v>
      </c>
      <c r="BP737">
        <v>3.0000000000000001E-5</v>
      </c>
      <c r="BQ737">
        <v>0</v>
      </c>
      <c r="BR737">
        <v>9.0000000000000006E-5</v>
      </c>
      <c r="BS737">
        <v>3.0000000000000001E-5</v>
      </c>
      <c r="BT737">
        <v>2.0000000000000002E-5</v>
      </c>
      <c r="BU737">
        <v>3.0000000000000001E-5</v>
      </c>
      <c r="BV737">
        <v>0.58699999999999997</v>
      </c>
      <c r="BW737">
        <v>0.71942720000000004</v>
      </c>
      <c r="BX737">
        <v>17</v>
      </c>
      <c r="BY737">
        <v>4629</v>
      </c>
      <c r="BZ737">
        <v>194.4</v>
      </c>
      <c r="CB737">
        <v>108.7</v>
      </c>
      <c r="CC737">
        <v>3.7531290460000002</v>
      </c>
      <c r="CD737">
        <v>3.7499388859999998</v>
      </c>
      <c r="CE737">
        <v>219.21</v>
      </c>
      <c r="CF737" t="s">
        <v>609</v>
      </c>
      <c r="CG737">
        <v>20</v>
      </c>
      <c r="CH737" t="s">
        <v>2729</v>
      </c>
      <c r="CJ737" t="s">
        <v>2730</v>
      </c>
      <c r="CW737" t="s">
        <v>2711</v>
      </c>
      <c r="CX737">
        <v>0</v>
      </c>
      <c r="CY737" t="s">
        <v>677</v>
      </c>
    </row>
    <row r="738" spans="2:103" hidden="1">
      <c r="C738" t="s">
        <v>2731</v>
      </c>
      <c r="D738" t="s">
        <v>592</v>
      </c>
      <c r="E738" t="s">
        <v>665</v>
      </c>
      <c r="F738" t="s">
        <v>594</v>
      </c>
      <c r="G738" t="s">
        <v>2732</v>
      </c>
      <c r="H738">
        <v>11051</v>
      </c>
      <c r="I738" t="s">
        <v>616</v>
      </c>
      <c r="J738" t="s">
        <v>2733</v>
      </c>
      <c r="L738" t="s">
        <v>2310</v>
      </c>
      <c r="N738" t="s">
        <v>2695</v>
      </c>
      <c r="O738" t="s">
        <v>2710</v>
      </c>
      <c r="P738" t="s">
        <v>2699</v>
      </c>
      <c r="Q738" t="s">
        <v>672</v>
      </c>
      <c r="R738">
        <v>750</v>
      </c>
      <c r="S738">
        <v>750</v>
      </c>
      <c r="T738">
        <v>700</v>
      </c>
      <c r="U738">
        <v>22</v>
      </c>
      <c r="V738">
        <v>22</v>
      </c>
      <c r="W738">
        <v>25.1</v>
      </c>
      <c r="Z738" t="s">
        <v>607</v>
      </c>
      <c r="AA738">
        <v>2.9999999999999997E-4</v>
      </c>
      <c r="AB738">
        <v>9.7000000000000003E-3</v>
      </c>
      <c r="AC738">
        <v>1.72E-2</v>
      </c>
      <c r="AD738" t="s">
        <v>607</v>
      </c>
      <c r="AE738">
        <v>0.95550000000000002</v>
      </c>
      <c r="AF738">
        <v>1.26E-2</v>
      </c>
      <c r="AG738">
        <v>1.6999999999999999E-3</v>
      </c>
      <c r="AH738">
        <v>8.0000000000000004E-4</v>
      </c>
      <c r="AI738">
        <v>8.9999999999999998E-4</v>
      </c>
      <c r="AJ738">
        <v>4.0000000000000002E-4</v>
      </c>
      <c r="AK738">
        <v>2.9999999999999997E-4</v>
      </c>
      <c r="AL738">
        <v>1.6000000000000001E-4</v>
      </c>
      <c r="AM738">
        <v>1.4999999999999999E-4</v>
      </c>
      <c r="AN738">
        <v>8.0000000000000007E-5</v>
      </c>
      <c r="AO738">
        <v>0</v>
      </c>
      <c r="AP738">
        <v>0</v>
      </c>
      <c r="AQ738" t="s">
        <v>607</v>
      </c>
      <c r="AR738" t="s">
        <v>606</v>
      </c>
      <c r="AS738" t="s">
        <v>606</v>
      </c>
      <c r="AT738" t="s">
        <v>606</v>
      </c>
      <c r="AU738" t="s">
        <v>606</v>
      </c>
      <c r="BK738">
        <v>1.0000000000000001E-5</v>
      </c>
      <c r="BL738">
        <v>4.0000000000000003E-5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1E-4</v>
      </c>
      <c r="BS738">
        <v>2.0000000000000002E-5</v>
      </c>
      <c r="BT738">
        <v>2.0000000000000002E-5</v>
      </c>
      <c r="BU738">
        <v>2.0000000000000002E-5</v>
      </c>
      <c r="BV738">
        <v>0.58799999999999997</v>
      </c>
      <c r="BW738">
        <v>0.72065279999999998</v>
      </c>
      <c r="BX738">
        <v>17</v>
      </c>
      <c r="BY738">
        <v>4632.8</v>
      </c>
      <c r="BZ738">
        <v>194.4</v>
      </c>
      <c r="CB738">
        <v>107.4</v>
      </c>
      <c r="CC738">
        <v>3.7082434179999999</v>
      </c>
      <c r="CD738">
        <v>3.7050914110000002</v>
      </c>
      <c r="CE738">
        <v>218.16</v>
      </c>
      <c r="CF738" t="s">
        <v>609</v>
      </c>
      <c r="CG738">
        <v>10</v>
      </c>
      <c r="CH738" t="s">
        <v>2734</v>
      </c>
      <c r="CJ738" t="s">
        <v>2316</v>
      </c>
      <c r="CW738" t="s">
        <v>2711</v>
      </c>
      <c r="CX738">
        <v>0</v>
      </c>
      <c r="CY738" t="s">
        <v>677</v>
      </c>
    </row>
    <row r="739" spans="2:103" hidden="1">
      <c r="C739" t="s">
        <v>2615</v>
      </c>
      <c r="D739" t="s">
        <v>592</v>
      </c>
      <c r="E739" t="s">
        <v>665</v>
      </c>
      <c r="F739" t="s">
        <v>594</v>
      </c>
      <c r="G739" t="s">
        <v>2735</v>
      </c>
      <c r="H739">
        <v>11901</v>
      </c>
      <c r="I739" t="s">
        <v>616</v>
      </c>
      <c r="J739" t="s">
        <v>598</v>
      </c>
      <c r="K739">
        <v>12070</v>
      </c>
      <c r="L739" t="s">
        <v>638</v>
      </c>
      <c r="M739" t="s">
        <v>1096</v>
      </c>
      <c r="N739" t="s">
        <v>2695</v>
      </c>
      <c r="O739" t="s">
        <v>2710</v>
      </c>
      <c r="P739" t="s">
        <v>2699</v>
      </c>
      <c r="Q739" t="s">
        <v>642</v>
      </c>
      <c r="R739">
        <v>200</v>
      </c>
      <c r="S739">
        <v>200</v>
      </c>
      <c r="T739">
        <v>200</v>
      </c>
      <c r="U739">
        <v>0</v>
      </c>
      <c r="V739">
        <v>0</v>
      </c>
      <c r="W739">
        <v>24.1</v>
      </c>
      <c r="Z739" t="s">
        <v>607</v>
      </c>
      <c r="AA739">
        <v>4.0000000000000002E-4</v>
      </c>
      <c r="AB739">
        <v>1.04E-2</v>
      </c>
      <c r="AC739">
        <v>1.66E-2</v>
      </c>
      <c r="AD739" t="s">
        <v>607</v>
      </c>
      <c r="AE739">
        <v>0.95350000000000001</v>
      </c>
      <c r="AF739">
        <v>1.29E-2</v>
      </c>
      <c r="AG739">
        <v>2.5000000000000001E-3</v>
      </c>
      <c r="AH739">
        <v>8.9999999999999998E-4</v>
      </c>
      <c r="AI739">
        <v>1.1000000000000001E-3</v>
      </c>
      <c r="AJ739">
        <v>5.0000000000000001E-4</v>
      </c>
      <c r="AK739">
        <v>2.9999999999999997E-4</v>
      </c>
      <c r="AL739">
        <v>3.3E-4</v>
      </c>
      <c r="AM739">
        <v>1.2E-4</v>
      </c>
      <c r="AN739">
        <v>4.0000000000000003E-5</v>
      </c>
      <c r="AO739">
        <v>8.0000000000000007E-5</v>
      </c>
      <c r="AP739">
        <v>0</v>
      </c>
      <c r="AQ739" t="s">
        <v>607</v>
      </c>
      <c r="AR739" t="s">
        <v>606</v>
      </c>
      <c r="AS739" t="s">
        <v>606</v>
      </c>
      <c r="AT739" t="s">
        <v>606</v>
      </c>
      <c r="AU739" t="s">
        <v>606</v>
      </c>
      <c r="BK739">
        <v>2.0000000000000002E-5</v>
      </c>
      <c r="BL739">
        <v>5.0000000000000002E-5</v>
      </c>
      <c r="BM739">
        <v>2.0000000000000002E-5</v>
      </c>
      <c r="BN739">
        <v>0</v>
      </c>
      <c r="BO739">
        <v>0</v>
      </c>
      <c r="BP739">
        <v>2.0000000000000002E-5</v>
      </c>
      <c r="BQ739">
        <v>0</v>
      </c>
      <c r="BR739">
        <v>1.2E-4</v>
      </c>
      <c r="BS739">
        <v>3.0000000000000001E-5</v>
      </c>
      <c r="BT739">
        <v>3.0000000000000001E-5</v>
      </c>
      <c r="BU739">
        <v>4.0000000000000003E-5</v>
      </c>
      <c r="BV739">
        <v>0.59</v>
      </c>
      <c r="BW739">
        <v>0.72310399999999997</v>
      </c>
      <c r="BX739">
        <v>17.100000000000001</v>
      </c>
      <c r="BY739">
        <v>4629</v>
      </c>
      <c r="BZ739">
        <v>194.7</v>
      </c>
      <c r="CB739">
        <v>106.3</v>
      </c>
      <c r="CC739">
        <v>3.670263271</v>
      </c>
      <c r="CD739">
        <v>3.6671435479999999</v>
      </c>
      <c r="CE739">
        <v>214.85</v>
      </c>
      <c r="CF739" t="s">
        <v>609</v>
      </c>
      <c r="CG739">
        <v>10</v>
      </c>
      <c r="CH739" t="s">
        <v>2617</v>
      </c>
      <c r="CI739" t="s">
        <v>157</v>
      </c>
      <c r="CJ739" t="s">
        <v>2316</v>
      </c>
      <c r="CL739">
        <v>1155</v>
      </c>
      <c r="CM739">
        <v>1169.0999999999999</v>
      </c>
      <c r="CN739">
        <v>1155</v>
      </c>
      <c r="CO739">
        <v>1169.0999999999999</v>
      </c>
      <c r="CU739">
        <v>485.9</v>
      </c>
      <c r="CV739">
        <v>481</v>
      </c>
      <c r="CW739" t="s">
        <v>2711</v>
      </c>
      <c r="CX739">
        <v>0</v>
      </c>
      <c r="CY739" t="s">
        <v>677</v>
      </c>
    </row>
    <row r="740" spans="2:103" hidden="1">
      <c r="B740">
        <v>76856</v>
      </c>
      <c r="C740" t="s">
        <v>2500</v>
      </c>
      <c r="D740" t="s">
        <v>592</v>
      </c>
      <c r="E740" t="s">
        <v>665</v>
      </c>
      <c r="F740" t="s">
        <v>594</v>
      </c>
      <c r="G740" t="s">
        <v>2736</v>
      </c>
      <c r="H740">
        <v>5734</v>
      </c>
      <c r="I740" t="s">
        <v>616</v>
      </c>
      <c r="J740" t="s">
        <v>1558</v>
      </c>
      <c r="K740">
        <v>12294</v>
      </c>
      <c r="L740" t="s">
        <v>638</v>
      </c>
      <c r="M740" t="s">
        <v>1096</v>
      </c>
      <c r="N740" t="s">
        <v>2737</v>
      </c>
      <c r="O740" t="s">
        <v>2738</v>
      </c>
      <c r="P740" t="s">
        <v>2739</v>
      </c>
      <c r="Q740" t="s">
        <v>642</v>
      </c>
      <c r="R740">
        <v>1475</v>
      </c>
      <c r="S740">
        <v>1475</v>
      </c>
      <c r="T740">
        <v>1250</v>
      </c>
      <c r="U740">
        <v>-20</v>
      </c>
      <c r="V740">
        <v>-20</v>
      </c>
      <c r="W740">
        <v>24.8</v>
      </c>
      <c r="Y740" t="s">
        <v>2740</v>
      </c>
      <c r="Z740" t="s">
        <v>607</v>
      </c>
      <c r="AA740">
        <v>5.9999999999999995E-4</v>
      </c>
      <c r="AB740">
        <v>1.4200000000000001E-2</v>
      </c>
      <c r="AC740">
        <v>1.9099999999999999E-2</v>
      </c>
      <c r="AD740" t="s">
        <v>607</v>
      </c>
      <c r="AE740">
        <v>0.95489999999999997</v>
      </c>
      <c r="AF740">
        <v>1.01E-2</v>
      </c>
      <c r="AG740">
        <v>5.0000000000000001E-4</v>
      </c>
      <c r="AH740">
        <v>2.0000000000000001E-4</v>
      </c>
      <c r="AI740">
        <v>1E-4</v>
      </c>
      <c r="AJ740">
        <v>1E-4</v>
      </c>
      <c r="AK740">
        <v>1E-4</v>
      </c>
      <c r="AL740">
        <v>6.0000000000000002E-5</v>
      </c>
      <c r="AM740">
        <v>0</v>
      </c>
      <c r="AN740">
        <v>0</v>
      </c>
      <c r="AO740">
        <v>0</v>
      </c>
      <c r="AP740">
        <v>0</v>
      </c>
      <c r="AQ740" t="s">
        <v>606</v>
      </c>
      <c r="AR740" t="s">
        <v>606</v>
      </c>
      <c r="AS740" t="s">
        <v>606</v>
      </c>
      <c r="AT740" t="s">
        <v>606</v>
      </c>
      <c r="AU740" t="s">
        <v>606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4.0000000000000003E-5</v>
      </c>
      <c r="BS740">
        <v>0</v>
      </c>
      <c r="BT740">
        <v>0</v>
      </c>
      <c r="BU740">
        <v>0</v>
      </c>
      <c r="BV740">
        <v>0.58499999999999996</v>
      </c>
      <c r="BW740">
        <v>0.71697599999999995</v>
      </c>
      <c r="BX740">
        <v>16.899999999999999</v>
      </c>
      <c r="BY740">
        <v>4634.1000000000004</v>
      </c>
      <c r="BZ740">
        <v>193.1</v>
      </c>
      <c r="CB740">
        <v>100.2</v>
      </c>
      <c r="CC740">
        <v>3.459646094</v>
      </c>
      <c r="CD740">
        <v>3.4567053950000002</v>
      </c>
      <c r="CE740">
        <v>205.85</v>
      </c>
      <c r="CF740" t="s">
        <v>609</v>
      </c>
      <c r="CG740">
        <v>7</v>
      </c>
      <c r="CH740" t="s">
        <v>1559</v>
      </c>
      <c r="CI740" t="s">
        <v>157</v>
      </c>
      <c r="CJ740" t="s">
        <v>1560</v>
      </c>
      <c r="CL740">
        <v>1376</v>
      </c>
      <c r="CM740">
        <v>1834</v>
      </c>
      <c r="CN740">
        <v>1376</v>
      </c>
      <c r="CO740">
        <v>1834</v>
      </c>
      <c r="CP740" t="s">
        <v>157</v>
      </c>
      <c r="CQ740" t="s">
        <v>157</v>
      </c>
      <c r="CU740">
        <v>459.2</v>
      </c>
      <c r="CV740">
        <v>454.1</v>
      </c>
      <c r="CW740" t="s">
        <v>2741</v>
      </c>
      <c r="CX740">
        <v>0</v>
      </c>
      <c r="CY740" t="s">
        <v>677</v>
      </c>
    </row>
    <row r="741" spans="2:103" hidden="1">
      <c r="B741">
        <v>76764</v>
      </c>
      <c r="C741" t="s">
        <v>2487</v>
      </c>
      <c r="D741" t="s">
        <v>592</v>
      </c>
      <c r="E741" t="s">
        <v>665</v>
      </c>
      <c r="F741" t="s">
        <v>594</v>
      </c>
      <c r="G741" t="s">
        <v>2742</v>
      </c>
      <c r="H741">
        <v>16211</v>
      </c>
      <c r="I741" t="s">
        <v>616</v>
      </c>
      <c r="J741" t="s">
        <v>1116</v>
      </c>
      <c r="K741">
        <v>11982</v>
      </c>
      <c r="L741" t="s">
        <v>638</v>
      </c>
      <c r="M741" t="s">
        <v>1096</v>
      </c>
      <c r="N741" t="s">
        <v>2737</v>
      </c>
      <c r="O741" t="s">
        <v>2738</v>
      </c>
      <c r="P741" t="s">
        <v>2739</v>
      </c>
      <c r="Q741" t="s">
        <v>642</v>
      </c>
      <c r="R741">
        <v>685</v>
      </c>
      <c r="S741">
        <v>685</v>
      </c>
      <c r="T741">
        <v>650</v>
      </c>
      <c r="U741">
        <v>3</v>
      </c>
      <c r="V741">
        <v>3</v>
      </c>
      <c r="W741">
        <v>25.2</v>
      </c>
      <c r="Z741" t="s">
        <v>607</v>
      </c>
      <c r="AA741">
        <v>6.9999999999999999E-4</v>
      </c>
      <c r="AB741">
        <v>1.5299999999999999E-2</v>
      </c>
      <c r="AC741">
        <v>1.6E-2</v>
      </c>
      <c r="AD741" t="s">
        <v>607</v>
      </c>
      <c r="AE741">
        <v>0.95609999999999995</v>
      </c>
      <c r="AF741">
        <v>8.6999999999999994E-3</v>
      </c>
      <c r="AG741">
        <v>8.0000000000000004E-4</v>
      </c>
      <c r="AH741">
        <v>4.0000000000000002E-4</v>
      </c>
      <c r="AI741">
        <v>2.9999999999999997E-4</v>
      </c>
      <c r="AJ741">
        <v>2.9999999999999997E-4</v>
      </c>
      <c r="AK741">
        <v>2.0000000000000001E-4</v>
      </c>
      <c r="AL741">
        <v>1.1E-4</v>
      </c>
      <c r="AM741">
        <v>3.5E-4</v>
      </c>
      <c r="AN741">
        <v>3.4000000000000002E-4</v>
      </c>
      <c r="AO741">
        <v>8.0000000000000007E-5</v>
      </c>
      <c r="AP741">
        <v>0</v>
      </c>
      <c r="AQ741" t="s">
        <v>606</v>
      </c>
      <c r="AR741" t="s">
        <v>606</v>
      </c>
      <c r="AS741" t="s">
        <v>606</v>
      </c>
      <c r="AT741" t="s">
        <v>606</v>
      </c>
      <c r="AU741" t="s">
        <v>606</v>
      </c>
      <c r="BK741">
        <v>1.0000000000000001E-5</v>
      </c>
      <c r="BL741">
        <v>4.0000000000000003E-5</v>
      </c>
      <c r="BM741">
        <v>0</v>
      </c>
      <c r="BN741">
        <v>0</v>
      </c>
      <c r="BO741">
        <v>0</v>
      </c>
      <c r="BP741">
        <v>2.0000000000000002E-5</v>
      </c>
      <c r="BQ741">
        <v>0</v>
      </c>
      <c r="BR741">
        <v>1.4999999999999999E-4</v>
      </c>
      <c r="BS741">
        <v>2.0000000000000002E-5</v>
      </c>
      <c r="BT741">
        <v>2.0000000000000002E-5</v>
      </c>
      <c r="BU741">
        <v>6.0000000000000002E-5</v>
      </c>
      <c r="BV741">
        <v>0.58599999999999997</v>
      </c>
      <c r="BW741">
        <v>0.7182016</v>
      </c>
      <c r="BX741">
        <v>17</v>
      </c>
      <c r="BY741">
        <v>4620.5</v>
      </c>
      <c r="BZ741">
        <v>193.2</v>
      </c>
      <c r="CB741">
        <v>107.1</v>
      </c>
      <c r="CC741">
        <v>3.6978851960000001</v>
      </c>
      <c r="CD741">
        <v>3.6947419940000001</v>
      </c>
      <c r="CE741">
        <v>217.91</v>
      </c>
      <c r="CF741" t="s">
        <v>609</v>
      </c>
      <c r="CG741">
        <v>4</v>
      </c>
      <c r="CH741" t="s">
        <v>1117</v>
      </c>
      <c r="CI741" t="s">
        <v>157</v>
      </c>
      <c r="CJ741" t="s">
        <v>1118</v>
      </c>
      <c r="CL741">
        <v>1333</v>
      </c>
      <c r="CM741">
        <v>2110</v>
      </c>
      <c r="CN741">
        <v>1333</v>
      </c>
      <c r="CO741">
        <v>2110</v>
      </c>
      <c r="CP741" t="s">
        <v>157</v>
      </c>
      <c r="CQ741" t="s">
        <v>157</v>
      </c>
      <c r="CU741">
        <v>479.4</v>
      </c>
      <c r="CV741">
        <v>474.4</v>
      </c>
      <c r="CW741" t="s">
        <v>2741</v>
      </c>
      <c r="CX741">
        <v>0</v>
      </c>
      <c r="CY741" t="s">
        <v>677</v>
      </c>
    </row>
    <row r="742" spans="2:103" hidden="1">
      <c r="B742">
        <v>76927</v>
      </c>
      <c r="C742" t="s">
        <v>1535</v>
      </c>
      <c r="D742" t="s">
        <v>592</v>
      </c>
      <c r="E742" t="s">
        <v>665</v>
      </c>
      <c r="F742" t="s">
        <v>594</v>
      </c>
      <c r="G742" t="s">
        <v>2743</v>
      </c>
      <c r="H742">
        <v>15115</v>
      </c>
      <c r="I742" t="s">
        <v>616</v>
      </c>
      <c r="J742" t="s">
        <v>1537</v>
      </c>
      <c r="K742">
        <v>15235</v>
      </c>
      <c r="L742" t="s">
        <v>638</v>
      </c>
      <c r="M742" t="s">
        <v>1169</v>
      </c>
      <c r="N742" t="s">
        <v>2737</v>
      </c>
      <c r="O742" t="s">
        <v>2738</v>
      </c>
      <c r="P742" t="s">
        <v>2739</v>
      </c>
      <c r="Q742" t="s">
        <v>642</v>
      </c>
      <c r="R742">
        <v>1500</v>
      </c>
      <c r="S742">
        <v>1500</v>
      </c>
      <c r="T742">
        <v>1475</v>
      </c>
      <c r="U742">
        <v>-9</v>
      </c>
      <c r="V742">
        <v>-9</v>
      </c>
      <c r="W742">
        <v>25.8</v>
      </c>
      <c r="Y742" t="s">
        <v>2744</v>
      </c>
      <c r="Z742" t="s">
        <v>606</v>
      </c>
      <c r="AA742">
        <v>1E-4</v>
      </c>
      <c r="AB742">
        <v>2.3E-3</v>
      </c>
      <c r="AC742">
        <v>0.1016</v>
      </c>
      <c r="AD742" t="s">
        <v>606</v>
      </c>
      <c r="AE742">
        <v>0.89490000000000003</v>
      </c>
      <c r="AF742">
        <v>5.0000000000000001E-4</v>
      </c>
      <c r="AG742">
        <v>5.0000000000000001E-4</v>
      </c>
      <c r="AH742">
        <v>1E-4</v>
      </c>
      <c r="AI742" t="s">
        <v>607</v>
      </c>
      <c r="AJ742" t="s">
        <v>607</v>
      </c>
      <c r="AK742" t="s">
        <v>607</v>
      </c>
      <c r="AL742">
        <v>0</v>
      </c>
      <c r="AM742">
        <v>0</v>
      </c>
      <c r="AN742">
        <v>0</v>
      </c>
      <c r="AO742">
        <v>0</v>
      </c>
      <c r="AP742">
        <v>0</v>
      </c>
      <c r="AQ742" t="s">
        <v>606</v>
      </c>
      <c r="AR742" t="s">
        <v>606</v>
      </c>
      <c r="AS742" t="s">
        <v>606</v>
      </c>
      <c r="AT742" t="s">
        <v>606</v>
      </c>
      <c r="AU742" t="s">
        <v>606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0.65400000000000003</v>
      </c>
      <c r="BW742">
        <v>0.80154239999999999</v>
      </c>
      <c r="BX742">
        <v>18.899999999999999</v>
      </c>
      <c r="BY742">
        <v>4878.2</v>
      </c>
      <c r="BZ742">
        <v>202.2</v>
      </c>
      <c r="CB742">
        <v>105</v>
      </c>
      <c r="CC742">
        <v>3.6253776439999998</v>
      </c>
      <c r="CD742">
        <v>3.6222960729999998</v>
      </c>
      <c r="CE742">
        <v>214.79</v>
      </c>
      <c r="CF742" t="s">
        <v>609</v>
      </c>
      <c r="CG742">
        <v>0</v>
      </c>
      <c r="CH742" t="s">
        <v>713</v>
      </c>
      <c r="CI742" t="s">
        <v>157</v>
      </c>
      <c r="CJ742" t="s">
        <v>714</v>
      </c>
      <c r="CL742">
        <v>354</v>
      </c>
      <c r="CM742">
        <v>359</v>
      </c>
      <c r="CN742">
        <v>354</v>
      </c>
      <c r="CO742">
        <v>359</v>
      </c>
      <c r="CP742" t="s">
        <v>157</v>
      </c>
      <c r="CQ742" t="s">
        <v>157</v>
      </c>
      <c r="CU742">
        <v>449</v>
      </c>
      <c r="CV742">
        <v>444.8</v>
      </c>
      <c r="CW742" t="s">
        <v>2741</v>
      </c>
      <c r="CX742">
        <v>0</v>
      </c>
      <c r="CY742" t="s">
        <v>677</v>
      </c>
    </row>
    <row r="743" spans="2:103" hidden="1">
      <c r="B743">
        <v>76929</v>
      </c>
      <c r="C743" t="s">
        <v>1388</v>
      </c>
      <c r="D743" t="s">
        <v>592</v>
      </c>
      <c r="E743" t="s">
        <v>665</v>
      </c>
      <c r="F743" t="s">
        <v>594</v>
      </c>
      <c r="G743" t="s">
        <v>2745</v>
      </c>
      <c r="H743">
        <v>14708</v>
      </c>
      <c r="I743" t="s">
        <v>616</v>
      </c>
      <c r="J743" t="s">
        <v>1390</v>
      </c>
      <c r="K743">
        <v>14573</v>
      </c>
      <c r="L743" t="s">
        <v>638</v>
      </c>
      <c r="M743" t="s">
        <v>1096</v>
      </c>
      <c r="N743" t="s">
        <v>2737</v>
      </c>
      <c r="O743" t="s">
        <v>2738</v>
      </c>
      <c r="P743" t="s">
        <v>2739</v>
      </c>
      <c r="Q743" t="s">
        <v>642</v>
      </c>
      <c r="R743">
        <v>1550</v>
      </c>
      <c r="S743">
        <v>1550</v>
      </c>
      <c r="T743">
        <v>1450</v>
      </c>
      <c r="U743">
        <v>-15</v>
      </c>
      <c r="V743">
        <v>-15</v>
      </c>
      <c r="W743">
        <v>25.8</v>
      </c>
      <c r="Y743" t="s">
        <v>2746</v>
      </c>
      <c r="Z743" t="s">
        <v>607</v>
      </c>
      <c r="AA743">
        <v>8.0000000000000004E-4</v>
      </c>
      <c r="AB743">
        <v>4.1099999999999998E-2</v>
      </c>
      <c r="AC743">
        <v>1.67E-2</v>
      </c>
      <c r="AD743" t="s">
        <v>606</v>
      </c>
      <c r="AE743">
        <v>0.93159999999999998</v>
      </c>
      <c r="AF743">
        <v>8.0000000000000002E-3</v>
      </c>
      <c r="AG743">
        <v>5.9999999999999995E-4</v>
      </c>
      <c r="AH743">
        <v>2.9999999999999997E-4</v>
      </c>
      <c r="AI743">
        <v>2.9999999999999997E-4</v>
      </c>
      <c r="AJ743">
        <v>2.0000000000000001E-4</v>
      </c>
      <c r="AK743">
        <v>1E-4</v>
      </c>
      <c r="AL743">
        <v>9.0000000000000006E-5</v>
      </c>
      <c r="AM743">
        <v>8.0000000000000007E-5</v>
      </c>
      <c r="AN743">
        <v>0</v>
      </c>
      <c r="AO743">
        <v>0</v>
      </c>
      <c r="AP743">
        <v>0</v>
      </c>
      <c r="AQ743" t="s">
        <v>606</v>
      </c>
      <c r="AR743" t="s">
        <v>606</v>
      </c>
      <c r="AS743" t="s">
        <v>606</v>
      </c>
      <c r="AT743" t="s">
        <v>606</v>
      </c>
      <c r="AU743" t="s">
        <v>606</v>
      </c>
      <c r="BK743">
        <v>0</v>
      </c>
      <c r="BL743">
        <v>2.0000000000000002E-5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9.0000000000000006E-5</v>
      </c>
      <c r="BS743">
        <v>1.0000000000000001E-5</v>
      </c>
      <c r="BT743">
        <v>1.0000000000000001E-5</v>
      </c>
      <c r="BU743">
        <v>0</v>
      </c>
      <c r="BV743">
        <v>0.59399999999999997</v>
      </c>
      <c r="BW743">
        <v>0.72800640000000005</v>
      </c>
      <c r="BX743">
        <v>17.2</v>
      </c>
      <c r="BY743">
        <v>4592.8</v>
      </c>
      <c r="BZ743">
        <v>191</v>
      </c>
      <c r="CB743">
        <v>101.5</v>
      </c>
      <c r="CC743">
        <v>3.5045317219999998</v>
      </c>
      <c r="CD743">
        <v>3.5015528699999998</v>
      </c>
      <c r="CE743">
        <v>206.8</v>
      </c>
      <c r="CF743" t="s">
        <v>609</v>
      </c>
      <c r="CG743">
        <v>0</v>
      </c>
      <c r="CH743" t="s">
        <v>1391</v>
      </c>
      <c r="CI743" t="s">
        <v>157</v>
      </c>
      <c r="CJ743" t="s">
        <v>1392</v>
      </c>
      <c r="CL743">
        <v>1393</v>
      </c>
      <c r="CM743">
        <v>1957.5</v>
      </c>
      <c r="CN743">
        <v>1393</v>
      </c>
      <c r="CO743">
        <v>1957.5</v>
      </c>
      <c r="CP743" t="s">
        <v>157</v>
      </c>
      <c r="CQ743" t="s">
        <v>157</v>
      </c>
      <c r="CU743">
        <v>459</v>
      </c>
      <c r="CV743">
        <v>454.9</v>
      </c>
      <c r="CW743" t="s">
        <v>2741</v>
      </c>
      <c r="CX743">
        <v>0</v>
      </c>
      <c r="CY743" t="s">
        <v>677</v>
      </c>
    </row>
    <row r="744" spans="2:103" hidden="1">
      <c r="B744">
        <v>76675</v>
      </c>
      <c r="C744" t="s">
        <v>2747</v>
      </c>
      <c r="D744" t="s">
        <v>592</v>
      </c>
      <c r="E744" t="s">
        <v>665</v>
      </c>
      <c r="F744" t="s">
        <v>594</v>
      </c>
      <c r="G744" t="s">
        <v>2748</v>
      </c>
      <c r="H744">
        <v>14267</v>
      </c>
      <c r="I744" t="s">
        <v>616</v>
      </c>
      <c r="J744" t="s">
        <v>1069</v>
      </c>
      <c r="K744">
        <v>15224</v>
      </c>
      <c r="L744" t="s">
        <v>599</v>
      </c>
      <c r="M744" t="s">
        <v>600</v>
      </c>
      <c r="N744" t="s">
        <v>2737</v>
      </c>
      <c r="O744" t="s">
        <v>2738</v>
      </c>
      <c r="P744" t="s">
        <v>2739</v>
      </c>
      <c r="Q744" t="s">
        <v>1063</v>
      </c>
      <c r="R744">
        <v>420</v>
      </c>
      <c r="S744">
        <v>420</v>
      </c>
      <c r="T744">
        <v>400</v>
      </c>
      <c r="U744">
        <v>-10</v>
      </c>
      <c r="V744">
        <v>-10</v>
      </c>
      <c r="W744">
        <v>24.8</v>
      </c>
      <c r="Y744" t="s">
        <v>2749</v>
      </c>
      <c r="Z744" t="s">
        <v>607</v>
      </c>
      <c r="AA744">
        <v>1E-4</v>
      </c>
      <c r="AB744">
        <v>2.7000000000000001E-3</v>
      </c>
      <c r="AC744">
        <v>9.8299999999999998E-2</v>
      </c>
      <c r="AD744" t="s">
        <v>606</v>
      </c>
      <c r="AE744">
        <v>0.89800000000000002</v>
      </c>
      <c r="AF744">
        <v>5.0000000000000001E-4</v>
      </c>
      <c r="AG744">
        <v>2.0000000000000001E-4</v>
      </c>
      <c r="AH744">
        <v>1E-4</v>
      </c>
      <c r="AI744" t="s">
        <v>607</v>
      </c>
      <c r="AJ744" t="s">
        <v>606</v>
      </c>
      <c r="AK744" t="s">
        <v>606</v>
      </c>
      <c r="AL744">
        <v>6.9999999999999994E-5</v>
      </c>
      <c r="AM744">
        <v>0</v>
      </c>
      <c r="AN744">
        <v>0</v>
      </c>
      <c r="AO744">
        <v>0</v>
      </c>
      <c r="AP744">
        <v>0</v>
      </c>
      <c r="AQ744" t="s">
        <v>606</v>
      </c>
      <c r="AR744" t="s">
        <v>606</v>
      </c>
      <c r="AS744" t="s">
        <v>606</v>
      </c>
      <c r="AT744" t="s">
        <v>606</v>
      </c>
      <c r="AU744" t="s">
        <v>606</v>
      </c>
      <c r="BK744">
        <v>0</v>
      </c>
      <c r="BL744">
        <v>3.0000000000000001E-5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0.65100000000000002</v>
      </c>
      <c r="BW744">
        <v>0.79786559999999995</v>
      </c>
      <c r="BX744">
        <v>18.8</v>
      </c>
      <c r="BY744">
        <v>4868.8</v>
      </c>
      <c r="BZ744">
        <v>201.7</v>
      </c>
      <c r="CB744">
        <v>95</v>
      </c>
      <c r="CC744">
        <v>3.28</v>
      </c>
      <c r="CD744">
        <v>3.2770000000000001</v>
      </c>
      <c r="CE744">
        <v>195</v>
      </c>
      <c r="CF744" t="s">
        <v>609</v>
      </c>
      <c r="CG744">
        <v>0</v>
      </c>
      <c r="CH744" t="s">
        <v>1070</v>
      </c>
      <c r="CI744" t="s">
        <v>157</v>
      </c>
      <c r="CJ744" t="s">
        <v>611</v>
      </c>
      <c r="CL744">
        <v>533</v>
      </c>
      <c r="CM744">
        <v>535</v>
      </c>
      <c r="CN744">
        <v>533</v>
      </c>
      <c r="CO744">
        <v>535</v>
      </c>
      <c r="CP744" t="s">
        <v>157</v>
      </c>
      <c r="CQ744" t="s">
        <v>157</v>
      </c>
      <c r="CU744">
        <v>638.9</v>
      </c>
      <c r="CV744">
        <v>634.29999999999995</v>
      </c>
      <c r="CW744" t="s">
        <v>2741</v>
      </c>
      <c r="CX744">
        <v>0</v>
      </c>
      <c r="CY744" t="s">
        <v>677</v>
      </c>
    </row>
    <row r="745" spans="2:103" hidden="1">
      <c r="B745">
        <v>76868</v>
      </c>
      <c r="C745" t="s">
        <v>2435</v>
      </c>
      <c r="D745" t="s">
        <v>592</v>
      </c>
      <c r="E745" t="s">
        <v>665</v>
      </c>
      <c r="F745" t="s">
        <v>594</v>
      </c>
      <c r="G745" t="s">
        <v>2750</v>
      </c>
      <c r="H745">
        <v>16628</v>
      </c>
      <c r="I745" t="s">
        <v>616</v>
      </c>
      <c r="J745" t="s">
        <v>1385</v>
      </c>
      <c r="K745">
        <v>11679</v>
      </c>
      <c r="L745" t="s">
        <v>638</v>
      </c>
      <c r="M745" t="s">
        <v>1096</v>
      </c>
      <c r="N745" t="s">
        <v>2737</v>
      </c>
      <c r="O745" t="s">
        <v>2738</v>
      </c>
      <c r="P745" t="s">
        <v>2739</v>
      </c>
      <c r="Q745" t="s">
        <v>642</v>
      </c>
      <c r="R745">
        <v>775</v>
      </c>
      <c r="S745">
        <v>775</v>
      </c>
      <c r="T745">
        <v>750</v>
      </c>
      <c r="U745">
        <v>-8</v>
      </c>
      <c r="V745">
        <v>-8</v>
      </c>
      <c r="W745">
        <v>24.8</v>
      </c>
      <c r="Y745" t="s">
        <v>2751</v>
      </c>
      <c r="Z745" t="s">
        <v>607</v>
      </c>
      <c r="AA745">
        <v>6.9999999999999999E-4</v>
      </c>
      <c r="AB745">
        <v>1.6199999999999999E-2</v>
      </c>
      <c r="AC745">
        <v>1.8499999999999999E-2</v>
      </c>
      <c r="AD745" t="s">
        <v>607</v>
      </c>
      <c r="AE745">
        <v>0.95079999999999998</v>
      </c>
      <c r="AF745">
        <v>9.1000000000000004E-3</v>
      </c>
      <c r="AG745">
        <v>1.1999999999999999E-3</v>
      </c>
      <c r="AH745">
        <v>5.9999999999999995E-4</v>
      </c>
      <c r="AI745">
        <v>4.0000000000000002E-4</v>
      </c>
      <c r="AJ745">
        <v>5.0000000000000001E-4</v>
      </c>
      <c r="AK745">
        <v>2.9999999999999997E-4</v>
      </c>
      <c r="AL745">
        <v>4.4000000000000002E-4</v>
      </c>
      <c r="AM745">
        <v>5.1000000000000004E-4</v>
      </c>
      <c r="AN745">
        <v>1.8000000000000001E-4</v>
      </c>
      <c r="AO745">
        <v>0</v>
      </c>
      <c r="AP745">
        <v>0</v>
      </c>
      <c r="AQ745" t="s">
        <v>606</v>
      </c>
      <c r="AR745" t="s">
        <v>606</v>
      </c>
      <c r="AS745" t="s">
        <v>606</v>
      </c>
      <c r="AT745" t="s">
        <v>606</v>
      </c>
      <c r="AU745" t="s">
        <v>606</v>
      </c>
      <c r="BK745">
        <v>2.0000000000000002E-5</v>
      </c>
      <c r="BL745">
        <v>5.0000000000000002E-5</v>
      </c>
      <c r="BM745">
        <v>1.0000000000000001E-5</v>
      </c>
      <c r="BN745">
        <v>0</v>
      </c>
      <c r="BO745">
        <v>0</v>
      </c>
      <c r="BP745">
        <v>0</v>
      </c>
      <c r="BQ745">
        <v>0</v>
      </c>
      <c r="BR745">
        <v>3.1E-4</v>
      </c>
      <c r="BS745">
        <v>4.0000000000000003E-5</v>
      </c>
      <c r="BT745">
        <v>3.0000000000000001E-5</v>
      </c>
      <c r="BU745">
        <v>1.1E-4</v>
      </c>
      <c r="BV745">
        <v>0.59199999999999997</v>
      </c>
      <c r="BW745">
        <v>0.72555519999999996</v>
      </c>
      <c r="BX745">
        <v>17.100000000000001</v>
      </c>
      <c r="BY745">
        <v>4625</v>
      </c>
      <c r="BZ745">
        <v>193.8</v>
      </c>
      <c r="CB745">
        <v>101.9</v>
      </c>
      <c r="CC745">
        <v>3.5183426849999999</v>
      </c>
      <c r="CD745">
        <v>3.5153520930000002</v>
      </c>
      <c r="CE745">
        <v>207.63</v>
      </c>
      <c r="CF745" t="s">
        <v>609</v>
      </c>
      <c r="CG745">
        <v>10</v>
      </c>
      <c r="CH745" t="s">
        <v>1386</v>
      </c>
      <c r="CI745" t="s">
        <v>157</v>
      </c>
      <c r="CJ745" t="s">
        <v>1387</v>
      </c>
      <c r="CL745">
        <v>1377</v>
      </c>
      <c r="CM745">
        <v>1926</v>
      </c>
      <c r="CN745">
        <v>1377</v>
      </c>
      <c r="CO745">
        <v>1926</v>
      </c>
      <c r="CP745" t="s">
        <v>157</v>
      </c>
      <c r="CQ745" t="s">
        <v>157</v>
      </c>
      <c r="CU745">
        <v>464.1</v>
      </c>
      <c r="CV745">
        <v>459.6</v>
      </c>
      <c r="CW745" t="s">
        <v>2741</v>
      </c>
      <c r="CX745">
        <v>0</v>
      </c>
      <c r="CY745" t="s">
        <v>677</v>
      </c>
    </row>
    <row r="746" spans="2:103" hidden="1">
      <c r="B746">
        <v>76922</v>
      </c>
      <c r="C746" t="s">
        <v>1538</v>
      </c>
      <c r="D746" t="s">
        <v>592</v>
      </c>
      <c r="E746" t="s">
        <v>665</v>
      </c>
      <c r="F746" t="s">
        <v>594</v>
      </c>
      <c r="G746" t="s">
        <v>2752</v>
      </c>
      <c r="H746">
        <v>8152</v>
      </c>
      <c r="I746" t="s">
        <v>616</v>
      </c>
      <c r="J746" t="s">
        <v>1540</v>
      </c>
      <c r="K746">
        <v>15234</v>
      </c>
      <c r="L746" t="s">
        <v>638</v>
      </c>
      <c r="M746" t="s">
        <v>1169</v>
      </c>
      <c r="N746" t="s">
        <v>2737</v>
      </c>
      <c r="O746" t="s">
        <v>2738</v>
      </c>
      <c r="P746" t="s">
        <v>2739</v>
      </c>
      <c r="Q746" t="s">
        <v>642</v>
      </c>
      <c r="R746">
        <v>1500</v>
      </c>
      <c r="S746">
        <v>1500</v>
      </c>
      <c r="T746">
        <v>1475</v>
      </c>
      <c r="U746">
        <v>-9</v>
      </c>
      <c r="V746">
        <v>-9</v>
      </c>
      <c r="W746">
        <v>25.8</v>
      </c>
      <c r="Z746" t="s">
        <v>607</v>
      </c>
      <c r="AA746">
        <v>1E-4</v>
      </c>
      <c r="AB746">
        <v>2.8999999999999998E-3</v>
      </c>
      <c r="AC746">
        <v>9.7799999999999998E-2</v>
      </c>
      <c r="AD746" t="s">
        <v>606</v>
      </c>
      <c r="AE746">
        <v>0.8972</v>
      </c>
      <c r="AF746">
        <v>1.1000000000000001E-3</v>
      </c>
      <c r="AG746">
        <v>5.9999999999999995E-4</v>
      </c>
      <c r="AH746">
        <v>1E-4</v>
      </c>
      <c r="AI746">
        <v>1E-4</v>
      </c>
      <c r="AJ746" t="s">
        <v>607</v>
      </c>
      <c r="AK746" t="s">
        <v>607</v>
      </c>
      <c r="AL746">
        <v>0</v>
      </c>
      <c r="AM746">
        <v>1E-4</v>
      </c>
      <c r="AN746">
        <v>0</v>
      </c>
      <c r="AO746">
        <v>0</v>
      </c>
      <c r="AP746">
        <v>0</v>
      </c>
      <c r="AQ746" t="s">
        <v>606</v>
      </c>
      <c r="AR746" t="s">
        <v>606</v>
      </c>
      <c r="AS746" t="s">
        <v>606</v>
      </c>
      <c r="AT746" t="s">
        <v>606</v>
      </c>
      <c r="AU746" t="s">
        <v>606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0.65100000000000002</v>
      </c>
      <c r="BW746">
        <v>0.79786559999999995</v>
      </c>
      <c r="BX746">
        <v>18.899999999999999</v>
      </c>
      <c r="BY746">
        <v>4866.7</v>
      </c>
      <c r="BZ746">
        <v>201.8</v>
      </c>
      <c r="CB746">
        <v>102.8</v>
      </c>
      <c r="CC746">
        <v>3.5494173500000001</v>
      </c>
      <c r="CD746">
        <v>3.5464003449999999</v>
      </c>
      <c r="CE746">
        <v>210.14</v>
      </c>
      <c r="CF746" t="s">
        <v>609</v>
      </c>
      <c r="CG746">
        <v>0</v>
      </c>
      <c r="CH746" t="s">
        <v>729</v>
      </c>
      <c r="CI746" t="s">
        <v>157</v>
      </c>
      <c r="CJ746" t="s">
        <v>730</v>
      </c>
      <c r="CL746">
        <v>357</v>
      </c>
      <c r="CM746">
        <v>363</v>
      </c>
      <c r="CN746">
        <v>357</v>
      </c>
      <c r="CO746">
        <v>363</v>
      </c>
      <c r="CP746" t="s">
        <v>157</v>
      </c>
      <c r="CQ746" t="s">
        <v>157</v>
      </c>
      <c r="CU746">
        <v>450.5</v>
      </c>
      <c r="CV746">
        <v>446.3</v>
      </c>
      <c r="CW746" t="s">
        <v>2741</v>
      </c>
      <c r="CX746">
        <v>0</v>
      </c>
      <c r="CY746" t="s">
        <v>677</v>
      </c>
    </row>
    <row r="747" spans="2:103" hidden="1">
      <c r="B747">
        <v>76859</v>
      </c>
      <c r="C747" t="s">
        <v>2412</v>
      </c>
      <c r="D747" t="s">
        <v>592</v>
      </c>
      <c r="E747" t="s">
        <v>665</v>
      </c>
      <c r="F747" t="s">
        <v>594</v>
      </c>
      <c r="G747" t="s">
        <v>2753</v>
      </c>
      <c r="H747">
        <v>16894</v>
      </c>
      <c r="I747" t="s">
        <v>616</v>
      </c>
      <c r="J747" t="s">
        <v>1314</v>
      </c>
      <c r="K747">
        <v>11772</v>
      </c>
      <c r="L747" t="s">
        <v>638</v>
      </c>
      <c r="M747" t="s">
        <v>1096</v>
      </c>
      <c r="N747" t="s">
        <v>2737</v>
      </c>
      <c r="O747" t="s">
        <v>2738</v>
      </c>
      <c r="P747" t="s">
        <v>2739</v>
      </c>
      <c r="Q747" t="s">
        <v>642</v>
      </c>
      <c r="R747">
        <v>650</v>
      </c>
      <c r="S747">
        <v>650</v>
      </c>
      <c r="T747">
        <v>600</v>
      </c>
      <c r="U747">
        <v>-12</v>
      </c>
      <c r="V747">
        <v>-12</v>
      </c>
      <c r="W747">
        <v>23.3</v>
      </c>
      <c r="Y747" t="s">
        <v>2754</v>
      </c>
      <c r="Z747" t="s">
        <v>607</v>
      </c>
      <c r="AA747">
        <v>5.9999999999999995E-4</v>
      </c>
      <c r="AB747">
        <v>1.4E-2</v>
      </c>
      <c r="AC747">
        <v>2.3699999999999999E-2</v>
      </c>
      <c r="AD747" t="s">
        <v>607</v>
      </c>
      <c r="AE747">
        <v>0.94899999999999995</v>
      </c>
      <c r="AF747">
        <v>8.8999999999999999E-3</v>
      </c>
      <c r="AG747">
        <v>1.2999999999999999E-3</v>
      </c>
      <c r="AH747">
        <v>5.0000000000000001E-4</v>
      </c>
      <c r="AI747">
        <v>4.0000000000000002E-4</v>
      </c>
      <c r="AJ747">
        <v>2.9999999999999997E-4</v>
      </c>
      <c r="AK747">
        <v>2.0000000000000001E-4</v>
      </c>
      <c r="AL747">
        <v>3.1E-4</v>
      </c>
      <c r="AM747">
        <v>2.5000000000000001E-4</v>
      </c>
      <c r="AN747">
        <v>2.4000000000000001E-4</v>
      </c>
      <c r="AO747">
        <v>0</v>
      </c>
      <c r="AP747">
        <v>0</v>
      </c>
      <c r="AQ747" t="s">
        <v>606</v>
      </c>
      <c r="AR747" t="s">
        <v>606</v>
      </c>
      <c r="AS747" t="s">
        <v>606</v>
      </c>
      <c r="AT747" t="s">
        <v>606</v>
      </c>
      <c r="AU747" t="s">
        <v>606</v>
      </c>
      <c r="BK747">
        <v>1.0000000000000001E-5</v>
      </c>
      <c r="BL747">
        <v>2.0000000000000002E-5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1.7000000000000001E-4</v>
      </c>
      <c r="BS747">
        <v>2.0000000000000002E-5</v>
      </c>
      <c r="BT747">
        <v>2.0000000000000002E-5</v>
      </c>
      <c r="BU747">
        <v>6.0000000000000002E-5</v>
      </c>
      <c r="BV747">
        <v>0.59299999999999997</v>
      </c>
      <c r="BW747">
        <v>0.7267808</v>
      </c>
      <c r="BX747">
        <v>17.2</v>
      </c>
      <c r="BY747">
        <v>4644.2</v>
      </c>
      <c r="BZ747">
        <v>194.2</v>
      </c>
      <c r="CB747">
        <v>103.7</v>
      </c>
      <c r="CC747">
        <v>3.580492016</v>
      </c>
      <c r="CD747">
        <v>3.5774485970000001</v>
      </c>
      <c r="CE747">
        <v>211.18</v>
      </c>
      <c r="CF747" t="s">
        <v>609</v>
      </c>
      <c r="CG747">
        <v>10</v>
      </c>
      <c r="CH747" t="s">
        <v>1315</v>
      </c>
      <c r="CI747" t="s">
        <v>157</v>
      </c>
      <c r="CJ747" t="s">
        <v>1316</v>
      </c>
      <c r="CL747">
        <v>1403</v>
      </c>
      <c r="CM747">
        <v>1927</v>
      </c>
      <c r="CN747">
        <v>1403</v>
      </c>
      <c r="CO747">
        <v>1927</v>
      </c>
      <c r="CP747" t="s">
        <v>157</v>
      </c>
      <c r="CQ747" t="s">
        <v>157</v>
      </c>
      <c r="CU747">
        <v>465.8</v>
      </c>
      <c r="CV747">
        <v>460.2</v>
      </c>
      <c r="CW747" t="s">
        <v>2741</v>
      </c>
      <c r="CX747">
        <v>0</v>
      </c>
      <c r="CY747" t="s">
        <v>677</v>
      </c>
    </row>
    <row r="748" spans="2:103" hidden="1">
      <c r="B748">
        <v>76955</v>
      </c>
      <c r="C748" t="s">
        <v>1896</v>
      </c>
      <c r="D748" t="s">
        <v>592</v>
      </c>
      <c r="E748" t="s">
        <v>665</v>
      </c>
      <c r="F748" t="s">
        <v>594</v>
      </c>
      <c r="G748" t="s">
        <v>2755</v>
      </c>
      <c r="H748">
        <v>12630</v>
      </c>
      <c r="I748" t="s">
        <v>616</v>
      </c>
      <c r="J748" t="s">
        <v>1898</v>
      </c>
      <c r="L748" t="s">
        <v>1055</v>
      </c>
      <c r="M748" t="s">
        <v>1096</v>
      </c>
      <c r="N748" t="s">
        <v>2737</v>
      </c>
      <c r="O748" t="s">
        <v>2738</v>
      </c>
      <c r="P748" t="s">
        <v>2739</v>
      </c>
      <c r="Q748" t="s">
        <v>642</v>
      </c>
      <c r="R748">
        <v>1500</v>
      </c>
      <c r="S748">
        <v>1500</v>
      </c>
      <c r="T748">
        <v>1360</v>
      </c>
      <c r="U748">
        <v>-5</v>
      </c>
      <c r="V748">
        <v>-5</v>
      </c>
      <c r="W748">
        <v>25.5</v>
      </c>
      <c r="Y748" t="s">
        <v>2756</v>
      </c>
      <c r="Z748" t="s">
        <v>607</v>
      </c>
      <c r="AA748">
        <v>1E-3</v>
      </c>
      <c r="AB748">
        <v>1.9400000000000001E-2</v>
      </c>
      <c r="AC748">
        <v>1.6299999999999999E-2</v>
      </c>
      <c r="AD748" t="s">
        <v>607</v>
      </c>
      <c r="AE748">
        <v>0.95</v>
      </c>
      <c r="AF748">
        <v>7.7999999999999996E-3</v>
      </c>
      <c r="AG748">
        <v>1.9E-3</v>
      </c>
      <c r="AH748">
        <v>1E-3</v>
      </c>
      <c r="AI748">
        <v>6.9999999999999999E-4</v>
      </c>
      <c r="AJ748">
        <v>5.9999999999999995E-4</v>
      </c>
      <c r="AK748">
        <v>2.9999999999999997E-4</v>
      </c>
      <c r="AL748">
        <v>3.8000000000000002E-4</v>
      </c>
      <c r="AM748">
        <v>2.5000000000000001E-4</v>
      </c>
      <c r="AN748">
        <v>6.0000000000000002E-5</v>
      </c>
      <c r="AO748">
        <v>0</v>
      </c>
      <c r="AP748">
        <v>0</v>
      </c>
      <c r="AQ748" t="s">
        <v>606</v>
      </c>
      <c r="AR748" t="s">
        <v>606</v>
      </c>
      <c r="AS748" t="s">
        <v>606</v>
      </c>
      <c r="AT748" t="s">
        <v>606</v>
      </c>
      <c r="AU748" t="s">
        <v>606</v>
      </c>
      <c r="BK748">
        <v>1.0000000000000001E-5</v>
      </c>
      <c r="BL748">
        <v>4.0000000000000003E-5</v>
      </c>
      <c r="BM748">
        <v>1.0000000000000001E-5</v>
      </c>
      <c r="BN748">
        <v>0</v>
      </c>
      <c r="BO748">
        <v>0</v>
      </c>
      <c r="BP748">
        <v>0</v>
      </c>
      <c r="BQ748">
        <v>0</v>
      </c>
      <c r="BR748">
        <v>1.8000000000000001E-4</v>
      </c>
      <c r="BS748">
        <v>2.0000000000000002E-5</v>
      </c>
      <c r="BT748">
        <v>2.0000000000000002E-5</v>
      </c>
      <c r="BU748">
        <v>3.0000000000000001E-5</v>
      </c>
      <c r="BV748">
        <v>0.59</v>
      </c>
      <c r="BW748">
        <v>0.72310399999999997</v>
      </c>
      <c r="BX748">
        <v>17.100000000000001</v>
      </c>
      <c r="BY748">
        <v>4613.8999999999996</v>
      </c>
      <c r="BZ748">
        <v>193.2</v>
      </c>
      <c r="CB748">
        <v>102.4</v>
      </c>
      <c r="CC748">
        <v>3.5356063880000002</v>
      </c>
      <c r="CD748">
        <v>3.532601122</v>
      </c>
      <c r="CE748">
        <v>208.49</v>
      </c>
      <c r="CF748" t="s">
        <v>609</v>
      </c>
      <c r="CG748">
        <v>5</v>
      </c>
      <c r="CH748" t="s">
        <v>1899</v>
      </c>
      <c r="CI748" t="s">
        <v>157</v>
      </c>
      <c r="CJ748" t="s">
        <v>1900</v>
      </c>
      <c r="CL748">
        <v>1514</v>
      </c>
      <c r="CM748">
        <v>2014</v>
      </c>
      <c r="CN748">
        <v>1514</v>
      </c>
      <c r="CO748">
        <v>2014</v>
      </c>
      <c r="CU748">
        <v>469.22</v>
      </c>
      <c r="CV748">
        <v>491.7</v>
      </c>
      <c r="CW748" t="s">
        <v>2741</v>
      </c>
      <c r="CX748">
        <v>0</v>
      </c>
      <c r="CY748" t="s">
        <v>677</v>
      </c>
    </row>
    <row r="749" spans="2:103" hidden="1">
      <c r="B749">
        <v>76831</v>
      </c>
      <c r="C749" t="s">
        <v>2496</v>
      </c>
      <c r="D749" t="s">
        <v>592</v>
      </c>
      <c r="E749" t="s">
        <v>665</v>
      </c>
      <c r="F749" t="s">
        <v>594</v>
      </c>
      <c r="G749" t="s">
        <v>2757</v>
      </c>
      <c r="H749">
        <v>16666</v>
      </c>
      <c r="I749" t="s">
        <v>616</v>
      </c>
      <c r="J749" t="s">
        <v>1436</v>
      </c>
      <c r="K749">
        <v>11707</v>
      </c>
      <c r="L749" t="s">
        <v>638</v>
      </c>
      <c r="M749" t="s">
        <v>1096</v>
      </c>
      <c r="N749" t="s">
        <v>2737</v>
      </c>
      <c r="O749" t="s">
        <v>2738</v>
      </c>
      <c r="P749" t="s">
        <v>2739</v>
      </c>
      <c r="Q749" t="s">
        <v>1137</v>
      </c>
      <c r="R749">
        <v>650</v>
      </c>
      <c r="S749">
        <v>650</v>
      </c>
      <c r="T749">
        <v>600</v>
      </c>
      <c r="U749">
        <v>-19</v>
      </c>
      <c r="V749">
        <v>-19</v>
      </c>
      <c r="W749">
        <v>25.2</v>
      </c>
      <c r="Y749" t="s">
        <v>2758</v>
      </c>
      <c r="Z749" t="s">
        <v>607</v>
      </c>
      <c r="AA749">
        <v>8.9999999999999998E-4</v>
      </c>
      <c r="AB749">
        <v>1.84E-2</v>
      </c>
      <c r="AC749">
        <v>1.9800000000000002E-2</v>
      </c>
      <c r="AD749" t="s">
        <v>607</v>
      </c>
      <c r="AE749">
        <v>0.95030000000000003</v>
      </c>
      <c r="AF749">
        <v>7.3000000000000001E-3</v>
      </c>
      <c r="AG749">
        <v>6.9999999999999999E-4</v>
      </c>
      <c r="AH749">
        <v>4.0000000000000002E-4</v>
      </c>
      <c r="AI749">
        <v>2.9999999999999997E-4</v>
      </c>
      <c r="AJ749">
        <v>5.0000000000000001E-4</v>
      </c>
      <c r="AK749">
        <v>4.0000000000000002E-4</v>
      </c>
      <c r="AL749">
        <v>4.8999999999999998E-4</v>
      </c>
      <c r="AM749">
        <v>1.3999999999999999E-4</v>
      </c>
      <c r="AN749">
        <v>0</v>
      </c>
      <c r="AO749">
        <v>0</v>
      </c>
      <c r="AP749">
        <v>0</v>
      </c>
      <c r="AQ749" t="s">
        <v>606</v>
      </c>
      <c r="AR749" t="s">
        <v>606</v>
      </c>
      <c r="AS749" t="s">
        <v>606</v>
      </c>
      <c r="AT749" t="s">
        <v>606</v>
      </c>
      <c r="AU749" t="s">
        <v>606</v>
      </c>
      <c r="BK749">
        <v>1.0000000000000001E-5</v>
      </c>
      <c r="BL749">
        <v>4.0000000000000003E-5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2.7E-4</v>
      </c>
      <c r="BS749">
        <v>3.0000000000000001E-5</v>
      </c>
      <c r="BT749">
        <v>2.0000000000000002E-5</v>
      </c>
      <c r="BU749">
        <v>0</v>
      </c>
      <c r="BV749">
        <v>0.59</v>
      </c>
      <c r="BW749">
        <v>0.72310399999999997</v>
      </c>
      <c r="BX749">
        <v>17.100000000000001</v>
      </c>
      <c r="BY749">
        <v>4626</v>
      </c>
      <c r="BZ749">
        <v>193.2</v>
      </c>
      <c r="CB749">
        <v>98</v>
      </c>
      <c r="CC749">
        <v>3.3836858009999999</v>
      </c>
      <c r="CD749">
        <v>3.3808096679999999</v>
      </c>
      <c r="CE749">
        <v>199.23</v>
      </c>
      <c r="CF749" t="s">
        <v>609</v>
      </c>
      <c r="CG749">
        <v>3</v>
      </c>
      <c r="CH749" t="s">
        <v>1438</v>
      </c>
      <c r="CI749" t="s">
        <v>157</v>
      </c>
      <c r="CJ749" t="s">
        <v>1439</v>
      </c>
      <c r="CL749">
        <v>1345</v>
      </c>
      <c r="CM749">
        <v>1735.9</v>
      </c>
      <c r="CN749">
        <v>1345</v>
      </c>
      <c r="CO749">
        <v>1735.9</v>
      </c>
      <c r="CP749" t="s">
        <v>157</v>
      </c>
      <c r="CQ749" t="s">
        <v>157</v>
      </c>
      <c r="CU749">
        <v>458</v>
      </c>
      <c r="CV749">
        <v>453</v>
      </c>
      <c r="CW749" t="s">
        <v>2741</v>
      </c>
      <c r="CX749">
        <v>0</v>
      </c>
      <c r="CY749" t="s">
        <v>677</v>
      </c>
    </row>
    <row r="750" spans="2:103" hidden="1">
      <c r="B750">
        <v>76865</v>
      </c>
      <c r="C750" t="s">
        <v>2425</v>
      </c>
      <c r="D750" t="s">
        <v>592</v>
      </c>
      <c r="E750" t="s">
        <v>665</v>
      </c>
      <c r="F750" t="s">
        <v>594</v>
      </c>
      <c r="G750" t="s">
        <v>2759</v>
      </c>
      <c r="H750">
        <v>13677</v>
      </c>
      <c r="I750" t="s">
        <v>616</v>
      </c>
      <c r="J750" t="s">
        <v>1193</v>
      </c>
      <c r="K750">
        <v>10086</v>
      </c>
      <c r="L750" t="s">
        <v>638</v>
      </c>
      <c r="M750" t="s">
        <v>1096</v>
      </c>
      <c r="N750" t="s">
        <v>2737</v>
      </c>
      <c r="O750" t="s">
        <v>2738</v>
      </c>
      <c r="P750" t="s">
        <v>2739</v>
      </c>
      <c r="Q750" t="s">
        <v>642</v>
      </c>
      <c r="R750">
        <v>725</v>
      </c>
      <c r="S750">
        <v>725</v>
      </c>
      <c r="T750">
        <v>700</v>
      </c>
      <c r="U750">
        <v>-15</v>
      </c>
      <c r="V750">
        <v>-15</v>
      </c>
      <c r="W750">
        <v>24</v>
      </c>
      <c r="Y750" t="s">
        <v>2756</v>
      </c>
      <c r="Z750">
        <v>1E-4</v>
      </c>
      <c r="AA750">
        <v>6.9999999999999999E-4</v>
      </c>
      <c r="AB750">
        <v>1.5599999999999999E-2</v>
      </c>
      <c r="AC750">
        <v>1.72E-2</v>
      </c>
      <c r="AD750" t="s">
        <v>607</v>
      </c>
      <c r="AE750">
        <v>0.94989999999999997</v>
      </c>
      <c r="AF750">
        <v>1.18E-2</v>
      </c>
      <c r="AG750">
        <v>1.6999999999999999E-3</v>
      </c>
      <c r="AH750">
        <v>8.9999999999999998E-4</v>
      </c>
      <c r="AI750">
        <v>6.9999999999999999E-4</v>
      </c>
      <c r="AJ750">
        <v>5.0000000000000001E-4</v>
      </c>
      <c r="AK750">
        <v>2.0000000000000001E-4</v>
      </c>
      <c r="AL750">
        <v>3.1E-4</v>
      </c>
      <c r="AM750">
        <v>1.6000000000000001E-4</v>
      </c>
      <c r="AN750">
        <v>0</v>
      </c>
      <c r="AO750">
        <v>0</v>
      </c>
      <c r="AP750">
        <v>0</v>
      </c>
      <c r="AQ750" t="s">
        <v>606</v>
      </c>
      <c r="AR750" t="s">
        <v>606</v>
      </c>
      <c r="AS750" t="s">
        <v>606</v>
      </c>
      <c r="AT750" t="s">
        <v>606</v>
      </c>
      <c r="AU750" t="s">
        <v>606</v>
      </c>
      <c r="BK750">
        <v>1.0000000000000001E-5</v>
      </c>
      <c r="BL750">
        <v>4.0000000000000003E-5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1.4999999999999999E-4</v>
      </c>
      <c r="BS750">
        <v>2.0000000000000002E-5</v>
      </c>
      <c r="BT750">
        <v>1.0000000000000001E-5</v>
      </c>
      <c r="BU750">
        <v>0</v>
      </c>
      <c r="BV750">
        <v>0.59</v>
      </c>
      <c r="BW750">
        <v>0.72310399999999997</v>
      </c>
      <c r="BX750">
        <v>17.100000000000001</v>
      </c>
      <c r="BY750">
        <v>4623.8</v>
      </c>
      <c r="BZ750">
        <v>193.9</v>
      </c>
      <c r="CB750">
        <v>99.3</v>
      </c>
      <c r="CC750">
        <v>3.4285714289999998</v>
      </c>
      <c r="CD750">
        <v>3.425657143</v>
      </c>
      <c r="CE750">
        <v>202.33</v>
      </c>
      <c r="CF750" t="s">
        <v>609</v>
      </c>
      <c r="CG750">
        <v>7</v>
      </c>
      <c r="CH750" t="s">
        <v>1194</v>
      </c>
      <c r="CI750" t="s">
        <v>157</v>
      </c>
      <c r="CJ750" t="s">
        <v>1195</v>
      </c>
      <c r="CL750">
        <v>1261.5</v>
      </c>
      <c r="CM750">
        <v>1275</v>
      </c>
      <c r="CN750">
        <v>1261.5</v>
      </c>
      <c r="CO750">
        <v>1275</v>
      </c>
      <c r="CP750" t="s">
        <v>157</v>
      </c>
      <c r="CQ750" t="s">
        <v>157</v>
      </c>
      <c r="CU750">
        <v>464.2</v>
      </c>
      <c r="CV750">
        <v>458.5</v>
      </c>
      <c r="CW750" t="s">
        <v>2741</v>
      </c>
      <c r="CX750">
        <v>0</v>
      </c>
      <c r="CY750" t="s">
        <v>677</v>
      </c>
    </row>
    <row r="751" spans="2:103" hidden="1">
      <c r="B751">
        <v>76647</v>
      </c>
      <c r="C751" t="s">
        <v>1870</v>
      </c>
      <c r="D751" t="s">
        <v>592</v>
      </c>
      <c r="E751" t="s">
        <v>665</v>
      </c>
      <c r="F751" t="s">
        <v>594</v>
      </c>
      <c r="G751" t="s">
        <v>2760</v>
      </c>
      <c r="H751">
        <v>9819</v>
      </c>
      <c r="I751" t="s">
        <v>616</v>
      </c>
      <c r="J751" t="s">
        <v>1872</v>
      </c>
      <c r="L751" t="s">
        <v>654</v>
      </c>
      <c r="M751" t="s">
        <v>831</v>
      </c>
      <c r="N751" t="s">
        <v>2737</v>
      </c>
      <c r="O751" t="s">
        <v>2761</v>
      </c>
      <c r="P751" t="s">
        <v>2739</v>
      </c>
      <c r="Q751" t="s">
        <v>642</v>
      </c>
      <c r="R751">
        <v>315</v>
      </c>
      <c r="S751">
        <v>315</v>
      </c>
      <c r="T751">
        <v>300</v>
      </c>
      <c r="U751">
        <v>2</v>
      </c>
      <c r="V751">
        <v>2</v>
      </c>
      <c r="W751">
        <v>24.5</v>
      </c>
      <c r="Z751" t="s">
        <v>607</v>
      </c>
      <c r="AA751">
        <v>1E-4</v>
      </c>
      <c r="AB751">
        <v>2.7000000000000001E-3</v>
      </c>
      <c r="AC751">
        <v>8.4599999999999995E-2</v>
      </c>
      <c r="AD751" t="s">
        <v>607</v>
      </c>
      <c r="AE751">
        <v>0.91190000000000004</v>
      </c>
      <c r="AF751">
        <v>5.9999999999999995E-4</v>
      </c>
      <c r="AG751">
        <v>1E-4</v>
      </c>
      <c r="AH751" t="s">
        <v>607</v>
      </c>
      <c r="AI751" t="s">
        <v>607</v>
      </c>
      <c r="AJ751" t="s">
        <v>607</v>
      </c>
      <c r="AK751" t="s">
        <v>606</v>
      </c>
      <c r="AL751">
        <v>0</v>
      </c>
      <c r="AM751">
        <v>0</v>
      </c>
      <c r="AN751">
        <v>0</v>
      </c>
      <c r="AO751">
        <v>0</v>
      </c>
      <c r="AP751">
        <v>0</v>
      </c>
      <c r="AQ751" t="s">
        <v>606</v>
      </c>
      <c r="AR751" t="s">
        <v>606</v>
      </c>
      <c r="AS751" t="s">
        <v>606</v>
      </c>
      <c r="AT751" t="s">
        <v>606</v>
      </c>
      <c r="AU751" t="s">
        <v>606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0.63700000000000001</v>
      </c>
      <c r="BW751">
        <v>0.78070720000000005</v>
      </c>
      <c r="BX751">
        <v>18.5</v>
      </c>
      <c r="BY751">
        <v>4830.7</v>
      </c>
      <c r="BZ751">
        <v>200.1</v>
      </c>
      <c r="CB751">
        <v>111.7</v>
      </c>
      <c r="CC751">
        <v>3.8567112649999999</v>
      </c>
      <c r="CD751">
        <v>3.85343306</v>
      </c>
      <c r="CE751">
        <v>222.98</v>
      </c>
      <c r="CF751" t="s">
        <v>609</v>
      </c>
      <c r="CG751">
        <v>30</v>
      </c>
      <c r="CH751" t="s">
        <v>1875</v>
      </c>
      <c r="CJ751" t="s">
        <v>1876</v>
      </c>
      <c r="CL751">
        <v>487</v>
      </c>
      <c r="CM751">
        <v>493</v>
      </c>
      <c r="CN751">
        <v>487</v>
      </c>
      <c r="CO751">
        <v>493</v>
      </c>
      <c r="CU751">
        <v>571.95000000000005</v>
      </c>
      <c r="CV751">
        <v>568.35</v>
      </c>
      <c r="CW751" t="s">
        <v>2741</v>
      </c>
      <c r="CX751">
        <v>0</v>
      </c>
      <c r="CY751" t="s">
        <v>677</v>
      </c>
    </row>
    <row r="752" spans="2:103" hidden="1">
      <c r="B752">
        <v>76648</v>
      </c>
      <c r="C752" t="s">
        <v>1697</v>
      </c>
      <c r="D752" t="s">
        <v>592</v>
      </c>
      <c r="E752" t="s">
        <v>665</v>
      </c>
      <c r="F752" t="s">
        <v>594</v>
      </c>
      <c r="G752" t="s">
        <v>2762</v>
      </c>
      <c r="H752">
        <v>10936</v>
      </c>
      <c r="I752" t="s">
        <v>616</v>
      </c>
      <c r="J752" t="s">
        <v>1699</v>
      </c>
      <c r="L752" t="s">
        <v>654</v>
      </c>
      <c r="M752" t="s">
        <v>831</v>
      </c>
      <c r="N752" t="s">
        <v>2737</v>
      </c>
      <c r="O752" t="s">
        <v>2761</v>
      </c>
      <c r="P752" t="s">
        <v>2739</v>
      </c>
      <c r="Q752" t="s">
        <v>642</v>
      </c>
      <c r="R752">
        <v>280</v>
      </c>
      <c r="S752">
        <v>280</v>
      </c>
      <c r="T752">
        <v>300</v>
      </c>
      <c r="U752">
        <v>7</v>
      </c>
      <c r="V752">
        <v>7</v>
      </c>
      <c r="W752">
        <v>24.5</v>
      </c>
      <c r="Z752" t="s">
        <v>607</v>
      </c>
      <c r="AA752">
        <v>1E-4</v>
      </c>
      <c r="AB752">
        <v>3.5999999999999999E-3</v>
      </c>
      <c r="AC752">
        <v>7.2800000000000004E-2</v>
      </c>
      <c r="AD752" t="s">
        <v>607</v>
      </c>
      <c r="AE752">
        <v>0.92279999999999995</v>
      </c>
      <c r="AF752">
        <v>5.0000000000000001E-4</v>
      </c>
      <c r="AG752">
        <v>2.0000000000000001E-4</v>
      </c>
      <c r="AH752" t="s">
        <v>607</v>
      </c>
      <c r="AI752" t="s">
        <v>607</v>
      </c>
      <c r="AJ752" t="s">
        <v>606</v>
      </c>
      <c r="AK752" t="s">
        <v>606</v>
      </c>
      <c r="AL752">
        <v>0</v>
      </c>
      <c r="AM752">
        <v>0</v>
      </c>
      <c r="AN752">
        <v>0</v>
      </c>
      <c r="AO752">
        <v>0</v>
      </c>
      <c r="AP752">
        <v>0</v>
      </c>
      <c r="AQ752" t="s">
        <v>606</v>
      </c>
      <c r="AR752" t="s">
        <v>606</v>
      </c>
      <c r="AS752" t="s">
        <v>606</v>
      </c>
      <c r="AT752" t="s">
        <v>606</v>
      </c>
      <c r="AU752" t="s">
        <v>606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0.626</v>
      </c>
      <c r="BW752">
        <v>0.76722559999999995</v>
      </c>
      <c r="BX752">
        <v>18.100000000000001</v>
      </c>
      <c r="BY752">
        <v>4796.7</v>
      </c>
      <c r="BZ752">
        <v>198.7</v>
      </c>
      <c r="CB752">
        <v>111.1</v>
      </c>
      <c r="CC752">
        <v>3.8359948209999999</v>
      </c>
      <c r="CD752">
        <v>3.8327342249999998</v>
      </c>
      <c r="CE752">
        <v>218.77</v>
      </c>
      <c r="CF752" t="s">
        <v>609</v>
      </c>
      <c r="CG752">
        <v>2.5</v>
      </c>
      <c r="CH752" t="s">
        <v>1701</v>
      </c>
      <c r="CJ752" t="s">
        <v>1702</v>
      </c>
      <c r="CL752">
        <v>508</v>
      </c>
      <c r="CM752">
        <v>510</v>
      </c>
      <c r="CN752">
        <v>501</v>
      </c>
      <c r="CO752">
        <v>507</v>
      </c>
      <c r="CU752">
        <v>584.79999999999995</v>
      </c>
      <c r="CV752">
        <v>581.20000000000005</v>
      </c>
      <c r="CW752" t="s">
        <v>2741</v>
      </c>
      <c r="CX752">
        <v>0</v>
      </c>
      <c r="CY752" t="s">
        <v>677</v>
      </c>
    </row>
    <row r="753" spans="2:103" hidden="1">
      <c r="B753">
        <v>76700</v>
      </c>
      <c r="C753" t="s">
        <v>2520</v>
      </c>
      <c r="D753" t="s">
        <v>592</v>
      </c>
      <c r="E753" t="s">
        <v>665</v>
      </c>
      <c r="F753" t="s">
        <v>594</v>
      </c>
      <c r="G753" t="s">
        <v>2763</v>
      </c>
      <c r="H753">
        <v>14263</v>
      </c>
      <c r="I753" t="s">
        <v>616</v>
      </c>
      <c r="J753" t="s">
        <v>1095</v>
      </c>
      <c r="K753">
        <v>13397</v>
      </c>
      <c r="L753" t="s">
        <v>638</v>
      </c>
      <c r="M753" t="s">
        <v>1096</v>
      </c>
      <c r="N753" t="s">
        <v>2737</v>
      </c>
      <c r="O753" t="s">
        <v>2761</v>
      </c>
      <c r="P753" t="s">
        <v>2739</v>
      </c>
      <c r="Q753" t="s">
        <v>1099</v>
      </c>
      <c r="R753">
        <v>750</v>
      </c>
      <c r="S753">
        <v>750</v>
      </c>
      <c r="T753">
        <v>705</v>
      </c>
      <c r="U753">
        <v>-10</v>
      </c>
      <c r="V753">
        <v>-10</v>
      </c>
      <c r="W753">
        <v>25.8</v>
      </c>
      <c r="Y753" t="s">
        <v>2764</v>
      </c>
      <c r="Z753" t="s">
        <v>607</v>
      </c>
      <c r="AA753">
        <v>8.0000000000000004E-4</v>
      </c>
      <c r="AB753">
        <v>1.3100000000000001E-2</v>
      </c>
      <c r="AC753">
        <v>1.6500000000000001E-2</v>
      </c>
      <c r="AD753" t="s">
        <v>607</v>
      </c>
      <c r="AE753">
        <v>0.96319999999999995</v>
      </c>
      <c r="AF753">
        <v>3.8999999999999998E-3</v>
      </c>
      <c r="AG753">
        <v>6.9999999999999999E-4</v>
      </c>
      <c r="AH753">
        <v>2.0000000000000001E-4</v>
      </c>
      <c r="AI753">
        <v>2.0000000000000001E-4</v>
      </c>
      <c r="AJ753">
        <v>2.9999999999999997E-4</v>
      </c>
      <c r="AK753">
        <v>2.0000000000000001E-4</v>
      </c>
      <c r="AL753">
        <v>2.5000000000000001E-4</v>
      </c>
      <c r="AM753">
        <v>2.5999999999999998E-4</v>
      </c>
      <c r="AN753">
        <v>6.9999999999999994E-5</v>
      </c>
      <c r="AO753">
        <v>0</v>
      </c>
      <c r="AP753">
        <v>0</v>
      </c>
      <c r="AQ753" t="s">
        <v>606</v>
      </c>
      <c r="AR753" t="s">
        <v>606</v>
      </c>
      <c r="AS753" t="s">
        <v>606</v>
      </c>
      <c r="AT753" t="s">
        <v>606</v>
      </c>
      <c r="AU753" t="s">
        <v>606</v>
      </c>
      <c r="BK753">
        <v>1.0000000000000001E-5</v>
      </c>
      <c r="BL753">
        <v>3.0000000000000001E-5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2.2000000000000001E-4</v>
      </c>
      <c r="BS753">
        <v>2.0000000000000002E-5</v>
      </c>
      <c r="BT753">
        <v>1.0000000000000001E-5</v>
      </c>
      <c r="BU753">
        <v>3.0000000000000001E-5</v>
      </c>
      <c r="BV753">
        <v>0.58199999999999996</v>
      </c>
      <c r="BW753">
        <v>0.71329920000000002</v>
      </c>
      <c r="BX753">
        <v>16.8</v>
      </c>
      <c r="BY753">
        <v>4623.8999999999996</v>
      </c>
      <c r="BZ753">
        <v>192.6</v>
      </c>
      <c r="CB753">
        <v>101.1</v>
      </c>
      <c r="CC753">
        <v>3.4907207599999999</v>
      </c>
      <c r="CD753">
        <v>3.4877536469999999</v>
      </c>
      <c r="CE753">
        <v>206.3</v>
      </c>
      <c r="CF753" t="s">
        <v>609</v>
      </c>
      <c r="CG753">
        <v>17</v>
      </c>
      <c r="CH753" t="s">
        <v>1100</v>
      </c>
      <c r="CI753" t="s">
        <v>157</v>
      </c>
      <c r="CJ753" t="s">
        <v>1101</v>
      </c>
      <c r="CL753">
        <v>1537</v>
      </c>
      <c r="CM753">
        <v>2041</v>
      </c>
      <c r="CN753">
        <v>1537</v>
      </c>
      <c r="CO753">
        <v>2041</v>
      </c>
      <c r="CP753" t="s">
        <v>157</v>
      </c>
      <c r="CQ753" t="s">
        <v>157</v>
      </c>
      <c r="CU753">
        <v>561.1</v>
      </c>
      <c r="CV753">
        <v>555.9</v>
      </c>
      <c r="CW753" t="s">
        <v>2741</v>
      </c>
      <c r="CX753">
        <v>0</v>
      </c>
      <c r="CY753" t="s">
        <v>677</v>
      </c>
    </row>
    <row r="754" spans="2:103" hidden="1">
      <c r="B754">
        <v>76649</v>
      </c>
      <c r="C754" t="s">
        <v>1684</v>
      </c>
      <c r="D754" t="s">
        <v>592</v>
      </c>
      <c r="E754" t="s">
        <v>665</v>
      </c>
      <c r="F754" t="s">
        <v>594</v>
      </c>
      <c r="G754" t="s">
        <v>2765</v>
      </c>
      <c r="H754">
        <v>12713</v>
      </c>
      <c r="I754" t="s">
        <v>616</v>
      </c>
      <c r="J754" t="s">
        <v>1686</v>
      </c>
      <c r="L754" t="s">
        <v>654</v>
      </c>
      <c r="M754" t="s">
        <v>831</v>
      </c>
      <c r="N754" t="s">
        <v>2737</v>
      </c>
      <c r="O754" t="s">
        <v>2761</v>
      </c>
      <c r="P754" t="s">
        <v>2739</v>
      </c>
      <c r="Q754" t="s">
        <v>642</v>
      </c>
      <c r="R754">
        <v>260</v>
      </c>
      <c r="S754">
        <v>260</v>
      </c>
      <c r="T754">
        <v>250</v>
      </c>
      <c r="U754">
        <v>3</v>
      </c>
      <c r="V754">
        <v>3</v>
      </c>
      <c r="W754">
        <v>26.5</v>
      </c>
      <c r="Z754" t="s">
        <v>607</v>
      </c>
      <c r="AA754">
        <v>1E-4</v>
      </c>
      <c r="AB754">
        <v>3.5000000000000001E-3</v>
      </c>
      <c r="AC754">
        <v>7.1099999999999997E-2</v>
      </c>
      <c r="AD754" t="s">
        <v>607</v>
      </c>
      <c r="AE754">
        <v>0.92469999999999997</v>
      </c>
      <c r="AF754">
        <v>5.0000000000000001E-4</v>
      </c>
      <c r="AG754">
        <v>1E-4</v>
      </c>
      <c r="AH754" t="s">
        <v>607</v>
      </c>
      <c r="AI754" t="s">
        <v>607</v>
      </c>
      <c r="AJ754" t="s">
        <v>606</v>
      </c>
      <c r="AK754" t="s">
        <v>606</v>
      </c>
      <c r="AL754">
        <v>0</v>
      </c>
      <c r="AM754">
        <v>0</v>
      </c>
      <c r="AN754">
        <v>0</v>
      </c>
      <c r="AO754">
        <v>0</v>
      </c>
      <c r="AP754">
        <v>0</v>
      </c>
      <c r="AQ754" t="s">
        <v>607</v>
      </c>
      <c r="AR754" t="s">
        <v>606</v>
      </c>
      <c r="AS754" t="s">
        <v>606</v>
      </c>
      <c r="AT754" t="s">
        <v>606</v>
      </c>
      <c r="AU754" t="s">
        <v>606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0.625</v>
      </c>
      <c r="BW754">
        <v>0.76600000000000001</v>
      </c>
      <c r="BX754">
        <v>18.100000000000001</v>
      </c>
      <c r="BY754">
        <v>4791.7</v>
      </c>
      <c r="BZ754">
        <v>198.5</v>
      </c>
      <c r="CB754">
        <v>117.9</v>
      </c>
      <c r="CC754">
        <v>4.0707811830000002</v>
      </c>
      <c r="CD754">
        <v>4.0673210190000004</v>
      </c>
      <c r="CE754">
        <v>237.33</v>
      </c>
      <c r="CF754" t="s">
        <v>609</v>
      </c>
      <c r="CG754">
        <v>1</v>
      </c>
      <c r="CH754" t="s">
        <v>1689</v>
      </c>
      <c r="CJ754" t="s">
        <v>1690</v>
      </c>
      <c r="CL754">
        <v>518.9</v>
      </c>
      <c r="CM754">
        <v>523.9</v>
      </c>
      <c r="CN754">
        <v>515.5</v>
      </c>
      <c r="CO754">
        <v>518.5</v>
      </c>
      <c r="CU754">
        <v>600.29999999999995</v>
      </c>
      <c r="CV754">
        <v>596.70000000000005</v>
      </c>
      <c r="CW754" t="s">
        <v>2741</v>
      </c>
      <c r="CX754">
        <v>0</v>
      </c>
      <c r="CY754" t="s">
        <v>677</v>
      </c>
    </row>
    <row r="755" spans="2:103" hidden="1">
      <c r="B755">
        <v>76657</v>
      </c>
      <c r="C755" t="s">
        <v>1609</v>
      </c>
      <c r="D755" t="s">
        <v>592</v>
      </c>
      <c r="E755" t="s">
        <v>665</v>
      </c>
      <c r="F755" t="s">
        <v>594</v>
      </c>
      <c r="G755" t="s">
        <v>2766</v>
      </c>
      <c r="H755">
        <v>851</v>
      </c>
      <c r="I755" t="s">
        <v>616</v>
      </c>
      <c r="J755" t="s">
        <v>1611</v>
      </c>
      <c r="L755" t="s">
        <v>654</v>
      </c>
      <c r="M755" t="s">
        <v>831</v>
      </c>
      <c r="N755" t="s">
        <v>2737</v>
      </c>
      <c r="O755" t="s">
        <v>2761</v>
      </c>
      <c r="P755" t="s">
        <v>2739</v>
      </c>
      <c r="Q755" t="s">
        <v>642</v>
      </c>
      <c r="R755">
        <v>480</v>
      </c>
      <c r="S755">
        <v>480</v>
      </c>
      <c r="T755">
        <v>5</v>
      </c>
      <c r="U755">
        <v>4</v>
      </c>
      <c r="V755">
        <v>4</v>
      </c>
      <c r="W755">
        <v>26.7</v>
      </c>
      <c r="Y755" t="s">
        <v>2767</v>
      </c>
      <c r="Z755" t="s">
        <v>607</v>
      </c>
      <c r="AA755">
        <v>1E-4</v>
      </c>
      <c r="AB755">
        <v>1.0999999999999999E-2</v>
      </c>
      <c r="AC755">
        <v>8.9800000000000005E-2</v>
      </c>
      <c r="AD755" t="s">
        <v>607</v>
      </c>
      <c r="AE755">
        <v>0.8982</v>
      </c>
      <c r="AF755">
        <v>5.0000000000000001E-4</v>
      </c>
      <c r="AG755">
        <v>2.0000000000000001E-4</v>
      </c>
      <c r="AH755">
        <v>1E-4</v>
      </c>
      <c r="AI755" t="s">
        <v>607</v>
      </c>
      <c r="AJ755" t="s">
        <v>607</v>
      </c>
      <c r="AK755" t="s">
        <v>606</v>
      </c>
      <c r="AL755">
        <v>6.9999999999999994E-5</v>
      </c>
      <c r="AM755">
        <v>0</v>
      </c>
      <c r="AN755">
        <v>0</v>
      </c>
      <c r="AO755">
        <v>0</v>
      </c>
      <c r="AP755">
        <v>0</v>
      </c>
      <c r="AQ755" t="s">
        <v>606</v>
      </c>
      <c r="AR755" t="s">
        <v>606</v>
      </c>
      <c r="AS755" t="s">
        <v>606</v>
      </c>
      <c r="AT755" t="s">
        <v>606</v>
      </c>
      <c r="AU755" t="s">
        <v>606</v>
      </c>
      <c r="BK755">
        <v>0</v>
      </c>
      <c r="BL755">
        <v>3.0000000000000001E-5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0.64600000000000002</v>
      </c>
      <c r="BW755">
        <v>0.79173760000000004</v>
      </c>
      <c r="BX755">
        <v>18.7</v>
      </c>
      <c r="BY755">
        <v>4834.8</v>
      </c>
      <c r="BZ755">
        <v>200.2</v>
      </c>
      <c r="CB755">
        <v>110.3</v>
      </c>
      <c r="CC755">
        <v>3.8083728959999998</v>
      </c>
      <c r="CD755">
        <v>3.805135779</v>
      </c>
      <c r="CE755">
        <v>222.63</v>
      </c>
      <c r="CF755" t="s">
        <v>609</v>
      </c>
      <c r="CG755">
        <v>8</v>
      </c>
      <c r="CH755" t="s">
        <v>1613</v>
      </c>
      <c r="CJ755" t="s">
        <v>1614</v>
      </c>
      <c r="CL755">
        <v>492.6</v>
      </c>
      <c r="CM755">
        <v>494.6</v>
      </c>
      <c r="CN755">
        <v>492.6</v>
      </c>
      <c r="CO755">
        <v>494.6</v>
      </c>
      <c r="CU755">
        <v>582.70000000000005</v>
      </c>
      <c r="CV755">
        <v>579</v>
      </c>
      <c r="CW755" t="s">
        <v>2741</v>
      </c>
      <c r="CX755">
        <v>0</v>
      </c>
      <c r="CY755" t="s">
        <v>677</v>
      </c>
    </row>
    <row r="756" spans="2:103" hidden="1">
      <c r="B756">
        <v>76677</v>
      </c>
      <c r="C756" t="s">
        <v>1691</v>
      </c>
      <c r="D756" t="s">
        <v>592</v>
      </c>
      <c r="E756" t="s">
        <v>665</v>
      </c>
      <c r="F756" t="s">
        <v>594</v>
      </c>
      <c r="G756" t="s">
        <v>2768</v>
      </c>
      <c r="H756">
        <v>377</v>
      </c>
      <c r="I756" t="s">
        <v>616</v>
      </c>
      <c r="J756" t="s">
        <v>1693</v>
      </c>
      <c r="L756" t="s">
        <v>638</v>
      </c>
      <c r="M756" t="s">
        <v>831</v>
      </c>
      <c r="N756" t="s">
        <v>2737</v>
      </c>
      <c r="O756" t="s">
        <v>2761</v>
      </c>
      <c r="P756" t="s">
        <v>2739</v>
      </c>
      <c r="Q756" t="s">
        <v>642</v>
      </c>
      <c r="R756">
        <v>420</v>
      </c>
      <c r="S756">
        <v>420</v>
      </c>
      <c r="T756">
        <v>300</v>
      </c>
      <c r="U756">
        <v>15</v>
      </c>
      <c r="V756">
        <v>15</v>
      </c>
      <c r="W756">
        <v>25.6</v>
      </c>
      <c r="Z756" t="s">
        <v>606</v>
      </c>
      <c r="AA756">
        <v>1E-4</v>
      </c>
      <c r="AB756">
        <v>4.5999999999999999E-3</v>
      </c>
      <c r="AC756">
        <v>7.6600000000000001E-2</v>
      </c>
      <c r="AD756" t="s">
        <v>607</v>
      </c>
      <c r="AE756">
        <v>0.91790000000000005</v>
      </c>
      <c r="AF756">
        <v>5.0000000000000001E-4</v>
      </c>
      <c r="AG756">
        <v>2.0000000000000001E-4</v>
      </c>
      <c r="AH756">
        <v>1E-4</v>
      </c>
      <c r="AI756" t="s">
        <v>607</v>
      </c>
      <c r="AJ756" t="s">
        <v>607</v>
      </c>
      <c r="AK756" t="s">
        <v>606</v>
      </c>
      <c r="AL756">
        <v>0</v>
      </c>
      <c r="AM756">
        <v>0</v>
      </c>
      <c r="AN756">
        <v>0</v>
      </c>
      <c r="AO756">
        <v>0</v>
      </c>
      <c r="AP756">
        <v>0</v>
      </c>
      <c r="AQ756" t="s">
        <v>606</v>
      </c>
      <c r="AR756" t="s">
        <v>606</v>
      </c>
      <c r="AS756" t="s">
        <v>606</v>
      </c>
      <c r="AT756" t="s">
        <v>606</v>
      </c>
      <c r="AU756" t="s">
        <v>606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0.63100000000000001</v>
      </c>
      <c r="BW756">
        <v>0.77335359999999997</v>
      </c>
      <c r="BX756">
        <v>18.3</v>
      </c>
      <c r="BY756">
        <v>4806.1000000000004</v>
      </c>
      <c r="BZ756">
        <v>199.1</v>
      </c>
      <c r="CB756">
        <v>106.3</v>
      </c>
      <c r="CC756">
        <v>3.670263271</v>
      </c>
      <c r="CD756">
        <v>3.6671435479999999</v>
      </c>
      <c r="CE756">
        <v>212.18</v>
      </c>
      <c r="CF756" t="s">
        <v>609</v>
      </c>
      <c r="CG756">
        <v>16</v>
      </c>
      <c r="CH756" t="s">
        <v>1695</v>
      </c>
      <c r="CI756" t="s">
        <v>157</v>
      </c>
      <c r="CJ756" t="s">
        <v>1696</v>
      </c>
      <c r="CL756">
        <v>508.5</v>
      </c>
      <c r="CM756">
        <v>511.5</v>
      </c>
      <c r="CN756">
        <v>508.5</v>
      </c>
      <c r="CO756">
        <v>511.5</v>
      </c>
      <c r="CU756">
        <v>614.79999999999995</v>
      </c>
      <c r="CV756">
        <v>611.20000000000005</v>
      </c>
      <c r="CW756" t="s">
        <v>2741</v>
      </c>
      <c r="CX756">
        <v>0</v>
      </c>
      <c r="CY756" t="s">
        <v>677</v>
      </c>
    </row>
    <row r="757" spans="2:103" hidden="1">
      <c r="B757">
        <v>76665</v>
      </c>
      <c r="C757" t="s">
        <v>2769</v>
      </c>
      <c r="D757" t="s">
        <v>592</v>
      </c>
      <c r="E757" t="s">
        <v>665</v>
      </c>
      <c r="F757" t="s">
        <v>594</v>
      </c>
      <c r="G757" t="s">
        <v>2770</v>
      </c>
      <c r="H757">
        <v>16882</v>
      </c>
      <c r="I757" t="s">
        <v>616</v>
      </c>
      <c r="J757" t="s">
        <v>1040</v>
      </c>
      <c r="K757">
        <v>17057</v>
      </c>
      <c r="L757" t="s">
        <v>654</v>
      </c>
      <c r="M757" t="s">
        <v>1024</v>
      </c>
      <c r="N757" t="s">
        <v>2737</v>
      </c>
      <c r="O757" t="s">
        <v>2761</v>
      </c>
      <c r="P757" t="s">
        <v>2739</v>
      </c>
      <c r="Q757" t="s">
        <v>1063</v>
      </c>
      <c r="R757">
        <v>525</v>
      </c>
      <c r="S757">
        <v>525</v>
      </c>
      <c r="T757">
        <v>450</v>
      </c>
      <c r="U757">
        <v>0</v>
      </c>
      <c r="V757">
        <v>0</v>
      </c>
      <c r="W757">
        <v>26.1</v>
      </c>
      <c r="Z757" t="s">
        <v>607</v>
      </c>
      <c r="AA757">
        <v>1E-4</v>
      </c>
      <c r="AB757">
        <v>3.0000000000000001E-3</v>
      </c>
      <c r="AC757">
        <v>9.0800000000000006E-2</v>
      </c>
      <c r="AD757" t="s">
        <v>606</v>
      </c>
      <c r="AE757">
        <v>0.9052</v>
      </c>
      <c r="AF757">
        <v>5.9999999999999995E-4</v>
      </c>
      <c r="AG757">
        <v>2.0000000000000001E-4</v>
      </c>
      <c r="AH757">
        <v>1E-4</v>
      </c>
      <c r="AI757" t="s">
        <v>607</v>
      </c>
      <c r="AJ757" t="s">
        <v>606</v>
      </c>
      <c r="AK757" t="s">
        <v>606</v>
      </c>
      <c r="AL757">
        <v>0</v>
      </c>
      <c r="AM757">
        <v>0</v>
      </c>
      <c r="AN757">
        <v>0</v>
      </c>
      <c r="AO757">
        <v>0</v>
      </c>
      <c r="AP757">
        <v>0</v>
      </c>
      <c r="AQ757" t="s">
        <v>606</v>
      </c>
      <c r="AR757" t="s">
        <v>606</v>
      </c>
      <c r="AS757" t="s">
        <v>606</v>
      </c>
      <c r="AT757" t="s">
        <v>606</v>
      </c>
      <c r="AU757" t="s">
        <v>606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0.64400000000000002</v>
      </c>
      <c r="BW757">
        <v>0.78928640000000005</v>
      </c>
      <c r="BX757">
        <v>18.600000000000001</v>
      </c>
      <c r="BY757">
        <v>4847.5</v>
      </c>
      <c r="BZ757">
        <v>200.8</v>
      </c>
      <c r="CB757">
        <v>106.8</v>
      </c>
      <c r="CC757">
        <v>3.6875269749999999</v>
      </c>
      <c r="CD757">
        <v>3.6843925770000001</v>
      </c>
      <c r="CE757">
        <v>214.16</v>
      </c>
      <c r="CF757" t="s">
        <v>609</v>
      </c>
      <c r="CG757">
        <v>0</v>
      </c>
      <c r="CH757" t="s">
        <v>1041</v>
      </c>
      <c r="CI757" t="s">
        <v>157</v>
      </c>
      <c r="CJ757" t="s">
        <v>1042</v>
      </c>
      <c r="CL757">
        <v>524.5</v>
      </c>
      <c r="CM757">
        <v>526.5</v>
      </c>
      <c r="CN757">
        <v>524.5</v>
      </c>
      <c r="CO757">
        <v>526.5</v>
      </c>
      <c r="CP757" t="s">
        <v>157</v>
      </c>
      <c r="CQ757" t="s">
        <v>157</v>
      </c>
      <c r="CU757" t="s">
        <v>157</v>
      </c>
      <c r="CV757">
        <v>614.70000000000005</v>
      </c>
      <c r="CW757" t="s">
        <v>2741</v>
      </c>
      <c r="CX757">
        <v>0</v>
      </c>
      <c r="CY757" t="s">
        <v>677</v>
      </c>
    </row>
    <row r="758" spans="2:103" hidden="1">
      <c r="B758">
        <v>76704</v>
      </c>
      <c r="C758" t="s">
        <v>2489</v>
      </c>
      <c r="D758" t="s">
        <v>592</v>
      </c>
      <c r="E758" t="s">
        <v>665</v>
      </c>
      <c r="F758" t="s">
        <v>594</v>
      </c>
      <c r="G758" t="s">
        <v>2771</v>
      </c>
      <c r="H758">
        <v>486</v>
      </c>
      <c r="I758" t="s">
        <v>616</v>
      </c>
      <c r="J758" t="s">
        <v>1464</v>
      </c>
      <c r="K758">
        <v>13427</v>
      </c>
      <c r="L758" t="s">
        <v>638</v>
      </c>
      <c r="M758" t="s">
        <v>1096</v>
      </c>
      <c r="N758" t="s">
        <v>2737</v>
      </c>
      <c r="O758" t="s">
        <v>2761</v>
      </c>
      <c r="P758" t="s">
        <v>2739</v>
      </c>
      <c r="Q758" t="s">
        <v>642</v>
      </c>
      <c r="R758">
        <v>650</v>
      </c>
      <c r="S758">
        <v>650</v>
      </c>
      <c r="T758">
        <v>200</v>
      </c>
      <c r="U758">
        <v>3</v>
      </c>
      <c r="V758">
        <v>3</v>
      </c>
      <c r="W758">
        <v>26.2</v>
      </c>
      <c r="Y758" t="s">
        <v>2772</v>
      </c>
      <c r="Z758" t="s">
        <v>607</v>
      </c>
      <c r="AA758">
        <v>8.0000000000000004E-4</v>
      </c>
      <c r="AB758">
        <v>1.29E-2</v>
      </c>
      <c r="AC758">
        <v>1.7299999999999999E-2</v>
      </c>
      <c r="AD758" t="s">
        <v>607</v>
      </c>
      <c r="AE758">
        <v>0.96060000000000001</v>
      </c>
      <c r="AF758">
        <v>3.8999999999999998E-3</v>
      </c>
      <c r="AG758">
        <v>4.0000000000000002E-4</v>
      </c>
      <c r="AH758">
        <v>2.0000000000000001E-4</v>
      </c>
      <c r="AI758">
        <v>2.0000000000000001E-4</v>
      </c>
      <c r="AJ758">
        <v>2.9999999999999997E-4</v>
      </c>
      <c r="AK758">
        <v>2.9999999999999997E-4</v>
      </c>
      <c r="AL758">
        <v>5.9000000000000003E-4</v>
      </c>
      <c r="AM758">
        <v>1.08E-3</v>
      </c>
      <c r="AN758">
        <v>5.0000000000000001E-4</v>
      </c>
      <c r="AO758">
        <v>9.0000000000000006E-5</v>
      </c>
      <c r="AP758">
        <v>0</v>
      </c>
      <c r="AQ758" t="s">
        <v>606</v>
      </c>
      <c r="AR758" t="s">
        <v>606</v>
      </c>
      <c r="AS758" t="s">
        <v>606</v>
      </c>
      <c r="AT758" t="s">
        <v>606</v>
      </c>
      <c r="AU758" t="s">
        <v>606</v>
      </c>
      <c r="BK758">
        <v>1.0000000000000001E-5</v>
      </c>
      <c r="BL758">
        <v>4.0000000000000003E-5</v>
      </c>
      <c r="BM758">
        <v>0</v>
      </c>
      <c r="BN758">
        <v>0</v>
      </c>
      <c r="BO758">
        <v>0</v>
      </c>
      <c r="BP758">
        <v>1.0000000000000001E-5</v>
      </c>
      <c r="BQ758">
        <v>0</v>
      </c>
      <c r="BR758">
        <v>4.6999999999999999E-4</v>
      </c>
      <c r="BS758">
        <v>6.0000000000000002E-5</v>
      </c>
      <c r="BT758">
        <v>5.0000000000000002E-5</v>
      </c>
      <c r="BU758">
        <v>2.0000000000000001E-4</v>
      </c>
      <c r="BV758">
        <v>0.58799999999999997</v>
      </c>
      <c r="BW758">
        <v>0.72065279999999998</v>
      </c>
      <c r="BX758">
        <v>17</v>
      </c>
      <c r="BY758">
        <v>4622.7</v>
      </c>
      <c r="BZ758">
        <v>193.4</v>
      </c>
      <c r="CB758">
        <v>104.2</v>
      </c>
      <c r="CC758">
        <v>3.5977557189999998</v>
      </c>
      <c r="CD758">
        <v>3.5946976259999999</v>
      </c>
      <c r="CE758">
        <v>212.54</v>
      </c>
      <c r="CF758" t="s">
        <v>609</v>
      </c>
      <c r="CG758">
        <v>10</v>
      </c>
      <c r="CH758" t="s">
        <v>1465</v>
      </c>
      <c r="CI758" t="s">
        <v>157</v>
      </c>
      <c r="CJ758" t="s">
        <v>1466</v>
      </c>
      <c r="CL758">
        <v>1482</v>
      </c>
      <c r="CM758">
        <v>1975</v>
      </c>
      <c r="CN758">
        <v>1482</v>
      </c>
      <c r="CO758">
        <v>1975</v>
      </c>
      <c r="CP758" t="s">
        <v>157</v>
      </c>
      <c r="CQ758" t="s">
        <v>157</v>
      </c>
      <c r="CU758">
        <v>546.29999999999995</v>
      </c>
      <c r="CV758">
        <v>542.6</v>
      </c>
      <c r="CW758" t="s">
        <v>2741</v>
      </c>
      <c r="CX758">
        <v>0</v>
      </c>
      <c r="CY758" t="s">
        <v>677</v>
      </c>
    </row>
    <row r="759" spans="2:103" hidden="1">
      <c r="B759">
        <v>76664</v>
      </c>
      <c r="C759" t="s">
        <v>1588</v>
      </c>
      <c r="D759" t="s">
        <v>592</v>
      </c>
      <c r="E759" t="s">
        <v>665</v>
      </c>
      <c r="F759" t="s">
        <v>594</v>
      </c>
      <c r="G759" t="s">
        <v>2773</v>
      </c>
      <c r="H759">
        <v>5334</v>
      </c>
      <c r="I759" t="s">
        <v>616</v>
      </c>
      <c r="J759" t="s">
        <v>1591</v>
      </c>
      <c r="L759" t="s">
        <v>654</v>
      </c>
      <c r="M759" t="s">
        <v>852</v>
      </c>
      <c r="N759" t="s">
        <v>2737</v>
      </c>
      <c r="O759" t="s">
        <v>2761</v>
      </c>
      <c r="P759" t="s">
        <v>2739</v>
      </c>
      <c r="Q759" t="s">
        <v>642</v>
      </c>
      <c r="R759">
        <v>640</v>
      </c>
      <c r="S759">
        <v>640</v>
      </c>
      <c r="T759">
        <v>600</v>
      </c>
      <c r="U759">
        <v>8</v>
      </c>
      <c r="V759">
        <v>8</v>
      </c>
      <c r="W759">
        <v>26</v>
      </c>
      <c r="Y759" t="s">
        <v>2774</v>
      </c>
      <c r="Z759" t="s">
        <v>607</v>
      </c>
      <c r="AA759">
        <v>2.0000000000000001E-4</v>
      </c>
      <c r="AB759">
        <v>5.7000000000000002E-3</v>
      </c>
      <c r="AC759">
        <v>0.1017</v>
      </c>
      <c r="AD759" t="s">
        <v>606</v>
      </c>
      <c r="AE759">
        <v>0.8911</v>
      </c>
      <c r="AF759">
        <v>6.9999999999999999E-4</v>
      </c>
      <c r="AG759">
        <v>4.0000000000000002E-4</v>
      </c>
      <c r="AH759">
        <v>1E-4</v>
      </c>
      <c r="AI759" t="s">
        <v>607</v>
      </c>
      <c r="AJ759" t="s">
        <v>606</v>
      </c>
      <c r="AK759" t="s">
        <v>606</v>
      </c>
      <c r="AL759">
        <v>6.0000000000000002E-5</v>
      </c>
      <c r="AM759">
        <v>0</v>
      </c>
      <c r="AN759">
        <v>0</v>
      </c>
      <c r="AO759">
        <v>0</v>
      </c>
      <c r="AP759">
        <v>0</v>
      </c>
      <c r="AQ759" t="s">
        <v>606</v>
      </c>
      <c r="AR759" t="s">
        <v>606</v>
      </c>
      <c r="AS759" t="s">
        <v>606</v>
      </c>
      <c r="AT759" t="s">
        <v>606</v>
      </c>
      <c r="AU759" t="s">
        <v>606</v>
      </c>
      <c r="BK759">
        <v>0</v>
      </c>
      <c r="BL759">
        <v>4.0000000000000003E-5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0.65600000000000003</v>
      </c>
      <c r="BW759">
        <v>0.80399359999999997</v>
      </c>
      <c r="BX759">
        <v>19</v>
      </c>
      <c r="BY759">
        <v>4874.1000000000004</v>
      </c>
      <c r="BZ759">
        <v>201.9</v>
      </c>
      <c r="CB759">
        <v>102.1</v>
      </c>
      <c r="CC759">
        <v>3.5252481659999999</v>
      </c>
      <c r="CD759">
        <v>3.522251705</v>
      </c>
      <c r="CE759">
        <v>205.55</v>
      </c>
      <c r="CF759" t="s">
        <v>609</v>
      </c>
      <c r="CG759">
        <v>0</v>
      </c>
      <c r="CH759" t="s">
        <v>1595</v>
      </c>
      <c r="CJ759" t="s">
        <v>1596</v>
      </c>
      <c r="CL759">
        <v>524.5</v>
      </c>
      <c r="CM759">
        <v>530.5</v>
      </c>
      <c r="CN759">
        <v>524.5</v>
      </c>
      <c r="CO759">
        <v>530.5</v>
      </c>
      <c r="CU759">
        <v>622.5</v>
      </c>
      <c r="CV759">
        <v>618.79999999999995</v>
      </c>
      <c r="CW759" t="s">
        <v>2741</v>
      </c>
      <c r="CX759">
        <v>0</v>
      </c>
      <c r="CY759" t="s">
        <v>677</v>
      </c>
    </row>
    <row r="760" spans="2:103" hidden="1">
      <c r="B760">
        <v>76656</v>
      </c>
      <c r="C760" t="s">
        <v>1329</v>
      </c>
      <c r="D760" t="s">
        <v>592</v>
      </c>
      <c r="E760" t="s">
        <v>665</v>
      </c>
      <c r="F760" t="s">
        <v>594</v>
      </c>
      <c r="G760" t="s">
        <v>2775</v>
      </c>
      <c r="H760">
        <v>10909</v>
      </c>
      <c r="I760" t="s">
        <v>616</v>
      </c>
      <c r="J760" t="s">
        <v>1331</v>
      </c>
      <c r="K760">
        <v>14529</v>
      </c>
      <c r="L760" t="s">
        <v>654</v>
      </c>
      <c r="M760" t="s">
        <v>1143</v>
      </c>
      <c r="N760" t="s">
        <v>2737</v>
      </c>
      <c r="O760" t="s">
        <v>2761</v>
      </c>
      <c r="P760" t="s">
        <v>2739</v>
      </c>
      <c r="Q760" t="s">
        <v>1137</v>
      </c>
      <c r="R760">
        <v>510</v>
      </c>
      <c r="S760">
        <v>510</v>
      </c>
      <c r="T760">
        <v>500</v>
      </c>
      <c r="U760">
        <v>-15</v>
      </c>
      <c r="V760">
        <v>-15</v>
      </c>
      <c r="W760">
        <v>24.3</v>
      </c>
      <c r="Z760" t="s">
        <v>607</v>
      </c>
      <c r="AA760">
        <v>1E-4</v>
      </c>
      <c r="AB760">
        <v>3.0999999999999999E-3</v>
      </c>
      <c r="AC760">
        <v>9.2700000000000005E-2</v>
      </c>
      <c r="AD760" t="s">
        <v>606</v>
      </c>
      <c r="AE760">
        <v>0.90359999999999996</v>
      </c>
      <c r="AF760">
        <v>4.0000000000000002E-4</v>
      </c>
      <c r="AG760">
        <v>1E-4</v>
      </c>
      <c r="AH760" t="s">
        <v>607</v>
      </c>
      <c r="AI760" t="s">
        <v>607</v>
      </c>
      <c r="AJ760" t="s">
        <v>606</v>
      </c>
      <c r="AK760" t="s">
        <v>606</v>
      </c>
      <c r="AL760">
        <v>0</v>
      </c>
      <c r="AM760">
        <v>0</v>
      </c>
      <c r="AN760">
        <v>0</v>
      </c>
      <c r="AO760">
        <v>0</v>
      </c>
      <c r="AP760">
        <v>0</v>
      </c>
      <c r="AQ760" t="s">
        <v>606</v>
      </c>
      <c r="AR760" t="s">
        <v>606</v>
      </c>
      <c r="AS760" t="s">
        <v>606</v>
      </c>
      <c r="AT760" t="s">
        <v>606</v>
      </c>
      <c r="AU760" t="s">
        <v>606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0.64500000000000002</v>
      </c>
      <c r="BW760">
        <v>0.79051199999999999</v>
      </c>
      <c r="BX760">
        <v>18.7</v>
      </c>
      <c r="BY760">
        <v>4852.6000000000004</v>
      </c>
      <c r="BZ760">
        <v>201</v>
      </c>
      <c r="CB760">
        <v>98.2</v>
      </c>
      <c r="CC760">
        <v>3.3905912819999999</v>
      </c>
      <c r="CD760">
        <v>3.3877092790000001</v>
      </c>
      <c r="CE760">
        <v>195.14</v>
      </c>
      <c r="CF760" t="s">
        <v>609</v>
      </c>
      <c r="CG760">
        <v>0</v>
      </c>
      <c r="CH760" t="s">
        <v>945</v>
      </c>
      <c r="CI760" t="s">
        <v>157</v>
      </c>
      <c r="CJ760" t="s">
        <v>946</v>
      </c>
      <c r="CL760">
        <v>490</v>
      </c>
      <c r="CM760">
        <v>492</v>
      </c>
      <c r="CN760">
        <v>490</v>
      </c>
      <c r="CO760">
        <v>492</v>
      </c>
      <c r="CP760" t="s">
        <v>157</v>
      </c>
      <c r="CQ760" t="s">
        <v>157</v>
      </c>
      <c r="CU760">
        <v>577.70000000000005</v>
      </c>
      <c r="CV760">
        <v>573.29999999999995</v>
      </c>
      <c r="CW760" t="s">
        <v>2741</v>
      </c>
      <c r="CX760">
        <v>0</v>
      </c>
      <c r="CY760" t="s">
        <v>677</v>
      </c>
    </row>
    <row r="761" spans="2:103" hidden="1">
      <c r="B761">
        <v>76670</v>
      </c>
      <c r="C761" t="s">
        <v>2190</v>
      </c>
      <c r="D761" t="s">
        <v>592</v>
      </c>
      <c r="E761" t="s">
        <v>665</v>
      </c>
      <c r="F761" t="s">
        <v>594</v>
      </c>
      <c r="G761" t="s">
        <v>2776</v>
      </c>
      <c r="H761">
        <v>11883</v>
      </c>
      <c r="I761" t="s">
        <v>616</v>
      </c>
      <c r="J761" t="s">
        <v>598</v>
      </c>
      <c r="L761" t="s">
        <v>599</v>
      </c>
      <c r="M761" t="s">
        <v>831</v>
      </c>
      <c r="N761" t="s">
        <v>2737</v>
      </c>
      <c r="O761" t="s">
        <v>2761</v>
      </c>
      <c r="P761" t="s">
        <v>2739</v>
      </c>
      <c r="Q761" t="s">
        <v>2186</v>
      </c>
      <c r="R761">
        <v>500</v>
      </c>
      <c r="S761">
        <v>500</v>
      </c>
      <c r="T761">
        <v>400</v>
      </c>
      <c r="U761">
        <v>14</v>
      </c>
      <c r="V761">
        <v>14</v>
      </c>
      <c r="W761">
        <v>24.3</v>
      </c>
      <c r="Y761" t="s">
        <v>2774</v>
      </c>
      <c r="Z761" t="s">
        <v>607</v>
      </c>
      <c r="AA761">
        <v>1E-4</v>
      </c>
      <c r="AB761">
        <v>2.3E-3</v>
      </c>
      <c r="AC761">
        <v>0.107</v>
      </c>
      <c r="AD761" t="s">
        <v>607</v>
      </c>
      <c r="AE761">
        <v>0.88839999999999997</v>
      </c>
      <c r="AF761">
        <v>1.1999999999999999E-3</v>
      </c>
      <c r="AG761">
        <v>5.0000000000000001E-4</v>
      </c>
      <c r="AH761">
        <v>4.0000000000000002E-4</v>
      </c>
      <c r="AI761" t="s">
        <v>607</v>
      </c>
      <c r="AJ761" t="s">
        <v>607</v>
      </c>
      <c r="AK761" t="s">
        <v>606</v>
      </c>
      <c r="AL761">
        <v>6.0000000000000002E-5</v>
      </c>
      <c r="AM761">
        <v>0</v>
      </c>
      <c r="AN761">
        <v>0</v>
      </c>
      <c r="AO761">
        <v>0</v>
      </c>
      <c r="AP761">
        <v>0</v>
      </c>
      <c r="AQ761" t="s">
        <v>606</v>
      </c>
      <c r="AR761" t="s">
        <v>606</v>
      </c>
      <c r="AS761" t="s">
        <v>606</v>
      </c>
      <c r="AT761" t="s">
        <v>606</v>
      </c>
      <c r="AU761" t="s">
        <v>606</v>
      </c>
      <c r="BK761">
        <v>0</v>
      </c>
      <c r="BL761">
        <v>4.0000000000000003E-5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0.66</v>
      </c>
      <c r="BW761">
        <v>0.80889599999999995</v>
      </c>
      <c r="BX761">
        <v>19.100000000000001</v>
      </c>
      <c r="BY761">
        <v>4893</v>
      </c>
      <c r="BZ761">
        <v>203</v>
      </c>
      <c r="CB761">
        <v>107.5</v>
      </c>
      <c r="CC761">
        <v>3.7116961590000002</v>
      </c>
      <c r="CD761">
        <v>3.7085412170000001</v>
      </c>
      <c r="CE761">
        <v>216.28</v>
      </c>
      <c r="CF761" t="s">
        <v>609</v>
      </c>
      <c r="CG761">
        <v>13</v>
      </c>
      <c r="CH761" t="s">
        <v>2194</v>
      </c>
      <c r="CJ761" t="s">
        <v>2195</v>
      </c>
      <c r="CL761">
        <v>524</v>
      </c>
      <c r="CM761">
        <v>525.70000000000005</v>
      </c>
      <c r="CN761">
        <v>524</v>
      </c>
      <c r="CO761">
        <v>525.70000000000005</v>
      </c>
      <c r="CU761">
        <v>623.5</v>
      </c>
      <c r="CV761">
        <v>620.5</v>
      </c>
      <c r="CW761" t="s">
        <v>2741</v>
      </c>
      <c r="CX761">
        <v>0</v>
      </c>
      <c r="CY761" t="s">
        <v>677</v>
      </c>
    </row>
    <row r="762" spans="2:103" hidden="1">
      <c r="B762">
        <v>76672</v>
      </c>
      <c r="C762" t="s">
        <v>2777</v>
      </c>
      <c r="D762" t="s">
        <v>592</v>
      </c>
      <c r="E762" t="s">
        <v>665</v>
      </c>
      <c r="F762" t="s">
        <v>594</v>
      </c>
      <c r="G762" t="s">
        <v>2778</v>
      </c>
      <c r="H762">
        <v>14222</v>
      </c>
      <c r="I762" t="s">
        <v>616</v>
      </c>
      <c r="J762" t="s">
        <v>1062</v>
      </c>
      <c r="K762">
        <v>15238</v>
      </c>
      <c r="L762" t="s">
        <v>599</v>
      </c>
      <c r="N762" t="s">
        <v>2737</v>
      </c>
      <c r="O762" t="s">
        <v>2761</v>
      </c>
      <c r="P762" t="s">
        <v>2739</v>
      </c>
      <c r="Q762" t="s">
        <v>1063</v>
      </c>
      <c r="R762">
        <v>450</v>
      </c>
      <c r="S762">
        <v>450</v>
      </c>
      <c r="T762">
        <v>400</v>
      </c>
      <c r="U762">
        <v>4</v>
      </c>
      <c r="V762">
        <v>4</v>
      </c>
      <c r="W762">
        <v>24.3</v>
      </c>
      <c r="Y762" t="s">
        <v>2749</v>
      </c>
      <c r="Z762" t="s">
        <v>607</v>
      </c>
      <c r="AA762">
        <v>1E-4</v>
      </c>
      <c r="AB762">
        <v>2.7000000000000001E-3</v>
      </c>
      <c r="AC762">
        <v>9.1399999999999995E-2</v>
      </c>
      <c r="AD762" t="s">
        <v>607</v>
      </c>
      <c r="AE762">
        <v>0.90480000000000005</v>
      </c>
      <c r="AF762">
        <v>5.9999999999999995E-4</v>
      </c>
      <c r="AG762">
        <v>2.0000000000000001E-4</v>
      </c>
      <c r="AH762">
        <v>1E-4</v>
      </c>
      <c r="AI762" t="s">
        <v>607</v>
      </c>
      <c r="AJ762" t="s">
        <v>606</v>
      </c>
      <c r="AK762" t="s">
        <v>606</v>
      </c>
      <c r="AL762">
        <v>6.9999999999999994E-5</v>
      </c>
      <c r="AM762">
        <v>0</v>
      </c>
      <c r="AN762">
        <v>0</v>
      </c>
      <c r="AO762">
        <v>0</v>
      </c>
      <c r="AP762">
        <v>0</v>
      </c>
      <c r="AQ762" t="s">
        <v>606</v>
      </c>
      <c r="AR762" t="s">
        <v>606</v>
      </c>
      <c r="AS762" t="s">
        <v>606</v>
      </c>
      <c r="AT762" t="s">
        <v>606</v>
      </c>
      <c r="AU762" t="s">
        <v>606</v>
      </c>
      <c r="BK762">
        <v>0</v>
      </c>
      <c r="BL762">
        <v>3.0000000000000001E-5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0.64400000000000002</v>
      </c>
      <c r="BW762">
        <v>0.78928640000000005</v>
      </c>
      <c r="BX762">
        <v>18.7</v>
      </c>
      <c r="BY762">
        <v>4849.5</v>
      </c>
      <c r="BZ762">
        <v>200.9</v>
      </c>
      <c r="CB762">
        <v>118.2</v>
      </c>
      <c r="CC762">
        <v>4.081139404</v>
      </c>
      <c r="CD762">
        <v>4.077670436</v>
      </c>
      <c r="CE762">
        <v>239.57</v>
      </c>
      <c r="CF762" t="s">
        <v>609</v>
      </c>
      <c r="CG762">
        <v>2.5</v>
      </c>
      <c r="CH762" t="s">
        <v>1064</v>
      </c>
      <c r="CI762" t="s">
        <v>157</v>
      </c>
      <c r="CJ762" t="s">
        <v>1065</v>
      </c>
      <c r="CL762">
        <v>508.5</v>
      </c>
      <c r="CM762">
        <v>511</v>
      </c>
      <c r="CN762">
        <v>508.5</v>
      </c>
      <c r="CO762">
        <v>511</v>
      </c>
      <c r="CP762" t="s">
        <v>157</v>
      </c>
      <c r="CQ762" t="s">
        <v>157</v>
      </c>
      <c r="CU762">
        <v>612.9</v>
      </c>
      <c r="CV762">
        <v>607.79999999999995</v>
      </c>
      <c r="CW762" t="s">
        <v>2741</v>
      </c>
      <c r="CX762">
        <v>0</v>
      </c>
      <c r="CY762" t="s">
        <v>677</v>
      </c>
    </row>
    <row r="763" spans="2:103" hidden="1">
      <c r="B763">
        <v>76773</v>
      </c>
      <c r="C763" t="s">
        <v>2446</v>
      </c>
      <c r="D763" t="s">
        <v>592</v>
      </c>
      <c r="E763" t="s">
        <v>665</v>
      </c>
      <c r="F763" t="s">
        <v>594</v>
      </c>
      <c r="G763" t="s">
        <v>2779</v>
      </c>
      <c r="H763">
        <v>14442</v>
      </c>
      <c r="I763" t="s">
        <v>616</v>
      </c>
      <c r="J763" t="s">
        <v>1408</v>
      </c>
      <c r="K763">
        <v>10853</v>
      </c>
      <c r="L763" t="s">
        <v>638</v>
      </c>
      <c r="M763" t="s">
        <v>1096</v>
      </c>
      <c r="N763" t="s">
        <v>2737</v>
      </c>
      <c r="O763" t="s">
        <v>2780</v>
      </c>
      <c r="P763" t="s">
        <v>2739</v>
      </c>
      <c r="Q763" t="s">
        <v>642</v>
      </c>
      <c r="R763">
        <v>500</v>
      </c>
      <c r="S763">
        <v>500</v>
      </c>
      <c r="T763">
        <v>500</v>
      </c>
      <c r="U763">
        <v>4</v>
      </c>
      <c r="V763">
        <v>4</v>
      </c>
      <c r="W763">
        <v>25.9</v>
      </c>
      <c r="Y763" t="s">
        <v>2781</v>
      </c>
      <c r="Z763">
        <v>1E-4</v>
      </c>
      <c r="AA763">
        <v>1.1000000000000001E-3</v>
      </c>
      <c r="AB763">
        <v>1.9900000000000001E-2</v>
      </c>
      <c r="AC763">
        <v>1.8499999999999999E-2</v>
      </c>
      <c r="AD763" t="s">
        <v>607</v>
      </c>
      <c r="AE763">
        <v>0.94879999999999998</v>
      </c>
      <c r="AF763">
        <v>5.1999999999999998E-3</v>
      </c>
      <c r="AG763">
        <v>1.1000000000000001E-3</v>
      </c>
      <c r="AH763">
        <v>2.0000000000000001E-4</v>
      </c>
      <c r="AI763">
        <v>2.9999999999999997E-4</v>
      </c>
      <c r="AJ763">
        <v>5.0000000000000001E-4</v>
      </c>
      <c r="AK763">
        <v>4.0000000000000002E-4</v>
      </c>
      <c r="AL763">
        <v>8.0000000000000004E-4</v>
      </c>
      <c r="AM763">
        <v>1.09E-3</v>
      </c>
      <c r="AN763">
        <v>6.4999999999999997E-4</v>
      </c>
      <c r="AO763">
        <v>3.5E-4</v>
      </c>
      <c r="AP763">
        <v>0</v>
      </c>
      <c r="AQ763" t="s">
        <v>606</v>
      </c>
      <c r="AR763" t="s">
        <v>606</v>
      </c>
      <c r="AS763" t="s">
        <v>606</v>
      </c>
      <c r="AT763" t="s">
        <v>606</v>
      </c>
      <c r="AU763" t="s">
        <v>606</v>
      </c>
      <c r="BK763">
        <v>2.0000000000000002E-5</v>
      </c>
      <c r="BL763">
        <v>6.9999999999999994E-5</v>
      </c>
      <c r="BM763">
        <v>1.0000000000000001E-5</v>
      </c>
      <c r="BN763">
        <v>0</v>
      </c>
      <c r="BO763">
        <v>0</v>
      </c>
      <c r="BP763">
        <v>5.0000000000000002E-5</v>
      </c>
      <c r="BQ763">
        <v>0</v>
      </c>
      <c r="BR763">
        <v>5.2999999999999998E-4</v>
      </c>
      <c r="BS763">
        <v>3.0000000000000001E-5</v>
      </c>
      <c r="BT763">
        <v>6.0000000000000002E-5</v>
      </c>
      <c r="BU763">
        <v>2.4000000000000001E-4</v>
      </c>
      <c r="BV763">
        <v>0.59699999999999998</v>
      </c>
      <c r="BW763">
        <v>0.73168319999999998</v>
      </c>
      <c r="BX763">
        <v>17.3</v>
      </c>
      <c r="BY763">
        <v>4614.3</v>
      </c>
      <c r="BZ763">
        <v>193.7</v>
      </c>
      <c r="CB763">
        <v>106.5</v>
      </c>
      <c r="CC763">
        <v>3.6771687530000001</v>
      </c>
      <c r="CD763">
        <v>3.674043159</v>
      </c>
      <c r="CE763">
        <v>216.86</v>
      </c>
      <c r="CF763" t="s">
        <v>609</v>
      </c>
      <c r="CG763">
        <v>10</v>
      </c>
      <c r="CH763" t="s">
        <v>1409</v>
      </c>
      <c r="CI763" t="s">
        <v>157</v>
      </c>
      <c r="CJ763" t="s">
        <v>1410</v>
      </c>
      <c r="CL763">
        <v>1000</v>
      </c>
      <c r="CM763">
        <v>1517</v>
      </c>
      <c r="CN763">
        <v>1000</v>
      </c>
      <c r="CO763">
        <v>1517</v>
      </c>
      <c r="CP763" t="s">
        <v>826</v>
      </c>
      <c r="CQ763" t="s">
        <v>826</v>
      </c>
      <c r="CR763" t="s">
        <v>780</v>
      </c>
      <c r="CS763" t="s">
        <v>780</v>
      </c>
      <c r="CU763">
        <v>484</v>
      </c>
      <c r="CV763">
        <v>479.6</v>
      </c>
      <c r="CW763" t="s">
        <v>2782</v>
      </c>
      <c r="CX763">
        <v>0</v>
      </c>
      <c r="CY763" t="s">
        <v>677</v>
      </c>
    </row>
    <row r="764" spans="2:103" hidden="1">
      <c r="B764">
        <v>76780</v>
      </c>
      <c r="C764" t="s">
        <v>2474</v>
      </c>
      <c r="D764" t="s">
        <v>592</v>
      </c>
      <c r="E764" t="s">
        <v>665</v>
      </c>
      <c r="F764" t="s">
        <v>594</v>
      </c>
      <c r="G764" t="s">
        <v>2783</v>
      </c>
      <c r="H764">
        <v>8522</v>
      </c>
      <c r="I764" t="s">
        <v>616</v>
      </c>
      <c r="J764" t="s">
        <v>1482</v>
      </c>
      <c r="K764">
        <v>9603</v>
      </c>
      <c r="L764" t="s">
        <v>638</v>
      </c>
      <c r="M764" t="s">
        <v>1096</v>
      </c>
      <c r="N764" t="s">
        <v>2737</v>
      </c>
      <c r="O764" t="s">
        <v>2780</v>
      </c>
      <c r="P764" t="s">
        <v>2739</v>
      </c>
      <c r="Q764" t="s">
        <v>642</v>
      </c>
      <c r="R764">
        <v>360</v>
      </c>
      <c r="S764">
        <v>360</v>
      </c>
      <c r="T764">
        <v>300</v>
      </c>
      <c r="U764">
        <v>-12</v>
      </c>
      <c r="V764">
        <v>-12</v>
      </c>
      <c r="W764">
        <v>25.9</v>
      </c>
      <c r="Z764" t="s">
        <v>607</v>
      </c>
      <c r="AA764">
        <v>8.0000000000000004E-4</v>
      </c>
      <c r="AB764">
        <v>1.5599999999999999E-2</v>
      </c>
      <c r="AC764">
        <v>2.0199999999999999E-2</v>
      </c>
      <c r="AD764" t="s">
        <v>607</v>
      </c>
      <c r="AE764">
        <v>0.9526</v>
      </c>
      <c r="AF764">
        <v>6.1999999999999998E-3</v>
      </c>
      <c r="AG764">
        <v>6.9999999999999999E-4</v>
      </c>
      <c r="AH764">
        <v>2.9999999999999997E-4</v>
      </c>
      <c r="AI764">
        <v>2.9999999999999997E-4</v>
      </c>
      <c r="AJ764">
        <v>5.0000000000000001E-4</v>
      </c>
      <c r="AK764">
        <v>4.0000000000000002E-4</v>
      </c>
      <c r="AL764">
        <v>7.3999999999999999E-4</v>
      </c>
      <c r="AM764">
        <v>7.5000000000000002E-4</v>
      </c>
      <c r="AN764">
        <v>5.0000000000000002E-5</v>
      </c>
      <c r="AO764">
        <v>0</v>
      </c>
      <c r="AP764">
        <v>0</v>
      </c>
      <c r="AQ764" t="s">
        <v>606</v>
      </c>
      <c r="AR764" t="s">
        <v>606</v>
      </c>
      <c r="AS764" t="s">
        <v>606</v>
      </c>
      <c r="AT764" t="s">
        <v>606</v>
      </c>
      <c r="AU764" t="s">
        <v>606</v>
      </c>
      <c r="BK764">
        <v>2.0000000000000002E-5</v>
      </c>
      <c r="BL764">
        <v>6.0000000000000002E-5</v>
      </c>
      <c r="BM764">
        <v>2.0000000000000002E-5</v>
      </c>
      <c r="BN764">
        <v>0</v>
      </c>
      <c r="BO764">
        <v>0</v>
      </c>
      <c r="BP764">
        <v>0</v>
      </c>
      <c r="BQ764">
        <v>0</v>
      </c>
      <c r="BR764">
        <v>5.0000000000000001E-4</v>
      </c>
      <c r="BS764">
        <v>6.9999999999999994E-5</v>
      </c>
      <c r="BT764">
        <v>6.0000000000000002E-5</v>
      </c>
      <c r="BU764">
        <v>1.2999999999999999E-4</v>
      </c>
      <c r="BV764">
        <v>0.59199999999999997</v>
      </c>
      <c r="BW764">
        <v>0.72555519999999996</v>
      </c>
      <c r="BX764">
        <v>17.2</v>
      </c>
      <c r="BY764">
        <v>4628.6000000000004</v>
      </c>
      <c r="BZ764">
        <v>193.8</v>
      </c>
      <c r="CB764">
        <v>100</v>
      </c>
      <c r="CC764">
        <v>3.452740613</v>
      </c>
      <c r="CD764">
        <v>3.449805783</v>
      </c>
      <c r="CE764">
        <v>203.44</v>
      </c>
      <c r="CF764" t="s">
        <v>609</v>
      </c>
      <c r="CG764">
        <v>11</v>
      </c>
      <c r="CH764" t="s">
        <v>1483</v>
      </c>
      <c r="CI764" t="s">
        <v>157</v>
      </c>
      <c r="CJ764" t="s">
        <v>1484</v>
      </c>
      <c r="CL764">
        <v>1280.5</v>
      </c>
      <c r="CM764">
        <v>1290.9000000000001</v>
      </c>
      <c r="CN764">
        <v>1280.5</v>
      </c>
      <c r="CO764">
        <v>1290.9000000000001</v>
      </c>
      <c r="CP764" t="s">
        <v>826</v>
      </c>
      <c r="CQ764" t="s">
        <v>826</v>
      </c>
      <c r="CR764" t="s">
        <v>780</v>
      </c>
      <c r="CS764" t="s">
        <v>780</v>
      </c>
      <c r="CT764" t="s">
        <v>780</v>
      </c>
      <c r="CU764">
        <v>468.5</v>
      </c>
      <c r="CV764">
        <v>465</v>
      </c>
      <c r="CW764" t="s">
        <v>2782</v>
      </c>
      <c r="CX764">
        <v>0</v>
      </c>
      <c r="CY764" t="s">
        <v>677</v>
      </c>
    </row>
    <row r="765" spans="2:103" hidden="1">
      <c r="B765">
        <v>76771</v>
      </c>
      <c r="C765" t="s">
        <v>1411</v>
      </c>
      <c r="D765" t="s">
        <v>592</v>
      </c>
      <c r="E765" t="s">
        <v>665</v>
      </c>
      <c r="F765" t="s">
        <v>594</v>
      </c>
      <c r="G765" t="s">
        <v>2784</v>
      </c>
      <c r="H765">
        <v>281</v>
      </c>
      <c r="I765" t="s">
        <v>616</v>
      </c>
      <c r="J765" t="s">
        <v>1413</v>
      </c>
      <c r="K765">
        <v>11674</v>
      </c>
      <c r="L765" t="s">
        <v>638</v>
      </c>
      <c r="M765" t="s">
        <v>1143</v>
      </c>
      <c r="N765" t="s">
        <v>2737</v>
      </c>
      <c r="O765" t="s">
        <v>2780</v>
      </c>
      <c r="P765" t="s">
        <v>2739</v>
      </c>
      <c r="Q765" t="s">
        <v>642</v>
      </c>
      <c r="R765">
        <v>500</v>
      </c>
      <c r="S765">
        <v>500</v>
      </c>
      <c r="T765">
        <v>400</v>
      </c>
      <c r="U765">
        <v>-7</v>
      </c>
      <c r="V765">
        <v>-7</v>
      </c>
      <c r="W765">
        <v>25.3</v>
      </c>
      <c r="Y765" t="s">
        <v>2785</v>
      </c>
      <c r="Z765" t="s">
        <v>607</v>
      </c>
      <c r="AA765">
        <v>1E-4</v>
      </c>
      <c r="AB765">
        <v>1.8E-3</v>
      </c>
      <c r="AC765">
        <v>0.12239999999999999</v>
      </c>
      <c r="AD765" t="s">
        <v>607</v>
      </c>
      <c r="AE765">
        <v>0.87329999999999997</v>
      </c>
      <c r="AF765">
        <v>1.1999999999999999E-3</v>
      </c>
      <c r="AG765">
        <v>8.9999999999999998E-4</v>
      </c>
      <c r="AH765">
        <v>2.0000000000000001E-4</v>
      </c>
      <c r="AI765">
        <v>1E-4</v>
      </c>
      <c r="AJ765" t="s">
        <v>607</v>
      </c>
      <c r="AK765" t="s">
        <v>607</v>
      </c>
      <c r="AL765">
        <v>0</v>
      </c>
      <c r="AM765">
        <v>0</v>
      </c>
      <c r="AN765">
        <v>0</v>
      </c>
      <c r="AO765">
        <v>0</v>
      </c>
      <c r="AP765">
        <v>0</v>
      </c>
      <c r="AQ765" t="s">
        <v>606</v>
      </c>
      <c r="AR765" t="s">
        <v>606</v>
      </c>
      <c r="AS765" t="s">
        <v>606</v>
      </c>
      <c r="AT765" t="s">
        <v>606</v>
      </c>
      <c r="AU765" t="s">
        <v>606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0.67500000000000004</v>
      </c>
      <c r="BW765">
        <v>0.82728000000000002</v>
      </c>
      <c r="BX765">
        <v>19.600000000000001</v>
      </c>
      <c r="BY765">
        <v>4936.6000000000004</v>
      </c>
      <c r="BZ765">
        <v>204.8</v>
      </c>
      <c r="CB765">
        <v>102.4</v>
      </c>
      <c r="CC765">
        <v>3.5356063880000002</v>
      </c>
      <c r="CD765">
        <v>3.532601122</v>
      </c>
      <c r="CE765">
        <v>208.35</v>
      </c>
      <c r="CF765" t="s">
        <v>609</v>
      </c>
      <c r="CG765">
        <v>10</v>
      </c>
      <c r="CH765" t="s">
        <v>1414</v>
      </c>
      <c r="CI765" t="s">
        <v>157</v>
      </c>
      <c r="CJ765" t="s">
        <v>1410</v>
      </c>
      <c r="CL765">
        <v>378.5</v>
      </c>
      <c r="CM765">
        <v>382</v>
      </c>
      <c r="CN765">
        <v>378.5</v>
      </c>
      <c r="CO765">
        <v>382</v>
      </c>
      <c r="CP765" t="s">
        <v>826</v>
      </c>
      <c r="CQ765" t="s">
        <v>826</v>
      </c>
      <c r="CU765">
        <v>483.2</v>
      </c>
      <c r="CV765">
        <v>479.5</v>
      </c>
      <c r="CW765" t="s">
        <v>2782</v>
      </c>
      <c r="CX765">
        <v>0</v>
      </c>
      <c r="CY765" t="s">
        <v>677</v>
      </c>
    </row>
    <row r="766" spans="2:103" hidden="1">
      <c r="B766">
        <v>76821</v>
      </c>
      <c r="C766" t="s">
        <v>2390</v>
      </c>
      <c r="D766" t="s">
        <v>592</v>
      </c>
      <c r="E766" t="s">
        <v>665</v>
      </c>
      <c r="F766" t="s">
        <v>594</v>
      </c>
      <c r="G766" t="s">
        <v>2786</v>
      </c>
      <c r="H766">
        <v>8924</v>
      </c>
      <c r="I766" t="s">
        <v>616</v>
      </c>
      <c r="J766" t="s">
        <v>1261</v>
      </c>
      <c r="K766">
        <v>13400</v>
      </c>
      <c r="L766" t="s">
        <v>638</v>
      </c>
      <c r="M766" t="s">
        <v>1096</v>
      </c>
      <c r="N766" t="s">
        <v>2737</v>
      </c>
      <c r="O766" t="s">
        <v>2780</v>
      </c>
      <c r="P766" t="s">
        <v>2739</v>
      </c>
      <c r="Q766" t="s">
        <v>642</v>
      </c>
      <c r="R766">
        <v>470</v>
      </c>
      <c r="S766">
        <v>470</v>
      </c>
      <c r="T766">
        <v>600</v>
      </c>
      <c r="U766">
        <v>-6</v>
      </c>
      <c r="V766">
        <v>-6</v>
      </c>
      <c r="W766">
        <v>23.2</v>
      </c>
      <c r="Y766" t="s">
        <v>2787</v>
      </c>
      <c r="Z766" t="s">
        <v>607</v>
      </c>
      <c r="AA766">
        <v>1E-3</v>
      </c>
      <c r="AB766">
        <v>1.4500000000000001E-2</v>
      </c>
      <c r="AC766">
        <v>1.8700000000000001E-2</v>
      </c>
      <c r="AD766" t="s">
        <v>607</v>
      </c>
      <c r="AE766">
        <v>0.95989999999999998</v>
      </c>
      <c r="AF766">
        <v>4.1999999999999997E-3</v>
      </c>
      <c r="AG766">
        <v>1E-4</v>
      </c>
      <c r="AH766" t="s">
        <v>607</v>
      </c>
      <c r="AI766">
        <v>1E-4</v>
      </c>
      <c r="AJ766">
        <v>1E-4</v>
      </c>
      <c r="AK766">
        <v>1E-4</v>
      </c>
      <c r="AL766">
        <v>2.7999999999999998E-4</v>
      </c>
      <c r="AM766">
        <v>4.4999999999999999E-4</v>
      </c>
      <c r="AN766">
        <v>2.2000000000000001E-4</v>
      </c>
      <c r="AO766">
        <v>0</v>
      </c>
      <c r="AP766">
        <v>0</v>
      </c>
      <c r="AQ766" t="s">
        <v>606</v>
      </c>
      <c r="AR766" t="s">
        <v>606</v>
      </c>
      <c r="AS766" t="s">
        <v>606</v>
      </c>
      <c r="AT766" t="s">
        <v>606</v>
      </c>
      <c r="AU766" t="s">
        <v>606</v>
      </c>
      <c r="BK766">
        <v>1.0000000000000001E-5</v>
      </c>
      <c r="BL766">
        <v>2.0000000000000002E-5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2.0000000000000001E-4</v>
      </c>
      <c r="BS766">
        <v>2.0000000000000002E-5</v>
      </c>
      <c r="BT766">
        <v>2.0000000000000002E-5</v>
      </c>
      <c r="BU766">
        <v>8.0000000000000007E-5</v>
      </c>
      <c r="BV766">
        <v>0.58399999999999996</v>
      </c>
      <c r="BW766">
        <v>0.71575040000000001</v>
      </c>
      <c r="BX766">
        <v>16.899999999999999</v>
      </c>
      <c r="BY766">
        <v>4627.7</v>
      </c>
      <c r="BZ766">
        <v>192.6</v>
      </c>
      <c r="CB766">
        <v>103.3</v>
      </c>
      <c r="CC766">
        <v>3.5666810529999999</v>
      </c>
      <c r="CD766">
        <v>3.5636493740000001</v>
      </c>
      <c r="CE766">
        <v>210.71</v>
      </c>
      <c r="CF766" t="s">
        <v>609</v>
      </c>
      <c r="CG766">
        <v>10</v>
      </c>
      <c r="CH766" t="s">
        <v>1262</v>
      </c>
      <c r="CI766" t="s">
        <v>157</v>
      </c>
      <c r="CJ766" t="s">
        <v>1263</v>
      </c>
      <c r="CL766">
        <v>1403</v>
      </c>
      <c r="CM766">
        <v>1959</v>
      </c>
      <c r="CN766">
        <v>1403</v>
      </c>
      <c r="CO766">
        <v>1959</v>
      </c>
      <c r="CP766" t="s">
        <v>826</v>
      </c>
      <c r="CQ766" t="s">
        <v>826</v>
      </c>
      <c r="CR766" t="s">
        <v>780</v>
      </c>
      <c r="CS766" t="s">
        <v>780</v>
      </c>
      <c r="CT766" t="s">
        <v>780</v>
      </c>
      <c r="CU766">
        <v>480.4</v>
      </c>
      <c r="CV766">
        <v>475.4</v>
      </c>
      <c r="CW766" t="s">
        <v>2782</v>
      </c>
      <c r="CX766">
        <v>0</v>
      </c>
      <c r="CY766" t="s">
        <v>677</v>
      </c>
    </row>
    <row r="767" spans="2:103" hidden="1">
      <c r="B767">
        <v>76829</v>
      </c>
      <c r="C767" t="s">
        <v>2429</v>
      </c>
      <c r="D767" t="s">
        <v>592</v>
      </c>
      <c r="E767" t="s">
        <v>665</v>
      </c>
      <c r="F767" t="s">
        <v>594</v>
      </c>
      <c r="G767" t="s">
        <v>2788</v>
      </c>
      <c r="H767">
        <v>446</v>
      </c>
      <c r="I767" t="s">
        <v>616</v>
      </c>
      <c r="J767" t="s">
        <v>1237</v>
      </c>
      <c r="K767">
        <v>12470</v>
      </c>
      <c r="L767" t="s">
        <v>638</v>
      </c>
      <c r="M767" t="s">
        <v>1096</v>
      </c>
      <c r="N767" t="s">
        <v>2737</v>
      </c>
      <c r="O767" t="s">
        <v>2780</v>
      </c>
      <c r="P767" t="s">
        <v>2739</v>
      </c>
      <c r="Q767" t="s">
        <v>642</v>
      </c>
      <c r="R767">
        <v>475</v>
      </c>
      <c r="S767">
        <v>475</v>
      </c>
      <c r="T767">
        <v>400</v>
      </c>
      <c r="U767">
        <v>-12</v>
      </c>
      <c r="V767">
        <v>-12</v>
      </c>
      <c r="W767">
        <v>23.2</v>
      </c>
      <c r="Y767" t="s">
        <v>2789</v>
      </c>
      <c r="Z767">
        <v>1.1000000000000001E-3</v>
      </c>
      <c r="AA767">
        <v>5.0000000000000001E-4</v>
      </c>
      <c r="AB767">
        <v>8.0999999999999996E-3</v>
      </c>
      <c r="AC767">
        <v>1.78E-2</v>
      </c>
      <c r="AD767" t="s">
        <v>607</v>
      </c>
      <c r="AE767">
        <v>0.96199999999999997</v>
      </c>
      <c r="AF767">
        <v>3.5999999999999999E-3</v>
      </c>
      <c r="AG767">
        <v>5.9999999999999995E-4</v>
      </c>
      <c r="AH767">
        <v>5.0000000000000001E-4</v>
      </c>
      <c r="AI767">
        <v>4.0000000000000002E-4</v>
      </c>
      <c r="AJ767">
        <v>8.9999999999999998E-4</v>
      </c>
      <c r="AK767">
        <v>8.0000000000000004E-4</v>
      </c>
      <c r="AL767">
        <v>1.14E-3</v>
      </c>
      <c r="AM767">
        <v>1.1100000000000001E-3</v>
      </c>
      <c r="AN767">
        <v>2.2000000000000001E-4</v>
      </c>
      <c r="AO767">
        <v>0</v>
      </c>
      <c r="AP767">
        <v>0</v>
      </c>
      <c r="AQ767" t="s">
        <v>606</v>
      </c>
      <c r="AR767" t="s">
        <v>606</v>
      </c>
      <c r="AS767" t="s">
        <v>606</v>
      </c>
      <c r="AT767" t="s">
        <v>606</v>
      </c>
      <c r="AU767" t="s">
        <v>606</v>
      </c>
      <c r="BK767">
        <v>3.0000000000000001E-5</v>
      </c>
      <c r="BL767">
        <v>9.0000000000000006E-5</v>
      </c>
      <c r="BM767">
        <v>1.0000000000000001E-5</v>
      </c>
      <c r="BN767">
        <v>0</v>
      </c>
      <c r="BO767">
        <v>0</v>
      </c>
      <c r="BP767">
        <v>0</v>
      </c>
      <c r="BQ767">
        <v>0</v>
      </c>
      <c r="BR767">
        <v>7.6999999999999996E-4</v>
      </c>
      <c r="BS767">
        <v>9.0000000000000006E-5</v>
      </c>
      <c r="BT767">
        <v>6.9999999999999994E-5</v>
      </c>
      <c r="BU767">
        <v>1.7000000000000001E-4</v>
      </c>
      <c r="BV767">
        <v>0.59</v>
      </c>
      <c r="BW767">
        <v>0.72310399999999997</v>
      </c>
      <c r="BX767">
        <v>17.100000000000001</v>
      </c>
      <c r="BY767">
        <v>4625</v>
      </c>
      <c r="BZ767">
        <v>194.5</v>
      </c>
      <c r="CB767">
        <v>100.4</v>
      </c>
      <c r="CC767">
        <v>3.466551575</v>
      </c>
      <c r="CD767">
        <v>3.4636050059999999</v>
      </c>
      <c r="CE767">
        <v>204.47</v>
      </c>
      <c r="CF767" t="s">
        <v>609</v>
      </c>
      <c r="CG767">
        <v>5</v>
      </c>
      <c r="CH767" t="s">
        <v>1238</v>
      </c>
      <c r="CI767" t="s">
        <v>157</v>
      </c>
      <c r="CJ767" t="s">
        <v>1239</v>
      </c>
      <c r="CL767">
        <v>1422</v>
      </c>
      <c r="CM767">
        <v>1948</v>
      </c>
      <c r="CN767">
        <v>1422</v>
      </c>
      <c r="CO767">
        <v>1948</v>
      </c>
      <c r="CP767" t="s">
        <v>826</v>
      </c>
      <c r="CQ767" t="s">
        <v>826</v>
      </c>
      <c r="CR767" t="s">
        <v>780</v>
      </c>
      <c r="CS767" t="s">
        <v>780</v>
      </c>
      <c r="CT767" t="s">
        <v>780</v>
      </c>
      <c r="CU767">
        <v>476</v>
      </c>
      <c r="CV767">
        <v>470.7</v>
      </c>
      <c r="CW767" t="s">
        <v>2782</v>
      </c>
      <c r="CX767">
        <v>0</v>
      </c>
      <c r="CY767" t="s">
        <v>677</v>
      </c>
    </row>
    <row r="768" spans="2:103" hidden="1">
      <c r="B768">
        <v>76790</v>
      </c>
      <c r="C768" t="s">
        <v>2416</v>
      </c>
      <c r="D768" t="s">
        <v>592</v>
      </c>
      <c r="E768" t="s">
        <v>665</v>
      </c>
      <c r="F768" t="s">
        <v>594</v>
      </c>
      <c r="G768" t="s">
        <v>2790</v>
      </c>
      <c r="H768">
        <v>5538</v>
      </c>
      <c r="I768" t="s">
        <v>616</v>
      </c>
      <c r="J768" t="s">
        <v>1013</v>
      </c>
      <c r="K768">
        <v>12827</v>
      </c>
      <c r="L768" t="s">
        <v>638</v>
      </c>
      <c r="M768" t="s">
        <v>2418</v>
      </c>
      <c r="N768" t="s">
        <v>2737</v>
      </c>
      <c r="O768" t="s">
        <v>2780</v>
      </c>
      <c r="P768" t="s">
        <v>2739</v>
      </c>
      <c r="Q768" t="s">
        <v>642</v>
      </c>
      <c r="R768">
        <v>1600</v>
      </c>
      <c r="S768">
        <v>1600</v>
      </c>
      <c r="T768">
        <v>1586</v>
      </c>
      <c r="U768">
        <v>-15</v>
      </c>
      <c r="V768">
        <v>-15</v>
      </c>
      <c r="W768">
        <v>25.4</v>
      </c>
      <c r="Y768" t="s">
        <v>622</v>
      </c>
      <c r="Z768" t="s">
        <v>607</v>
      </c>
      <c r="AA768">
        <v>1E-4</v>
      </c>
      <c r="AB768">
        <v>2.5999999999999999E-3</v>
      </c>
      <c r="AC768">
        <v>0.1143</v>
      </c>
      <c r="AD768" t="s">
        <v>607</v>
      </c>
      <c r="AE768">
        <v>0.87880000000000003</v>
      </c>
      <c r="AF768">
        <v>3.3E-3</v>
      </c>
      <c r="AG768">
        <v>6.9999999999999999E-4</v>
      </c>
      <c r="AH768">
        <v>1E-4</v>
      </c>
      <c r="AI768">
        <v>1E-4</v>
      </c>
      <c r="AJ768" t="s">
        <v>607</v>
      </c>
      <c r="AK768" t="s">
        <v>607</v>
      </c>
      <c r="AL768">
        <v>0</v>
      </c>
      <c r="AM768">
        <v>0</v>
      </c>
      <c r="AN768">
        <v>0</v>
      </c>
      <c r="AO768">
        <v>0</v>
      </c>
      <c r="AP768">
        <v>0</v>
      </c>
      <c r="AQ768" t="s">
        <v>606</v>
      </c>
      <c r="AR768" t="s">
        <v>606</v>
      </c>
      <c r="AS768" t="s">
        <v>606</v>
      </c>
      <c r="AT768" t="s">
        <v>606</v>
      </c>
      <c r="AU768" t="s">
        <v>606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0.66800000000000004</v>
      </c>
      <c r="BW768">
        <v>0.81870080000000001</v>
      </c>
      <c r="BX768">
        <v>19.3</v>
      </c>
      <c r="BY768">
        <v>4913.8</v>
      </c>
      <c r="BZ768">
        <v>203.9</v>
      </c>
      <c r="CB768">
        <v>105.4</v>
      </c>
      <c r="CC768">
        <v>3.6391886059999998</v>
      </c>
      <c r="CD768">
        <v>3.6360952960000001</v>
      </c>
      <c r="CE768">
        <v>213.8</v>
      </c>
      <c r="CF768" t="s">
        <v>609</v>
      </c>
      <c r="CG768">
        <v>25</v>
      </c>
      <c r="CH768" t="s">
        <v>1417</v>
      </c>
      <c r="CI768" t="s">
        <v>157</v>
      </c>
      <c r="CJ768" t="s">
        <v>1016</v>
      </c>
      <c r="CL768">
        <v>418.5</v>
      </c>
      <c r="CM768">
        <v>424</v>
      </c>
      <c r="CN768">
        <v>418.5</v>
      </c>
      <c r="CO768">
        <v>424</v>
      </c>
      <c r="CP768" t="s">
        <v>826</v>
      </c>
      <c r="CQ768" t="s">
        <v>826</v>
      </c>
      <c r="CR768" t="s">
        <v>780</v>
      </c>
      <c r="CS768" t="s">
        <v>780</v>
      </c>
      <c r="CT768" t="s">
        <v>780</v>
      </c>
      <c r="CU768">
        <v>512.4</v>
      </c>
      <c r="CV768">
        <v>507.5</v>
      </c>
      <c r="CW768" t="s">
        <v>2782</v>
      </c>
      <c r="CX768">
        <v>0</v>
      </c>
      <c r="CY768" t="s">
        <v>677</v>
      </c>
    </row>
    <row r="769" spans="2:103" hidden="1">
      <c r="B769">
        <v>76769</v>
      </c>
      <c r="C769" t="s">
        <v>2485</v>
      </c>
      <c r="D769" t="s">
        <v>592</v>
      </c>
      <c r="E769" t="s">
        <v>665</v>
      </c>
      <c r="F769" t="s">
        <v>594</v>
      </c>
      <c r="G769" t="s">
        <v>2791</v>
      </c>
      <c r="H769">
        <v>5437</v>
      </c>
      <c r="I769" t="s">
        <v>616</v>
      </c>
      <c r="J769" t="s">
        <v>1110</v>
      </c>
      <c r="K769">
        <v>10852</v>
      </c>
      <c r="L769" t="s">
        <v>638</v>
      </c>
      <c r="M769" t="s">
        <v>1096</v>
      </c>
      <c r="N769" t="s">
        <v>2737</v>
      </c>
      <c r="O769" t="s">
        <v>2780</v>
      </c>
      <c r="P769" t="s">
        <v>2739</v>
      </c>
      <c r="Q769" t="s">
        <v>642</v>
      </c>
      <c r="R769">
        <v>380</v>
      </c>
      <c r="S769">
        <v>380</v>
      </c>
      <c r="T769">
        <v>300</v>
      </c>
      <c r="U769">
        <v>5</v>
      </c>
      <c r="V769">
        <v>5</v>
      </c>
      <c r="W769">
        <v>25.4</v>
      </c>
      <c r="Y769" t="s">
        <v>2792</v>
      </c>
      <c r="Z769" t="s">
        <v>607</v>
      </c>
      <c r="AA769">
        <v>5.0000000000000001E-4</v>
      </c>
      <c r="AB769">
        <v>1.15E-2</v>
      </c>
      <c r="AC769">
        <v>1.47E-2</v>
      </c>
      <c r="AD769" t="s">
        <v>607</v>
      </c>
      <c r="AE769">
        <v>0.95960000000000001</v>
      </c>
      <c r="AF769">
        <v>1.0500000000000001E-2</v>
      </c>
      <c r="AG769">
        <v>1.6999999999999999E-3</v>
      </c>
      <c r="AH769">
        <v>4.0000000000000002E-4</v>
      </c>
      <c r="AI769">
        <v>2.9999999999999997E-4</v>
      </c>
      <c r="AJ769">
        <v>2.0000000000000001E-4</v>
      </c>
      <c r="AK769">
        <v>1E-4</v>
      </c>
      <c r="AL769">
        <v>1.1E-4</v>
      </c>
      <c r="AM769">
        <v>1.7000000000000001E-4</v>
      </c>
      <c r="AN769">
        <v>8.0000000000000007E-5</v>
      </c>
      <c r="AO769">
        <v>0</v>
      </c>
      <c r="AP769">
        <v>0</v>
      </c>
      <c r="AQ769" t="s">
        <v>606</v>
      </c>
      <c r="AR769" t="s">
        <v>606</v>
      </c>
      <c r="AS769" t="s">
        <v>606</v>
      </c>
      <c r="AT769" t="s">
        <v>606</v>
      </c>
      <c r="AU769" t="s">
        <v>606</v>
      </c>
      <c r="BK769">
        <v>1.0000000000000001E-5</v>
      </c>
      <c r="BL769">
        <v>3.0000000000000001E-5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6.0000000000000002E-5</v>
      </c>
      <c r="BS769">
        <v>1.0000000000000001E-5</v>
      </c>
      <c r="BT769">
        <v>1.0000000000000001E-5</v>
      </c>
      <c r="BU769">
        <v>2.0000000000000002E-5</v>
      </c>
      <c r="BV769">
        <v>0.58199999999999996</v>
      </c>
      <c r="BW769">
        <v>0.71329920000000002</v>
      </c>
      <c r="BX769">
        <v>16.899999999999999</v>
      </c>
      <c r="BY769">
        <v>4624.1000000000004</v>
      </c>
      <c r="BZ769">
        <v>193.3</v>
      </c>
      <c r="CB769">
        <v>105.4</v>
      </c>
      <c r="CC769">
        <v>3.6391886059999998</v>
      </c>
      <c r="CD769">
        <v>3.6360952960000001</v>
      </c>
      <c r="CE769">
        <v>214.19</v>
      </c>
      <c r="CF769" t="s">
        <v>609</v>
      </c>
      <c r="CG769">
        <v>5</v>
      </c>
      <c r="CH769" t="s">
        <v>1112</v>
      </c>
      <c r="CI769" t="s">
        <v>157</v>
      </c>
      <c r="CJ769" t="s">
        <v>1113</v>
      </c>
      <c r="CL769">
        <v>1365</v>
      </c>
      <c r="CM769">
        <v>1679</v>
      </c>
      <c r="CN769">
        <v>1365</v>
      </c>
      <c r="CO769">
        <v>1679</v>
      </c>
      <c r="CP769" t="s">
        <v>826</v>
      </c>
      <c r="CQ769" t="s">
        <v>826</v>
      </c>
      <c r="CU769">
        <v>459</v>
      </c>
      <c r="CV769">
        <v>454</v>
      </c>
      <c r="CW769" t="s">
        <v>2782</v>
      </c>
      <c r="CX769">
        <v>0</v>
      </c>
      <c r="CY769" t="s">
        <v>677</v>
      </c>
    </row>
    <row r="770" spans="2:103" hidden="1">
      <c r="B770">
        <v>76728</v>
      </c>
      <c r="C770" t="s">
        <v>2793</v>
      </c>
      <c r="D770" t="s">
        <v>592</v>
      </c>
      <c r="E770" t="s">
        <v>665</v>
      </c>
      <c r="F770" t="s">
        <v>594</v>
      </c>
      <c r="G770" t="s">
        <v>2794</v>
      </c>
      <c r="H770">
        <v>16338</v>
      </c>
      <c r="I770" t="s">
        <v>616</v>
      </c>
      <c r="J770" t="s">
        <v>1087</v>
      </c>
      <c r="K770">
        <v>17476</v>
      </c>
      <c r="L770" t="s">
        <v>1088</v>
      </c>
      <c r="M770" t="s">
        <v>959</v>
      </c>
      <c r="N770" t="s">
        <v>2737</v>
      </c>
      <c r="O770" t="s">
        <v>2780</v>
      </c>
      <c r="P770" t="s">
        <v>2739</v>
      </c>
      <c r="Q770" t="s">
        <v>1063</v>
      </c>
      <c r="R770">
        <v>675</v>
      </c>
      <c r="S770">
        <v>675</v>
      </c>
      <c r="T770">
        <v>600</v>
      </c>
      <c r="U770">
        <v>-17</v>
      </c>
      <c r="V770">
        <v>-17</v>
      </c>
      <c r="W770">
        <v>26.1</v>
      </c>
      <c r="Y770" t="s">
        <v>2756</v>
      </c>
      <c r="Z770" t="s">
        <v>607</v>
      </c>
      <c r="AA770">
        <v>4.0000000000000002E-4</v>
      </c>
      <c r="AB770">
        <v>1.04E-2</v>
      </c>
      <c r="AC770">
        <v>9.4999999999999998E-3</v>
      </c>
      <c r="AD770" t="s">
        <v>607</v>
      </c>
      <c r="AE770">
        <v>0.96660000000000001</v>
      </c>
      <c r="AF770">
        <v>9.4999999999999998E-3</v>
      </c>
      <c r="AG770">
        <v>1.1999999999999999E-3</v>
      </c>
      <c r="AH770">
        <v>6.9999999999999999E-4</v>
      </c>
      <c r="AI770">
        <v>4.0000000000000002E-4</v>
      </c>
      <c r="AJ770">
        <v>2.9999999999999997E-4</v>
      </c>
      <c r="AK770">
        <v>1E-4</v>
      </c>
      <c r="AL770">
        <v>2.3000000000000001E-4</v>
      </c>
      <c r="AM770">
        <v>2.7E-4</v>
      </c>
      <c r="AN770">
        <v>1.7000000000000001E-4</v>
      </c>
      <c r="AO770">
        <v>0</v>
      </c>
      <c r="AP770">
        <v>0</v>
      </c>
      <c r="AQ770" t="s">
        <v>606</v>
      </c>
      <c r="AR770" t="s">
        <v>606</v>
      </c>
      <c r="AS770" t="s">
        <v>606</v>
      </c>
      <c r="AT770" t="s">
        <v>606</v>
      </c>
      <c r="AU770" t="s">
        <v>606</v>
      </c>
      <c r="BK770">
        <v>1.0000000000000001E-5</v>
      </c>
      <c r="BL770">
        <v>6.0000000000000002E-5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1.1E-4</v>
      </c>
      <c r="BS770">
        <v>1.0000000000000001E-5</v>
      </c>
      <c r="BT770">
        <v>1.0000000000000001E-5</v>
      </c>
      <c r="BU770">
        <v>3.0000000000000001E-5</v>
      </c>
      <c r="BV770">
        <v>0.57799999999999996</v>
      </c>
      <c r="BW770">
        <v>0.70839680000000005</v>
      </c>
      <c r="BX770">
        <v>16.7</v>
      </c>
      <c r="BY770">
        <v>4610.7</v>
      </c>
      <c r="BZ770">
        <v>192.9</v>
      </c>
      <c r="CB770">
        <v>105.4</v>
      </c>
      <c r="CC770">
        <v>3.6391886059999998</v>
      </c>
      <c r="CD770">
        <v>3.6360952960000001</v>
      </c>
      <c r="CE770">
        <v>214.68</v>
      </c>
      <c r="CF770" t="s">
        <v>609</v>
      </c>
      <c r="CG770">
        <v>28</v>
      </c>
      <c r="CH770" t="s">
        <v>1090</v>
      </c>
      <c r="CI770" t="s">
        <v>157</v>
      </c>
      <c r="CJ770" t="s">
        <v>1091</v>
      </c>
      <c r="CL770">
        <v>1300</v>
      </c>
      <c r="CM770">
        <v>1762</v>
      </c>
      <c r="CN770">
        <v>1300</v>
      </c>
      <c r="CO770">
        <v>1762</v>
      </c>
      <c r="CP770" t="s">
        <v>826</v>
      </c>
      <c r="CQ770" t="s">
        <v>826</v>
      </c>
      <c r="CR770" t="s">
        <v>780</v>
      </c>
      <c r="CS770" t="s">
        <v>780</v>
      </c>
      <c r="CU770">
        <v>458.2</v>
      </c>
      <c r="CV770">
        <v>453.7</v>
      </c>
      <c r="CW770" t="s">
        <v>2782</v>
      </c>
      <c r="CX770">
        <v>0</v>
      </c>
      <c r="CY770" t="s">
        <v>677</v>
      </c>
    </row>
    <row r="771" spans="2:103" hidden="1">
      <c r="B771">
        <v>76828</v>
      </c>
      <c r="C771" t="s">
        <v>2439</v>
      </c>
      <c r="D771" t="s">
        <v>592</v>
      </c>
      <c r="E771" t="s">
        <v>665</v>
      </c>
      <c r="F771" t="s">
        <v>594</v>
      </c>
      <c r="G771" t="s">
        <v>2795</v>
      </c>
      <c r="H771">
        <v>11974</v>
      </c>
      <c r="I771" t="s">
        <v>616</v>
      </c>
      <c r="J771" t="s">
        <v>1254</v>
      </c>
      <c r="K771">
        <v>11770</v>
      </c>
      <c r="L771" t="s">
        <v>638</v>
      </c>
      <c r="M771" t="s">
        <v>1096</v>
      </c>
      <c r="N771" t="s">
        <v>2737</v>
      </c>
      <c r="O771" t="s">
        <v>2780</v>
      </c>
      <c r="P771" t="s">
        <v>2739</v>
      </c>
      <c r="Q771" t="s">
        <v>1137</v>
      </c>
      <c r="R771">
        <v>575</v>
      </c>
      <c r="S771">
        <v>575</v>
      </c>
      <c r="T771">
        <v>500</v>
      </c>
      <c r="U771">
        <v>1</v>
      </c>
      <c r="V771">
        <v>1</v>
      </c>
      <c r="W771">
        <v>26</v>
      </c>
      <c r="Y771" t="s">
        <v>2764</v>
      </c>
      <c r="Z771">
        <v>1E-4</v>
      </c>
      <c r="AA771">
        <v>8.0000000000000004E-4</v>
      </c>
      <c r="AB771">
        <v>1.32E-2</v>
      </c>
      <c r="AC771">
        <v>1.89E-2</v>
      </c>
      <c r="AD771" t="s">
        <v>607</v>
      </c>
      <c r="AE771">
        <v>0.96120000000000005</v>
      </c>
      <c r="AF771">
        <v>4.1000000000000003E-3</v>
      </c>
      <c r="AG771">
        <v>5.0000000000000001E-4</v>
      </c>
      <c r="AH771">
        <v>2.0000000000000001E-4</v>
      </c>
      <c r="AI771">
        <v>1E-4</v>
      </c>
      <c r="AJ771">
        <v>2.0000000000000001E-4</v>
      </c>
      <c r="AK771">
        <v>1E-4</v>
      </c>
      <c r="AL771">
        <v>1.3999999999999999E-4</v>
      </c>
      <c r="AM771">
        <v>1.6000000000000001E-4</v>
      </c>
      <c r="AN771">
        <v>6.9999999999999994E-5</v>
      </c>
      <c r="AO771">
        <v>0</v>
      </c>
      <c r="AP771">
        <v>0</v>
      </c>
      <c r="AQ771" t="s">
        <v>607</v>
      </c>
      <c r="AR771" t="s">
        <v>606</v>
      </c>
      <c r="AS771" t="s">
        <v>606</v>
      </c>
      <c r="AT771" t="s">
        <v>606</v>
      </c>
      <c r="AU771" t="s">
        <v>606</v>
      </c>
      <c r="BK771">
        <v>1.0000000000000001E-5</v>
      </c>
      <c r="BL771">
        <v>2.0000000000000002E-5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1.3999999999999999E-4</v>
      </c>
      <c r="BS771">
        <v>2.0000000000000002E-5</v>
      </c>
      <c r="BT771">
        <v>1.0000000000000001E-5</v>
      </c>
      <c r="BU771">
        <v>3.0000000000000001E-5</v>
      </c>
      <c r="BV771">
        <v>0.58299999999999996</v>
      </c>
      <c r="BW771">
        <v>0.71452479999999996</v>
      </c>
      <c r="BX771">
        <v>16.899999999999999</v>
      </c>
      <c r="BY771">
        <v>4631.2</v>
      </c>
      <c r="BZ771">
        <v>192.7</v>
      </c>
      <c r="CB771">
        <v>102.3</v>
      </c>
      <c r="CC771">
        <v>3.5321536469999999</v>
      </c>
      <c r="CD771">
        <v>3.5291513160000001</v>
      </c>
      <c r="CE771">
        <v>208.25</v>
      </c>
      <c r="CF771" t="s">
        <v>609</v>
      </c>
      <c r="CG771">
        <v>8</v>
      </c>
      <c r="CH771" t="s">
        <v>1256</v>
      </c>
      <c r="CI771" t="s">
        <v>157</v>
      </c>
      <c r="CJ771" t="s">
        <v>1257</v>
      </c>
      <c r="CL771">
        <v>1387</v>
      </c>
      <c r="CM771">
        <v>1998.5</v>
      </c>
      <c r="CN771">
        <v>1387</v>
      </c>
      <c r="CO771">
        <v>1998.5</v>
      </c>
      <c r="CP771" t="s">
        <v>826</v>
      </c>
      <c r="CQ771" t="s">
        <v>826</v>
      </c>
      <c r="CR771" t="s">
        <v>780</v>
      </c>
      <c r="CS771" t="s">
        <v>780</v>
      </c>
      <c r="CT771" t="s">
        <v>780</v>
      </c>
      <c r="CU771">
        <v>478.2</v>
      </c>
      <c r="CV771">
        <v>472.5</v>
      </c>
      <c r="CW771" t="s">
        <v>2782</v>
      </c>
      <c r="CX771">
        <v>0</v>
      </c>
      <c r="CY771" t="s">
        <v>677</v>
      </c>
    </row>
    <row r="772" spans="2:103" hidden="1">
      <c r="C772" t="s">
        <v>2437</v>
      </c>
      <c r="D772" t="s">
        <v>592</v>
      </c>
      <c r="E772" t="s">
        <v>665</v>
      </c>
      <c r="F772" t="s">
        <v>594</v>
      </c>
      <c r="G772" t="s">
        <v>2796</v>
      </c>
      <c r="H772">
        <v>8970</v>
      </c>
      <c r="I772" t="s">
        <v>616</v>
      </c>
      <c r="J772" t="s">
        <v>598</v>
      </c>
      <c r="K772" t="s">
        <v>773</v>
      </c>
      <c r="L772" t="s">
        <v>654</v>
      </c>
      <c r="N772" t="s">
        <v>2737</v>
      </c>
      <c r="O772" t="s">
        <v>2699</v>
      </c>
      <c r="P772" t="s">
        <v>2739</v>
      </c>
      <c r="Q772" t="s">
        <v>642</v>
      </c>
      <c r="R772">
        <v>380</v>
      </c>
      <c r="S772">
        <v>380</v>
      </c>
      <c r="T772">
        <v>300</v>
      </c>
      <c r="U772">
        <v>10</v>
      </c>
      <c r="V772">
        <v>10</v>
      </c>
      <c r="W772">
        <v>25.6</v>
      </c>
      <c r="Y772" t="s">
        <v>2797</v>
      </c>
      <c r="Z772" t="s">
        <v>607</v>
      </c>
      <c r="AA772">
        <v>2.0000000000000001E-4</v>
      </c>
      <c r="AB772">
        <v>3.8999999999999998E-3</v>
      </c>
      <c r="AC772">
        <v>9.2399999999999996E-2</v>
      </c>
      <c r="AD772" t="s">
        <v>607</v>
      </c>
      <c r="AE772">
        <v>0.90229999999999999</v>
      </c>
      <c r="AF772">
        <v>8.9999999999999998E-4</v>
      </c>
      <c r="AG772" t="s">
        <v>607</v>
      </c>
      <c r="AH772">
        <v>1E-4</v>
      </c>
      <c r="AI772">
        <v>1E-4</v>
      </c>
      <c r="AJ772" t="s">
        <v>607</v>
      </c>
      <c r="AK772" t="s">
        <v>606</v>
      </c>
      <c r="AL772">
        <v>1E-4</v>
      </c>
      <c r="AM772">
        <v>0</v>
      </c>
      <c r="AN772">
        <v>0</v>
      </c>
      <c r="AO772">
        <v>0</v>
      </c>
      <c r="AP772">
        <v>0</v>
      </c>
      <c r="AQ772" t="s">
        <v>606</v>
      </c>
      <c r="AR772" t="s">
        <v>606</v>
      </c>
      <c r="AS772" t="s">
        <v>606</v>
      </c>
      <c r="AT772" t="s">
        <v>606</v>
      </c>
      <c r="AU772" t="s">
        <v>606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0.64600000000000002</v>
      </c>
      <c r="BW772">
        <v>0.79173760000000004</v>
      </c>
      <c r="BX772">
        <v>18.7</v>
      </c>
      <c r="BY772">
        <v>4850.7</v>
      </c>
      <c r="BZ772">
        <v>201</v>
      </c>
      <c r="CB772">
        <v>95</v>
      </c>
      <c r="CC772">
        <v>3.28</v>
      </c>
      <c r="CD772">
        <v>3.2770000000000001</v>
      </c>
      <c r="CE772">
        <v>195</v>
      </c>
      <c r="CF772" t="s">
        <v>609</v>
      </c>
      <c r="CG772">
        <v>5</v>
      </c>
      <c r="CH772" t="s">
        <v>720</v>
      </c>
      <c r="CJ772" t="s">
        <v>644</v>
      </c>
      <c r="CL772" t="s">
        <v>779</v>
      </c>
      <c r="CM772" t="s">
        <v>779</v>
      </c>
      <c r="CN772" t="s">
        <v>779</v>
      </c>
      <c r="CO772" t="s">
        <v>779</v>
      </c>
      <c r="CP772" t="s">
        <v>779</v>
      </c>
      <c r="CQ772" t="s">
        <v>779</v>
      </c>
      <c r="CR772" t="s">
        <v>780</v>
      </c>
      <c r="CS772" t="s">
        <v>780</v>
      </c>
      <c r="CT772" t="s">
        <v>780</v>
      </c>
      <c r="CU772" t="s">
        <v>780</v>
      </c>
      <c r="CV772" t="s">
        <v>780</v>
      </c>
      <c r="CW772" t="s">
        <v>2782</v>
      </c>
      <c r="CX772">
        <v>0</v>
      </c>
      <c r="CY772" t="s">
        <v>677</v>
      </c>
    </row>
    <row r="773" spans="2:103" hidden="1">
      <c r="B773">
        <v>76712</v>
      </c>
      <c r="C773" t="s">
        <v>1475</v>
      </c>
      <c r="D773" t="s">
        <v>592</v>
      </c>
      <c r="E773" t="s">
        <v>665</v>
      </c>
      <c r="F773" t="s">
        <v>594</v>
      </c>
      <c r="G773" t="s">
        <v>2798</v>
      </c>
      <c r="H773">
        <v>7984</v>
      </c>
      <c r="I773" t="s">
        <v>616</v>
      </c>
      <c r="J773" t="s">
        <v>1477</v>
      </c>
      <c r="K773">
        <v>14540</v>
      </c>
      <c r="L773" t="s">
        <v>654</v>
      </c>
      <c r="M773" t="s">
        <v>1169</v>
      </c>
      <c r="N773" t="s">
        <v>2737</v>
      </c>
      <c r="O773" t="s">
        <v>2699</v>
      </c>
      <c r="P773" t="s">
        <v>2739</v>
      </c>
      <c r="Q773" t="s">
        <v>642</v>
      </c>
      <c r="R773">
        <v>350</v>
      </c>
      <c r="S773">
        <v>350</v>
      </c>
      <c r="T773">
        <v>300</v>
      </c>
      <c r="U773">
        <v>10</v>
      </c>
      <c r="V773">
        <v>10</v>
      </c>
      <c r="W773">
        <v>25.6</v>
      </c>
      <c r="Y773" t="s">
        <v>2799</v>
      </c>
      <c r="Z773" t="s">
        <v>606</v>
      </c>
      <c r="AA773">
        <v>1E-4</v>
      </c>
      <c r="AB773">
        <v>3.2000000000000002E-3</v>
      </c>
      <c r="AC773">
        <v>9.4299999999999995E-2</v>
      </c>
      <c r="AD773" t="s">
        <v>607</v>
      </c>
      <c r="AE773">
        <v>0.90180000000000005</v>
      </c>
      <c r="AF773">
        <v>5.0000000000000001E-4</v>
      </c>
      <c r="AG773">
        <v>1E-4</v>
      </c>
      <c r="AH773" t="s">
        <v>607</v>
      </c>
      <c r="AI773" t="s">
        <v>607</v>
      </c>
      <c r="AJ773" t="s">
        <v>607</v>
      </c>
      <c r="AK773" t="s">
        <v>606</v>
      </c>
      <c r="AL773">
        <v>0</v>
      </c>
      <c r="AM773">
        <v>0</v>
      </c>
      <c r="AN773">
        <v>0</v>
      </c>
      <c r="AO773">
        <v>0</v>
      </c>
      <c r="AP773">
        <v>0</v>
      </c>
      <c r="AQ773" t="s">
        <v>607</v>
      </c>
      <c r="AR773" t="s">
        <v>606</v>
      </c>
      <c r="AS773" t="s">
        <v>606</v>
      </c>
      <c r="AT773" t="s">
        <v>606</v>
      </c>
      <c r="AU773" t="s">
        <v>606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0.64700000000000002</v>
      </c>
      <c r="BW773">
        <v>0.79296319999999998</v>
      </c>
      <c r="BX773">
        <v>18.7</v>
      </c>
      <c r="BY773">
        <v>4857</v>
      </c>
      <c r="BZ773">
        <v>201.2</v>
      </c>
      <c r="CB773">
        <v>110.5</v>
      </c>
      <c r="CC773">
        <v>3.8152783769999998</v>
      </c>
      <c r="CD773">
        <v>3.8120353910000002</v>
      </c>
      <c r="CE773">
        <v>221</v>
      </c>
      <c r="CF773" t="s">
        <v>609</v>
      </c>
      <c r="CG773">
        <v>25</v>
      </c>
      <c r="CH773" t="s">
        <v>1478</v>
      </c>
      <c r="CI773" t="s">
        <v>157</v>
      </c>
      <c r="CJ773" t="s">
        <v>1479</v>
      </c>
      <c r="CL773">
        <v>470</v>
      </c>
      <c r="CM773">
        <v>475</v>
      </c>
      <c r="CN773">
        <v>470</v>
      </c>
      <c r="CO773">
        <v>475</v>
      </c>
      <c r="CP773" t="s">
        <v>826</v>
      </c>
      <c r="CQ773" t="s">
        <v>826</v>
      </c>
      <c r="CR773" t="s">
        <v>780</v>
      </c>
      <c r="CS773" t="s">
        <v>780</v>
      </c>
      <c r="CT773" t="s">
        <v>780</v>
      </c>
      <c r="CU773">
        <v>563</v>
      </c>
      <c r="CV773">
        <v>558.29999999999995</v>
      </c>
      <c r="CW773" t="s">
        <v>2782</v>
      </c>
      <c r="CX773">
        <v>0</v>
      </c>
      <c r="CY773" t="s">
        <v>677</v>
      </c>
    </row>
    <row r="774" spans="2:103" hidden="1">
      <c r="B774">
        <v>76711</v>
      </c>
      <c r="C774" t="s">
        <v>1472</v>
      </c>
      <c r="D774" t="s">
        <v>592</v>
      </c>
      <c r="E774" t="s">
        <v>665</v>
      </c>
      <c r="F774" t="s">
        <v>594</v>
      </c>
      <c r="G774" t="s">
        <v>2800</v>
      </c>
      <c r="H774">
        <v>926</v>
      </c>
      <c r="I774" t="s">
        <v>616</v>
      </c>
      <c r="J774" t="s">
        <v>1474</v>
      </c>
      <c r="K774">
        <v>3322</v>
      </c>
      <c r="L774" t="s">
        <v>654</v>
      </c>
      <c r="M774" t="s">
        <v>1143</v>
      </c>
      <c r="N774" t="s">
        <v>2737</v>
      </c>
      <c r="O774" t="s">
        <v>2699</v>
      </c>
      <c r="P774" t="s">
        <v>2739</v>
      </c>
      <c r="Q774" t="s">
        <v>642</v>
      </c>
      <c r="R774">
        <v>330</v>
      </c>
      <c r="S774">
        <v>330</v>
      </c>
      <c r="T774">
        <v>300</v>
      </c>
      <c r="U774">
        <v>7</v>
      </c>
      <c r="V774">
        <v>7</v>
      </c>
      <c r="W774">
        <v>25.6</v>
      </c>
      <c r="Y774" t="s">
        <v>2797</v>
      </c>
      <c r="Z774" t="s">
        <v>607</v>
      </c>
      <c r="AA774">
        <v>1E-4</v>
      </c>
      <c r="AB774">
        <v>3.0999999999999999E-3</v>
      </c>
      <c r="AC774">
        <v>9.5500000000000002E-2</v>
      </c>
      <c r="AD774" t="s">
        <v>607</v>
      </c>
      <c r="AE774">
        <v>0.89939999999999998</v>
      </c>
      <c r="AF774">
        <v>5.9999999999999995E-4</v>
      </c>
      <c r="AG774">
        <v>2.0000000000000001E-4</v>
      </c>
      <c r="AH774">
        <v>2.0000000000000001E-4</v>
      </c>
      <c r="AI774">
        <v>1E-4</v>
      </c>
      <c r="AJ774" t="s">
        <v>607</v>
      </c>
      <c r="AK774" t="s">
        <v>607</v>
      </c>
      <c r="AL774">
        <v>1.2999999999999999E-4</v>
      </c>
      <c r="AM774">
        <v>1E-4</v>
      </c>
      <c r="AN774">
        <v>6.9999999999999994E-5</v>
      </c>
      <c r="AO774">
        <v>2.0000000000000001E-4</v>
      </c>
      <c r="AP774">
        <v>1E-4</v>
      </c>
      <c r="AQ774">
        <v>1E-4</v>
      </c>
      <c r="AR774" t="s">
        <v>607</v>
      </c>
      <c r="AS774" t="s">
        <v>606</v>
      </c>
      <c r="AT774" t="s">
        <v>606</v>
      </c>
      <c r="AU774" t="s">
        <v>606</v>
      </c>
      <c r="BK774">
        <v>0</v>
      </c>
      <c r="BL774">
        <v>6.9999999999999994E-5</v>
      </c>
      <c r="BM774">
        <v>1.0000000000000001E-5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2.0000000000000002E-5</v>
      </c>
      <c r="BV774">
        <v>0.65100000000000002</v>
      </c>
      <c r="BW774">
        <v>0.79786559999999995</v>
      </c>
      <c r="BX774">
        <v>18.8</v>
      </c>
      <c r="BY774">
        <v>4858.8</v>
      </c>
      <c r="BZ774">
        <v>201.6</v>
      </c>
      <c r="CB774">
        <v>127.7</v>
      </c>
      <c r="CC774">
        <v>4.4091497630000003</v>
      </c>
      <c r="CD774">
        <v>4.4054019850000001</v>
      </c>
      <c r="CE774">
        <v>259.44</v>
      </c>
      <c r="CF774" t="s">
        <v>609</v>
      </c>
      <c r="CG774">
        <v>7</v>
      </c>
      <c r="CH774" t="s">
        <v>950</v>
      </c>
      <c r="CI774" t="s">
        <v>157</v>
      </c>
      <c r="CJ774" t="s">
        <v>951</v>
      </c>
      <c r="CL774">
        <v>459.6</v>
      </c>
      <c r="CM774">
        <v>464.5</v>
      </c>
      <c r="CN774">
        <v>459.6</v>
      </c>
      <c r="CO774">
        <v>464.5</v>
      </c>
      <c r="CP774" t="s">
        <v>826</v>
      </c>
      <c r="CQ774" t="s">
        <v>826</v>
      </c>
      <c r="CR774" t="s">
        <v>780</v>
      </c>
      <c r="CS774" t="s">
        <v>780</v>
      </c>
      <c r="CT774" t="s">
        <v>780</v>
      </c>
      <c r="CU774">
        <v>548.29999999999995</v>
      </c>
      <c r="CV774">
        <v>544.6</v>
      </c>
      <c r="CW774" t="s">
        <v>2782</v>
      </c>
      <c r="CX774">
        <v>0</v>
      </c>
      <c r="CY774" t="s">
        <v>677</v>
      </c>
    </row>
    <row r="775" spans="2:103" hidden="1">
      <c r="C775" t="s">
        <v>1175</v>
      </c>
      <c r="D775" t="s">
        <v>592</v>
      </c>
      <c r="E775" t="s">
        <v>665</v>
      </c>
      <c r="F775" t="s">
        <v>594</v>
      </c>
      <c r="G775" t="s">
        <v>2801</v>
      </c>
      <c r="H775">
        <v>11984</v>
      </c>
      <c r="I775" t="s">
        <v>616</v>
      </c>
      <c r="J775" t="s">
        <v>1177</v>
      </c>
      <c r="K775">
        <v>15242</v>
      </c>
      <c r="L775" t="s">
        <v>1178</v>
      </c>
      <c r="M775" t="s">
        <v>1179</v>
      </c>
      <c r="N775" t="s">
        <v>2737</v>
      </c>
      <c r="O775" t="s">
        <v>2699</v>
      </c>
      <c r="P775" t="s">
        <v>2739</v>
      </c>
      <c r="Q775" t="s">
        <v>642</v>
      </c>
      <c r="R775">
        <v>675</v>
      </c>
      <c r="S775">
        <v>675</v>
      </c>
      <c r="T775">
        <v>600</v>
      </c>
      <c r="U775">
        <v>1</v>
      </c>
      <c r="V775">
        <v>1</v>
      </c>
      <c r="W775">
        <v>25.9</v>
      </c>
      <c r="Y775" t="s">
        <v>2797</v>
      </c>
      <c r="Z775" t="s">
        <v>607</v>
      </c>
      <c r="AA775">
        <v>6.9999999999999999E-4</v>
      </c>
      <c r="AB775">
        <v>1.1299999999999999E-2</v>
      </c>
      <c r="AC775">
        <v>1.9400000000000001E-2</v>
      </c>
      <c r="AD775" t="s">
        <v>607</v>
      </c>
      <c r="AE775">
        <v>0.96079999999999999</v>
      </c>
      <c r="AF775">
        <v>4.1000000000000003E-3</v>
      </c>
      <c r="AG775">
        <v>8.0000000000000004E-4</v>
      </c>
      <c r="AH775">
        <v>4.0000000000000002E-4</v>
      </c>
      <c r="AI775">
        <v>1E-4</v>
      </c>
      <c r="AJ775">
        <v>2.0000000000000001E-4</v>
      </c>
      <c r="AK775">
        <v>2.0000000000000001E-4</v>
      </c>
      <c r="AL775">
        <v>3.8999999999999999E-4</v>
      </c>
      <c r="AM775">
        <v>6.4000000000000005E-4</v>
      </c>
      <c r="AN775">
        <v>3.5E-4</v>
      </c>
      <c r="AO775">
        <v>8.0000000000000007E-5</v>
      </c>
      <c r="AP775">
        <v>0</v>
      </c>
      <c r="AQ775" t="s">
        <v>606</v>
      </c>
      <c r="AR775" t="s">
        <v>606</v>
      </c>
      <c r="AS775" t="s">
        <v>606</v>
      </c>
      <c r="AT775" t="s">
        <v>606</v>
      </c>
      <c r="AU775" t="s">
        <v>606</v>
      </c>
      <c r="BK775">
        <v>1.0000000000000001E-5</v>
      </c>
      <c r="BL775">
        <v>3.0000000000000001E-5</v>
      </c>
      <c r="BM775">
        <v>2.0000000000000002E-5</v>
      </c>
      <c r="BN775">
        <v>0</v>
      </c>
      <c r="BO775">
        <v>0</v>
      </c>
      <c r="BP775">
        <v>2.0000000000000002E-5</v>
      </c>
      <c r="BQ775">
        <v>0</v>
      </c>
      <c r="BR775">
        <v>2.7999999999999998E-4</v>
      </c>
      <c r="BS775">
        <v>2.0000000000000002E-5</v>
      </c>
      <c r="BT775">
        <v>3.0000000000000001E-5</v>
      </c>
      <c r="BU775">
        <v>1.2999999999999999E-4</v>
      </c>
      <c r="BV775">
        <v>0.58699999999999997</v>
      </c>
      <c r="BW775">
        <v>0.71942720000000004</v>
      </c>
      <c r="BX775">
        <v>17</v>
      </c>
      <c r="BY775">
        <v>4632.6000000000004</v>
      </c>
      <c r="BZ775">
        <v>193.5</v>
      </c>
      <c r="CB775">
        <v>105.1</v>
      </c>
      <c r="CC775">
        <v>3.628830384</v>
      </c>
      <c r="CD775">
        <v>3.625745878</v>
      </c>
      <c r="CE775">
        <v>213.89</v>
      </c>
      <c r="CF775" t="s">
        <v>609</v>
      </c>
      <c r="CG775">
        <v>2.5</v>
      </c>
      <c r="CH775" t="s">
        <v>1180</v>
      </c>
      <c r="CI775" t="s">
        <v>157</v>
      </c>
      <c r="CJ775" t="s">
        <v>1181</v>
      </c>
      <c r="CL775" t="s">
        <v>826</v>
      </c>
      <c r="CM775" t="s">
        <v>826</v>
      </c>
      <c r="CN775" t="s">
        <v>826</v>
      </c>
      <c r="CO775" t="s">
        <v>826</v>
      </c>
      <c r="CP775" t="s">
        <v>826</v>
      </c>
      <c r="CQ775" t="s">
        <v>826</v>
      </c>
      <c r="CR775" t="s">
        <v>780</v>
      </c>
      <c r="CS775" t="s">
        <v>780</v>
      </c>
      <c r="CT775" t="s">
        <v>780</v>
      </c>
      <c r="CU775">
        <v>511.5</v>
      </c>
      <c r="CV775">
        <v>507.1</v>
      </c>
      <c r="CW775" t="s">
        <v>2782</v>
      </c>
      <c r="CX775">
        <v>0</v>
      </c>
      <c r="CY775" t="s">
        <v>677</v>
      </c>
    </row>
    <row r="776" spans="2:103" hidden="1">
      <c r="C776" t="s">
        <v>1124</v>
      </c>
      <c r="D776" t="s">
        <v>592</v>
      </c>
      <c r="E776" t="s">
        <v>665</v>
      </c>
      <c r="F776" t="s">
        <v>594</v>
      </c>
      <c r="G776" t="s">
        <v>2802</v>
      </c>
      <c r="H776">
        <v>12514</v>
      </c>
      <c r="I776" t="s">
        <v>616</v>
      </c>
      <c r="J776" t="s">
        <v>1126</v>
      </c>
      <c r="K776">
        <v>14541</v>
      </c>
      <c r="L776" t="s">
        <v>654</v>
      </c>
      <c r="M776" t="s">
        <v>1096</v>
      </c>
      <c r="N776" t="s">
        <v>2737</v>
      </c>
      <c r="O776" t="s">
        <v>2699</v>
      </c>
      <c r="P776" t="s">
        <v>2739</v>
      </c>
      <c r="Q776" t="s">
        <v>642</v>
      </c>
      <c r="R776">
        <v>600</v>
      </c>
      <c r="S776">
        <v>600</v>
      </c>
      <c r="T776">
        <v>600</v>
      </c>
      <c r="U776">
        <v>-15</v>
      </c>
      <c r="V776">
        <v>-15</v>
      </c>
      <c r="W776">
        <v>26</v>
      </c>
      <c r="Y776" t="s">
        <v>2803</v>
      </c>
      <c r="Z776">
        <v>8.0000000000000004E-4</v>
      </c>
      <c r="AA776">
        <v>1.4E-3</v>
      </c>
      <c r="AB776">
        <v>2.46E-2</v>
      </c>
      <c r="AC776">
        <v>1.4999999999999999E-2</v>
      </c>
      <c r="AD776" t="s">
        <v>606</v>
      </c>
      <c r="AE776">
        <v>0.95120000000000005</v>
      </c>
      <c r="AF776">
        <v>3.3999999999999998E-3</v>
      </c>
      <c r="AG776">
        <v>4.0000000000000002E-4</v>
      </c>
      <c r="AH776">
        <v>2.9999999999999997E-4</v>
      </c>
      <c r="AI776">
        <v>2.9999999999999997E-4</v>
      </c>
      <c r="AJ776">
        <v>5.9999999999999995E-4</v>
      </c>
      <c r="AK776">
        <v>5.0000000000000001E-4</v>
      </c>
      <c r="AL776">
        <v>6.8999999999999997E-4</v>
      </c>
      <c r="AM776">
        <v>2.3000000000000001E-4</v>
      </c>
      <c r="AN776">
        <v>5.0000000000000002E-5</v>
      </c>
      <c r="AO776">
        <v>0</v>
      </c>
      <c r="AP776">
        <v>0</v>
      </c>
      <c r="AQ776" t="s">
        <v>606</v>
      </c>
      <c r="AR776" t="s">
        <v>606</v>
      </c>
      <c r="AS776" t="s">
        <v>606</v>
      </c>
      <c r="AT776" t="s">
        <v>606</v>
      </c>
      <c r="AU776" t="s">
        <v>606</v>
      </c>
      <c r="BK776">
        <v>1.0000000000000001E-5</v>
      </c>
      <c r="BL776">
        <v>5.0000000000000002E-5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3.6000000000000002E-4</v>
      </c>
      <c r="BS776">
        <v>4.0000000000000003E-5</v>
      </c>
      <c r="BT776">
        <v>2.0000000000000002E-5</v>
      </c>
      <c r="BU776">
        <v>5.0000000000000002E-5</v>
      </c>
      <c r="BV776">
        <v>0.58599999999999997</v>
      </c>
      <c r="BW776">
        <v>0.7182016</v>
      </c>
      <c r="BX776">
        <v>17</v>
      </c>
      <c r="BY776">
        <v>4599.3999999999996</v>
      </c>
      <c r="BZ776">
        <v>191.8</v>
      </c>
      <c r="CB776">
        <v>99.9</v>
      </c>
      <c r="CC776">
        <v>3.4492878720000002</v>
      </c>
      <c r="CD776">
        <v>3.4463559780000002</v>
      </c>
      <c r="CE776">
        <v>203.41</v>
      </c>
      <c r="CF776" t="s">
        <v>609</v>
      </c>
      <c r="CG776">
        <v>0</v>
      </c>
      <c r="CH776" t="s">
        <v>1127</v>
      </c>
      <c r="CI776" t="s">
        <v>157</v>
      </c>
      <c r="CJ776" t="s">
        <v>1128</v>
      </c>
      <c r="CL776">
        <v>1461</v>
      </c>
      <c r="CM776">
        <v>2122</v>
      </c>
      <c r="CN776">
        <v>1461</v>
      </c>
      <c r="CO776">
        <v>2122</v>
      </c>
      <c r="CP776" t="s">
        <v>826</v>
      </c>
      <c r="CQ776" t="s">
        <v>826</v>
      </c>
      <c r="CR776" t="s">
        <v>780</v>
      </c>
      <c r="CS776" t="s">
        <v>780</v>
      </c>
      <c r="CT776" t="s">
        <v>780</v>
      </c>
      <c r="CU776">
        <v>517.1</v>
      </c>
      <c r="CV776">
        <v>511</v>
      </c>
      <c r="CW776" t="s">
        <v>2782</v>
      </c>
      <c r="CX776">
        <v>0</v>
      </c>
      <c r="CY776" t="s">
        <v>677</v>
      </c>
    </row>
    <row r="777" spans="2:103" hidden="1">
      <c r="B777">
        <v>76707</v>
      </c>
      <c r="C777" t="s">
        <v>2394</v>
      </c>
      <c r="D777" t="s">
        <v>592</v>
      </c>
      <c r="E777" t="s">
        <v>665</v>
      </c>
      <c r="F777" t="s">
        <v>594</v>
      </c>
      <c r="G777" t="s">
        <v>2804</v>
      </c>
      <c r="H777">
        <v>16318</v>
      </c>
      <c r="I777" t="s">
        <v>616</v>
      </c>
      <c r="J777" t="s">
        <v>1334</v>
      </c>
      <c r="K777">
        <v>14543</v>
      </c>
      <c r="L777" t="s">
        <v>654</v>
      </c>
      <c r="M777" t="s">
        <v>1096</v>
      </c>
      <c r="N777" t="s">
        <v>2737</v>
      </c>
      <c r="O777" t="s">
        <v>2699</v>
      </c>
      <c r="P777" t="s">
        <v>2739</v>
      </c>
      <c r="Q777" t="s">
        <v>642</v>
      </c>
      <c r="R777">
        <v>680</v>
      </c>
      <c r="S777">
        <v>680</v>
      </c>
      <c r="T777">
        <v>600</v>
      </c>
      <c r="U777">
        <v>1</v>
      </c>
      <c r="V777">
        <v>1</v>
      </c>
      <c r="W777">
        <v>26.7</v>
      </c>
      <c r="Y777" t="s">
        <v>2805</v>
      </c>
      <c r="Z777" t="s">
        <v>607</v>
      </c>
      <c r="AA777">
        <v>1.1999999999999999E-3</v>
      </c>
      <c r="AB777">
        <v>2.1999999999999999E-2</v>
      </c>
      <c r="AC777">
        <v>1.8200000000000001E-2</v>
      </c>
      <c r="AD777" t="s">
        <v>607</v>
      </c>
      <c r="AE777">
        <v>0.9516</v>
      </c>
      <c r="AF777">
        <v>3.7000000000000002E-3</v>
      </c>
      <c r="AG777">
        <v>4.0000000000000002E-4</v>
      </c>
      <c r="AH777">
        <v>2.0000000000000001E-4</v>
      </c>
      <c r="AI777">
        <v>2.0000000000000001E-4</v>
      </c>
      <c r="AJ777">
        <v>5.0000000000000001E-4</v>
      </c>
      <c r="AK777">
        <v>4.0000000000000002E-4</v>
      </c>
      <c r="AL777">
        <v>5.0000000000000001E-4</v>
      </c>
      <c r="AM777">
        <v>3.3E-4</v>
      </c>
      <c r="AN777">
        <v>2.2000000000000001E-4</v>
      </c>
      <c r="AO777">
        <v>0</v>
      </c>
      <c r="AP777">
        <v>0</v>
      </c>
      <c r="AQ777" t="s">
        <v>606</v>
      </c>
      <c r="AR777" t="s">
        <v>606</v>
      </c>
      <c r="AS777" t="s">
        <v>606</v>
      </c>
      <c r="AT777" t="s">
        <v>606</v>
      </c>
      <c r="AU777" t="s">
        <v>606</v>
      </c>
      <c r="BK777">
        <v>1.0000000000000001E-5</v>
      </c>
      <c r="BL777">
        <v>5.0000000000000002E-5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3.5E-4</v>
      </c>
      <c r="BS777">
        <v>3.0000000000000001E-5</v>
      </c>
      <c r="BT777">
        <v>3.0000000000000001E-5</v>
      </c>
      <c r="BU777">
        <v>8.0000000000000007E-5</v>
      </c>
      <c r="BV777">
        <v>0.59</v>
      </c>
      <c r="BW777">
        <v>0.72310399999999997</v>
      </c>
      <c r="BX777">
        <v>17.100000000000001</v>
      </c>
      <c r="BY777">
        <v>4614.3</v>
      </c>
      <c r="BZ777">
        <v>192.5</v>
      </c>
      <c r="CB777">
        <v>102.8</v>
      </c>
      <c r="CC777">
        <v>3.5494173500000001</v>
      </c>
      <c r="CD777">
        <v>3.5464003449999999</v>
      </c>
      <c r="CE777">
        <v>209.36</v>
      </c>
      <c r="CF777" t="s">
        <v>609</v>
      </c>
      <c r="CG777">
        <v>10</v>
      </c>
      <c r="CH777" t="s">
        <v>1335</v>
      </c>
      <c r="CI777" t="s">
        <v>157</v>
      </c>
      <c r="CJ777" t="s">
        <v>1336</v>
      </c>
      <c r="CL777">
        <v>1466.4</v>
      </c>
      <c r="CM777">
        <v>2047</v>
      </c>
      <c r="CN777">
        <v>1466.4</v>
      </c>
      <c r="CO777">
        <v>2047</v>
      </c>
      <c r="CP777" t="s">
        <v>826</v>
      </c>
      <c r="CQ777" t="s">
        <v>826</v>
      </c>
      <c r="CR777" t="s">
        <v>780</v>
      </c>
      <c r="CS777" t="s">
        <v>780</v>
      </c>
      <c r="CT777" t="s">
        <v>780</v>
      </c>
      <c r="CU777">
        <v>533.70000000000005</v>
      </c>
      <c r="CV777">
        <v>526.9</v>
      </c>
      <c r="CW777" t="s">
        <v>2782</v>
      </c>
      <c r="CX777">
        <v>0</v>
      </c>
      <c r="CY777" t="s">
        <v>677</v>
      </c>
    </row>
    <row r="778" spans="2:103" hidden="1">
      <c r="B778">
        <v>76719</v>
      </c>
      <c r="C778" t="s">
        <v>1400</v>
      </c>
      <c r="D778" t="s">
        <v>592</v>
      </c>
      <c r="E778" t="s">
        <v>665</v>
      </c>
      <c r="F778" t="s">
        <v>594</v>
      </c>
      <c r="G778" t="s">
        <v>2806</v>
      </c>
      <c r="H778">
        <v>11413</v>
      </c>
      <c r="I778" t="s">
        <v>616</v>
      </c>
      <c r="J778" t="s">
        <v>598</v>
      </c>
      <c r="K778">
        <v>13497</v>
      </c>
      <c r="L778" t="s">
        <v>654</v>
      </c>
      <c r="M778" t="s">
        <v>1143</v>
      </c>
      <c r="N778" t="s">
        <v>2737</v>
      </c>
      <c r="O778" t="s">
        <v>2699</v>
      </c>
      <c r="P778" t="s">
        <v>2739</v>
      </c>
      <c r="Q778" t="s">
        <v>642</v>
      </c>
      <c r="R778">
        <v>345</v>
      </c>
      <c r="S778">
        <v>345</v>
      </c>
      <c r="T778">
        <v>200</v>
      </c>
      <c r="U778">
        <v>9</v>
      </c>
      <c r="V778">
        <v>9</v>
      </c>
      <c r="W778">
        <v>25.7</v>
      </c>
      <c r="Y778" t="s">
        <v>2751</v>
      </c>
      <c r="Z778" t="s">
        <v>607</v>
      </c>
      <c r="AA778">
        <v>1E-4</v>
      </c>
      <c r="AB778">
        <v>3.8E-3</v>
      </c>
      <c r="AC778">
        <v>8.7300000000000003E-2</v>
      </c>
      <c r="AD778">
        <v>2.9999999999999997E-4</v>
      </c>
      <c r="AE778">
        <v>0.90739999999999998</v>
      </c>
      <c r="AF778">
        <v>8.0000000000000004E-4</v>
      </c>
      <c r="AG778">
        <v>2.0000000000000001E-4</v>
      </c>
      <c r="AH778" t="s">
        <v>607</v>
      </c>
      <c r="AI778">
        <v>1E-4</v>
      </c>
      <c r="AJ778" t="s">
        <v>607</v>
      </c>
      <c r="AK778" t="s">
        <v>607</v>
      </c>
      <c r="AL778">
        <v>0</v>
      </c>
      <c r="AM778">
        <v>0</v>
      </c>
      <c r="AN778">
        <v>0</v>
      </c>
      <c r="AO778">
        <v>0</v>
      </c>
      <c r="AP778">
        <v>0</v>
      </c>
      <c r="AQ778" t="s">
        <v>607</v>
      </c>
      <c r="AR778" t="s">
        <v>606</v>
      </c>
      <c r="AS778" t="s">
        <v>606</v>
      </c>
      <c r="AT778" t="s">
        <v>606</v>
      </c>
      <c r="AU778" t="s">
        <v>606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0.64100000000000001</v>
      </c>
      <c r="BW778">
        <v>0.78560960000000002</v>
      </c>
      <c r="BX778">
        <v>18.600000000000001</v>
      </c>
      <c r="BY778">
        <v>4837.7</v>
      </c>
      <c r="BZ778">
        <v>200.5</v>
      </c>
      <c r="CB778">
        <v>113.3</v>
      </c>
      <c r="CC778">
        <v>3.911955114</v>
      </c>
      <c r="CD778">
        <v>3.9086299530000002</v>
      </c>
      <c r="CE778">
        <v>224.67</v>
      </c>
      <c r="CF778" t="s">
        <v>609</v>
      </c>
      <c r="CG778">
        <v>275</v>
      </c>
      <c r="CH778" t="s">
        <v>932</v>
      </c>
      <c r="CI778" t="s">
        <v>157</v>
      </c>
      <c r="CJ778" t="s">
        <v>933</v>
      </c>
      <c r="CL778">
        <v>455</v>
      </c>
      <c r="CM778">
        <v>462</v>
      </c>
      <c r="CN778">
        <v>455</v>
      </c>
      <c r="CO778">
        <v>462</v>
      </c>
      <c r="CP778" t="s">
        <v>826</v>
      </c>
      <c r="CQ778" t="s">
        <v>826</v>
      </c>
      <c r="CR778" t="s">
        <v>780</v>
      </c>
      <c r="CS778" t="s">
        <v>780</v>
      </c>
      <c r="CT778" t="s">
        <v>780</v>
      </c>
      <c r="CU778">
        <v>538.20000000000005</v>
      </c>
      <c r="CV778">
        <v>533.79999999999995</v>
      </c>
      <c r="CW778" t="s">
        <v>2782</v>
      </c>
      <c r="CX778">
        <v>0</v>
      </c>
      <c r="CY778" t="s">
        <v>677</v>
      </c>
    </row>
    <row r="779" spans="2:103" hidden="1">
      <c r="B779">
        <v>76717</v>
      </c>
      <c r="C779" t="s">
        <v>2807</v>
      </c>
      <c r="D779" t="s">
        <v>592</v>
      </c>
      <c r="E779" t="s">
        <v>665</v>
      </c>
      <c r="F779" t="s">
        <v>594</v>
      </c>
      <c r="G779" t="s">
        <v>2808</v>
      </c>
      <c r="H779">
        <v>11498</v>
      </c>
      <c r="I779" t="s">
        <v>616</v>
      </c>
      <c r="J779" t="s">
        <v>1447</v>
      </c>
      <c r="K779">
        <v>14596</v>
      </c>
      <c r="L779" t="s">
        <v>654</v>
      </c>
      <c r="M779" t="s">
        <v>1143</v>
      </c>
      <c r="N779" t="s">
        <v>2737</v>
      </c>
      <c r="O779" t="s">
        <v>2699</v>
      </c>
      <c r="P779" t="s">
        <v>2739</v>
      </c>
      <c r="Q779" t="s">
        <v>642</v>
      </c>
      <c r="R779">
        <v>165</v>
      </c>
      <c r="S779">
        <v>165</v>
      </c>
      <c r="T779">
        <v>100</v>
      </c>
      <c r="U779">
        <v>8</v>
      </c>
      <c r="V779">
        <v>8</v>
      </c>
      <c r="W779">
        <v>26.2</v>
      </c>
      <c r="Y779" t="s">
        <v>2809</v>
      </c>
      <c r="Z779" t="s">
        <v>607</v>
      </c>
      <c r="AA779">
        <v>2.0000000000000001E-4</v>
      </c>
      <c r="AB779">
        <v>3.7000000000000002E-3</v>
      </c>
      <c r="AC779">
        <v>8.8999999999999996E-2</v>
      </c>
      <c r="AD779">
        <v>1E-4</v>
      </c>
      <c r="AE779">
        <v>0.90529999999999999</v>
      </c>
      <c r="AF779">
        <v>1E-3</v>
      </c>
      <c r="AG779">
        <v>4.0000000000000002E-4</v>
      </c>
      <c r="AH779">
        <v>1E-4</v>
      </c>
      <c r="AI779">
        <v>1E-4</v>
      </c>
      <c r="AJ779" t="s">
        <v>607</v>
      </c>
      <c r="AK779" t="s">
        <v>607</v>
      </c>
      <c r="AL779">
        <v>6.9999999999999994E-5</v>
      </c>
      <c r="AM779">
        <v>0</v>
      </c>
      <c r="AN779">
        <v>0</v>
      </c>
      <c r="AO779">
        <v>0</v>
      </c>
      <c r="AP779">
        <v>0</v>
      </c>
      <c r="AQ779" t="s">
        <v>607</v>
      </c>
      <c r="AR779" t="s">
        <v>606</v>
      </c>
      <c r="AS779" t="s">
        <v>606</v>
      </c>
      <c r="AT779" t="s">
        <v>606</v>
      </c>
      <c r="AU779" t="s">
        <v>606</v>
      </c>
      <c r="BK779">
        <v>0</v>
      </c>
      <c r="BL779">
        <v>3.0000000000000001E-5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0.64300000000000002</v>
      </c>
      <c r="BW779">
        <v>0.78806080000000001</v>
      </c>
      <c r="BX779">
        <v>18.600000000000001</v>
      </c>
      <c r="BY779">
        <v>4841.3</v>
      </c>
      <c r="BZ779">
        <v>200.7</v>
      </c>
      <c r="CB779">
        <v>108.7</v>
      </c>
      <c r="CC779">
        <v>3.7531290460000002</v>
      </c>
      <c r="CD779">
        <v>3.7499388859999998</v>
      </c>
      <c r="CE779">
        <v>216.94</v>
      </c>
      <c r="CF779" t="s">
        <v>609</v>
      </c>
      <c r="CG779">
        <v>80</v>
      </c>
      <c r="CH779" t="s">
        <v>1448</v>
      </c>
      <c r="CI779" t="s">
        <v>157</v>
      </c>
      <c r="CJ779" t="s">
        <v>1449</v>
      </c>
      <c r="CL779">
        <v>447</v>
      </c>
      <c r="CM779">
        <v>451</v>
      </c>
      <c r="CN779">
        <v>447</v>
      </c>
      <c r="CO779">
        <v>451</v>
      </c>
      <c r="CP779" t="s">
        <v>826</v>
      </c>
      <c r="CQ779" t="s">
        <v>826</v>
      </c>
      <c r="CR779" t="s">
        <v>780</v>
      </c>
      <c r="CS779" t="s">
        <v>780</v>
      </c>
      <c r="CT779" t="s">
        <v>780</v>
      </c>
      <c r="CU779">
        <v>532</v>
      </c>
      <c r="CV779">
        <v>527.9</v>
      </c>
      <c r="CW779" t="s">
        <v>2782</v>
      </c>
      <c r="CX779">
        <v>0</v>
      </c>
      <c r="CY779" t="s">
        <v>677</v>
      </c>
    </row>
    <row r="780" spans="2:103" hidden="1">
      <c r="B780">
        <v>76691</v>
      </c>
      <c r="C780" t="s">
        <v>2810</v>
      </c>
      <c r="D780" t="s">
        <v>592</v>
      </c>
      <c r="E780" t="s">
        <v>665</v>
      </c>
      <c r="F780" t="s">
        <v>594</v>
      </c>
      <c r="G780" t="s">
        <v>2811</v>
      </c>
      <c r="H780">
        <v>16229</v>
      </c>
      <c r="I780" t="s">
        <v>616</v>
      </c>
      <c r="J780" t="s">
        <v>851</v>
      </c>
      <c r="K780">
        <v>14508</v>
      </c>
      <c r="L780" t="s">
        <v>654</v>
      </c>
      <c r="M780" t="s">
        <v>852</v>
      </c>
      <c r="N780" t="s">
        <v>2737</v>
      </c>
      <c r="O780" t="s">
        <v>2699</v>
      </c>
      <c r="P780" t="s">
        <v>2739</v>
      </c>
      <c r="Q780" t="s">
        <v>823</v>
      </c>
      <c r="R780">
        <v>475</v>
      </c>
      <c r="S780">
        <v>475</v>
      </c>
      <c r="T780">
        <v>400</v>
      </c>
      <c r="U780">
        <v>-10</v>
      </c>
      <c r="V780">
        <v>-10</v>
      </c>
      <c r="W780">
        <v>25.7</v>
      </c>
      <c r="Z780">
        <v>1E-4</v>
      </c>
      <c r="AA780">
        <v>2.0000000000000001E-4</v>
      </c>
      <c r="AB780">
        <v>3.5000000000000001E-3</v>
      </c>
      <c r="AC780">
        <v>8.0199999999999994E-2</v>
      </c>
      <c r="AD780" t="s">
        <v>607</v>
      </c>
      <c r="AE780">
        <v>0.91500000000000004</v>
      </c>
      <c r="AF780">
        <v>1E-3</v>
      </c>
      <c r="AG780" t="s">
        <v>606</v>
      </c>
      <c r="AH780" t="s">
        <v>606</v>
      </c>
      <c r="AI780" t="s">
        <v>606</v>
      </c>
      <c r="AJ780" t="s">
        <v>607</v>
      </c>
      <c r="AK780" t="s">
        <v>607</v>
      </c>
      <c r="AL780">
        <v>0</v>
      </c>
      <c r="AM780">
        <v>0</v>
      </c>
      <c r="AN780">
        <v>0</v>
      </c>
      <c r="AO780">
        <v>0</v>
      </c>
      <c r="AP780">
        <v>0</v>
      </c>
      <c r="AQ780" t="s">
        <v>607</v>
      </c>
      <c r="AR780" t="s">
        <v>607</v>
      </c>
      <c r="AS780" t="s">
        <v>607</v>
      </c>
      <c r="AT780" t="s">
        <v>607</v>
      </c>
      <c r="AU780" t="s">
        <v>607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0.63300000000000001</v>
      </c>
      <c r="BW780">
        <v>0.77580479999999996</v>
      </c>
      <c r="BX780">
        <v>18.3</v>
      </c>
      <c r="BY780">
        <v>4817.3</v>
      </c>
      <c r="BZ780">
        <v>199.5</v>
      </c>
      <c r="CB780">
        <v>128.5</v>
      </c>
      <c r="CC780">
        <v>4.4367716880000003</v>
      </c>
      <c r="CD780">
        <v>4.433000432</v>
      </c>
      <c r="CE780">
        <v>260.82</v>
      </c>
      <c r="CF780" t="s">
        <v>609</v>
      </c>
      <c r="CG780">
        <v>18</v>
      </c>
      <c r="CH780" t="s">
        <v>854</v>
      </c>
      <c r="CI780" t="s">
        <v>157</v>
      </c>
      <c r="CJ780" t="s">
        <v>855</v>
      </c>
      <c r="CL780">
        <v>483</v>
      </c>
      <c r="CM780">
        <v>485</v>
      </c>
      <c r="CN780">
        <v>483</v>
      </c>
      <c r="CO780">
        <v>485</v>
      </c>
      <c r="CP780" t="s">
        <v>826</v>
      </c>
      <c r="CQ780" t="s">
        <v>826</v>
      </c>
      <c r="CR780" t="s">
        <v>780</v>
      </c>
      <c r="CS780" t="s">
        <v>780</v>
      </c>
      <c r="CT780" t="s">
        <v>780</v>
      </c>
      <c r="CU780">
        <v>564.9</v>
      </c>
      <c r="CV780">
        <v>561.29999999999995</v>
      </c>
      <c r="CW780" t="s">
        <v>2782</v>
      </c>
      <c r="CX780">
        <v>0</v>
      </c>
      <c r="CY780" t="s">
        <v>677</v>
      </c>
    </row>
    <row r="781" spans="2:103" hidden="1">
      <c r="B781">
        <v>76713</v>
      </c>
      <c r="C781" t="s">
        <v>1597</v>
      </c>
      <c r="D781" t="s">
        <v>592</v>
      </c>
      <c r="E781" t="s">
        <v>665</v>
      </c>
      <c r="F781" t="s">
        <v>594</v>
      </c>
      <c r="G781" t="s">
        <v>2812</v>
      </c>
      <c r="H781">
        <v>16366</v>
      </c>
      <c r="I781" t="s">
        <v>616</v>
      </c>
      <c r="J781" t="s">
        <v>1599</v>
      </c>
      <c r="K781" t="s">
        <v>773</v>
      </c>
      <c r="L781" t="s">
        <v>654</v>
      </c>
      <c r="M781" t="s">
        <v>831</v>
      </c>
      <c r="N781" t="s">
        <v>2737</v>
      </c>
      <c r="O781" t="s">
        <v>2699</v>
      </c>
      <c r="P781" t="s">
        <v>2739</v>
      </c>
      <c r="Q781" t="s">
        <v>642</v>
      </c>
      <c r="R781">
        <v>170</v>
      </c>
      <c r="S781">
        <v>170</v>
      </c>
      <c r="T781">
        <v>200</v>
      </c>
      <c r="U781">
        <v>6</v>
      </c>
      <c r="V781">
        <v>6</v>
      </c>
      <c r="W781">
        <v>25.7</v>
      </c>
      <c r="Z781" t="s">
        <v>607</v>
      </c>
      <c r="AA781">
        <v>1E-4</v>
      </c>
      <c r="AB781">
        <v>2.8999999999999998E-3</v>
      </c>
      <c r="AC781">
        <v>9.3700000000000006E-2</v>
      </c>
      <c r="AD781" t="s">
        <v>607</v>
      </c>
      <c r="AE781">
        <v>0.90249999999999997</v>
      </c>
      <c r="AF781">
        <v>8.0000000000000004E-4</v>
      </c>
      <c r="AG781" t="s">
        <v>606</v>
      </c>
      <c r="AH781" t="s">
        <v>606</v>
      </c>
      <c r="AI781" t="s">
        <v>606</v>
      </c>
      <c r="AJ781" t="s">
        <v>607</v>
      </c>
      <c r="AK781" t="s">
        <v>607</v>
      </c>
      <c r="AL781">
        <v>0</v>
      </c>
      <c r="AM781">
        <v>0</v>
      </c>
      <c r="AN781">
        <v>0</v>
      </c>
      <c r="AO781">
        <v>0</v>
      </c>
      <c r="AP781">
        <v>0</v>
      </c>
      <c r="AQ781" t="s">
        <v>607</v>
      </c>
      <c r="AR781" t="s">
        <v>606</v>
      </c>
      <c r="AS781" t="s">
        <v>606</v>
      </c>
      <c r="AT781" t="s">
        <v>606</v>
      </c>
      <c r="AU781" t="s">
        <v>606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0.64600000000000002</v>
      </c>
      <c r="BW781">
        <v>0.79173760000000004</v>
      </c>
      <c r="BX781">
        <v>18.7</v>
      </c>
      <c r="BY781">
        <v>4855.7</v>
      </c>
      <c r="BZ781">
        <v>201.1</v>
      </c>
      <c r="CB781">
        <v>120.3</v>
      </c>
      <c r="CC781">
        <v>4.1536469570000003</v>
      </c>
      <c r="CD781">
        <v>4.1501163569999999</v>
      </c>
      <c r="CE781">
        <v>242.92</v>
      </c>
      <c r="CF781" t="s">
        <v>609</v>
      </c>
      <c r="CG781">
        <v>2.5</v>
      </c>
      <c r="CH781" t="s">
        <v>1601</v>
      </c>
      <c r="CJ781" t="s">
        <v>1602</v>
      </c>
      <c r="CL781">
        <v>465</v>
      </c>
      <c r="CM781">
        <v>471</v>
      </c>
      <c r="CN781">
        <v>465</v>
      </c>
      <c r="CO781">
        <v>471</v>
      </c>
      <c r="CP781" t="s">
        <v>779</v>
      </c>
      <c r="CQ781" t="s">
        <v>779</v>
      </c>
      <c r="CR781" t="s">
        <v>780</v>
      </c>
      <c r="CU781">
        <v>545.22</v>
      </c>
      <c r="CV781">
        <v>541.62</v>
      </c>
      <c r="CW781" t="s">
        <v>2782</v>
      </c>
      <c r="CX781">
        <v>0</v>
      </c>
      <c r="CY781" t="s">
        <v>677</v>
      </c>
    </row>
    <row r="782" spans="2:103" hidden="1">
      <c r="B782">
        <v>76714</v>
      </c>
      <c r="C782" t="s">
        <v>1339</v>
      </c>
      <c r="D782" t="s">
        <v>592</v>
      </c>
      <c r="E782" t="s">
        <v>665</v>
      </c>
      <c r="F782" t="s">
        <v>594</v>
      </c>
      <c r="G782" t="s">
        <v>2813</v>
      </c>
      <c r="H782">
        <v>280</v>
      </c>
      <c r="I782" t="s">
        <v>616</v>
      </c>
      <c r="J782" t="s">
        <v>1341</v>
      </c>
      <c r="K782">
        <v>12906</v>
      </c>
      <c r="L782" t="s">
        <v>654</v>
      </c>
      <c r="M782" t="s">
        <v>1143</v>
      </c>
      <c r="N782" t="s">
        <v>2737</v>
      </c>
      <c r="O782" t="s">
        <v>2699</v>
      </c>
      <c r="P782" t="s">
        <v>2739</v>
      </c>
      <c r="Q782" t="s">
        <v>642</v>
      </c>
      <c r="R782">
        <v>200</v>
      </c>
      <c r="S782">
        <v>200</v>
      </c>
      <c r="T782">
        <v>200</v>
      </c>
      <c r="U782">
        <v>0</v>
      </c>
      <c r="V782">
        <v>0</v>
      </c>
      <c r="W782">
        <v>26.7</v>
      </c>
      <c r="Y782" t="s">
        <v>2751</v>
      </c>
      <c r="Z782" t="s">
        <v>607</v>
      </c>
      <c r="AA782">
        <v>1E-4</v>
      </c>
      <c r="AB782">
        <v>3.3999999999999998E-3</v>
      </c>
      <c r="AC782">
        <v>9.01E-2</v>
      </c>
      <c r="AD782" t="s">
        <v>607</v>
      </c>
      <c r="AE782">
        <v>0.90549999999999997</v>
      </c>
      <c r="AF782">
        <v>8.0000000000000004E-4</v>
      </c>
      <c r="AG782" t="s">
        <v>607</v>
      </c>
      <c r="AH782" t="s">
        <v>607</v>
      </c>
      <c r="AI782">
        <v>1E-4</v>
      </c>
      <c r="AJ782" t="s">
        <v>606</v>
      </c>
      <c r="AK782" t="s">
        <v>606</v>
      </c>
      <c r="AL782">
        <v>0</v>
      </c>
      <c r="AM782">
        <v>0</v>
      </c>
      <c r="AN782">
        <v>0</v>
      </c>
      <c r="AO782">
        <v>0</v>
      </c>
      <c r="AP782">
        <v>0</v>
      </c>
      <c r="AQ782" t="s">
        <v>606</v>
      </c>
      <c r="AR782" t="s">
        <v>606</v>
      </c>
      <c r="AS782" t="s">
        <v>606</v>
      </c>
      <c r="AT782" t="s">
        <v>606</v>
      </c>
      <c r="AU782" t="s">
        <v>606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0.64300000000000002</v>
      </c>
      <c r="BW782">
        <v>0.78806080000000001</v>
      </c>
      <c r="BX782">
        <v>18.600000000000001</v>
      </c>
      <c r="BY782">
        <v>4845.2</v>
      </c>
      <c r="BZ782">
        <v>200.7</v>
      </c>
      <c r="CB782">
        <v>108.7</v>
      </c>
      <c r="CC782">
        <v>3.7531290460000002</v>
      </c>
      <c r="CD782">
        <v>3.7499388859999998</v>
      </c>
      <c r="CE782">
        <v>213.24</v>
      </c>
      <c r="CF782" t="s">
        <v>609</v>
      </c>
      <c r="CG782">
        <v>32</v>
      </c>
      <c r="CH782" t="s">
        <v>1342</v>
      </c>
      <c r="CI782" t="s">
        <v>157</v>
      </c>
      <c r="CJ782" t="s">
        <v>1343</v>
      </c>
      <c r="CL782">
        <v>451</v>
      </c>
      <c r="CM782">
        <v>461</v>
      </c>
      <c r="CN782">
        <v>451</v>
      </c>
      <c r="CO782">
        <v>461</v>
      </c>
      <c r="CP782" t="s">
        <v>826</v>
      </c>
      <c r="CQ782" t="s">
        <v>826</v>
      </c>
      <c r="CU782">
        <v>536</v>
      </c>
      <c r="CV782">
        <v>532.4</v>
      </c>
      <c r="CW782" t="s">
        <v>2782</v>
      </c>
      <c r="CX782">
        <v>0</v>
      </c>
      <c r="CY782" t="s">
        <v>677</v>
      </c>
    </row>
    <row r="783" spans="2:103" hidden="1">
      <c r="B783">
        <v>76702</v>
      </c>
      <c r="C783" t="s">
        <v>1344</v>
      </c>
      <c r="D783" t="s">
        <v>592</v>
      </c>
      <c r="E783" t="s">
        <v>665</v>
      </c>
      <c r="F783" t="s">
        <v>594</v>
      </c>
      <c r="G783" t="s">
        <v>2814</v>
      </c>
      <c r="H783">
        <v>10623</v>
      </c>
      <c r="I783" t="s">
        <v>616</v>
      </c>
      <c r="J783" t="s">
        <v>1346</v>
      </c>
      <c r="K783">
        <v>14539</v>
      </c>
      <c r="L783" t="s">
        <v>654</v>
      </c>
      <c r="M783" t="s">
        <v>1143</v>
      </c>
      <c r="N783" t="s">
        <v>2737</v>
      </c>
      <c r="O783" t="s">
        <v>2699</v>
      </c>
      <c r="P783" t="s">
        <v>2739</v>
      </c>
      <c r="Q783" t="s">
        <v>642</v>
      </c>
      <c r="R783">
        <v>665</v>
      </c>
      <c r="S783">
        <v>665</v>
      </c>
      <c r="T783">
        <v>600</v>
      </c>
      <c r="U783">
        <v>26</v>
      </c>
      <c r="V783">
        <v>26</v>
      </c>
      <c r="W783">
        <v>26.7</v>
      </c>
      <c r="Y783" t="s">
        <v>2815</v>
      </c>
      <c r="Z783" t="s">
        <v>606</v>
      </c>
      <c r="AA783">
        <v>1E-4</v>
      </c>
      <c r="AB783">
        <v>4.4000000000000003E-3</v>
      </c>
      <c r="AC783">
        <v>0.1196</v>
      </c>
      <c r="AD783" t="s">
        <v>607</v>
      </c>
      <c r="AE783">
        <v>0.874</v>
      </c>
      <c r="AF783">
        <v>1.1000000000000001E-3</v>
      </c>
      <c r="AG783">
        <v>5.0000000000000001E-4</v>
      </c>
      <c r="AH783">
        <v>1E-4</v>
      </c>
      <c r="AI783">
        <v>1E-4</v>
      </c>
      <c r="AJ783" t="s">
        <v>607</v>
      </c>
      <c r="AK783" t="s">
        <v>606</v>
      </c>
      <c r="AL783">
        <v>6.0000000000000002E-5</v>
      </c>
      <c r="AM783">
        <v>0</v>
      </c>
      <c r="AN783">
        <v>0</v>
      </c>
      <c r="AO783">
        <v>0</v>
      </c>
      <c r="AP783">
        <v>0</v>
      </c>
      <c r="AQ783" t="s">
        <v>606</v>
      </c>
      <c r="AR783" t="s">
        <v>606</v>
      </c>
      <c r="AS783" t="s">
        <v>606</v>
      </c>
      <c r="AT783" t="s">
        <v>606</v>
      </c>
      <c r="AU783" t="s">
        <v>606</v>
      </c>
      <c r="BK783">
        <v>0</v>
      </c>
      <c r="BL783">
        <v>4.0000000000000003E-5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0.67300000000000004</v>
      </c>
      <c r="BW783">
        <v>0.82482880000000003</v>
      </c>
      <c r="BX783">
        <v>19.5</v>
      </c>
      <c r="BY783">
        <v>4925.8</v>
      </c>
      <c r="BZ783">
        <v>204.2</v>
      </c>
      <c r="CB783">
        <v>104.6</v>
      </c>
      <c r="CC783">
        <v>3.6115666809999998</v>
      </c>
      <c r="CD783">
        <v>3.6084968489999998</v>
      </c>
      <c r="CE783">
        <v>210.37</v>
      </c>
      <c r="CF783" t="s">
        <v>609</v>
      </c>
      <c r="CG783">
        <v>37</v>
      </c>
      <c r="CH783" t="s">
        <v>989</v>
      </c>
      <c r="CI783" t="s">
        <v>157</v>
      </c>
      <c r="CJ783" t="s">
        <v>990</v>
      </c>
      <c r="CL783">
        <v>470</v>
      </c>
      <c r="CM783">
        <v>475</v>
      </c>
      <c r="CN783">
        <v>470</v>
      </c>
      <c r="CO783">
        <v>475</v>
      </c>
      <c r="CP783" t="s">
        <v>826</v>
      </c>
      <c r="CQ783" t="s">
        <v>826</v>
      </c>
      <c r="CR783" t="s">
        <v>780</v>
      </c>
      <c r="CS783" t="s">
        <v>780</v>
      </c>
      <c r="CT783" t="s">
        <v>780</v>
      </c>
      <c r="CU783">
        <v>548.29999999999995</v>
      </c>
      <c r="CV783">
        <v>544.1</v>
      </c>
      <c r="CW783" t="s">
        <v>2782</v>
      </c>
      <c r="CX783">
        <v>0</v>
      </c>
      <c r="CY783" t="s">
        <v>677</v>
      </c>
    </row>
    <row r="784" spans="2:103" hidden="1">
      <c r="B784">
        <v>76643</v>
      </c>
      <c r="C784" t="s">
        <v>1398</v>
      </c>
      <c r="D784" t="s">
        <v>592</v>
      </c>
      <c r="E784" t="s">
        <v>665</v>
      </c>
      <c r="F784" t="s">
        <v>594</v>
      </c>
      <c r="G784" t="s">
        <v>2816</v>
      </c>
      <c r="H784">
        <v>12395</v>
      </c>
      <c r="I784" t="s">
        <v>616</v>
      </c>
      <c r="J784" t="s">
        <v>922</v>
      </c>
      <c r="K784">
        <v>15226</v>
      </c>
      <c r="L784" t="s">
        <v>654</v>
      </c>
      <c r="M784" t="s">
        <v>1169</v>
      </c>
      <c r="N784" t="s">
        <v>2737</v>
      </c>
      <c r="O784" t="s">
        <v>2699</v>
      </c>
      <c r="P784" t="s">
        <v>2739</v>
      </c>
      <c r="Q784" t="s">
        <v>642</v>
      </c>
      <c r="R784">
        <v>330</v>
      </c>
      <c r="S784">
        <v>330</v>
      </c>
      <c r="T784">
        <v>300</v>
      </c>
      <c r="U784">
        <v>4</v>
      </c>
      <c r="V784">
        <v>4</v>
      </c>
      <c r="W784">
        <v>26.1</v>
      </c>
      <c r="Y784" t="s">
        <v>2809</v>
      </c>
      <c r="Z784" t="s">
        <v>607</v>
      </c>
      <c r="AA784">
        <v>1E-4</v>
      </c>
      <c r="AB784">
        <v>2.7000000000000001E-3</v>
      </c>
      <c r="AC784">
        <v>0.13120000000000001</v>
      </c>
      <c r="AD784">
        <v>8.0000000000000004E-4</v>
      </c>
      <c r="AE784">
        <v>0.8619</v>
      </c>
      <c r="AF784">
        <v>2.3999999999999998E-3</v>
      </c>
      <c r="AG784">
        <v>5.9999999999999995E-4</v>
      </c>
      <c r="AH784">
        <v>1E-4</v>
      </c>
      <c r="AI784">
        <v>1E-4</v>
      </c>
      <c r="AJ784" t="s">
        <v>607</v>
      </c>
      <c r="AK784" t="s">
        <v>606</v>
      </c>
      <c r="AL784">
        <v>6.9999999999999994E-5</v>
      </c>
      <c r="AM784">
        <v>0</v>
      </c>
      <c r="AN784">
        <v>0</v>
      </c>
      <c r="AO784">
        <v>0</v>
      </c>
      <c r="AP784">
        <v>0</v>
      </c>
      <c r="AQ784" t="s">
        <v>606</v>
      </c>
      <c r="AR784" t="s">
        <v>606</v>
      </c>
      <c r="AS784" t="s">
        <v>606</v>
      </c>
      <c r="AT784" t="s">
        <v>606</v>
      </c>
      <c r="AU784" t="s">
        <v>606</v>
      </c>
      <c r="BK784">
        <v>0</v>
      </c>
      <c r="BL784">
        <v>3.0000000000000001E-5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0.68500000000000005</v>
      </c>
      <c r="BW784">
        <v>0.83953599999999995</v>
      </c>
      <c r="BX784">
        <v>19.8</v>
      </c>
      <c r="BY784">
        <v>4964.2</v>
      </c>
      <c r="BZ784">
        <v>205.9</v>
      </c>
      <c r="CB784">
        <v>110</v>
      </c>
      <c r="CC784">
        <v>3.798014674</v>
      </c>
      <c r="CD784">
        <v>3.794786362</v>
      </c>
      <c r="CE784">
        <v>219.21</v>
      </c>
      <c r="CF784" t="s">
        <v>609</v>
      </c>
      <c r="CG784">
        <v>800</v>
      </c>
      <c r="CH784" t="s">
        <v>656</v>
      </c>
      <c r="CI784" t="s">
        <v>157</v>
      </c>
      <c r="CJ784" t="s">
        <v>657</v>
      </c>
      <c r="CL784">
        <v>1458</v>
      </c>
      <c r="CM784">
        <v>1462</v>
      </c>
      <c r="CN784">
        <v>1458</v>
      </c>
      <c r="CO784">
        <v>1462</v>
      </c>
      <c r="CP784" t="s">
        <v>826</v>
      </c>
      <c r="CQ784" t="s">
        <v>826</v>
      </c>
      <c r="CR784" t="s">
        <v>780</v>
      </c>
      <c r="CS784" t="s">
        <v>780</v>
      </c>
      <c r="CT784" t="s">
        <v>780</v>
      </c>
      <c r="CU784">
        <v>558</v>
      </c>
      <c r="CV784">
        <v>553.5</v>
      </c>
      <c r="CW784" t="s">
        <v>2782</v>
      </c>
      <c r="CX784">
        <v>600</v>
      </c>
      <c r="CY784" t="s">
        <v>677</v>
      </c>
    </row>
    <row r="785" spans="2:103" hidden="1">
      <c r="B785">
        <v>76695</v>
      </c>
      <c r="C785" t="s">
        <v>2345</v>
      </c>
      <c r="D785" t="s">
        <v>592</v>
      </c>
      <c r="E785" t="s">
        <v>665</v>
      </c>
      <c r="F785" t="s">
        <v>594</v>
      </c>
      <c r="G785" t="s">
        <v>2817</v>
      </c>
      <c r="H785">
        <v>10790</v>
      </c>
      <c r="I785" t="s">
        <v>616</v>
      </c>
      <c r="J785" t="s">
        <v>1222</v>
      </c>
      <c r="K785">
        <v>14507</v>
      </c>
      <c r="L785" t="s">
        <v>654</v>
      </c>
      <c r="M785" t="s">
        <v>1169</v>
      </c>
      <c r="N785" t="s">
        <v>2737</v>
      </c>
      <c r="O785" t="s">
        <v>2699</v>
      </c>
      <c r="P785" t="s">
        <v>2739</v>
      </c>
      <c r="Q785" t="s">
        <v>642</v>
      </c>
      <c r="R785">
        <v>440</v>
      </c>
      <c r="S785">
        <v>440</v>
      </c>
      <c r="T785">
        <v>400</v>
      </c>
      <c r="U785">
        <v>-8</v>
      </c>
      <c r="V785">
        <v>-8</v>
      </c>
      <c r="W785">
        <v>26.1</v>
      </c>
      <c r="Y785" t="s">
        <v>2809</v>
      </c>
      <c r="Z785" t="s">
        <v>607</v>
      </c>
      <c r="AA785">
        <v>1E-4</v>
      </c>
      <c r="AB785">
        <v>3.5000000000000001E-3</v>
      </c>
      <c r="AC785">
        <v>9.2600000000000002E-2</v>
      </c>
      <c r="AD785" t="s">
        <v>607</v>
      </c>
      <c r="AE785">
        <v>0.90200000000000002</v>
      </c>
      <c r="AF785">
        <v>1.1000000000000001E-3</v>
      </c>
      <c r="AG785">
        <v>5.0000000000000001E-4</v>
      </c>
      <c r="AH785">
        <v>1E-4</v>
      </c>
      <c r="AI785" t="s">
        <v>607</v>
      </c>
      <c r="AJ785" t="s">
        <v>606</v>
      </c>
      <c r="AK785" t="s">
        <v>606</v>
      </c>
      <c r="AL785">
        <v>8.0000000000000007E-5</v>
      </c>
      <c r="AM785">
        <v>0</v>
      </c>
      <c r="AN785">
        <v>0</v>
      </c>
      <c r="AO785">
        <v>0</v>
      </c>
      <c r="AP785">
        <v>0</v>
      </c>
      <c r="AQ785" t="s">
        <v>606</v>
      </c>
      <c r="AR785" t="s">
        <v>606</v>
      </c>
      <c r="AS785" t="s">
        <v>606</v>
      </c>
      <c r="AT785" t="s">
        <v>606</v>
      </c>
      <c r="AU785" t="s">
        <v>606</v>
      </c>
      <c r="BK785">
        <v>0</v>
      </c>
      <c r="BL785">
        <v>2.0000000000000002E-5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0.64600000000000002</v>
      </c>
      <c r="BW785">
        <v>0.79173760000000004</v>
      </c>
      <c r="BX785">
        <v>18.7</v>
      </c>
      <c r="BY785">
        <v>4851.6000000000004</v>
      </c>
      <c r="BZ785">
        <v>201.1</v>
      </c>
      <c r="CB785">
        <v>112.5</v>
      </c>
      <c r="CC785">
        <v>3.8843331889999999</v>
      </c>
      <c r="CD785">
        <v>3.8810315059999998</v>
      </c>
      <c r="CE785">
        <v>226.88</v>
      </c>
      <c r="CF785" t="s">
        <v>609</v>
      </c>
      <c r="CG785">
        <v>1</v>
      </c>
      <c r="CH785" t="s">
        <v>1223</v>
      </c>
      <c r="CI785" t="s">
        <v>157</v>
      </c>
      <c r="CJ785" t="s">
        <v>1224</v>
      </c>
      <c r="CL785">
        <v>1398</v>
      </c>
      <c r="CM785">
        <v>1407</v>
      </c>
      <c r="CN785">
        <v>1398</v>
      </c>
      <c r="CO785">
        <v>1407</v>
      </c>
      <c r="CP785" t="s">
        <v>826</v>
      </c>
      <c r="CQ785" t="s">
        <v>826</v>
      </c>
      <c r="CR785" t="s">
        <v>780</v>
      </c>
      <c r="CS785" t="s">
        <v>780</v>
      </c>
      <c r="CT785" t="s">
        <v>780</v>
      </c>
      <c r="CU785">
        <v>565</v>
      </c>
      <c r="CV785">
        <v>561.29999999999995</v>
      </c>
      <c r="CW785" t="s">
        <v>2782</v>
      </c>
      <c r="CX785">
        <v>0</v>
      </c>
      <c r="CY785" t="s">
        <v>677</v>
      </c>
    </row>
    <row r="786" spans="2:103" hidden="1">
      <c r="B786">
        <v>76716</v>
      </c>
      <c r="C786" t="s">
        <v>2450</v>
      </c>
      <c r="D786" t="s">
        <v>592</v>
      </c>
      <c r="E786" t="s">
        <v>665</v>
      </c>
      <c r="F786" t="s">
        <v>594</v>
      </c>
      <c r="G786" t="s">
        <v>2818</v>
      </c>
      <c r="H786">
        <v>10226</v>
      </c>
      <c r="I786" t="s">
        <v>616</v>
      </c>
      <c r="J786" t="s">
        <v>837</v>
      </c>
      <c r="K786">
        <v>17419</v>
      </c>
      <c r="L786" t="s">
        <v>654</v>
      </c>
      <c r="M786" t="s">
        <v>1143</v>
      </c>
      <c r="N786" t="s">
        <v>2737</v>
      </c>
      <c r="O786" t="s">
        <v>2699</v>
      </c>
      <c r="P786" t="s">
        <v>2739</v>
      </c>
      <c r="Q786" t="s">
        <v>642</v>
      </c>
      <c r="R786">
        <v>290</v>
      </c>
      <c r="S786">
        <v>290</v>
      </c>
      <c r="T786">
        <v>250</v>
      </c>
      <c r="U786">
        <v>12</v>
      </c>
      <c r="V786">
        <v>12</v>
      </c>
      <c r="W786">
        <v>25.7</v>
      </c>
      <c r="Y786" t="s">
        <v>2819</v>
      </c>
      <c r="Z786">
        <v>1.6000000000000001E-3</v>
      </c>
      <c r="AA786">
        <v>1E-4</v>
      </c>
      <c r="AB786">
        <v>7.1000000000000004E-3</v>
      </c>
      <c r="AC786">
        <v>8.6800000000000002E-2</v>
      </c>
      <c r="AD786">
        <v>1E-4</v>
      </c>
      <c r="AE786">
        <v>0.90349999999999997</v>
      </c>
      <c r="AF786">
        <v>5.9999999999999995E-4</v>
      </c>
      <c r="AG786">
        <v>1E-4</v>
      </c>
      <c r="AH786" t="s">
        <v>607</v>
      </c>
      <c r="AI786">
        <v>1E-4</v>
      </c>
      <c r="AJ786" t="s">
        <v>607</v>
      </c>
      <c r="AK786" t="s">
        <v>607</v>
      </c>
      <c r="AL786">
        <v>0</v>
      </c>
      <c r="AM786">
        <v>0</v>
      </c>
      <c r="AN786">
        <v>0</v>
      </c>
      <c r="AO786">
        <v>0</v>
      </c>
      <c r="AP786">
        <v>0</v>
      </c>
      <c r="AQ786" t="s">
        <v>606</v>
      </c>
      <c r="AR786" t="s">
        <v>606</v>
      </c>
      <c r="AS786" t="s">
        <v>606</v>
      </c>
      <c r="AT786" t="s">
        <v>606</v>
      </c>
      <c r="AU786" t="s">
        <v>606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0.64100000000000001</v>
      </c>
      <c r="BW786">
        <v>0.78560960000000002</v>
      </c>
      <c r="BX786">
        <v>18.600000000000001</v>
      </c>
      <c r="BY786">
        <v>4826.3999999999996</v>
      </c>
      <c r="BZ786">
        <v>200.2</v>
      </c>
      <c r="CB786">
        <v>110.9</v>
      </c>
      <c r="CC786">
        <v>3.8290893399999999</v>
      </c>
      <c r="CD786">
        <v>3.8258346140000001</v>
      </c>
      <c r="CE786">
        <v>222.13</v>
      </c>
      <c r="CF786" t="s">
        <v>609</v>
      </c>
      <c r="CG786">
        <v>120</v>
      </c>
      <c r="CH786" t="s">
        <v>838</v>
      </c>
      <c r="CI786" t="s">
        <v>157</v>
      </c>
      <c r="CJ786" t="s">
        <v>839</v>
      </c>
      <c r="CL786">
        <v>461.2</v>
      </c>
      <c r="CM786">
        <v>466.2</v>
      </c>
      <c r="CN786">
        <v>461.2</v>
      </c>
      <c r="CO786">
        <v>466.2</v>
      </c>
      <c r="CP786" t="s">
        <v>826</v>
      </c>
      <c r="CQ786" t="s">
        <v>826</v>
      </c>
      <c r="CR786" t="s">
        <v>780</v>
      </c>
      <c r="CS786" t="s">
        <v>780</v>
      </c>
      <c r="CT786" t="s">
        <v>780</v>
      </c>
      <c r="CU786" t="s">
        <v>834</v>
      </c>
      <c r="CV786">
        <v>541.70000000000005</v>
      </c>
      <c r="CW786" t="s">
        <v>2782</v>
      </c>
      <c r="CX786">
        <v>0</v>
      </c>
      <c r="CY786" t="s">
        <v>677</v>
      </c>
    </row>
    <row r="787" spans="2:103" hidden="1">
      <c r="B787">
        <v>83943</v>
      </c>
      <c r="C787" t="s">
        <v>731</v>
      </c>
      <c r="D787" t="s">
        <v>592</v>
      </c>
      <c r="E787" t="s">
        <v>614</v>
      </c>
      <c r="F787" t="s">
        <v>594</v>
      </c>
      <c r="G787" t="s">
        <v>2820</v>
      </c>
      <c r="H787" t="s">
        <v>2821</v>
      </c>
      <c r="I787" t="s">
        <v>616</v>
      </c>
      <c r="J787" t="s">
        <v>598</v>
      </c>
      <c r="L787" t="s">
        <v>617</v>
      </c>
      <c r="N787" t="s">
        <v>2737</v>
      </c>
      <c r="O787" t="s">
        <v>2822</v>
      </c>
      <c r="P787" t="s">
        <v>2823</v>
      </c>
      <c r="Q787" t="s">
        <v>698</v>
      </c>
      <c r="R787">
        <v>15</v>
      </c>
      <c r="S787">
        <v>15</v>
      </c>
      <c r="T787" t="s">
        <v>605</v>
      </c>
      <c r="U787">
        <v>25</v>
      </c>
      <c r="V787">
        <v>25</v>
      </c>
      <c r="W787">
        <v>23.2</v>
      </c>
      <c r="Z787">
        <v>2.0000000000000001E-4</v>
      </c>
      <c r="AA787" t="s">
        <v>607</v>
      </c>
      <c r="AB787" t="s">
        <v>606</v>
      </c>
      <c r="AC787">
        <v>0.97019999999999995</v>
      </c>
      <c r="AD787">
        <v>8.0000000000000004E-4</v>
      </c>
      <c r="AE787">
        <v>2.86E-2</v>
      </c>
      <c r="AF787">
        <v>2.0000000000000001E-4</v>
      </c>
      <c r="AG787" t="s">
        <v>607</v>
      </c>
      <c r="AH787" t="s">
        <v>607</v>
      </c>
      <c r="AI787" t="s">
        <v>607</v>
      </c>
      <c r="AJ787" t="s">
        <v>607</v>
      </c>
      <c r="AK787" t="s">
        <v>607</v>
      </c>
      <c r="AL787">
        <v>0</v>
      </c>
      <c r="AM787">
        <v>0</v>
      </c>
      <c r="AN787">
        <v>0</v>
      </c>
      <c r="AO787">
        <v>0</v>
      </c>
      <c r="AP787">
        <v>0</v>
      </c>
      <c r="AQ787" t="s">
        <v>606</v>
      </c>
      <c r="AR787" t="s">
        <v>606</v>
      </c>
      <c r="AS787" t="s">
        <v>606</v>
      </c>
      <c r="AT787" t="s">
        <v>606</v>
      </c>
      <c r="AU787" t="s">
        <v>606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1.4910000000000001</v>
      </c>
      <c r="BW787">
        <v>1.8273695999999999</v>
      </c>
      <c r="BX787">
        <v>43.2</v>
      </c>
      <c r="BY787">
        <v>7300.8</v>
      </c>
      <c r="BZ787">
        <v>301</v>
      </c>
      <c r="CB787">
        <v>97.1</v>
      </c>
      <c r="CC787">
        <v>3.3526111350000001</v>
      </c>
      <c r="CD787">
        <v>3.3497614160000002</v>
      </c>
      <c r="CE787">
        <v>184.74</v>
      </c>
      <c r="CF787" t="s">
        <v>609</v>
      </c>
      <c r="CG787">
        <v>800</v>
      </c>
      <c r="CH787" t="s">
        <v>699</v>
      </c>
      <c r="CJ787" t="s">
        <v>624</v>
      </c>
      <c r="CW787" t="s">
        <v>2824</v>
      </c>
      <c r="CX787">
        <v>0</v>
      </c>
      <c r="CY787" t="s">
        <v>677</v>
      </c>
    </row>
    <row r="788" spans="2:103" hidden="1">
      <c r="B788">
        <v>79037</v>
      </c>
      <c r="C788" t="s">
        <v>731</v>
      </c>
      <c r="D788" t="s">
        <v>592</v>
      </c>
      <c r="E788" t="s">
        <v>614</v>
      </c>
      <c r="F788" t="s">
        <v>594</v>
      </c>
      <c r="G788" t="s">
        <v>2825</v>
      </c>
      <c r="H788">
        <v>16016</v>
      </c>
      <c r="I788" t="s">
        <v>616</v>
      </c>
      <c r="J788" t="s">
        <v>598</v>
      </c>
      <c r="L788" t="s">
        <v>617</v>
      </c>
      <c r="N788" t="s">
        <v>2737</v>
      </c>
      <c r="O788" t="s">
        <v>2822</v>
      </c>
      <c r="P788" t="s">
        <v>2826</v>
      </c>
      <c r="Q788" t="s">
        <v>783</v>
      </c>
      <c r="R788">
        <v>525</v>
      </c>
      <c r="S788">
        <v>525</v>
      </c>
      <c r="T788">
        <v>500</v>
      </c>
      <c r="U788">
        <v>2</v>
      </c>
      <c r="V788">
        <v>2</v>
      </c>
      <c r="W788">
        <v>25.2</v>
      </c>
      <c r="Y788" t="s">
        <v>2827</v>
      </c>
      <c r="Z788" t="s">
        <v>607</v>
      </c>
      <c r="AA788">
        <v>2.9999999999999997E-4</v>
      </c>
      <c r="AB788">
        <v>7.6E-3</v>
      </c>
      <c r="AC788">
        <v>5.7299999999999997E-2</v>
      </c>
      <c r="AD788" t="s">
        <v>607</v>
      </c>
      <c r="AE788">
        <v>0.9274</v>
      </c>
      <c r="AF788">
        <v>5.5999999999999999E-3</v>
      </c>
      <c r="AG788">
        <v>6.9999999999999999E-4</v>
      </c>
      <c r="AH788">
        <v>2.0000000000000001E-4</v>
      </c>
      <c r="AI788">
        <v>2.0000000000000001E-4</v>
      </c>
      <c r="AJ788">
        <v>1E-4</v>
      </c>
      <c r="AK788">
        <v>1E-4</v>
      </c>
      <c r="AL788">
        <v>1.1E-4</v>
      </c>
      <c r="AM788">
        <v>1.8000000000000001E-4</v>
      </c>
      <c r="AN788">
        <v>8.0000000000000007E-5</v>
      </c>
      <c r="AO788">
        <v>0</v>
      </c>
      <c r="AP788">
        <v>0</v>
      </c>
      <c r="AQ788" t="s">
        <v>606</v>
      </c>
      <c r="AR788" t="s">
        <v>606</v>
      </c>
      <c r="AS788" t="s">
        <v>606</v>
      </c>
      <c r="AT788" t="s">
        <v>606</v>
      </c>
      <c r="AU788" t="s">
        <v>606</v>
      </c>
      <c r="BK788">
        <v>0</v>
      </c>
      <c r="BL788">
        <v>2.0000000000000002E-5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6.9999999999999994E-5</v>
      </c>
      <c r="BS788">
        <v>1.0000000000000001E-5</v>
      </c>
      <c r="BT788">
        <v>1.0000000000000001E-5</v>
      </c>
      <c r="BU788">
        <v>2.0000000000000002E-5</v>
      </c>
      <c r="BV788">
        <v>0.61799999999999999</v>
      </c>
      <c r="BW788">
        <v>0.75742080000000001</v>
      </c>
      <c r="BX788">
        <v>17.899999999999999</v>
      </c>
      <c r="BY788">
        <v>4747.7</v>
      </c>
      <c r="BZ788">
        <v>197.6</v>
      </c>
      <c r="CB788">
        <v>105.1</v>
      </c>
      <c r="CC788">
        <v>3.628830384</v>
      </c>
      <c r="CD788">
        <v>3.625745878</v>
      </c>
      <c r="CE788">
        <v>213.95</v>
      </c>
      <c r="CF788" t="s">
        <v>609</v>
      </c>
      <c r="CG788">
        <v>37</v>
      </c>
      <c r="CH788" t="s">
        <v>784</v>
      </c>
      <c r="CJ788" t="s">
        <v>624</v>
      </c>
      <c r="CW788" t="s">
        <v>2824</v>
      </c>
      <c r="CX788">
        <v>0</v>
      </c>
      <c r="CY788" t="s">
        <v>677</v>
      </c>
    </row>
    <row r="789" spans="2:103" hidden="1">
      <c r="B789">
        <v>79042</v>
      </c>
      <c r="C789" t="s">
        <v>731</v>
      </c>
      <c r="D789" t="s">
        <v>592</v>
      </c>
      <c r="E789" t="s">
        <v>614</v>
      </c>
      <c r="F789" t="s">
        <v>594</v>
      </c>
      <c r="G789" t="s">
        <v>2828</v>
      </c>
      <c r="H789">
        <v>14160</v>
      </c>
      <c r="I789" t="s">
        <v>616</v>
      </c>
      <c r="J789" t="s">
        <v>598</v>
      </c>
      <c r="L789" t="s">
        <v>617</v>
      </c>
      <c r="N789" t="s">
        <v>2737</v>
      </c>
      <c r="O789" t="s">
        <v>2822</v>
      </c>
      <c r="P789" t="s">
        <v>2826</v>
      </c>
      <c r="Q789" t="s">
        <v>705</v>
      </c>
      <c r="R789">
        <v>920</v>
      </c>
      <c r="S789">
        <v>920</v>
      </c>
      <c r="T789">
        <v>777</v>
      </c>
      <c r="U789">
        <v>21</v>
      </c>
      <c r="V789">
        <v>21</v>
      </c>
      <c r="W789">
        <v>25.5</v>
      </c>
      <c r="Y789" t="s">
        <v>2829</v>
      </c>
      <c r="Z789" t="s">
        <v>607</v>
      </c>
      <c r="AA789">
        <v>2.9999999999999997E-4</v>
      </c>
      <c r="AB789">
        <v>7.4999999999999997E-3</v>
      </c>
      <c r="AC789">
        <v>1.12E-2</v>
      </c>
      <c r="AD789" t="s">
        <v>606</v>
      </c>
      <c r="AE789">
        <v>0.97340000000000004</v>
      </c>
      <c r="AF789">
        <v>5.3E-3</v>
      </c>
      <c r="AG789">
        <v>1.8E-3</v>
      </c>
      <c r="AH789">
        <v>2.0000000000000001E-4</v>
      </c>
      <c r="AI789">
        <v>1E-4</v>
      </c>
      <c r="AJ789">
        <v>1E-4</v>
      </c>
      <c r="AK789" t="s">
        <v>607</v>
      </c>
      <c r="AL789">
        <v>6.9999999999999994E-5</v>
      </c>
      <c r="AM789">
        <v>0</v>
      </c>
      <c r="AN789">
        <v>0</v>
      </c>
      <c r="AO789">
        <v>0</v>
      </c>
      <c r="AP789">
        <v>0</v>
      </c>
      <c r="AQ789" t="s">
        <v>606</v>
      </c>
      <c r="AR789" t="s">
        <v>606</v>
      </c>
      <c r="AS789" t="s">
        <v>606</v>
      </c>
      <c r="AT789" t="s">
        <v>606</v>
      </c>
      <c r="AU789" t="s">
        <v>606</v>
      </c>
      <c r="BK789">
        <v>0</v>
      </c>
      <c r="BL789">
        <v>1.0000000000000001E-5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2.0000000000000002E-5</v>
      </c>
      <c r="BS789">
        <v>0</v>
      </c>
      <c r="BT789">
        <v>0</v>
      </c>
      <c r="BU789">
        <v>0</v>
      </c>
      <c r="BV789">
        <v>0.57299999999999995</v>
      </c>
      <c r="BW789">
        <v>0.70226880000000003</v>
      </c>
      <c r="BX789">
        <v>16.600000000000001</v>
      </c>
      <c r="BY789">
        <v>4619.8</v>
      </c>
      <c r="BZ789">
        <v>192.4</v>
      </c>
      <c r="CB789">
        <v>108.4</v>
      </c>
      <c r="CC789">
        <v>3.7427708239999999</v>
      </c>
      <c r="CD789">
        <v>3.7395894690000002</v>
      </c>
      <c r="CE789">
        <v>219.32</v>
      </c>
      <c r="CF789" t="s">
        <v>609</v>
      </c>
      <c r="CG789">
        <v>0</v>
      </c>
      <c r="CH789" t="s">
        <v>706</v>
      </c>
      <c r="CJ789" t="s">
        <v>624</v>
      </c>
      <c r="CW789" t="s">
        <v>2824</v>
      </c>
      <c r="CX789">
        <v>0</v>
      </c>
      <c r="CY789" t="s">
        <v>677</v>
      </c>
    </row>
    <row r="790" spans="2:103" hidden="1">
      <c r="B790">
        <v>83942</v>
      </c>
      <c r="C790" t="s">
        <v>2139</v>
      </c>
      <c r="D790" t="s">
        <v>592</v>
      </c>
      <c r="E790" t="s">
        <v>614</v>
      </c>
      <c r="F790" t="s">
        <v>594</v>
      </c>
      <c r="G790" t="s">
        <v>2830</v>
      </c>
      <c r="H790">
        <v>11589</v>
      </c>
      <c r="I790" t="s">
        <v>616</v>
      </c>
      <c r="J790" t="s">
        <v>598</v>
      </c>
      <c r="L790" t="s">
        <v>617</v>
      </c>
      <c r="N790" t="s">
        <v>2737</v>
      </c>
      <c r="O790" t="s">
        <v>2822</v>
      </c>
      <c r="P790" t="s">
        <v>2831</v>
      </c>
      <c r="Q790" t="s">
        <v>2456</v>
      </c>
      <c r="R790">
        <v>850</v>
      </c>
      <c r="S790">
        <v>850</v>
      </c>
      <c r="T790">
        <v>707</v>
      </c>
      <c r="U790">
        <v>20</v>
      </c>
      <c r="V790">
        <v>20</v>
      </c>
      <c r="W790">
        <v>25.5</v>
      </c>
      <c r="Y790" t="s">
        <v>2829</v>
      </c>
      <c r="Z790" t="s">
        <v>607</v>
      </c>
      <c r="AA790">
        <v>2.9999999999999997E-4</v>
      </c>
      <c r="AB790">
        <v>8.0999999999999996E-3</v>
      </c>
      <c r="AC790">
        <v>1.09E-2</v>
      </c>
      <c r="AD790" t="s">
        <v>606</v>
      </c>
      <c r="AE790">
        <v>0.97470000000000001</v>
      </c>
      <c r="AF790">
        <v>5.4000000000000003E-3</v>
      </c>
      <c r="AG790" t="s">
        <v>606</v>
      </c>
      <c r="AH790">
        <v>1E-4</v>
      </c>
      <c r="AI790">
        <v>1E-4</v>
      </c>
      <c r="AJ790">
        <v>1E-4</v>
      </c>
      <c r="AK790" t="s">
        <v>607</v>
      </c>
      <c r="AL790">
        <v>6.0000000000000002E-5</v>
      </c>
      <c r="AM790">
        <v>1E-4</v>
      </c>
      <c r="AN790">
        <v>9.0000000000000006E-5</v>
      </c>
      <c r="AO790">
        <v>0</v>
      </c>
      <c r="AP790">
        <v>0</v>
      </c>
      <c r="AQ790" t="s">
        <v>606</v>
      </c>
      <c r="AR790" t="s">
        <v>606</v>
      </c>
      <c r="AS790" t="s">
        <v>606</v>
      </c>
      <c r="AT790" t="s">
        <v>606</v>
      </c>
      <c r="AU790" t="s">
        <v>606</v>
      </c>
      <c r="BK790">
        <v>0</v>
      </c>
      <c r="BL790">
        <v>1.0000000000000001E-5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3.0000000000000001E-5</v>
      </c>
      <c r="BS790">
        <v>0</v>
      </c>
      <c r="BT790">
        <v>0</v>
      </c>
      <c r="BU790">
        <v>1.0000000000000001E-5</v>
      </c>
      <c r="BV790">
        <v>0.57199999999999995</v>
      </c>
      <c r="BW790">
        <v>0.70104319999999998</v>
      </c>
      <c r="BX790">
        <v>16.600000000000001</v>
      </c>
      <c r="BY790">
        <v>4618.7</v>
      </c>
      <c r="BZ790">
        <v>192</v>
      </c>
      <c r="CB790">
        <v>108.2</v>
      </c>
      <c r="CC790">
        <v>3.7358653429999999</v>
      </c>
      <c r="CD790">
        <v>3.7326898580000001</v>
      </c>
      <c r="CE790">
        <v>220.18</v>
      </c>
      <c r="CF790" t="s">
        <v>609</v>
      </c>
      <c r="CG790">
        <v>0</v>
      </c>
      <c r="CH790" t="s">
        <v>2457</v>
      </c>
      <c r="CJ790" t="s">
        <v>624</v>
      </c>
      <c r="CW790" t="s">
        <v>2824</v>
      </c>
      <c r="CX790">
        <v>0</v>
      </c>
      <c r="CY790" t="s">
        <v>677</v>
      </c>
    </row>
    <row r="791" spans="2:103" hidden="1">
      <c r="B791">
        <v>79040</v>
      </c>
      <c r="C791" t="s">
        <v>1741</v>
      </c>
      <c r="D791" t="s">
        <v>592</v>
      </c>
      <c r="E791" t="s">
        <v>614</v>
      </c>
      <c r="F791" t="s">
        <v>594</v>
      </c>
      <c r="G791" t="s">
        <v>2832</v>
      </c>
      <c r="H791">
        <v>16593</v>
      </c>
      <c r="I791" t="s">
        <v>616</v>
      </c>
      <c r="J791" t="s">
        <v>598</v>
      </c>
      <c r="L791" t="s">
        <v>617</v>
      </c>
      <c r="N791" t="s">
        <v>2737</v>
      </c>
      <c r="O791" t="s">
        <v>2822</v>
      </c>
      <c r="P791" t="s">
        <v>2833</v>
      </c>
      <c r="Q791" t="s">
        <v>627</v>
      </c>
      <c r="R791">
        <v>6400</v>
      </c>
      <c r="S791">
        <v>6400</v>
      </c>
      <c r="T791">
        <v>6050</v>
      </c>
      <c r="U791">
        <v>27</v>
      </c>
      <c r="V791">
        <v>27</v>
      </c>
      <c r="W791">
        <v>25.5</v>
      </c>
      <c r="Z791" t="s">
        <v>607</v>
      </c>
      <c r="AA791">
        <v>2.9999999999999997E-4</v>
      </c>
      <c r="AB791">
        <v>7.7999999999999996E-3</v>
      </c>
      <c r="AC791">
        <v>1.11E-2</v>
      </c>
      <c r="AD791" t="s">
        <v>606</v>
      </c>
      <c r="AE791">
        <v>0.97419999999999995</v>
      </c>
      <c r="AF791">
        <v>5.7000000000000002E-3</v>
      </c>
      <c r="AG791">
        <v>5.0000000000000001E-4</v>
      </c>
      <c r="AH791">
        <v>1E-4</v>
      </c>
      <c r="AI791">
        <v>1E-4</v>
      </c>
      <c r="AJ791" t="s">
        <v>607</v>
      </c>
      <c r="AK791" t="s">
        <v>607</v>
      </c>
      <c r="AL791">
        <v>0</v>
      </c>
      <c r="AM791">
        <v>1E-4</v>
      </c>
      <c r="AN791">
        <v>9.0000000000000006E-5</v>
      </c>
      <c r="AO791">
        <v>0</v>
      </c>
      <c r="AP791">
        <v>0</v>
      </c>
      <c r="AQ791" t="s">
        <v>606</v>
      </c>
      <c r="AR791" t="s">
        <v>606</v>
      </c>
      <c r="AS791" t="s">
        <v>606</v>
      </c>
      <c r="AT791" t="s">
        <v>606</v>
      </c>
      <c r="AU791" t="s">
        <v>606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1.0000000000000001E-5</v>
      </c>
      <c r="BV791">
        <v>0.57199999999999995</v>
      </c>
      <c r="BW791">
        <v>0.70104319999999998</v>
      </c>
      <c r="BX791">
        <v>16.600000000000001</v>
      </c>
      <c r="BY791">
        <v>4619.8</v>
      </c>
      <c r="BZ791">
        <v>192.1</v>
      </c>
      <c r="CB791">
        <v>108.3</v>
      </c>
      <c r="CC791">
        <v>3.7393180840000002</v>
      </c>
      <c r="CD791">
        <v>3.7361396629999999</v>
      </c>
      <c r="CE791">
        <v>220.77</v>
      </c>
      <c r="CF791" t="s">
        <v>609</v>
      </c>
      <c r="CG791">
        <v>0</v>
      </c>
      <c r="CH791" t="s">
        <v>628</v>
      </c>
      <c r="CJ791" t="s">
        <v>624</v>
      </c>
      <c r="CW791" t="s">
        <v>2824</v>
      </c>
      <c r="CX791">
        <v>0</v>
      </c>
      <c r="CY791" t="s">
        <v>677</v>
      </c>
    </row>
    <row r="792" spans="2:103" hidden="1">
      <c r="B792">
        <v>79039</v>
      </c>
      <c r="C792" t="s">
        <v>731</v>
      </c>
      <c r="D792" t="s">
        <v>592</v>
      </c>
      <c r="E792" t="s">
        <v>614</v>
      </c>
      <c r="F792" t="s">
        <v>594</v>
      </c>
      <c r="G792" t="s">
        <v>2834</v>
      </c>
      <c r="H792">
        <v>16677</v>
      </c>
      <c r="I792" t="s">
        <v>616</v>
      </c>
      <c r="J792" t="s">
        <v>598</v>
      </c>
      <c r="L792" t="s">
        <v>617</v>
      </c>
      <c r="N792" t="s">
        <v>2737</v>
      </c>
      <c r="O792" t="s">
        <v>2822</v>
      </c>
      <c r="P792" t="s">
        <v>2826</v>
      </c>
      <c r="Q792" t="s">
        <v>777</v>
      </c>
      <c r="R792">
        <v>650</v>
      </c>
      <c r="S792">
        <v>650</v>
      </c>
      <c r="T792">
        <v>600</v>
      </c>
      <c r="U792">
        <v>-10</v>
      </c>
      <c r="V792">
        <v>-10</v>
      </c>
      <c r="W792">
        <v>25.5</v>
      </c>
      <c r="Y792" t="s">
        <v>622</v>
      </c>
      <c r="Z792" t="s">
        <v>607</v>
      </c>
      <c r="AA792">
        <v>4.0000000000000002E-4</v>
      </c>
      <c r="AB792">
        <v>8.6999999999999994E-3</v>
      </c>
      <c r="AC792">
        <v>0.05</v>
      </c>
      <c r="AD792" t="s">
        <v>607</v>
      </c>
      <c r="AE792">
        <v>0.92979999999999996</v>
      </c>
      <c r="AF792">
        <v>9.1000000000000004E-3</v>
      </c>
      <c r="AG792">
        <v>1E-3</v>
      </c>
      <c r="AH792">
        <v>2.9999999999999997E-4</v>
      </c>
      <c r="AI792">
        <v>2.0000000000000001E-4</v>
      </c>
      <c r="AJ792">
        <v>1E-4</v>
      </c>
      <c r="AK792">
        <v>1E-4</v>
      </c>
      <c r="AL792">
        <v>4.0000000000000003E-5</v>
      </c>
      <c r="AM792">
        <v>8.0000000000000007E-5</v>
      </c>
      <c r="AN792">
        <v>8.0000000000000007E-5</v>
      </c>
      <c r="AO792">
        <v>0</v>
      </c>
      <c r="AP792">
        <v>0</v>
      </c>
      <c r="AQ792" t="s">
        <v>607</v>
      </c>
      <c r="AR792" t="s">
        <v>606</v>
      </c>
      <c r="AS792" t="s">
        <v>606</v>
      </c>
      <c r="AT792" t="s">
        <v>606</v>
      </c>
      <c r="AU792" t="s">
        <v>606</v>
      </c>
      <c r="BK792">
        <v>0</v>
      </c>
      <c r="BL792">
        <v>1.0000000000000001E-5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5.0000000000000002E-5</v>
      </c>
      <c r="BS792">
        <v>1.0000000000000001E-5</v>
      </c>
      <c r="BT792">
        <v>1.0000000000000001E-5</v>
      </c>
      <c r="BU792">
        <v>2.0000000000000002E-5</v>
      </c>
      <c r="BV792">
        <v>0.61299999999999999</v>
      </c>
      <c r="BW792">
        <v>0.75129279999999998</v>
      </c>
      <c r="BX792">
        <v>17.8</v>
      </c>
      <c r="BY792">
        <v>4726.6000000000004</v>
      </c>
      <c r="BZ792">
        <v>197.1</v>
      </c>
      <c r="CB792">
        <v>108.1</v>
      </c>
      <c r="CC792">
        <v>3.7324126030000002</v>
      </c>
      <c r="CD792">
        <v>3.7292400520000002</v>
      </c>
      <c r="CE792">
        <v>219.18</v>
      </c>
      <c r="CF792" t="s">
        <v>609</v>
      </c>
      <c r="CG792">
        <v>2.5</v>
      </c>
      <c r="CH792" t="s">
        <v>778</v>
      </c>
      <c r="CJ792" t="s">
        <v>624</v>
      </c>
      <c r="CW792" t="s">
        <v>2824</v>
      </c>
      <c r="CX792">
        <v>0</v>
      </c>
      <c r="CY792" t="s">
        <v>677</v>
      </c>
    </row>
    <row r="793" spans="2:103" hidden="1">
      <c r="B793">
        <v>79038</v>
      </c>
      <c r="C793" t="s">
        <v>731</v>
      </c>
      <c r="D793" t="s">
        <v>592</v>
      </c>
      <c r="E793" t="s">
        <v>614</v>
      </c>
      <c r="F793" t="s">
        <v>594</v>
      </c>
      <c r="G793" t="s">
        <v>2835</v>
      </c>
      <c r="H793">
        <v>14722</v>
      </c>
      <c r="I793" t="s">
        <v>616</v>
      </c>
      <c r="J793" t="s">
        <v>598</v>
      </c>
      <c r="L793" t="s">
        <v>617</v>
      </c>
      <c r="N793" t="s">
        <v>2737</v>
      </c>
      <c r="O793" t="s">
        <v>2822</v>
      </c>
      <c r="P793" t="s">
        <v>2826</v>
      </c>
      <c r="Q793" t="s">
        <v>786</v>
      </c>
      <c r="R793">
        <v>460</v>
      </c>
      <c r="S793">
        <v>460</v>
      </c>
      <c r="T793">
        <v>400</v>
      </c>
      <c r="U793">
        <v>4</v>
      </c>
      <c r="V793">
        <v>4</v>
      </c>
      <c r="W793">
        <v>26.2</v>
      </c>
      <c r="Y793" t="s">
        <v>2836</v>
      </c>
      <c r="Z793" t="s">
        <v>607</v>
      </c>
      <c r="AA793">
        <v>2.9999999999999997E-4</v>
      </c>
      <c r="AB793">
        <v>7.1999999999999998E-3</v>
      </c>
      <c r="AC793">
        <v>6.3600000000000004E-2</v>
      </c>
      <c r="AD793" t="s">
        <v>607</v>
      </c>
      <c r="AE793">
        <v>0.92230000000000001</v>
      </c>
      <c r="AF793">
        <v>4.7999999999999996E-3</v>
      </c>
      <c r="AG793">
        <v>8.0000000000000004E-4</v>
      </c>
      <c r="AH793">
        <v>2.0000000000000001E-4</v>
      </c>
      <c r="AI793">
        <v>2.0000000000000001E-4</v>
      </c>
      <c r="AJ793">
        <v>1E-4</v>
      </c>
      <c r="AK793">
        <v>1E-4</v>
      </c>
      <c r="AL793">
        <v>1.2999999999999999E-4</v>
      </c>
      <c r="AM793">
        <v>8.0000000000000007E-5</v>
      </c>
      <c r="AN793">
        <v>8.0000000000000007E-5</v>
      </c>
      <c r="AO793">
        <v>0</v>
      </c>
      <c r="AP793">
        <v>0</v>
      </c>
      <c r="AQ793" t="s">
        <v>606</v>
      </c>
      <c r="AR793" t="s">
        <v>606</v>
      </c>
      <c r="AS793" t="s">
        <v>606</v>
      </c>
      <c r="AT793" t="s">
        <v>606</v>
      </c>
      <c r="AU793" t="s">
        <v>606</v>
      </c>
      <c r="BK793">
        <v>0</v>
      </c>
      <c r="BL793">
        <v>2.0000000000000002E-5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5.0000000000000002E-5</v>
      </c>
      <c r="BS793">
        <v>1.0000000000000001E-5</v>
      </c>
      <c r="BT793">
        <v>1.0000000000000001E-5</v>
      </c>
      <c r="BU793">
        <v>2.0000000000000002E-5</v>
      </c>
      <c r="BV793">
        <v>0.623</v>
      </c>
      <c r="BW793">
        <v>0.76354880000000003</v>
      </c>
      <c r="BX793">
        <v>18.100000000000001</v>
      </c>
      <c r="BY793">
        <v>4765.5</v>
      </c>
      <c r="BZ793">
        <v>198.2</v>
      </c>
      <c r="CB793">
        <v>104.8</v>
      </c>
      <c r="CC793">
        <v>3.6184721620000002</v>
      </c>
      <c r="CD793">
        <v>3.615396461</v>
      </c>
      <c r="CE793">
        <v>214.05</v>
      </c>
      <c r="CF793" t="s">
        <v>609</v>
      </c>
      <c r="CG793">
        <v>35</v>
      </c>
      <c r="CH793" t="s">
        <v>787</v>
      </c>
      <c r="CJ793" t="s">
        <v>624</v>
      </c>
      <c r="CW793" t="s">
        <v>2824</v>
      </c>
      <c r="CX793">
        <v>0</v>
      </c>
      <c r="CY793" t="s">
        <v>677</v>
      </c>
    </row>
    <row r="794" spans="2:103" hidden="1">
      <c r="B794">
        <v>79041</v>
      </c>
      <c r="C794" t="s">
        <v>1741</v>
      </c>
      <c r="D794" t="s">
        <v>592</v>
      </c>
      <c r="E794" t="s">
        <v>614</v>
      </c>
      <c r="F794" t="s">
        <v>594</v>
      </c>
      <c r="G794" t="s">
        <v>2837</v>
      </c>
      <c r="H794">
        <v>11940</v>
      </c>
      <c r="I794" t="s">
        <v>616</v>
      </c>
      <c r="J794" t="s">
        <v>598</v>
      </c>
      <c r="L794" t="s">
        <v>617</v>
      </c>
      <c r="N794" t="s">
        <v>2737</v>
      </c>
      <c r="O794" t="s">
        <v>2822</v>
      </c>
      <c r="P794" t="s">
        <v>2826</v>
      </c>
      <c r="Q794" t="s">
        <v>630</v>
      </c>
      <c r="R794">
        <v>6600</v>
      </c>
      <c r="S794">
        <v>6600</v>
      </c>
      <c r="T794">
        <v>300</v>
      </c>
      <c r="U794">
        <v>24</v>
      </c>
      <c r="V794">
        <v>24</v>
      </c>
      <c r="W794">
        <v>25.3</v>
      </c>
      <c r="Y794" t="s">
        <v>2838</v>
      </c>
      <c r="Z794" t="s">
        <v>607</v>
      </c>
      <c r="AA794">
        <v>2.9999999999999997E-4</v>
      </c>
      <c r="AB794">
        <v>7.6E-3</v>
      </c>
      <c r="AC794">
        <v>1.1299999999999999E-2</v>
      </c>
      <c r="AD794" t="s">
        <v>606</v>
      </c>
      <c r="AE794">
        <v>0.97409999999999997</v>
      </c>
      <c r="AF794">
        <v>5.1999999999999998E-3</v>
      </c>
      <c r="AG794">
        <v>5.9999999999999995E-4</v>
      </c>
      <c r="AH794">
        <v>2.0000000000000001E-4</v>
      </c>
      <c r="AI794">
        <v>1E-4</v>
      </c>
      <c r="AJ794">
        <v>1E-4</v>
      </c>
      <c r="AK794">
        <v>1E-4</v>
      </c>
      <c r="AL794">
        <v>1.2999999999999999E-4</v>
      </c>
      <c r="AM794">
        <v>8.0000000000000007E-5</v>
      </c>
      <c r="AN794">
        <v>8.0000000000000007E-5</v>
      </c>
      <c r="AO794">
        <v>0</v>
      </c>
      <c r="AP794">
        <v>0</v>
      </c>
      <c r="AQ794" t="s">
        <v>606</v>
      </c>
      <c r="AR794" t="s">
        <v>606</v>
      </c>
      <c r="AS794" t="s">
        <v>606</v>
      </c>
      <c r="AT794" t="s">
        <v>606</v>
      </c>
      <c r="AU794" t="s">
        <v>606</v>
      </c>
      <c r="BK794">
        <v>0</v>
      </c>
      <c r="BL794">
        <v>2.0000000000000002E-5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5.0000000000000002E-5</v>
      </c>
      <c r="BS794">
        <v>1.0000000000000001E-5</v>
      </c>
      <c r="BT794">
        <v>1.0000000000000001E-5</v>
      </c>
      <c r="BU794">
        <v>2.0000000000000002E-5</v>
      </c>
      <c r="BV794">
        <v>0.57299999999999995</v>
      </c>
      <c r="BW794">
        <v>0.70226880000000003</v>
      </c>
      <c r="BX794">
        <v>16.600000000000001</v>
      </c>
      <c r="BY794">
        <v>4619.6000000000004</v>
      </c>
      <c r="BZ794">
        <v>192.2</v>
      </c>
      <c r="CB794">
        <v>104.5</v>
      </c>
      <c r="CC794">
        <v>3.60811394</v>
      </c>
      <c r="CD794">
        <v>3.605047044</v>
      </c>
      <c r="CE794">
        <v>212.81</v>
      </c>
      <c r="CF794" t="s">
        <v>609</v>
      </c>
      <c r="CG794">
        <v>0</v>
      </c>
      <c r="CH794" t="s">
        <v>631</v>
      </c>
      <c r="CJ794" t="s">
        <v>624</v>
      </c>
      <c r="CW794" t="s">
        <v>2824</v>
      </c>
      <c r="CX794">
        <v>0</v>
      </c>
      <c r="CY794" t="s">
        <v>677</v>
      </c>
    </row>
    <row r="795" spans="2:103" hidden="1">
      <c r="B795">
        <v>76844</v>
      </c>
      <c r="C795" t="s">
        <v>2325</v>
      </c>
      <c r="D795" t="s">
        <v>592</v>
      </c>
      <c r="E795" t="s">
        <v>665</v>
      </c>
      <c r="F795" t="s">
        <v>594</v>
      </c>
      <c r="G795" t="s">
        <v>2839</v>
      </c>
      <c r="H795">
        <v>16242</v>
      </c>
      <c r="I795" t="s">
        <v>616</v>
      </c>
      <c r="J795" t="s">
        <v>1136</v>
      </c>
      <c r="K795">
        <v>12299</v>
      </c>
      <c r="L795" t="s">
        <v>638</v>
      </c>
      <c r="M795" t="s">
        <v>1096</v>
      </c>
      <c r="N795" t="s">
        <v>2737</v>
      </c>
      <c r="O795" t="s">
        <v>2695</v>
      </c>
      <c r="P795" t="s">
        <v>2833</v>
      </c>
      <c r="Q795" t="s">
        <v>1137</v>
      </c>
      <c r="R795">
        <v>510</v>
      </c>
      <c r="S795">
        <v>510</v>
      </c>
      <c r="T795">
        <v>500</v>
      </c>
      <c r="U795">
        <v>13</v>
      </c>
      <c r="V795">
        <v>13</v>
      </c>
      <c r="W795">
        <v>24.5</v>
      </c>
      <c r="Z795" t="s">
        <v>607</v>
      </c>
      <c r="AA795">
        <v>5.9999999999999995E-4</v>
      </c>
      <c r="AB795">
        <v>1.3599999999999999E-2</v>
      </c>
      <c r="AC795">
        <v>1.7999999999999999E-2</v>
      </c>
      <c r="AD795" t="s">
        <v>607</v>
      </c>
      <c r="AE795">
        <v>0.95240000000000002</v>
      </c>
      <c r="AF795">
        <v>1.1599999999999999E-2</v>
      </c>
      <c r="AG795">
        <v>8.9999999999999998E-4</v>
      </c>
      <c r="AH795">
        <v>2.9999999999999997E-4</v>
      </c>
      <c r="AI795">
        <v>2.9999999999999997E-4</v>
      </c>
      <c r="AJ795">
        <v>2.9999999999999997E-4</v>
      </c>
      <c r="AK795">
        <v>2.0000000000000001E-4</v>
      </c>
      <c r="AL795">
        <v>2.7E-4</v>
      </c>
      <c r="AM795">
        <v>4.2000000000000002E-4</v>
      </c>
      <c r="AN795">
        <v>5.9999999999999995E-4</v>
      </c>
      <c r="AO795">
        <v>9.0000000000000006E-5</v>
      </c>
      <c r="AP795">
        <v>0</v>
      </c>
      <c r="AQ795" t="s">
        <v>606</v>
      </c>
      <c r="AR795" t="s">
        <v>606</v>
      </c>
      <c r="AS795" t="s">
        <v>606</v>
      </c>
      <c r="AT795" t="s">
        <v>606</v>
      </c>
      <c r="AU795" t="s">
        <v>606</v>
      </c>
      <c r="BK795">
        <v>2.0000000000000002E-5</v>
      </c>
      <c r="BL795">
        <v>4.0000000000000003E-5</v>
      </c>
      <c r="BM795">
        <v>1.0000000000000001E-5</v>
      </c>
      <c r="BN795">
        <v>0</v>
      </c>
      <c r="BO795">
        <v>0</v>
      </c>
      <c r="BP795">
        <v>1.0000000000000001E-5</v>
      </c>
      <c r="BQ795">
        <v>0</v>
      </c>
      <c r="BR795">
        <v>1.9000000000000001E-4</v>
      </c>
      <c r="BS795">
        <v>3.0000000000000001E-5</v>
      </c>
      <c r="BT795">
        <v>3.0000000000000001E-5</v>
      </c>
      <c r="BU795">
        <v>9.0000000000000006E-5</v>
      </c>
      <c r="BV795">
        <v>0.59099999999999997</v>
      </c>
      <c r="BW795">
        <v>0.72432960000000002</v>
      </c>
      <c r="BX795">
        <v>17.100000000000001</v>
      </c>
      <c r="BY795">
        <v>4628.6000000000004</v>
      </c>
      <c r="BZ795">
        <v>194.1</v>
      </c>
      <c r="CB795">
        <v>106.9</v>
      </c>
      <c r="CC795">
        <v>3.6909797150000001</v>
      </c>
      <c r="CD795">
        <v>3.6878423819999999</v>
      </c>
      <c r="CE795">
        <v>217.89</v>
      </c>
      <c r="CF795" t="s">
        <v>609</v>
      </c>
      <c r="CG795">
        <v>3</v>
      </c>
      <c r="CH795" t="s">
        <v>1138</v>
      </c>
      <c r="CI795" t="s">
        <v>157</v>
      </c>
      <c r="CJ795" t="s">
        <v>1139</v>
      </c>
      <c r="CL795">
        <v>1374</v>
      </c>
      <c r="CM795">
        <v>1725</v>
      </c>
      <c r="CN795">
        <v>1374</v>
      </c>
      <c r="CO795">
        <v>1725</v>
      </c>
      <c r="CP795" t="s">
        <v>157</v>
      </c>
      <c r="CQ795" t="s">
        <v>157</v>
      </c>
      <c r="CU795">
        <v>450.3</v>
      </c>
      <c r="CV795">
        <v>446</v>
      </c>
      <c r="CW795" t="s">
        <v>2741</v>
      </c>
      <c r="CX795">
        <v>0</v>
      </c>
      <c r="CY795" t="s">
        <v>677</v>
      </c>
    </row>
    <row r="796" spans="2:103" hidden="1">
      <c r="B796">
        <v>76838</v>
      </c>
      <c r="C796" t="s">
        <v>1347</v>
      </c>
      <c r="D796" t="s">
        <v>592</v>
      </c>
      <c r="E796" t="s">
        <v>665</v>
      </c>
      <c r="F796" t="s">
        <v>594</v>
      </c>
      <c r="G796" t="s">
        <v>2840</v>
      </c>
      <c r="H796">
        <v>16935</v>
      </c>
      <c r="I796" t="s">
        <v>616</v>
      </c>
      <c r="J796" t="s">
        <v>1349</v>
      </c>
      <c r="K796">
        <v>11709</v>
      </c>
      <c r="L796" t="s">
        <v>638</v>
      </c>
      <c r="M796" t="s">
        <v>1096</v>
      </c>
      <c r="N796" t="s">
        <v>2737</v>
      </c>
      <c r="O796" t="s">
        <v>2695</v>
      </c>
      <c r="P796" t="s">
        <v>2841</v>
      </c>
      <c r="Q796" t="s">
        <v>642</v>
      </c>
      <c r="R796">
        <v>300</v>
      </c>
      <c r="S796">
        <v>300</v>
      </c>
      <c r="T796">
        <v>300</v>
      </c>
      <c r="U796">
        <v>6</v>
      </c>
      <c r="V796">
        <v>6</v>
      </c>
      <c r="W796">
        <v>25.2</v>
      </c>
      <c r="Y796" t="s">
        <v>2756</v>
      </c>
      <c r="Z796" t="s">
        <v>607</v>
      </c>
      <c r="AA796">
        <v>5.9999999999999995E-4</v>
      </c>
      <c r="AB796">
        <v>1.44E-2</v>
      </c>
      <c r="AC796">
        <v>1.7600000000000001E-2</v>
      </c>
      <c r="AD796" t="s">
        <v>607</v>
      </c>
      <c r="AE796">
        <v>0.95179999999999998</v>
      </c>
      <c r="AF796">
        <v>1.0699999999999999E-2</v>
      </c>
      <c r="AG796">
        <v>1.2999999999999999E-3</v>
      </c>
      <c r="AH796">
        <v>5.9999999999999995E-4</v>
      </c>
      <c r="AI796">
        <v>4.0000000000000002E-4</v>
      </c>
      <c r="AJ796">
        <v>2.9999999999999997E-4</v>
      </c>
      <c r="AK796">
        <v>2.0000000000000001E-4</v>
      </c>
      <c r="AL796">
        <v>2.5999999999999998E-4</v>
      </c>
      <c r="AM796">
        <v>4.2000000000000002E-4</v>
      </c>
      <c r="AN796">
        <v>6.0999999999999997E-4</v>
      </c>
      <c r="AO796">
        <v>3.2000000000000003E-4</v>
      </c>
      <c r="AP796">
        <v>0</v>
      </c>
      <c r="AQ796" t="s">
        <v>606</v>
      </c>
      <c r="AR796" t="s">
        <v>606</v>
      </c>
      <c r="AS796" t="s">
        <v>606</v>
      </c>
      <c r="AT796" t="s">
        <v>606</v>
      </c>
      <c r="AU796" t="s">
        <v>606</v>
      </c>
      <c r="BK796">
        <v>2.0000000000000002E-5</v>
      </c>
      <c r="BL796">
        <v>4.0000000000000003E-5</v>
      </c>
      <c r="BM796">
        <v>1.0000000000000001E-5</v>
      </c>
      <c r="BN796">
        <v>0</v>
      </c>
      <c r="BO796">
        <v>0</v>
      </c>
      <c r="BP796">
        <v>8.0000000000000007E-5</v>
      </c>
      <c r="BQ796">
        <v>0</v>
      </c>
      <c r="BR796">
        <v>2.0000000000000001E-4</v>
      </c>
      <c r="BS796">
        <v>3.0000000000000001E-5</v>
      </c>
      <c r="BT796">
        <v>3.0000000000000001E-5</v>
      </c>
      <c r="BU796">
        <v>8.0000000000000007E-5</v>
      </c>
      <c r="BV796">
        <v>0.59199999999999997</v>
      </c>
      <c r="BW796">
        <v>0.72555519999999996</v>
      </c>
      <c r="BX796">
        <v>17.2</v>
      </c>
      <c r="BY796">
        <v>4624.8</v>
      </c>
      <c r="BZ796">
        <v>194.2</v>
      </c>
      <c r="CB796">
        <v>110.3</v>
      </c>
      <c r="CC796">
        <v>3.8083728959999998</v>
      </c>
      <c r="CD796">
        <v>3.805135779</v>
      </c>
      <c r="CE796">
        <v>223.89</v>
      </c>
      <c r="CF796" t="s">
        <v>609</v>
      </c>
      <c r="CG796">
        <v>10</v>
      </c>
      <c r="CH796" t="s">
        <v>1350</v>
      </c>
      <c r="CI796" t="s">
        <v>157</v>
      </c>
      <c r="CJ796" t="s">
        <v>1154</v>
      </c>
      <c r="CL796">
        <v>1367</v>
      </c>
      <c r="CM796">
        <v>1822.5</v>
      </c>
      <c r="CN796">
        <v>1367</v>
      </c>
      <c r="CO796">
        <v>1822.5</v>
      </c>
      <c r="CP796" t="s">
        <v>157</v>
      </c>
      <c r="CQ796" t="s">
        <v>157</v>
      </c>
      <c r="CU796">
        <v>456</v>
      </c>
      <c r="CV796">
        <v>451</v>
      </c>
      <c r="CW796" t="s">
        <v>2741</v>
      </c>
      <c r="CX796">
        <v>0</v>
      </c>
      <c r="CY796" t="s">
        <v>677</v>
      </c>
    </row>
    <row r="797" spans="2:103" hidden="1">
      <c r="B797">
        <v>76848</v>
      </c>
      <c r="C797" t="s">
        <v>2476</v>
      </c>
      <c r="D797" t="s">
        <v>592</v>
      </c>
      <c r="E797" t="s">
        <v>665</v>
      </c>
      <c r="F797" t="s">
        <v>594</v>
      </c>
      <c r="G797" t="s">
        <v>2842</v>
      </c>
      <c r="H797">
        <v>17072</v>
      </c>
      <c r="I797" t="s">
        <v>616</v>
      </c>
      <c r="J797" t="s">
        <v>1227</v>
      </c>
      <c r="K797">
        <v>12456</v>
      </c>
      <c r="L797" t="s">
        <v>638</v>
      </c>
      <c r="M797" t="s">
        <v>1096</v>
      </c>
      <c r="N797" t="s">
        <v>2737</v>
      </c>
      <c r="O797" t="s">
        <v>2695</v>
      </c>
      <c r="P797" t="s">
        <v>2841</v>
      </c>
      <c r="Q797" t="s">
        <v>642</v>
      </c>
      <c r="R797">
        <v>510</v>
      </c>
      <c r="S797">
        <v>510</v>
      </c>
      <c r="T797">
        <v>500</v>
      </c>
      <c r="U797">
        <v>15</v>
      </c>
      <c r="V797">
        <v>15</v>
      </c>
      <c r="W797">
        <v>24.5</v>
      </c>
      <c r="Y797" t="s">
        <v>2843</v>
      </c>
      <c r="Z797" t="s">
        <v>607</v>
      </c>
      <c r="AA797">
        <v>5.9999999999999995E-4</v>
      </c>
      <c r="AB797">
        <v>1.37E-2</v>
      </c>
      <c r="AC797">
        <v>1.6299999999999999E-2</v>
      </c>
      <c r="AD797" t="s">
        <v>606</v>
      </c>
      <c r="AE797">
        <v>0.95120000000000005</v>
      </c>
      <c r="AF797">
        <v>1.24E-2</v>
      </c>
      <c r="AG797">
        <v>1.9E-3</v>
      </c>
      <c r="AH797">
        <v>8.0000000000000004E-4</v>
      </c>
      <c r="AI797">
        <v>5.9999999999999995E-4</v>
      </c>
      <c r="AJ797">
        <v>5.0000000000000001E-4</v>
      </c>
      <c r="AK797">
        <v>2.9999999999999997E-4</v>
      </c>
      <c r="AL797">
        <v>5.9000000000000003E-4</v>
      </c>
      <c r="AM797">
        <v>4.0999999999999999E-4</v>
      </c>
      <c r="AN797">
        <v>2.3000000000000001E-4</v>
      </c>
      <c r="AO797">
        <v>0</v>
      </c>
      <c r="AP797">
        <v>0</v>
      </c>
      <c r="AQ797" t="s">
        <v>606</v>
      </c>
      <c r="AR797" t="s">
        <v>606</v>
      </c>
      <c r="AS797" t="s">
        <v>606</v>
      </c>
      <c r="AT797" t="s">
        <v>606</v>
      </c>
      <c r="AU797" t="s">
        <v>606</v>
      </c>
      <c r="BK797">
        <v>2.0000000000000002E-5</v>
      </c>
      <c r="BL797">
        <v>6.0000000000000002E-5</v>
      </c>
      <c r="BM797">
        <v>1.0000000000000001E-5</v>
      </c>
      <c r="BN797">
        <v>0</v>
      </c>
      <c r="BO797">
        <v>0</v>
      </c>
      <c r="BP797">
        <v>0</v>
      </c>
      <c r="BQ797">
        <v>0</v>
      </c>
      <c r="BR797">
        <v>2.5000000000000001E-4</v>
      </c>
      <c r="BS797">
        <v>4.0000000000000003E-5</v>
      </c>
      <c r="BT797">
        <v>3.0000000000000001E-5</v>
      </c>
      <c r="BU797">
        <v>6.0000000000000002E-5</v>
      </c>
      <c r="BV797">
        <v>0.59099999999999997</v>
      </c>
      <c r="BW797">
        <v>0.72432960000000002</v>
      </c>
      <c r="BX797">
        <v>17.100000000000001</v>
      </c>
      <c r="BY797">
        <v>4623.2</v>
      </c>
      <c r="BZ797">
        <v>194.3</v>
      </c>
      <c r="CB797">
        <v>102.8</v>
      </c>
      <c r="CC797">
        <v>3.5494173500000001</v>
      </c>
      <c r="CD797">
        <v>3.5464003449999999</v>
      </c>
      <c r="CE797">
        <v>209.34</v>
      </c>
      <c r="CF797" t="s">
        <v>609</v>
      </c>
      <c r="CG797">
        <v>0</v>
      </c>
      <c r="CH797" t="s">
        <v>1228</v>
      </c>
      <c r="CI797" t="s">
        <v>157</v>
      </c>
      <c r="CJ797" t="s">
        <v>1229</v>
      </c>
      <c r="CL797">
        <v>1381</v>
      </c>
      <c r="CM797">
        <v>1938</v>
      </c>
      <c r="CN797">
        <v>1381</v>
      </c>
      <c r="CO797">
        <v>1938</v>
      </c>
      <c r="CP797" t="s">
        <v>157</v>
      </c>
      <c r="CQ797" t="s">
        <v>157</v>
      </c>
      <c r="CU797">
        <v>452.7</v>
      </c>
      <c r="CV797">
        <v>448.5</v>
      </c>
      <c r="CW797" t="s">
        <v>2741</v>
      </c>
      <c r="CX797">
        <v>0</v>
      </c>
      <c r="CY797" t="s">
        <v>677</v>
      </c>
    </row>
    <row r="798" spans="2:103" hidden="1">
      <c r="B798">
        <v>76854</v>
      </c>
      <c r="C798" t="s">
        <v>2399</v>
      </c>
      <c r="D798" t="s">
        <v>592</v>
      </c>
      <c r="E798" t="s">
        <v>665</v>
      </c>
      <c r="F798" t="s">
        <v>594</v>
      </c>
      <c r="G798" t="s">
        <v>2844</v>
      </c>
      <c r="H798">
        <v>16947</v>
      </c>
      <c r="I798" t="s">
        <v>616</v>
      </c>
      <c r="J798" t="s">
        <v>1553</v>
      </c>
      <c r="K798">
        <v>12297</v>
      </c>
      <c r="L798" t="s">
        <v>638</v>
      </c>
      <c r="M798" t="s">
        <v>1096</v>
      </c>
      <c r="N798" t="s">
        <v>2737</v>
      </c>
      <c r="O798" t="s">
        <v>2695</v>
      </c>
      <c r="P798" t="s">
        <v>2841</v>
      </c>
      <c r="Q798" t="s">
        <v>642</v>
      </c>
      <c r="R798">
        <v>540</v>
      </c>
      <c r="S798">
        <v>540</v>
      </c>
      <c r="T798">
        <v>500</v>
      </c>
      <c r="U798">
        <v>5</v>
      </c>
      <c r="V798">
        <v>5</v>
      </c>
      <c r="W798">
        <v>24.5</v>
      </c>
      <c r="Y798" t="s">
        <v>2845</v>
      </c>
      <c r="Z798" t="s">
        <v>607</v>
      </c>
      <c r="AA798">
        <v>5.9999999999999995E-4</v>
      </c>
      <c r="AB798">
        <v>2.58E-2</v>
      </c>
      <c r="AC798">
        <v>1.8100000000000002E-2</v>
      </c>
      <c r="AD798" t="s">
        <v>606</v>
      </c>
      <c r="AE798">
        <v>0.9395</v>
      </c>
      <c r="AF798">
        <v>1.3100000000000001E-2</v>
      </c>
      <c r="AG798">
        <v>1.1000000000000001E-3</v>
      </c>
      <c r="AH798">
        <v>2.9999999999999997E-4</v>
      </c>
      <c r="AI798">
        <v>2.0000000000000001E-4</v>
      </c>
      <c r="AJ798">
        <v>2.0000000000000001E-4</v>
      </c>
      <c r="AK798">
        <v>1E-4</v>
      </c>
      <c r="AL798">
        <v>1.7000000000000001E-4</v>
      </c>
      <c r="AM798">
        <v>2.5000000000000001E-4</v>
      </c>
      <c r="AN798">
        <v>2.4000000000000001E-4</v>
      </c>
      <c r="AO798">
        <v>8.0000000000000007E-5</v>
      </c>
      <c r="AP798">
        <v>0</v>
      </c>
      <c r="AQ798" t="s">
        <v>606</v>
      </c>
      <c r="AR798" t="s">
        <v>606</v>
      </c>
      <c r="AS798" t="s">
        <v>606</v>
      </c>
      <c r="AT798" t="s">
        <v>606</v>
      </c>
      <c r="AU798" t="s">
        <v>606</v>
      </c>
      <c r="BK798">
        <v>1.0000000000000001E-5</v>
      </c>
      <c r="BL798">
        <v>2.0000000000000002E-5</v>
      </c>
      <c r="BM798">
        <v>1.0000000000000001E-5</v>
      </c>
      <c r="BN798">
        <v>0</v>
      </c>
      <c r="BO798">
        <v>0</v>
      </c>
      <c r="BP798">
        <v>2.0000000000000002E-5</v>
      </c>
      <c r="BQ798">
        <v>0</v>
      </c>
      <c r="BR798">
        <v>1.1E-4</v>
      </c>
      <c r="BS798">
        <v>2.0000000000000002E-5</v>
      </c>
      <c r="BT798">
        <v>2.0000000000000002E-5</v>
      </c>
      <c r="BU798">
        <v>5.0000000000000002E-5</v>
      </c>
      <c r="BV798">
        <v>0.59399999999999997</v>
      </c>
      <c r="BW798">
        <v>0.72800640000000005</v>
      </c>
      <c r="BX798">
        <v>17.2</v>
      </c>
      <c r="BY798">
        <v>4616.2</v>
      </c>
      <c r="BZ798">
        <v>193.1</v>
      </c>
      <c r="CB798">
        <v>107</v>
      </c>
      <c r="CC798">
        <v>3.6944324559999999</v>
      </c>
      <c r="CD798">
        <v>3.6912921879999998</v>
      </c>
      <c r="CE798">
        <v>217.27</v>
      </c>
      <c r="CF798" t="s">
        <v>609</v>
      </c>
      <c r="CG798">
        <v>0</v>
      </c>
      <c r="CH798" t="s">
        <v>1554</v>
      </c>
      <c r="CI798" t="s">
        <v>157</v>
      </c>
      <c r="CJ798" t="s">
        <v>1555</v>
      </c>
      <c r="CL798">
        <v>1389</v>
      </c>
      <c r="CM798">
        <v>1860</v>
      </c>
      <c r="CN798">
        <v>1389</v>
      </c>
      <c r="CO798">
        <v>1860</v>
      </c>
      <c r="CP798" t="s">
        <v>157</v>
      </c>
      <c r="CQ798" t="s">
        <v>157</v>
      </c>
      <c r="CU798">
        <v>454.8</v>
      </c>
      <c r="CV798">
        <v>449.2</v>
      </c>
      <c r="CW798" t="s">
        <v>2741</v>
      </c>
      <c r="CX798">
        <v>0</v>
      </c>
      <c r="CY798" t="s">
        <v>677</v>
      </c>
    </row>
    <row r="799" spans="2:103" hidden="1">
      <c r="B799">
        <v>78696</v>
      </c>
      <c r="C799" t="s">
        <v>1166</v>
      </c>
      <c r="D799" t="s">
        <v>592</v>
      </c>
      <c r="E799" t="s">
        <v>665</v>
      </c>
      <c r="F799" t="s">
        <v>594</v>
      </c>
      <c r="G799" t="s">
        <v>2846</v>
      </c>
      <c r="H799">
        <v>13273</v>
      </c>
      <c r="I799" t="s">
        <v>616</v>
      </c>
      <c r="J799" t="s">
        <v>1168</v>
      </c>
      <c r="K799">
        <v>12471</v>
      </c>
      <c r="L799" t="s">
        <v>638</v>
      </c>
      <c r="M799" t="s">
        <v>1169</v>
      </c>
      <c r="N799" t="s">
        <v>2737</v>
      </c>
      <c r="O799" t="s">
        <v>2695</v>
      </c>
      <c r="P799" t="s">
        <v>2841</v>
      </c>
      <c r="Q799" t="s">
        <v>1137</v>
      </c>
      <c r="R799">
        <v>600</v>
      </c>
      <c r="S799">
        <v>600</v>
      </c>
      <c r="T799">
        <v>600</v>
      </c>
      <c r="U799">
        <v>5</v>
      </c>
      <c r="V799">
        <v>5</v>
      </c>
      <c r="W799">
        <v>26.5</v>
      </c>
      <c r="Y799" t="s">
        <v>2847</v>
      </c>
      <c r="Z799" t="s">
        <v>606</v>
      </c>
      <c r="AA799">
        <v>1E-4</v>
      </c>
      <c r="AB799">
        <v>2.8999999999999998E-3</v>
      </c>
      <c r="AC799">
        <v>0.10630000000000001</v>
      </c>
      <c r="AD799" t="s">
        <v>606</v>
      </c>
      <c r="AE799">
        <v>0.88959999999999995</v>
      </c>
      <c r="AF799">
        <v>4.0000000000000002E-4</v>
      </c>
      <c r="AG799">
        <v>5.0000000000000001E-4</v>
      </c>
      <c r="AH799">
        <v>1E-4</v>
      </c>
      <c r="AI799" t="s">
        <v>607</v>
      </c>
      <c r="AJ799" t="s">
        <v>607</v>
      </c>
      <c r="AK799" t="s">
        <v>607</v>
      </c>
      <c r="AL799">
        <v>0</v>
      </c>
      <c r="AM799">
        <v>0</v>
      </c>
      <c r="AN799">
        <v>9.0000000000000006E-5</v>
      </c>
      <c r="AO799">
        <v>0</v>
      </c>
      <c r="AP799">
        <v>0</v>
      </c>
      <c r="AQ799" t="s">
        <v>607</v>
      </c>
      <c r="AR799" t="s">
        <v>607</v>
      </c>
      <c r="AS799" t="s">
        <v>607</v>
      </c>
      <c r="AT799" t="s">
        <v>606</v>
      </c>
      <c r="AU799" t="s">
        <v>607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1.0000000000000001E-5</v>
      </c>
      <c r="BV799">
        <v>0.65900000000000003</v>
      </c>
      <c r="BW799">
        <v>0.80767040000000001</v>
      </c>
      <c r="BX799">
        <v>19.100000000000001</v>
      </c>
      <c r="BY799">
        <v>4890.3</v>
      </c>
      <c r="BZ799">
        <v>202.7</v>
      </c>
      <c r="CB799">
        <v>118.2</v>
      </c>
      <c r="CC799">
        <v>4.081139404</v>
      </c>
      <c r="CD799">
        <v>4.077670436</v>
      </c>
      <c r="CE799">
        <v>240.81</v>
      </c>
      <c r="CF799" t="s">
        <v>609</v>
      </c>
      <c r="CG799">
        <v>0</v>
      </c>
      <c r="CH799" t="s">
        <v>964</v>
      </c>
      <c r="CI799" t="s">
        <v>157</v>
      </c>
      <c r="CJ799" t="s">
        <v>965</v>
      </c>
      <c r="CL799">
        <v>1420</v>
      </c>
      <c r="CM799">
        <v>2060</v>
      </c>
      <c r="CN799">
        <v>1420</v>
      </c>
      <c r="CO799">
        <v>2060</v>
      </c>
      <c r="CP799" t="s">
        <v>157</v>
      </c>
      <c r="CQ799" t="s">
        <v>157</v>
      </c>
      <c r="CU799">
        <v>456.4</v>
      </c>
      <c r="CV799">
        <v>451.7</v>
      </c>
      <c r="CW799" t="s">
        <v>2741</v>
      </c>
      <c r="CX799">
        <v>0</v>
      </c>
      <c r="CY799" t="s">
        <v>677</v>
      </c>
    </row>
    <row r="800" spans="2:103" hidden="1">
      <c r="B800">
        <v>76895</v>
      </c>
      <c r="C800" t="s">
        <v>2348</v>
      </c>
      <c r="D800" t="s">
        <v>592</v>
      </c>
      <c r="E800" t="s">
        <v>665</v>
      </c>
      <c r="F800" t="s">
        <v>594</v>
      </c>
      <c r="G800" t="s">
        <v>2848</v>
      </c>
      <c r="H800">
        <v>7086</v>
      </c>
      <c r="I800" t="s">
        <v>616</v>
      </c>
      <c r="J800" t="s">
        <v>1172</v>
      </c>
      <c r="K800">
        <v>13440</v>
      </c>
      <c r="L800" t="s">
        <v>638</v>
      </c>
      <c r="M800" t="s">
        <v>1096</v>
      </c>
      <c r="N800" t="s">
        <v>2737</v>
      </c>
      <c r="O800" t="s">
        <v>2695</v>
      </c>
      <c r="P800" t="s">
        <v>2833</v>
      </c>
      <c r="Q800" t="s">
        <v>642</v>
      </c>
      <c r="R800">
        <v>600</v>
      </c>
      <c r="S800">
        <v>600</v>
      </c>
      <c r="T800">
        <v>900</v>
      </c>
      <c r="U800">
        <v>8</v>
      </c>
      <c r="V800">
        <v>8</v>
      </c>
      <c r="W800">
        <v>25.4</v>
      </c>
      <c r="Z800" t="s">
        <v>607</v>
      </c>
      <c r="AA800">
        <v>5.0000000000000001E-4</v>
      </c>
      <c r="AB800">
        <v>1.11E-2</v>
      </c>
      <c r="AC800">
        <v>1.7399999999999999E-2</v>
      </c>
      <c r="AD800" t="s">
        <v>606</v>
      </c>
      <c r="AE800">
        <v>0.95299999999999996</v>
      </c>
      <c r="AF800">
        <v>1.49E-2</v>
      </c>
      <c r="AG800">
        <v>1.1000000000000001E-3</v>
      </c>
      <c r="AH800">
        <v>4.0000000000000002E-4</v>
      </c>
      <c r="AI800">
        <v>2.0000000000000001E-4</v>
      </c>
      <c r="AJ800">
        <v>1E-4</v>
      </c>
      <c r="AK800">
        <v>1E-4</v>
      </c>
      <c r="AL800">
        <v>1.1E-4</v>
      </c>
      <c r="AM800">
        <v>2.5999999999999998E-4</v>
      </c>
      <c r="AN800">
        <v>3.5E-4</v>
      </c>
      <c r="AO800">
        <v>2.4000000000000001E-4</v>
      </c>
      <c r="AP800">
        <v>0</v>
      </c>
      <c r="AQ800" t="s">
        <v>607</v>
      </c>
      <c r="AR800" t="s">
        <v>606</v>
      </c>
      <c r="AS800" t="s">
        <v>606</v>
      </c>
      <c r="AT800" t="s">
        <v>606</v>
      </c>
      <c r="AU800" t="s">
        <v>606</v>
      </c>
      <c r="BK800">
        <v>1.0000000000000001E-5</v>
      </c>
      <c r="BL800">
        <v>2.0000000000000002E-5</v>
      </c>
      <c r="BM800">
        <v>1.0000000000000001E-5</v>
      </c>
      <c r="BN800">
        <v>0</v>
      </c>
      <c r="BO800">
        <v>0</v>
      </c>
      <c r="BP800">
        <v>6.0000000000000002E-5</v>
      </c>
      <c r="BQ800">
        <v>0</v>
      </c>
      <c r="BR800">
        <v>6.9999999999999994E-5</v>
      </c>
      <c r="BS800">
        <v>1.0000000000000001E-5</v>
      </c>
      <c r="BT800">
        <v>2.0000000000000002E-5</v>
      </c>
      <c r="BU800">
        <v>4.0000000000000003E-5</v>
      </c>
      <c r="BV800">
        <v>0.58799999999999997</v>
      </c>
      <c r="BW800">
        <v>0.72065279999999998</v>
      </c>
      <c r="BX800">
        <v>17</v>
      </c>
      <c r="BY800">
        <v>4632.5</v>
      </c>
      <c r="BZ800">
        <v>194.3</v>
      </c>
      <c r="CB800">
        <v>110.7</v>
      </c>
      <c r="CC800">
        <v>3.8221838579999998</v>
      </c>
      <c r="CD800">
        <v>3.8189350019999999</v>
      </c>
      <c r="CE800">
        <v>224.34</v>
      </c>
      <c r="CF800" t="s">
        <v>609</v>
      </c>
      <c r="CG800">
        <v>0</v>
      </c>
      <c r="CH800" t="s">
        <v>1173</v>
      </c>
      <c r="CI800" t="s">
        <v>157</v>
      </c>
      <c r="CJ800" t="s">
        <v>1174</v>
      </c>
      <c r="CL800">
        <v>1398</v>
      </c>
      <c r="CM800">
        <v>2051</v>
      </c>
      <c r="CN800">
        <v>1398</v>
      </c>
      <c r="CO800">
        <v>2051</v>
      </c>
      <c r="CP800" t="s">
        <v>157</v>
      </c>
      <c r="CQ800" t="s">
        <v>157</v>
      </c>
      <c r="CU800">
        <v>449.2</v>
      </c>
      <c r="CV800">
        <v>445</v>
      </c>
      <c r="CW800" t="s">
        <v>2741</v>
      </c>
      <c r="CX800">
        <v>0</v>
      </c>
      <c r="CY800" t="s">
        <v>677</v>
      </c>
    </row>
    <row r="801" spans="2:103" hidden="1">
      <c r="B801">
        <v>76866</v>
      </c>
      <c r="C801" t="s">
        <v>2524</v>
      </c>
      <c r="D801" t="s">
        <v>592</v>
      </c>
      <c r="E801" t="s">
        <v>665</v>
      </c>
      <c r="F801" t="s">
        <v>594</v>
      </c>
      <c r="G801" t="s">
        <v>2849</v>
      </c>
      <c r="H801">
        <v>14331</v>
      </c>
      <c r="I801" t="s">
        <v>616</v>
      </c>
      <c r="J801" t="s">
        <v>1309</v>
      </c>
      <c r="K801">
        <v>14501</v>
      </c>
      <c r="L801" t="s">
        <v>638</v>
      </c>
      <c r="M801" t="s">
        <v>1096</v>
      </c>
      <c r="N801" t="s">
        <v>2737</v>
      </c>
      <c r="O801" t="s">
        <v>2695</v>
      </c>
      <c r="P801" t="s">
        <v>2841</v>
      </c>
      <c r="Q801" t="s">
        <v>642</v>
      </c>
      <c r="R801">
        <v>365</v>
      </c>
      <c r="S801">
        <v>365</v>
      </c>
      <c r="T801">
        <v>350</v>
      </c>
      <c r="U801">
        <v>6</v>
      </c>
      <c r="V801">
        <v>6</v>
      </c>
      <c r="W801">
        <v>21</v>
      </c>
      <c r="Y801" t="s">
        <v>2850</v>
      </c>
      <c r="Z801">
        <v>1E-4</v>
      </c>
      <c r="AA801">
        <v>5.9999999999999995E-4</v>
      </c>
      <c r="AB801">
        <v>1.52E-2</v>
      </c>
      <c r="AC801">
        <v>1.49E-2</v>
      </c>
      <c r="AD801" t="s">
        <v>607</v>
      </c>
      <c r="AE801">
        <v>0.95150000000000001</v>
      </c>
      <c r="AF801">
        <v>1.18E-2</v>
      </c>
      <c r="AG801">
        <v>2.0999999999999999E-3</v>
      </c>
      <c r="AH801">
        <v>8.0000000000000004E-4</v>
      </c>
      <c r="AI801">
        <v>5.9999999999999995E-4</v>
      </c>
      <c r="AJ801">
        <v>4.0000000000000002E-4</v>
      </c>
      <c r="AK801">
        <v>2.0000000000000001E-4</v>
      </c>
      <c r="AL801">
        <v>3.5E-4</v>
      </c>
      <c r="AM801">
        <v>5.2999999999999998E-4</v>
      </c>
      <c r="AN801">
        <v>4.0999999999999999E-4</v>
      </c>
      <c r="AO801">
        <v>6.9999999999999994E-5</v>
      </c>
      <c r="AP801">
        <v>0</v>
      </c>
      <c r="AQ801" t="s">
        <v>607</v>
      </c>
      <c r="AR801" t="s">
        <v>606</v>
      </c>
      <c r="AS801" t="s">
        <v>606</v>
      </c>
      <c r="AT801" t="s">
        <v>606</v>
      </c>
      <c r="AU801" t="s">
        <v>606</v>
      </c>
      <c r="BK801">
        <v>2.0000000000000002E-5</v>
      </c>
      <c r="BL801">
        <v>4.0000000000000003E-5</v>
      </c>
      <c r="BM801">
        <v>1.0000000000000001E-5</v>
      </c>
      <c r="BN801">
        <v>0</v>
      </c>
      <c r="BO801">
        <v>0</v>
      </c>
      <c r="BP801">
        <v>3.0000000000000001E-5</v>
      </c>
      <c r="BQ801">
        <v>0</v>
      </c>
      <c r="BR801">
        <v>2.1000000000000001E-4</v>
      </c>
      <c r="BS801">
        <v>3.0000000000000001E-5</v>
      </c>
      <c r="BT801">
        <v>2.0000000000000002E-5</v>
      </c>
      <c r="BU801">
        <v>8.0000000000000007E-5</v>
      </c>
      <c r="BV801">
        <v>0.59099999999999997</v>
      </c>
      <c r="BW801">
        <v>0.72432960000000002</v>
      </c>
      <c r="BX801">
        <v>17.100000000000001</v>
      </c>
      <c r="BY801">
        <v>4616.2</v>
      </c>
      <c r="BZ801">
        <v>194.1</v>
      </c>
      <c r="CB801">
        <v>107.3</v>
      </c>
      <c r="CC801">
        <v>3.7047906780000002</v>
      </c>
      <c r="CD801">
        <v>3.7016416059999999</v>
      </c>
      <c r="CE801">
        <v>218.48</v>
      </c>
      <c r="CF801" t="s">
        <v>609</v>
      </c>
      <c r="CG801">
        <v>8</v>
      </c>
      <c r="CH801" t="s">
        <v>1310</v>
      </c>
      <c r="CI801" t="s">
        <v>157</v>
      </c>
      <c r="CJ801" t="s">
        <v>1311</v>
      </c>
      <c r="CL801">
        <v>1299</v>
      </c>
      <c r="CM801">
        <v>1811</v>
      </c>
      <c r="CN801">
        <v>1299</v>
      </c>
      <c r="CO801">
        <v>1811</v>
      </c>
      <c r="CP801" t="s">
        <v>157</v>
      </c>
      <c r="CQ801" t="s">
        <v>157</v>
      </c>
      <c r="CU801">
        <v>456.3</v>
      </c>
      <c r="CV801">
        <v>451.7</v>
      </c>
      <c r="CW801" t="s">
        <v>2741</v>
      </c>
      <c r="CX801">
        <v>0</v>
      </c>
      <c r="CY801" t="s">
        <v>677</v>
      </c>
    </row>
    <row r="802" spans="2:103" hidden="1">
      <c r="B802">
        <v>76870</v>
      </c>
      <c r="C802" t="s">
        <v>1616</v>
      </c>
      <c r="D802" t="s">
        <v>592</v>
      </c>
      <c r="E802" t="s">
        <v>665</v>
      </c>
      <c r="F802" t="s">
        <v>594</v>
      </c>
      <c r="G802" t="s">
        <v>2851</v>
      </c>
      <c r="H802">
        <v>12556</v>
      </c>
      <c r="I802" t="s">
        <v>616</v>
      </c>
      <c r="J802" t="s">
        <v>1618</v>
      </c>
      <c r="L802" t="s">
        <v>638</v>
      </c>
      <c r="M802" t="s">
        <v>852</v>
      </c>
      <c r="N802" t="s">
        <v>2737</v>
      </c>
      <c r="O802" t="s">
        <v>2695</v>
      </c>
      <c r="P802" t="s">
        <v>2841</v>
      </c>
      <c r="Q802" t="s">
        <v>642</v>
      </c>
      <c r="R802">
        <v>355</v>
      </c>
      <c r="S802">
        <v>355</v>
      </c>
      <c r="T802">
        <v>300</v>
      </c>
      <c r="U802">
        <v>0</v>
      </c>
      <c r="V802">
        <v>0</v>
      </c>
      <c r="W802">
        <v>21</v>
      </c>
      <c r="Y802" t="s">
        <v>2852</v>
      </c>
      <c r="Z802">
        <v>1.6000000000000001E-3</v>
      </c>
      <c r="AA802">
        <v>2.0000000000000001E-4</v>
      </c>
      <c r="AB802">
        <v>4.4000000000000003E-3</v>
      </c>
      <c r="AC802">
        <v>7.6200000000000004E-2</v>
      </c>
      <c r="AD802" t="s">
        <v>606</v>
      </c>
      <c r="AE802">
        <v>0.91310000000000002</v>
      </c>
      <c r="AF802">
        <v>1.1999999999999999E-3</v>
      </c>
      <c r="AG802">
        <v>8.0000000000000004E-4</v>
      </c>
      <c r="AH802">
        <v>4.0000000000000002E-4</v>
      </c>
      <c r="AI802">
        <v>1E-4</v>
      </c>
      <c r="AJ802">
        <v>1E-4</v>
      </c>
      <c r="AK802">
        <v>1E-4</v>
      </c>
      <c r="AL802">
        <v>3.6000000000000002E-4</v>
      </c>
      <c r="AM802">
        <v>7.2000000000000005E-4</v>
      </c>
      <c r="AN802">
        <v>2.9E-4</v>
      </c>
      <c r="AO802">
        <v>0</v>
      </c>
      <c r="AP802">
        <v>0</v>
      </c>
      <c r="AQ802" t="s">
        <v>606</v>
      </c>
      <c r="AR802" t="s">
        <v>606</v>
      </c>
      <c r="AS802" t="s">
        <v>606</v>
      </c>
      <c r="AT802" t="s">
        <v>606</v>
      </c>
      <c r="AU802" t="s">
        <v>606</v>
      </c>
      <c r="BK802">
        <v>2.0000000000000002E-5</v>
      </c>
      <c r="BL802">
        <v>3.0000000000000001E-5</v>
      </c>
      <c r="BM802">
        <v>1.0000000000000001E-5</v>
      </c>
      <c r="BN802">
        <v>0</v>
      </c>
      <c r="BO802">
        <v>0</v>
      </c>
      <c r="BP802">
        <v>0</v>
      </c>
      <c r="BQ802">
        <v>0</v>
      </c>
      <c r="BR802">
        <v>2.1000000000000001E-4</v>
      </c>
      <c r="BS802">
        <v>3.0000000000000001E-5</v>
      </c>
      <c r="BT802">
        <v>3.0000000000000001E-5</v>
      </c>
      <c r="BU802">
        <v>1E-4</v>
      </c>
      <c r="BV802">
        <v>0.63700000000000001</v>
      </c>
      <c r="BW802">
        <v>0.78070720000000005</v>
      </c>
      <c r="BX802">
        <v>18.399999999999999</v>
      </c>
      <c r="BY802">
        <v>4795.5</v>
      </c>
      <c r="BZ802">
        <v>200.2</v>
      </c>
      <c r="CB802">
        <v>102.7</v>
      </c>
      <c r="CC802">
        <v>3.5459646089999999</v>
      </c>
      <c r="CD802">
        <v>3.542950539</v>
      </c>
      <c r="CE802">
        <v>209.71</v>
      </c>
      <c r="CF802" t="s">
        <v>609</v>
      </c>
      <c r="CG802">
        <v>0</v>
      </c>
      <c r="CH802" t="s">
        <v>1620</v>
      </c>
      <c r="CJ802" t="s">
        <v>1621</v>
      </c>
      <c r="CL802">
        <v>367.8</v>
      </c>
      <c r="CM802">
        <v>368.8</v>
      </c>
      <c r="CN802">
        <v>367.8</v>
      </c>
      <c r="CO802">
        <v>368.8</v>
      </c>
      <c r="CU802">
        <v>451.4</v>
      </c>
      <c r="CV802">
        <v>448.1</v>
      </c>
      <c r="CW802" t="s">
        <v>2741</v>
      </c>
      <c r="CX802">
        <v>0</v>
      </c>
      <c r="CY802" t="s">
        <v>677</v>
      </c>
    </row>
    <row r="803" spans="2:103" hidden="1">
      <c r="B803">
        <v>76899</v>
      </c>
      <c r="C803" t="s">
        <v>2336</v>
      </c>
      <c r="D803" t="s">
        <v>592</v>
      </c>
      <c r="E803" t="s">
        <v>665</v>
      </c>
      <c r="F803" t="s">
        <v>594</v>
      </c>
      <c r="G803" t="s">
        <v>2853</v>
      </c>
      <c r="H803">
        <v>5435</v>
      </c>
      <c r="I803" t="s">
        <v>616</v>
      </c>
      <c r="J803" t="s">
        <v>1395</v>
      </c>
      <c r="K803">
        <v>13444</v>
      </c>
      <c r="L803" t="s">
        <v>638</v>
      </c>
      <c r="M803" t="s">
        <v>1096</v>
      </c>
      <c r="N803" t="s">
        <v>2737</v>
      </c>
      <c r="O803" t="s">
        <v>2695</v>
      </c>
      <c r="P803" t="s">
        <v>2833</v>
      </c>
      <c r="Q803" t="s">
        <v>1137</v>
      </c>
      <c r="R803">
        <v>1325</v>
      </c>
      <c r="S803">
        <v>1325</v>
      </c>
      <c r="T803">
        <v>1385</v>
      </c>
      <c r="U803">
        <v>1</v>
      </c>
      <c r="V803">
        <v>1</v>
      </c>
      <c r="W803">
        <v>25.6</v>
      </c>
      <c r="Z803" t="s">
        <v>607</v>
      </c>
      <c r="AA803">
        <v>5.0000000000000001E-4</v>
      </c>
      <c r="AB803">
        <v>1.0999999999999999E-2</v>
      </c>
      <c r="AC803">
        <v>1.78E-2</v>
      </c>
      <c r="AD803" t="s">
        <v>607</v>
      </c>
      <c r="AE803">
        <v>0.95489999999999997</v>
      </c>
      <c r="AF803">
        <v>1.24E-2</v>
      </c>
      <c r="AG803">
        <v>1.4E-3</v>
      </c>
      <c r="AH803">
        <v>4.0000000000000002E-4</v>
      </c>
      <c r="AI803">
        <v>2.9999999999999997E-4</v>
      </c>
      <c r="AJ803">
        <v>2.9999999999999997E-4</v>
      </c>
      <c r="AK803">
        <v>2.0000000000000001E-4</v>
      </c>
      <c r="AL803">
        <v>1.2999999999999999E-4</v>
      </c>
      <c r="AM803">
        <v>2.5000000000000001E-4</v>
      </c>
      <c r="AN803">
        <v>1.6000000000000001E-4</v>
      </c>
      <c r="AO803">
        <v>0</v>
      </c>
      <c r="AP803">
        <v>0</v>
      </c>
      <c r="AQ803" t="s">
        <v>607</v>
      </c>
      <c r="AR803" t="s">
        <v>607</v>
      </c>
      <c r="AS803" t="s">
        <v>607</v>
      </c>
      <c r="AT803" t="s">
        <v>606</v>
      </c>
      <c r="AU803" t="s">
        <v>606</v>
      </c>
      <c r="BK803">
        <v>1.0000000000000001E-5</v>
      </c>
      <c r="BL803">
        <v>3.0000000000000001E-5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1.3999999999999999E-4</v>
      </c>
      <c r="BS803">
        <v>2.0000000000000002E-5</v>
      </c>
      <c r="BT803">
        <v>2.0000000000000002E-5</v>
      </c>
      <c r="BU803">
        <v>4.0000000000000003E-5</v>
      </c>
      <c r="BV803">
        <v>0.58699999999999997</v>
      </c>
      <c r="BW803">
        <v>0.71942720000000004</v>
      </c>
      <c r="BX803">
        <v>17</v>
      </c>
      <c r="BY803">
        <v>4633</v>
      </c>
      <c r="BZ803">
        <v>194.1</v>
      </c>
      <c r="CB803">
        <v>104.4</v>
      </c>
      <c r="CC803">
        <v>3.6046611999999998</v>
      </c>
      <c r="CD803">
        <v>3.6015972380000001</v>
      </c>
      <c r="CE803">
        <v>212.93</v>
      </c>
      <c r="CF803" t="s">
        <v>609</v>
      </c>
      <c r="CG803">
        <v>1</v>
      </c>
      <c r="CH803" t="s">
        <v>1396</v>
      </c>
      <c r="CI803" t="s">
        <v>157</v>
      </c>
      <c r="CJ803" t="s">
        <v>1397</v>
      </c>
      <c r="CL803">
        <v>1397</v>
      </c>
      <c r="CM803">
        <v>1807</v>
      </c>
      <c r="CN803">
        <v>1397</v>
      </c>
      <c r="CO803">
        <v>1807</v>
      </c>
      <c r="CP803" t="s">
        <v>157</v>
      </c>
      <c r="CQ803" t="s">
        <v>157</v>
      </c>
      <c r="CU803">
        <v>452.2</v>
      </c>
      <c r="CV803">
        <v>447.6</v>
      </c>
      <c r="CW803" t="s">
        <v>2741</v>
      </c>
      <c r="CX803">
        <v>0</v>
      </c>
      <c r="CY803" t="s">
        <v>677</v>
      </c>
    </row>
    <row r="804" spans="2:103" hidden="1">
      <c r="B804">
        <v>76874</v>
      </c>
      <c r="C804" t="s">
        <v>2431</v>
      </c>
      <c r="D804" t="s">
        <v>592</v>
      </c>
      <c r="E804" t="s">
        <v>665</v>
      </c>
      <c r="F804" t="s">
        <v>594</v>
      </c>
      <c r="G804" t="s">
        <v>2854</v>
      </c>
      <c r="H804">
        <v>16923</v>
      </c>
      <c r="I804" t="s">
        <v>616</v>
      </c>
      <c r="J804" t="s">
        <v>1319</v>
      </c>
      <c r="K804">
        <v>14502</v>
      </c>
      <c r="L804" t="s">
        <v>638</v>
      </c>
      <c r="M804" t="s">
        <v>1096</v>
      </c>
      <c r="N804" t="s">
        <v>2737</v>
      </c>
      <c r="O804" t="s">
        <v>2695</v>
      </c>
      <c r="P804" t="s">
        <v>2841</v>
      </c>
      <c r="Q804" t="s">
        <v>642</v>
      </c>
      <c r="R804">
        <v>330</v>
      </c>
      <c r="S804">
        <v>330</v>
      </c>
      <c r="T804">
        <v>300</v>
      </c>
      <c r="U804">
        <v>0</v>
      </c>
      <c r="V804">
        <v>0</v>
      </c>
      <c r="W804">
        <v>21</v>
      </c>
      <c r="Y804" t="s">
        <v>2855</v>
      </c>
      <c r="Z804">
        <v>1E-4</v>
      </c>
      <c r="AA804">
        <v>5.9999999999999995E-4</v>
      </c>
      <c r="AB804">
        <v>1.67E-2</v>
      </c>
      <c r="AC804">
        <v>1.47E-2</v>
      </c>
      <c r="AD804" t="s">
        <v>606</v>
      </c>
      <c r="AE804">
        <v>0.94789999999999996</v>
      </c>
      <c r="AF804">
        <v>1.21E-2</v>
      </c>
      <c r="AG804">
        <v>2.3999999999999998E-3</v>
      </c>
      <c r="AH804">
        <v>1E-3</v>
      </c>
      <c r="AI804">
        <v>8.0000000000000004E-4</v>
      </c>
      <c r="AJ804">
        <v>8.0000000000000004E-4</v>
      </c>
      <c r="AK804">
        <v>5.0000000000000001E-4</v>
      </c>
      <c r="AL804">
        <v>8.4999999999999995E-4</v>
      </c>
      <c r="AM804">
        <v>6.7000000000000002E-4</v>
      </c>
      <c r="AN804">
        <v>1.2E-4</v>
      </c>
      <c r="AO804">
        <v>0</v>
      </c>
      <c r="AP804">
        <v>0</v>
      </c>
      <c r="AQ804" t="s">
        <v>606</v>
      </c>
      <c r="AR804" t="s">
        <v>606</v>
      </c>
      <c r="AS804" t="s">
        <v>606</v>
      </c>
      <c r="AT804" t="s">
        <v>606</v>
      </c>
      <c r="AU804" t="s">
        <v>606</v>
      </c>
      <c r="BK804">
        <v>4.0000000000000003E-5</v>
      </c>
      <c r="BL804">
        <v>8.0000000000000007E-5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3.6999999999999999E-4</v>
      </c>
      <c r="BS804">
        <v>1.1E-4</v>
      </c>
      <c r="BT804">
        <v>8.0000000000000007E-5</v>
      </c>
      <c r="BU804">
        <v>8.0000000000000007E-5</v>
      </c>
      <c r="BV804">
        <v>0.59399999999999997</v>
      </c>
      <c r="BW804">
        <v>0.72800640000000005</v>
      </c>
      <c r="BX804">
        <v>17.2</v>
      </c>
      <c r="BY804">
        <v>4612.3</v>
      </c>
      <c r="BZ804">
        <v>194.4</v>
      </c>
      <c r="CB804">
        <v>98.8</v>
      </c>
      <c r="CC804">
        <v>3.411307726</v>
      </c>
      <c r="CD804">
        <v>3.4084081140000002</v>
      </c>
      <c r="CE804">
        <v>200.75</v>
      </c>
      <c r="CF804" t="s">
        <v>609</v>
      </c>
      <c r="CG804">
        <v>0</v>
      </c>
      <c r="CH804" t="s">
        <v>1320</v>
      </c>
      <c r="CI804" t="s">
        <v>157</v>
      </c>
      <c r="CJ804" t="s">
        <v>1321</v>
      </c>
      <c r="CL804">
        <v>1320</v>
      </c>
      <c r="CM804">
        <v>1762</v>
      </c>
      <c r="CN804">
        <v>1320</v>
      </c>
      <c r="CO804">
        <v>1762</v>
      </c>
      <c r="CP804" t="s">
        <v>157</v>
      </c>
      <c r="CQ804" t="s">
        <v>157</v>
      </c>
      <c r="CU804">
        <v>448.3</v>
      </c>
      <c r="CV804">
        <v>443.9</v>
      </c>
      <c r="CW804" t="s">
        <v>2741</v>
      </c>
      <c r="CX804">
        <v>0</v>
      </c>
      <c r="CY804" t="s">
        <v>677</v>
      </c>
    </row>
    <row r="805" spans="2:103" hidden="1">
      <c r="B805">
        <v>76836</v>
      </c>
      <c r="C805" t="s">
        <v>2361</v>
      </c>
      <c r="D805" t="s">
        <v>592</v>
      </c>
      <c r="E805" t="s">
        <v>665</v>
      </c>
      <c r="F805" t="s">
        <v>594</v>
      </c>
      <c r="G805" t="s">
        <v>2856</v>
      </c>
      <c r="H805">
        <v>16961</v>
      </c>
      <c r="I805" t="s">
        <v>616</v>
      </c>
      <c r="J805" t="s">
        <v>1292</v>
      </c>
      <c r="K805">
        <v>12454</v>
      </c>
      <c r="L805" t="s">
        <v>638</v>
      </c>
      <c r="M805" t="s">
        <v>1096</v>
      </c>
      <c r="N805" t="s">
        <v>2737</v>
      </c>
      <c r="O805" t="s">
        <v>2695</v>
      </c>
      <c r="P805" t="s">
        <v>2841</v>
      </c>
      <c r="Q805" t="s">
        <v>642</v>
      </c>
      <c r="R805">
        <v>475</v>
      </c>
      <c r="S805">
        <v>475</v>
      </c>
      <c r="T805">
        <v>400</v>
      </c>
      <c r="U805">
        <v>2</v>
      </c>
      <c r="V805">
        <v>2</v>
      </c>
      <c r="W805">
        <v>24.3</v>
      </c>
      <c r="Y805" t="s">
        <v>2857</v>
      </c>
      <c r="Z805" t="s">
        <v>607</v>
      </c>
      <c r="AA805">
        <v>8.9999999999999998E-4</v>
      </c>
      <c r="AB805">
        <v>1.78E-2</v>
      </c>
      <c r="AC805">
        <v>1.9400000000000001E-2</v>
      </c>
      <c r="AD805" t="s">
        <v>607</v>
      </c>
      <c r="AE805">
        <v>0.94850000000000001</v>
      </c>
      <c r="AF805">
        <v>7.6E-3</v>
      </c>
      <c r="AG805">
        <v>1E-3</v>
      </c>
      <c r="AH805">
        <v>5.0000000000000001E-4</v>
      </c>
      <c r="AI805">
        <v>4.0000000000000002E-4</v>
      </c>
      <c r="AJ805">
        <v>6.9999999999999999E-4</v>
      </c>
      <c r="AK805">
        <v>5.0000000000000001E-4</v>
      </c>
      <c r="AL805">
        <v>7.9000000000000001E-4</v>
      </c>
      <c r="AM805">
        <v>8.5999999999999998E-4</v>
      </c>
      <c r="AN805">
        <v>1.7000000000000001E-4</v>
      </c>
      <c r="AO805">
        <v>0</v>
      </c>
      <c r="AP805">
        <v>0</v>
      </c>
      <c r="AQ805" t="s">
        <v>606</v>
      </c>
      <c r="AR805" t="s">
        <v>606</v>
      </c>
      <c r="AS805" t="s">
        <v>606</v>
      </c>
      <c r="AT805" t="s">
        <v>606</v>
      </c>
      <c r="AU805" t="s">
        <v>606</v>
      </c>
      <c r="BK805">
        <v>2.0000000000000002E-5</v>
      </c>
      <c r="BL805">
        <v>6.9999999999999994E-5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5.4000000000000001E-4</v>
      </c>
      <c r="BS805">
        <v>6.9999999999999994E-5</v>
      </c>
      <c r="BT805">
        <v>5.0000000000000002E-5</v>
      </c>
      <c r="BU805">
        <v>1.2999999999999999E-4</v>
      </c>
      <c r="BV805">
        <v>0.59499999999999997</v>
      </c>
      <c r="BW805">
        <v>0.72923199999999999</v>
      </c>
      <c r="BX805">
        <v>17.2</v>
      </c>
      <c r="BY805">
        <v>4622.3999999999996</v>
      </c>
      <c r="BZ805">
        <v>193.9</v>
      </c>
      <c r="CB805">
        <v>101</v>
      </c>
      <c r="CC805">
        <v>3.4872680190000001</v>
      </c>
      <c r="CD805">
        <v>3.484303841</v>
      </c>
      <c r="CE805">
        <v>205.85</v>
      </c>
      <c r="CF805" t="s">
        <v>609</v>
      </c>
      <c r="CG805">
        <v>3</v>
      </c>
      <c r="CH805" t="s">
        <v>1293</v>
      </c>
      <c r="CI805" t="s">
        <v>157</v>
      </c>
      <c r="CJ805" t="s">
        <v>1294</v>
      </c>
      <c r="CL805">
        <v>1364</v>
      </c>
      <c r="CM805">
        <v>1870</v>
      </c>
      <c r="CN805">
        <v>1364</v>
      </c>
      <c r="CO805">
        <v>1870</v>
      </c>
      <c r="CP805" t="s">
        <v>157</v>
      </c>
      <c r="CQ805" t="s">
        <v>157</v>
      </c>
      <c r="CU805">
        <v>453.6</v>
      </c>
      <c r="CV805">
        <v>449.4</v>
      </c>
      <c r="CW805" t="s">
        <v>2741</v>
      </c>
      <c r="CX805">
        <v>0</v>
      </c>
      <c r="CY805" t="s">
        <v>677</v>
      </c>
    </row>
    <row r="806" spans="2:103" hidden="1">
      <c r="C806" t="s">
        <v>2858</v>
      </c>
      <c r="D806" t="s">
        <v>592</v>
      </c>
      <c r="E806" t="s">
        <v>665</v>
      </c>
      <c r="F806" t="s">
        <v>594</v>
      </c>
      <c r="G806" t="s">
        <v>2859</v>
      </c>
      <c r="H806">
        <v>17101</v>
      </c>
      <c r="I806" t="s">
        <v>616</v>
      </c>
      <c r="J806" t="s">
        <v>1324</v>
      </c>
      <c r="K806">
        <v>14503</v>
      </c>
      <c r="L806" t="s">
        <v>638</v>
      </c>
      <c r="M806" t="s">
        <v>2360</v>
      </c>
      <c r="N806" t="s">
        <v>2737</v>
      </c>
      <c r="O806" t="s">
        <v>2695</v>
      </c>
      <c r="P806" t="s">
        <v>2833</v>
      </c>
      <c r="Q806" t="s">
        <v>642</v>
      </c>
      <c r="R806">
        <v>1175</v>
      </c>
      <c r="S806">
        <v>1175</v>
      </c>
      <c r="T806">
        <v>1200</v>
      </c>
      <c r="U806">
        <v>14</v>
      </c>
      <c r="V806">
        <v>14</v>
      </c>
      <c r="W806">
        <v>25.8</v>
      </c>
      <c r="Z806" t="s">
        <v>607</v>
      </c>
      <c r="AA806">
        <v>2.0000000000000001E-4</v>
      </c>
      <c r="AB806">
        <v>4.0000000000000001E-3</v>
      </c>
      <c r="AC806">
        <v>8.0199999999999994E-2</v>
      </c>
      <c r="AD806" t="s">
        <v>606</v>
      </c>
      <c r="AE806">
        <v>0.91490000000000005</v>
      </c>
      <c r="AF806">
        <v>5.0000000000000001E-4</v>
      </c>
      <c r="AG806">
        <v>1E-4</v>
      </c>
      <c r="AH806">
        <v>1E-4</v>
      </c>
      <c r="AI806" t="s">
        <v>607</v>
      </c>
      <c r="AJ806" t="s">
        <v>607</v>
      </c>
      <c r="AK806" t="s">
        <v>607</v>
      </c>
      <c r="AL806">
        <v>0</v>
      </c>
      <c r="AM806">
        <v>0</v>
      </c>
      <c r="AN806">
        <v>0</v>
      </c>
      <c r="AO806">
        <v>0</v>
      </c>
      <c r="AP806">
        <v>0</v>
      </c>
      <c r="AQ806" t="s">
        <v>607</v>
      </c>
      <c r="AR806" t="s">
        <v>606</v>
      </c>
      <c r="AS806" t="s">
        <v>606</v>
      </c>
      <c r="AT806" t="s">
        <v>606</v>
      </c>
      <c r="AU806" t="s">
        <v>606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0.63400000000000001</v>
      </c>
      <c r="BW806">
        <v>0.77703040000000001</v>
      </c>
      <c r="BX806">
        <v>18.399999999999999</v>
      </c>
      <c r="BY806">
        <v>4816.5</v>
      </c>
      <c r="BZ806">
        <v>199.5</v>
      </c>
      <c r="CB806">
        <v>118</v>
      </c>
      <c r="CC806">
        <v>4.0742339230000004</v>
      </c>
      <c r="CD806">
        <v>4.0707708240000002</v>
      </c>
      <c r="CE806">
        <v>239.95</v>
      </c>
      <c r="CF806" t="s">
        <v>609</v>
      </c>
      <c r="CG806">
        <v>0</v>
      </c>
      <c r="CH806" t="s">
        <v>1326</v>
      </c>
      <c r="CI806" t="s">
        <v>157</v>
      </c>
      <c r="CJ806" t="s">
        <v>1327</v>
      </c>
      <c r="CL806">
        <v>367</v>
      </c>
      <c r="CM806">
        <v>369</v>
      </c>
      <c r="CN806">
        <v>367</v>
      </c>
      <c r="CO806">
        <v>369</v>
      </c>
      <c r="CP806" t="s">
        <v>157</v>
      </c>
      <c r="CQ806" t="s">
        <v>157</v>
      </c>
      <c r="CU806">
        <v>450.5</v>
      </c>
      <c r="CV806">
        <v>446.5</v>
      </c>
      <c r="CW806" t="s">
        <v>2741</v>
      </c>
      <c r="CX806">
        <v>0</v>
      </c>
      <c r="CY806" t="s">
        <v>677</v>
      </c>
    </row>
    <row r="807" spans="2:103" hidden="1">
      <c r="B807">
        <v>76846</v>
      </c>
      <c r="C807" t="s">
        <v>2328</v>
      </c>
      <c r="D807" t="s">
        <v>592</v>
      </c>
      <c r="E807" t="s">
        <v>665</v>
      </c>
      <c r="F807" t="s">
        <v>594</v>
      </c>
      <c r="G807" t="s">
        <v>2860</v>
      </c>
      <c r="H807">
        <v>16929</v>
      </c>
      <c r="I807" t="s">
        <v>616</v>
      </c>
      <c r="J807" t="s">
        <v>1131</v>
      </c>
      <c r="K807">
        <v>12298</v>
      </c>
      <c r="L807" t="s">
        <v>638</v>
      </c>
      <c r="M807" t="s">
        <v>1096</v>
      </c>
      <c r="N807" t="s">
        <v>2737</v>
      </c>
      <c r="O807" t="s">
        <v>2695</v>
      </c>
      <c r="P807" t="s">
        <v>2841</v>
      </c>
      <c r="Q807" t="s">
        <v>1137</v>
      </c>
      <c r="R807">
        <v>515</v>
      </c>
      <c r="S807">
        <v>515</v>
      </c>
      <c r="T807">
        <v>500</v>
      </c>
      <c r="U807">
        <v>11</v>
      </c>
      <c r="V807">
        <v>11</v>
      </c>
      <c r="W807">
        <v>24.3</v>
      </c>
      <c r="Y807" t="s">
        <v>2861</v>
      </c>
      <c r="Z807" t="s">
        <v>607</v>
      </c>
      <c r="AA807">
        <v>1.1999999999999999E-3</v>
      </c>
      <c r="AB807">
        <v>2.5999999999999999E-2</v>
      </c>
      <c r="AC807">
        <v>2.0199999999999999E-2</v>
      </c>
      <c r="AD807" t="s">
        <v>607</v>
      </c>
      <c r="AE807">
        <v>0.9405</v>
      </c>
      <c r="AF807">
        <v>6.7000000000000002E-3</v>
      </c>
      <c r="AG807">
        <v>8.0000000000000004E-4</v>
      </c>
      <c r="AH807">
        <v>5.0000000000000001E-4</v>
      </c>
      <c r="AI807">
        <v>4.0000000000000002E-4</v>
      </c>
      <c r="AJ807">
        <v>6.9999999999999999E-4</v>
      </c>
      <c r="AK807">
        <v>5.0000000000000001E-4</v>
      </c>
      <c r="AL807">
        <v>8.1999999999999998E-4</v>
      </c>
      <c r="AM807">
        <v>6.7000000000000002E-4</v>
      </c>
      <c r="AN807">
        <v>1.9000000000000001E-4</v>
      </c>
      <c r="AO807">
        <v>0</v>
      </c>
      <c r="AP807">
        <v>0</v>
      </c>
      <c r="AQ807" t="s">
        <v>606</v>
      </c>
      <c r="AR807" t="s">
        <v>606</v>
      </c>
      <c r="AS807" t="s">
        <v>606</v>
      </c>
      <c r="AT807" t="s">
        <v>606</v>
      </c>
      <c r="AU807" t="s">
        <v>606</v>
      </c>
      <c r="BK807">
        <v>2.0000000000000002E-5</v>
      </c>
      <c r="BL807">
        <v>6.9999999999999994E-5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5.1000000000000004E-4</v>
      </c>
      <c r="BS807">
        <v>6.0000000000000002E-5</v>
      </c>
      <c r="BT807">
        <v>5.0000000000000002E-5</v>
      </c>
      <c r="BU807">
        <v>1.1E-4</v>
      </c>
      <c r="BV807">
        <v>0.59799999999999998</v>
      </c>
      <c r="BW807">
        <v>0.73290880000000003</v>
      </c>
      <c r="BX807">
        <v>17.3</v>
      </c>
      <c r="BY807">
        <v>4613.5</v>
      </c>
      <c r="BZ807">
        <v>193.3</v>
      </c>
      <c r="CB807">
        <v>102.3</v>
      </c>
      <c r="CC807">
        <v>3.5321536469999999</v>
      </c>
      <c r="CD807">
        <v>3.5291513160000001</v>
      </c>
      <c r="CE807">
        <v>208.4</v>
      </c>
      <c r="CF807" t="s">
        <v>609</v>
      </c>
      <c r="CG807">
        <v>10</v>
      </c>
      <c r="CH807" t="s">
        <v>1132</v>
      </c>
      <c r="CI807" t="s">
        <v>157</v>
      </c>
      <c r="CJ807" t="s">
        <v>1133</v>
      </c>
      <c r="CL807">
        <v>1388</v>
      </c>
      <c r="CM807">
        <v>1840</v>
      </c>
      <c r="CN807">
        <v>1388</v>
      </c>
      <c r="CO807">
        <v>1840</v>
      </c>
      <c r="CP807" t="s">
        <v>157</v>
      </c>
      <c r="CQ807" t="s">
        <v>157</v>
      </c>
      <c r="CU807">
        <v>455.2</v>
      </c>
      <c r="CV807">
        <v>450.1</v>
      </c>
      <c r="CW807" t="s">
        <v>2741</v>
      </c>
      <c r="CX807">
        <v>0</v>
      </c>
      <c r="CY807" t="s">
        <v>677</v>
      </c>
    </row>
    <row r="808" spans="2:103" hidden="1">
      <c r="B808">
        <v>76850</v>
      </c>
      <c r="C808" t="s">
        <v>2330</v>
      </c>
      <c r="D808" t="s">
        <v>592</v>
      </c>
      <c r="E808" t="s">
        <v>665</v>
      </c>
      <c r="F808" t="s">
        <v>594</v>
      </c>
      <c r="G808" t="s">
        <v>2862</v>
      </c>
      <c r="H808">
        <v>5504</v>
      </c>
      <c r="I808" t="s">
        <v>616</v>
      </c>
      <c r="J808" t="s">
        <v>1209</v>
      </c>
      <c r="K808">
        <v>11706</v>
      </c>
      <c r="L808" t="s">
        <v>638</v>
      </c>
      <c r="M808" t="s">
        <v>1096</v>
      </c>
      <c r="N808" t="s">
        <v>2737</v>
      </c>
      <c r="O808" t="s">
        <v>2695</v>
      </c>
      <c r="P808" t="s">
        <v>2841</v>
      </c>
      <c r="Q808" t="s">
        <v>1137</v>
      </c>
      <c r="R808">
        <v>1075</v>
      </c>
      <c r="S808">
        <v>1075</v>
      </c>
      <c r="T808">
        <v>550</v>
      </c>
      <c r="U808">
        <v>3</v>
      </c>
      <c r="V808">
        <v>3</v>
      </c>
      <c r="W808">
        <v>25.6</v>
      </c>
      <c r="Y808" t="s">
        <v>2863</v>
      </c>
      <c r="Z808" t="s">
        <v>607</v>
      </c>
      <c r="AA808">
        <v>1E-3</v>
      </c>
      <c r="AB808">
        <v>2.24E-2</v>
      </c>
      <c r="AC808">
        <v>1.89E-2</v>
      </c>
      <c r="AD808" t="s">
        <v>607</v>
      </c>
      <c r="AE808">
        <v>0.94599999999999995</v>
      </c>
      <c r="AF808">
        <v>8.3000000000000001E-3</v>
      </c>
      <c r="AG808">
        <v>8.0000000000000004E-4</v>
      </c>
      <c r="AH808">
        <v>4.0000000000000002E-4</v>
      </c>
      <c r="AI808">
        <v>2.9999999999999997E-4</v>
      </c>
      <c r="AJ808">
        <v>4.0000000000000002E-4</v>
      </c>
      <c r="AK808">
        <v>2.9999999999999997E-4</v>
      </c>
      <c r="AL808">
        <v>2.5999999999999998E-4</v>
      </c>
      <c r="AM808">
        <v>3.5E-4</v>
      </c>
      <c r="AN808">
        <v>2.4000000000000001E-4</v>
      </c>
      <c r="AO808">
        <v>0</v>
      </c>
      <c r="AP808">
        <v>0</v>
      </c>
      <c r="AQ808" t="s">
        <v>606</v>
      </c>
      <c r="AR808" t="s">
        <v>606</v>
      </c>
      <c r="AS808" t="s">
        <v>606</v>
      </c>
      <c r="AT808" t="s">
        <v>606</v>
      </c>
      <c r="AU808" t="s">
        <v>606</v>
      </c>
      <c r="BK808">
        <v>1.0000000000000001E-5</v>
      </c>
      <c r="BL808">
        <v>3.0000000000000001E-5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2.1000000000000001E-4</v>
      </c>
      <c r="BS808">
        <v>2.0000000000000002E-5</v>
      </c>
      <c r="BT808">
        <v>2.0000000000000002E-5</v>
      </c>
      <c r="BU808">
        <v>6.0000000000000002E-5</v>
      </c>
      <c r="BV808">
        <v>0.59199999999999997</v>
      </c>
      <c r="BW808">
        <v>0.72555519999999996</v>
      </c>
      <c r="BX808">
        <v>17.100000000000001</v>
      </c>
      <c r="BY808">
        <v>4618.5</v>
      </c>
      <c r="BZ808">
        <v>192.9</v>
      </c>
      <c r="CB808">
        <v>103.2</v>
      </c>
      <c r="CC808">
        <v>3.5632283120000001</v>
      </c>
      <c r="CD808">
        <v>3.5601995679999998</v>
      </c>
      <c r="CE808">
        <v>210.27</v>
      </c>
      <c r="CF808" t="s">
        <v>609</v>
      </c>
      <c r="CG808">
        <v>1</v>
      </c>
      <c r="CH808" t="s">
        <v>1210</v>
      </c>
      <c r="CI808" t="s">
        <v>157</v>
      </c>
      <c r="CJ808" t="s">
        <v>1211</v>
      </c>
      <c r="CL808">
        <v>1278.5</v>
      </c>
      <c r="CM808">
        <v>1286</v>
      </c>
      <c r="CN808">
        <v>1278.5</v>
      </c>
      <c r="CO808">
        <v>1286</v>
      </c>
      <c r="CP808" t="s">
        <v>157</v>
      </c>
      <c r="CQ808" t="s">
        <v>157</v>
      </c>
      <c r="CU808">
        <v>457.3</v>
      </c>
      <c r="CV808">
        <v>452.1</v>
      </c>
      <c r="CW808" t="s">
        <v>2741</v>
      </c>
      <c r="CX808">
        <v>0</v>
      </c>
      <c r="CY808" t="s">
        <v>677</v>
      </c>
    </row>
    <row r="809" spans="2:103" hidden="1">
      <c r="B809">
        <v>76840</v>
      </c>
      <c r="C809" t="s">
        <v>2396</v>
      </c>
      <c r="D809" t="s">
        <v>592</v>
      </c>
      <c r="E809" t="s">
        <v>665</v>
      </c>
      <c r="F809" t="s">
        <v>594</v>
      </c>
      <c r="G809" t="s">
        <v>2864</v>
      </c>
      <c r="H809">
        <v>1439</v>
      </c>
      <c r="I809" t="s">
        <v>616</v>
      </c>
      <c r="J809" t="s">
        <v>1453</v>
      </c>
      <c r="K809">
        <v>11705</v>
      </c>
      <c r="L809" t="s">
        <v>638</v>
      </c>
      <c r="M809" t="s">
        <v>1096</v>
      </c>
      <c r="N809" t="s">
        <v>2737</v>
      </c>
      <c r="O809" t="s">
        <v>2695</v>
      </c>
      <c r="P809" t="s">
        <v>2841</v>
      </c>
      <c r="Q809" t="s">
        <v>642</v>
      </c>
      <c r="R809">
        <v>545</v>
      </c>
      <c r="S809">
        <v>545</v>
      </c>
      <c r="T809">
        <v>500</v>
      </c>
      <c r="U809">
        <v>8</v>
      </c>
      <c r="V809">
        <v>8</v>
      </c>
      <c r="W809">
        <v>25.6</v>
      </c>
      <c r="Y809" t="s">
        <v>2865</v>
      </c>
      <c r="Z809">
        <v>1E-4</v>
      </c>
      <c r="AA809">
        <v>1.6000000000000001E-3</v>
      </c>
      <c r="AB809">
        <v>3.6200000000000003E-2</v>
      </c>
      <c r="AC809">
        <v>2.0899999999999998E-2</v>
      </c>
      <c r="AD809" t="s">
        <v>607</v>
      </c>
      <c r="AE809">
        <v>0.92959999999999998</v>
      </c>
      <c r="AF809">
        <v>6.1999999999999998E-3</v>
      </c>
      <c r="AG809">
        <v>5.0000000000000001E-4</v>
      </c>
      <c r="AH809">
        <v>4.0000000000000002E-4</v>
      </c>
      <c r="AI809">
        <v>2.9999999999999997E-4</v>
      </c>
      <c r="AJ809">
        <v>8.0000000000000004E-4</v>
      </c>
      <c r="AK809">
        <v>5.9999999999999995E-4</v>
      </c>
      <c r="AL809">
        <v>9.6000000000000002E-4</v>
      </c>
      <c r="AM809">
        <v>7.7999999999999999E-4</v>
      </c>
      <c r="AN809">
        <v>1.4999999999999999E-4</v>
      </c>
      <c r="AO809">
        <v>0</v>
      </c>
      <c r="AP809">
        <v>0</v>
      </c>
      <c r="AQ809" t="s">
        <v>606</v>
      </c>
      <c r="AR809" t="s">
        <v>606</v>
      </c>
      <c r="AS809" t="s">
        <v>606</v>
      </c>
      <c r="AT809" t="s">
        <v>606</v>
      </c>
      <c r="AU809" t="s">
        <v>606</v>
      </c>
      <c r="BK809">
        <v>2.0000000000000002E-5</v>
      </c>
      <c r="BL809">
        <v>6.9999999999999994E-5</v>
      </c>
      <c r="BM809">
        <v>1.0000000000000001E-5</v>
      </c>
      <c r="BN809">
        <v>0</v>
      </c>
      <c r="BO809">
        <v>0</v>
      </c>
      <c r="BP809">
        <v>0</v>
      </c>
      <c r="BQ809">
        <v>0</v>
      </c>
      <c r="BR809">
        <v>5.6999999999999998E-4</v>
      </c>
      <c r="BS809">
        <v>5.0000000000000002E-5</v>
      </c>
      <c r="BT809">
        <v>5.0000000000000002E-5</v>
      </c>
      <c r="BU809">
        <v>1.3999999999999999E-4</v>
      </c>
      <c r="BV809">
        <v>0.60299999999999998</v>
      </c>
      <c r="BW809">
        <v>0.73903680000000005</v>
      </c>
      <c r="BX809">
        <v>17.5</v>
      </c>
      <c r="BY809">
        <v>4600.8999999999996</v>
      </c>
      <c r="BZ809">
        <v>192.6</v>
      </c>
      <c r="CB809">
        <v>101.9</v>
      </c>
      <c r="CC809">
        <v>3.5183426849999999</v>
      </c>
      <c r="CD809">
        <v>3.5153520930000002</v>
      </c>
      <c r="CE809">
        <v>207.47</v>
      </c>
      <c r="CF809" t="s">
        <v>609</v>
      </c>
      <c r="CG809">
        <v>8</v>
      </c>
      <c r="CH809" t="s">
        <v>1455</v>
      </c>
      <c r="CI809" t="s">
        <v>157</v>
      </c>
      <c r="CJ809" t="s">
        <v>1456</v>
      </c>
      <c r="CL809">
        <v>1278</v>
      </c>
      <c r="CM809">
        <v>1286.5</v>
      </c>
      <c r="CN809">
        <v>1278</v>
      </c>
      <c r="CO809">
        <v>1286.5</v>
      </c>
      <c r="CP809" t="s">
        <v>157</v>
      </c>
      <c r="CQ809" t="s">
        <v>157</v>
      </c>
      <c r="CU809">
        <v>452.6</v>
      </c>
      <c r="CV809">
        <v>448.4</v>
      </c>
      <c r="CW809" t="s">
        <v>2741</v>
      </c>
      <c r="CX809">
        <v>0</v>
      </c>
      <c r="CY809" t="s">
        <v>677</v>
      </c>
    </row>
    <row r="810" spans="2:103" hidden="1">
      <c r="B810">
        <v>76914</v>
      </c>
      <c r="C810" t="s">
        <v>2206</v>
      </c>
      <c r="D810" t="s">
        <v>592</v>
      </c>
      <c r="E810" t="s">
        <v>665</v>
      </c>
      <c r="F810" t="s">
        <v>594</v>
      </c>
      <c r="G810" t="s">
        <v>2866</v>
      </c>
      <c r="H810">
        <v>7815</v>
      </c>
      <c r="I810" t="s">
        <v>616</v>
      </c>
      <c r="J810" t="s">
        <v>598</v>
      </c>
      <c r="K810" t="s">
        <v>773</v>
      </c>
      <c r="L810" t="s">
        <v>638</v>
      </c>
      <c r="M810" t="s">
        <v>959</v>
      </c>
      <c r="N810" t="s">
        <v>2737</v>
      </c>
      <c r="O810" t="s">
        <v>2697</v>
      </c>
      <c r="P810" t="s">
        <v>2826</v>
      </c>
      <c r="Q810" t="s">
        <v>2208</v>
      </c>
      <c r="R810">
        <v>1050</v>
      </c>
      <c r="S810">
        <v>1050</v>
      </c>
      <c r="T810">
        <v>900</v>
      </c>
      <c r="U810">
        <v>9</v>
      </c>
      <c r="V810">
        <v>9</v>
      </c>
      <c r="W810">
        <v>26.5</v>
      </c>
      <c r="Y810" t="s">
        <v>2829</v>
      </c>
      <c r="Z810" t="s">
        <v>607</v>
      </c>
      <c r="AA810">
        <v>4.0000000000000002E-4</v>
      </c>
      <c r="AB810">
        <v>8.8999999999999999E-3</v>
      </c>
      <c r="AC810">
        <v>1.7600000000000001E-2</v>
      </c>
      <c r="AD810" t="s">
        <v>607</v>
      </c>
      <c r="AE810">
        <v>0.95489999999999997</v>
      </c>
      <c r="AF810">
        <v>1.5699999999999999E-2</v>
      </c>
      <c r="AG810">
        <v>1.5E-3</v>
      </c>
      <c r="AH810">
        <v>4.0000000000000002E-4</v>
      </c>
      <c r="AI810">
        <v>2.0000000000000001E-4</v>
      </c>
      <c r="AJ810">
        <v>1E-4</v>
      </c>
      <c r="AK810" t="s">
        <v>607</v>
      </c>
      <c r="AL810">
        <v>0</v>
      </c>
      <c r="AM810">
        <v>6.9999999999999994E-5</v>
      </c>
      <c r="AN810">
        <v>8.0000000000000007E-5</v>
      </c>
      <c r="AO810">
        <v>8.0000000000000007E-5</v>
      </c>
      <c r="AP810">
        <v>0</v>
      </c>
      <c r="AQ810" t="s">
        <v>606</v>
      </c>
      <c r="AR810" t="s">
        <v>606</v>
      </c>
      <c r="AS810" t="s">
        <v>606</v>
      </c>
      <c r="AT810" t="s">
        <v>606</v>
      </c>
      <c r="AU810" t="s">
        <v>606</v>
      </c>
      <c r="BK810">
        <v>1.0000000000000001E-5</v>
      </c>
      <c r="BL810">
        <v>0</v>
      </c>
      <c r="BM810">
        <v>0</v>
      </c>
      <c r="BN810">
        <v>0</v>
      </c>
      <c r="BO810">
        <v>0</v>
      </c>
      <c r="BP810">
        <v>2.0000000000000002E-5</v>
      </c>
      <c r="BQ810">
        <v>0</v>
      </c>
      <c r="BR810">
        <v>0</v>
      </c>
      <c r="BS810">
        <v>1.0000000000000001E-5</v>
      </c>
      <c r="BT810">
        <v>1.0000000000000001E-5</v>
      </c>
      <c r="BU810">
        <v>2.0000000000000002E-5</v>
      </c>
      <c r="BV810">
        <v>0.58599999999999997</v>
      </c>
      <c r="BW810">
        <v>0.7182016</v>
      </c>
      <c r="BX810">
        <v>17</v>
      </c>
      <c r="BY810">
        <v>4638.1000000000004</v>
      </c>
      <c r="BZ810">
        <v>194.3</v>
      </c>
      <c r="CB810">
        <v>109.7</v>
      </c>
      <c r="CC810">
        <v>3.7876564519999998</v>
      </c>
      <c r="CD810">
        <v>3.7844369439999999</v>
      </c>
      <c r="CE810">
        <v>222.46</v>
      </c>
      <c r="CF810" t="s">
        <v>609</v>
      </c>
      <c r="CG810">
        <v>8</v>
      </c>
      <c r="CH810" t="s">
        <v>2209</v>
      </c>
      <c r="CJ810" t="s">
        <v>2210</v>
      </c>
      <c r="CL810" t="s">
        <v>779</v>
      </c>
      <c r="CM810" t="s">
        <v>779</v>
      </c>
      <c r="CN810" t="s">
        <v>779</v>
      </c>
      <c r="CO810" t="s">
        <v>779</v>
      </c>
      <c r="CP810" t="s">
        <v>779</v>
      </c>
      <c r="CQ810" t="s">
        <v>779</v>
      </c>
      <c r="CR810" t="s">
        <v>780</v>
      </c>
      <c r="CS810" t="s">
        <v>780</v>
      </c>
      <c r="CT810" t="s">
        <v>780</v>
      </c>
      <c r="CU810">
        <v>474.06</v>
      </c>
      <c r="CV810" t="s">
        <v>780</v>
      </c>
      <c r="CW810" t="s">
        <v>2867</v>
      </c>
      <c r="CX810">
        <v>0</v>
      </c>
      <c r="CY810" t="s">
        <v>677</v>
      </c>
    </row>
    <row r="811" spans="2:103" hidden="1">
      <c r="B811">
        <v>76894</v>
      </c>
      <c r="C811" t="s">
        <v>2512</v>
      </c>
      <c r="D811" t="s">
        <v>592</v>
      </c>
      <c r="E811" t="s">
        <v>665</v>
      </c>
      <c r="F811" t="s">
        <v>594</v>
      </c>
      <c r="G811" t="s">
        <v>2868</v>
      </c>
      <c r="H811">
        <v>10272</v>
      </c>
      <c r="I811" t="s">
        <v>616</v>
      </c>
      <c r="J811" t="s">
        <v>598</v>
      </c>
      <c r="K811" t="s">
        <v>773</v>
      </c>
      <c r="L811" t="s">
        <v>638</v>
      </c>
      <c r="M811" t="s">
        <v>1096</v>
      </c>
      <c r="N811" t="s">
        <v>2737</v>
      </c>
      <c r="O811" t="s">
        <v>2697</v>
      </c>
      <c r="P811" t="s">
        <v>2826</v>
      </c>
      <c r="Q811" t="s">
        <v>642</v>
      </c>
      <c r="R811">
        <v>1125</v>
      </c>
      <c r="S811">
        <v>1125</v>
      </c>
      <c r="T811">
        <v>1027</v>
      </c>
      <c r="U811">
        <v>25</v>
      </c>
      <c r="V811">
        <v>25</v>
      </c>
      <c r="W811">
        <v>25.8</v>
      </c>
      <c r="Y811" t="s">
        <v>2829</v>
      </c>
      <c r="Z811" t="s">
        <v>607</v>
      </c>
      <c r="AA811">
        <v>4.0000000000000002E-4</v>
      </c>
      <c r="AB811">
        <v>8.8999999999999999E-3</v>
      </c>
      <c r="AC811">
        <v>1.78E-2</v>
      </c>
      <c r="AD811" t="s">
        <v>607</v>
      </c>
      <c r="AE811">
        <v>0.95409999999999995</v>
      </c>
      <c r="AF811">
        <v>1.5900000000000001E-2</v>
      </c>
      <c r="AG811">
        <v>1.8E-3</v>
      </c>
      <c r="AH811">
        <v>4.0000000000000002E-4</v>
      </c>
      <c r="AI811">
        <v>2.0000000000000001E-4</v>
      </c>
      <c r="AJ811">
        <v>1E-4</v>
      </c>
      <c r="AK811" t="s">
        <v>607</v>
      </c>
      <c r="AL811">
        <v>0</v>
      </c>
      <c r="AM811">
        <v>8.0000000000000007E-5</v>
      </c>
      <c r="AN811">
        <v>8.0000000000000007E-5</v>
      </c>
      <c r="AO811">
        <v>8.0000000000000007E-5</v>
      </c>
      <c r="AP811">
        <v>1E-4</v>
      </c>
      <c r="AQ811" t="s">
        <v>607</v>
      </c>
      <c r="AR811" t="s">
        <v>606</v>
      </c>
      <c r="AS811" t="s">
        <v>606</v>
      </c>
      <c r="AT811" t="s">
        <v>606</v>
      </c>
      <c r="AU811" t="s">
        <v>606</v>
      </c>
      <c r="BK811">
        <v>1.0000000000000001E-5</v>
      </c>
      <c r="BL811">
        <v>0</v>
      </c>
      <c r="BM811">
        <v>0</v>
      </c>
      <c r="BN811">
        <v>0</v>
      </c>
      <c r="BO811">
        <v>0</v>
      </c>
      <c r="BP811">
        <v>2.0000000000000002E-5</v>
      </c>
      <c r="BQ811">
        <v>0</v>
      </c>
      <c r="BR811">
        <v>0</v>
      </c>
      <c r="BS811">
        <v>0</v>
      </c>
      <c r="BT811">
        <v>1.0000000000000001E-5</v>
      </c>
      <c r="BU811">
        <v>2.0000000000000002E-5</v>
      </c>
      <c r="BV811">
        <v>0.58699999999999997</v>
      </c>
      <c r="BW811">
        <v>0.71942720000000004</v>
      </c>
      <c r="BX811">
        <v>17</v>
      </c>
      <c r="BY811">
        <v>4638.2</v>
      </c>
      <c r="BZ811">
        <v>194.4</v>
      </c>
      <c r="CB811">
        <v>119</v>
      </c>
      <c r="CC811">
        <v>4.108761329</v>
      </c>
      <c r="CD811">
        <v>4.1052688819999998</v>
      </c>
      <c r="CE811">
        <v>240.94</v>
      </c>
      <c r="CF811" t="s">
        <v>609</v>
      </c>
      <c r="CG811">
        <v>8</v>
      </c>
      <c r="CH811" t="s">
        <v>2219</v>
      </c>
      <c r="CJ811" t="s">
        <v>2217</v>
      </c>
      <c r="CL811" t="s">
        <v>779</v>
      </c>
      <c r="CM811" t="s">
        <v>779</v>
      </c>
      <c r="CN811" t="s">
        <v>779</v>
      </c>
      <c r="CO811" t="s">
        <v>779</v>
      </c>
      <c r="CP811" t="s">
        <v>779</v>
      </c>
      <c r="CQ811" t="s">
        <v>779</v>
      </c>
      <c r="CR811" t="s">
        <v>780</v>
      </c>
      <c r="CS811" t="s">
        <v>780</v>
      </c>
      <c r="CT811" t="s">
        <v>780</v>
      </c>
      <c r="CU811">
        <v>476.7</v>
      </c>
      <c r="CV811" t="s">
        <v>780</v>
      </c>
      <c r="CW811" t="s">
        <v>2867</v>
      </c>
      <c r="CX811">
        <v>0</v>
      </c>
      <c r="CY811" t="s">
        <v>677</v>
      </c>
    </row>
    <row r="812" spans="2:103" hidden="1">
      <c r="B812">
        <v>76918</v>
      </c>
      <c r="C812" t="s">
        <v>2510</v>
      </c>
      <c r="D812" t="s">
        <v>592</v>
      </c>
      <c r="E812" t="s">
        <v>665</v>
      </c>
      <c r="F812" t="s">
        <v>594</v>
      </c>
      <c r="G812" t="s">
        <v>2869</v>
      </c>
      <c r="H812">
        <v>9185</v>
      </c>
      <c r="I812" t="s">
        <v>616</v>
      </c>
      <c r="J812" t="s">
        <v>598</v>
      </c>
      <c r="K812" t="s">
        <v>773</v>
      </c>
      <c r="L812" t="s">
        <v>638</v>
      </c>
      <c r="M812" t="s">
        <v>1096</v>
      </c>
      <c r="N812" t="s">
        <v>2737</v>
      </c>
      <c r="O812" t="s">
        <v>2697</v>
      </c>
      <c r="P812" t="s">
        <v>2826</v>
      </c>
      <c r="Q812" t="s">
        <v>642</v>
      </c>
      <c r="R812">
        <v>1050</v>
      </c>
      <c r="S812">
        <v>1050</v>
      </c>
      <c r="T812">
        <v>874</v>
      </c>
      <c r="U812">
        <v>5</v>
      </c>
      <c r="V812">
        <v>5</v>
      </c>
      <c r="W812">
        <v>25.8</v>
      </c>
      <c r="Y812" t="s">
        <v>2829</v>
      </c>
      <c r="Z812" t="s">
        <v>607</v>
      </c>
      <c r="AA812">
        <v>2.9999999999999997E-4</v>
      </c>
      <c r="AB812">
        <v>8.6E-3</v>
      </c>
      <c r="AC812">
        <v>1.8599999999999998E-2</v>
      </c>
      <c r="AD812" t="s">
        <v>607</v>
      </c>
      <c r="AE812">
        <v>0.95479999999999998</v>
      </c>
      <c r="AF812">
        <v>1.5800000000000002E-2</v>
      </c>
      <c r="AG812">
        <v>1.1000000000000001E-3</v>
      </c>
      <c r="AH812">
        <v>2.0000000000000001E-4</v>
      </c>
      <c r="AI812">
        <v>2.0000000000000001E-4</v>
      </c>
      <c r="AJ812">
        <v>1E-4</v>
      </c>
      <c r="AK812" t="s">
        <v>607</v>
      </c>
      <c r="AL812">
        <v>0</v>
      </c>
      <c r="AM812">
        <v>8.0000000000000007E-5</v>
      </c>
      <c r="AN812">
        <v>6.9999999999999994E-5</v>
      </c>
      <c r="AO812">
        <v>9.0000000000000006E-5</v>
      </c>
      <c r="AP812">
        <v>0</v>
      </c>
      <c r="AQ812" t="s">
        <v>606</v>
      </c>
      <c r="AR812" t="s">
        <v>606</v>
      </c>
      <c r="AS812" t="s">
        <v>606</v>
      </c>
      <c r="AT812" t="s">
        <v>606</v>
      </c>
      <c r="AU812" t="s">
        <v>606</v>
      </c>
      <c r="BK812">
        <v>1.0000000000000001E-5</v>
      </c>
      <c r="BL812">
        <v>0</v>
      </c>
      <c r="BM812">
        <v>1.0000000000000001E-5</v>
      </c>
      <c r="BN812">
        <v>0</v>
      </c>
      <c r="BO812">
        <v>0</v>
      </c>
      <c r="BP812">
        <v>1.0000000000000001E-5</v>
      </c>
      <c r="BQ812">
        <v>0</v>
      </c>
      <c r="BR812">
        <v>0</v>
      </c>
      <c r="BS812">
        <v>0</v>
      </c>
      <c r="BT812">
        <v>1.0000000000000001E-5</v>
      </c>
      <c r="BU812">
        <v>2.0000000000000002E-5</v>
      </c>
      <c r="BV812">
        <v>0.58599999999999997</v>
      </c>
      <c r="BW812">
        <v>0.7182016</v>
      </c>
      <c r="BX812">
        <v>17</v>
      </c>
      <c r="BY812">
        <v>4641.5</v>
      </c>
      <c r="BZ812">
        <v>194.3</v>
      </c>
      <c r="CB812">
        <v>110.4</v>
      </c>
      <c r="CC812">
        <v>3.8118256370000001</v>
      </c>
      <c r="CD812">
        <v>3.8085855849999999</v>
      </c>
      <c r="CE812">
        <v>223.71</v>
      </c>
      <c r="CF812" t="s">
        <v>609</v>
      </c>
      <c r="CG812">
        <v>5</v>
      </c>
      <c r="CH812" t="s">
        <v>2229</v>
      </c>
      <c r="CJ812" t="s">
        <v>2230</v>
      </c>
      <c r="CL812">
        <v>1448</v>
      </c>
      <c r="CM812">
        <v>1821</v>
      </c>
      <c r="CN812">
        <v>1448</v>
      </c>
      <c r="CO812">
        <v>1821</v>
      </c>
      <c r="CP812" t="s">
        <v>779</v>
      </c>
      <c r="CQ812" t="s">
        <v>779</v>
      </c>
      <c r="CR812" t="s">
        <v>780</v>
      </c>
      <c r="CS812" t="s">
        <v>780</v>
      </c>
      <c r="CT812" t="s">
        <v>780</v>
      </c>
      <c r="CU812">
        <v>477.9</v>
      </c>
      <c r="CV812" t="s">
        <v>780</v>
      </c>
      <c r="CW812" t="s">
        <v>2867</v>
      </c>
      <c r="CX812">
        <v>0</v>
      </c>
      <c r="CY812" t="s">
        <v>677</v>
      </c>
    </row>
    <row r="813" spans="2:103" hidden="1">
      <c r="B813">
        <v>76900</v>
      </c>
      <c r="C813" t="s">
        <v>2471</v>
      </c>
      <c r="D813" t="s">
        <v>592</v>
      </c>
      <c r="E813" t="s">
        <v>665</v>
      </c>
      <c r="F813" t="s">
        <v>594</v>
      </c>
      <c r="G813" t="s">
        <v>2870</v>
      </c>
      <c r="H813">
        <v>7374</v>
      </c>
      <c r="I813" t="s">
        <v>616</v>
      </c>
      <c r="J813" t="s">
        <v>1001</v>
      </c>
      <c r="K813">
        <v>14571</v>
      </c>
      <c r="L813" t="s">
        <v>638</v>
      </c>
      <c r="M813" t="s">
        <v>1096</v>
      </c>
      <c r="N813" t="s">
        <v>2737</v>
      </c>
      <c r="O813" t="s">
        <v>2697</v>
      </c>
      <c r="P813" t="s">
        <v>2826</v>
      </c>
      <c r="Q813" t="s">
        <v>642</v>
      </c>
      <c r="R813">
        <v>825</v>
      </c>
      <c r="S813">
        <v>825</v>
      </c>
      <c r="T813">
        <v>795</v>
      </c>
      <c r="U813">
        <v>8</v>
      </c>
      <c r="V813">
        <v>8</v>
      </c>
      <c r="W813">
        <v>24.3</v>
      </c>
      <c r="Y813" t="s">
        <v>2751</v>
      </c>
      <c r="Z813" t="s">
        <v>607</v>
      </c>
      <c r="AA813">
        <v>6.9999999999999999E-4</v>
      </c>
      <c r="AB813">
        <v>1.7999999999999999E-2</v>
      </c>
      <c r="AC813">
        <v>1.41E-2</v>
      </c>
      <c r="AD813" t="s">
        <v>606</v>
      </c>
      <c r="AE813">
        <v>0.95309999999999995</v>
      </c>
      <c r="AF813">
        <v>1.0200000000000001E-2</v>
      </c>
      <c r="AG813">
        <v>1.2999999999999999E-3</v>
      </c>
      <c r="AH813">
        <v>5.0000000000000001E-4</v>
      </c>
      <c r="AI813">
        <v>2.9999999999999997E-4</v>
      </c>
      <c r="AJ813">
        <v>2.9999999999999997E-4</v>
      </c>
      <c r="AK813">
        <v>2.0000000000000001E-4</v>
      </c>
      <c r="AL813">
        <v>2.9999999999999997E-4</v>
      </c>
      <c r="AM813">
        <v>3.5E-4</v>
      </c>
      <c r="AN813">
        <v>2.4000000000000001E-4</v>
      </c>
      <c r="AO813">
        <v>8.0000000000000007E-5</v>
      </c>
      <c r="AP813">
        <v>0</v>
      </c>
      <c r="AQ813" t="s">
        <v>606</v>
      </c>
      <c r="AR813" t="s">
        <v>606</v>
      </c>
      <c r="AS813" t="s">
        <v>606</v>
      </c>
      <c r="AT813" t="s">
        <v>606</v>
      </c>
      <c r="AU813" t="s">
        <v>606</v>
      </c>
      <c r="BK813">
        <v>1.0000000000000001E-5</v>
      </c>
      <c r="BL813">
        <v>3.0000000000000001E-5</v>
      </c>
      <c r="BM813">
        <v>1.0000000000000001E-5</v>
      </c>
      <c r="BN813">
        <v>0</v>
      </c>
      <c r="BO813">
        <v>0</v>
      </c>
      <c r="BP813">
        <v>2.0000000000000002E-5</v>
      </c>
      <c r="BQ813">
        <v>0</v>
      </c>
      <c r="BR813">
        <v>1.7000000000000001E-4</v>
      </c>
      <c r="BS813">
        <v>2.0000000000000002E-5</v>
      </c>
      <c r="BT813">
        <v>2.0000000000000002E-5</v>
      </c>
      <c r="BU813">
        <v>5.0000000000000002E-5</v>
      </c>
      <c r="BV813">
        <v>0.58699999999999997</v>
      </c>
      <c r="BW813">
        <v>0.71942720000000004</v>
      </c>
      <c r="BX813">
        <v>17</v>
      </c>
      <c r="BY813">
        <v>4612.1000000000004</v>
      </c>
      <c r="BZ813">
        <v>193</v>
      </c>
      <c r="CB813">
        <v>106.4</v>
      </c>
      <c r="CC813">
        <v>3.6737160119999999</v>
      </c>
      <c r="CD813">
        <v>3.6705933530000001</v>
      </c>
      <c r="CE813">
        <v>216.67</v>
      </c>
      <c r="CF813" t="s">
        <v>609</v>
      </c>
      <c r="CG813">
        <v>0</v>
      </c>
      <c r="CH813" t="s">
        <v>1286</v>
      </c>
      <c r="CI813" t="s">
        <v>157</v>
      </c>
      <c r="CJ813" t="s">
        <v>1004</v>
      </c>
      <c r="CL813">
        <v>1354</v>
      </c>
      <c r="CM813">
        <v>1870</v>
      </c>
      <c r="CN813">
        <v>1354</v>
      </c>
      <c r="CO813">
        <v>1870</v>
      </c>
      <c r="CP813" t="s">
        <v>826</v>
      </c>
      <c r="CQ813" t="s">
        <v>826</v>
      </c>
      <c r="CU813">
        <v>448</v>
      </c>
      <c r="CV813">
        <v>443.5</v>
      </c>
      <c r="CW813" t="s">
        <v>2867</v>
      </c>
      <c r="CX813">
        <v>0</v>
      </c>
      <c r="CY813" t="s">
        <v>677</v>
      </c>
    </row>
    <row r="814" spans="2:103" hidden="1">
      <c r="B814">
        <v>76908</v>
      </c>
      <c r="C814" t="s">
        <v>2871</v>
      </c>
      <c r="D814" t="s">
        <v>592</v>
      </c>
      <c r="E814" t="s">
        <v>665</v>
      </c>
      <c r="F814" t="s">
        <v>594</v>
      </c>
      <c r="G814" t="s">
        <v>2872</v>
      </c>
      <c r="H814">
        <v>7327</v>
      </c>
      <c r="I814" t="s">
        <v>616</v>
      </c>
      <c r="J814" t="s">
        <v>1045</v>
      </c>
      <c r="K814">
        <v>17043</v>
      </c>
      <c r="L814" t="s">
        <v>638</v>
      </c>
      <c r="M814" t="s">
        <v>959</v>
      </c>
      <c r="N814" t="s">
        <v>2737</v>
      </c>
      <c r="O814" t="s">
        <v>2697</v>
      </c>
      <c r="P814" t="s">
        <v>2826</v>
      </c>
      <c r="Q814" t="s">
        <v>642</v>
      </c>
      <c r="R814">
        <v>900</v>
      </c>
      <c r="S814">
        <v>900</v>
      </c>
      <c r="T814">
        <v>867</v>
      </c>
      <c r="U814">
        <v>5</v>
      </c>
      <c r="V814">
        <v>5</v>
      </c>
      <c r="W814">
        <v>25.8</v>
      </c>
      <c r="Z814" t="s">
        <v>607</v>
      </c>
      <c r="AA814">
        <v>4.0000000000000002E-4</v>
      </c>
      <c r="AB814">
        <v>1.0500000000000001E-2</v>
      </c>
      <c r="AC814">
        <v>1.66E-2</v>
      </c>
      <c r="AD814" t="s">
        <v>607</v>
      </c>
      <c r="AE814">
        <v>0.9536</v>
      </c>
      <c r="AF814">
        <v>1.61E-2</v>
      </c>
      <c r="AG814">
        <v>1.2999999999999999E-3</v>
      </c>
      <c r="AH814">
        <v>4.0000000000000002E-4</v>
      </c>
      <c r="AI814">
        <v>2.9999999999999997E-4</v>
      </c>
      <c r="AJ814">
        <v>1E-4</v>
      </c>
      <c r="AK814">
        <v>1E-4</v>
      </c>
      <c r="AL814">
        <v>3.0000000000000001E-5</v>
      </c>
      <c r="AM814">
        <v>1.7000000000000001E-4</v>
      </c>
      <c r="AN814">
        <v>1.6000000000000001E-4</v>
      </c>
      <c r="AO814">
        <v>8.0000000000000007E-5</v>
      </c>
      <c r="AP814">
        <v>0</v>
      </c>
      <c r="AQ814" t="s">
        <v>606</v>
      </c>
      <c r="AR814" t="s">
        <v>606</v>
      </c>
      <c r="AS814" t="s">
        <v>606</v>
      </c>
      <c r="AT814" t="s">
        <v>606</v>
      </c>
      <c r="AU814" t="s">
        <v>606</v>
      </c>
      <c r="BK814">
        <v>1.0000000000000001E-5</v>
      </c>
      <c r="BL814">
        <v>2.0000000000000002E-5</v>
      </c>
      <c r="BM814">
        <v>0</v>
      </c>
      <c r="BN814">
        <v>0</v>
      </c>
      <c r="BO814">
        <v>0</v>
      </c>
      <c r="BP814">
        <v>2.0000000000000002E-5</v>
      </c>
      <c r="BQ814">
        <v>0</v>
      </c>
      <c r="BR814">
        <v>5.0000000000000002E-5</v>
      </c>
      <c r="BS814">
        <v>1.0000000000000001E-5</v>
      </c>
      <c r="BT814">
        <v>1.0000000000000001E-5</v>
      </c>
      <c r="BU814">
        <v>4.0000000000000003E-5</v>
      </c>
      <c r="BV814">
        <v>0.58699999999999997</v>
      </c>
      <c r="BW814">
        <v>0.71942720000000004</v>
      </c>
      <c r="BX814">
        <v>17</v>
      </c>
      <c r="BY814">
        <v>4632.6000000000004</v>
      </c>
      <c r="BZ814">
        <v>194.2</v>
      </c>
      <c r="CB814">
        <v>108.8</v>
      </c>
      <c r="CC814">
        <v>3.756581787</v>
      </c>
      <c r="CD814">
        <v>3.7533886920000001</v>
      </c>
      <c r="CE814">
        <v>220.9</v>
      </c>
      <c r="CF814" t="s">
        <v>609</v>
      </c>
      <c r="CG814">
        <v>6</v>
      </c>
      <c r="CH814" t="s">
        <v>1046</v>
      </c>
      <c r="CI814" t="s">
        <v>157</v>
      </c>
      <c r="CJ814" t="s">
        <v>1047</v>
      </c>
      <c r="CL814">
        <v>1394</v>
      </c>
      <c r="CM814">
        <v>1609</v>
      </c>
      <c r="CN814">
        <v>1394</v>
      </c>
      <c r="CO814">
        <v>1609</v>
      </c>
      <c r="CP814" t="s">
        <v>826</v>
      </c>
      <c r="CQ814" t="s">
        <v>826</v>
      </c>
      <c r="CR814" t="s">
        <v>780</v>
      </c>
      <c r="CS814" t="s">
        <v>780</v>
      </c>
      <c r="CT814" t="s">
        <v>780</v>
      </c>
      <c r="CU814">
        <v>463.3</v>
      </c>
      <c r="CV814">
        <v>458.1</v>
      </c>
      <c r="CW814" t="s">
        <v>2867</v>
      </c>
      <c r="CX814">
        <v>0</v>
      </c>
      <c r="CY814" t="s">
        <v>677</v>
      </c>
    </row>
    <row r="815" spans="2:103" hidden="1">
      <c r="B815">
        <v>76901</v>
      </c>
      <c r="C815" t="s">
        <v>2356</v>
      </c>
      <c r="D815" t="s">
        <v>592</v>
      </c>
      <c r="E815" t="s">
        <v>665</v>
      </c>
      <c r="F815" t="s">
        <v>594</v>
      </c>
      <c r="G815" t="s">
        <v>2873</v>
      </c>
      <c r="H815">
        <v>9245</v>
      </c>
      <c r="I815" t="s">
        <v>616</v>
      </c>
      <c r="J815" t="s">
        <v>1431</v>
      </c>
      <c r="K815">
        <v>13459</v>
      </c>
      <c r="L815" t="s">
        <v>638</v>
      </c>
      <c r="M815" t="s">
        <v>1096</v>
      </c>
      <c r="N815" t="s">
        <v>2737</v>
      </c>
      <c r="O815" t="s">
        <v>2697</v>
      </c>
      <c r="P815" t="s">
        <v>2826</v>
      </c>
      <c r="Q815" t="s">
        <v>642</v>
      </c>
      <c r="R815">
        <v>675</v>
      </c>
      <c r="S815">
        <v>675</v>
      </c>
      <c r="T815">
        <v>550</v>
      </c>
      <c r="U815">
        <v>8</v>
      </c>
      <c r="V815">
        <v>8</v>
      </c>
      <c r="W815">
        <v>24.5</v>
      </c>
      <c r="Y815" t="s">
        <v>2756</v>
      </c>
      <c r="Z815">
        <v>2.9999999999999997E-4</v>
      </c>
      <c r="AA815">
        <v>2.0000000000000001E-4</v>
      </c>
      <c r="AB815">
        <v>3.5999999999999999E-3</v>
      </c>
      <c r="AC815">
        <v>1.6299999999999999E-2</v>
      </c>
      <c r="AD815" t="s">
        <v>606</v>
      </c>
      <c r="AE815">
        <v>0.96009999999999995</v>
      </c>
      <c r="AF815">
        <v>1.44E-2</v>
      </c>
      <c r="AG815">
        <v>2.7000000000000001E-3</v>
      </c>
      <c r="AH815">
        <v>6.9999999999999999E-4</v>
      </c>
      <c r="AI815">
        <v>5.0000000000000001E-4</v>
      </c>
      <c r="AJ815">
        <v>2.9999999999999997E-4</v>
      </c>
      <c r="AK815">
        <v>1E-4</v>
      </c>
      <c r="AL815">
        <v>1.4999999999999999E-4</v>
      </c>
      <c r="AM815">
        <v>2.5000000000000001E-4</v>
      </c>
      <c r="AN815">
        <v>1.4999999999999999E-4</v>
      </c>
      <c r="AO815">
        <v>0</v>
      </c>
      <c r="AP815">
        <v>0</v>
      </c>
      <c r="AQ815" t="s">
        <v>606</v>
      </c>
      <c r="AR815" t="s">
        <v>606</v>
      </c>
      <c r="AS815" t="s">
        <v>606</v>
      </c>
      <c r="AT815" t="s">
        <v>606</v>
      </c>
      <c r="AU815" t="s">
        <v>606</v>
      </c>
      <c r="BK815">
        <v>1.0000000000000001E-5</v>
      </c>
      <c r="BL815">
        <v>3.0000000000000001E-5</v>
      </c>
      <c r="BM815">
        <v>2.0000000000000002E-5</v>
      </c>
      <c r="BN815">
        <v>0</v>
      </c>
      <c r="BO815">
        <v>0</v>
      </c>
      <c r="BP815">
        <v>0</v>
      </c>
      <c r="BQ815">
        <v>0</v>
      </c>
      <c r="BR815">
        <v>1.2E-4</v>
      </c>
      <c r="BS815">
        <v>2.0000000000000002E-5</v>
      </c>
      <c r="BT815">
        <v>2.0000000000000002E-5</v>
      </c>
      <c r="BU815">
        <v>3.0000000000000001E-5</v>
      </c>
      <c r="BV815">
        <v>0.58599999999999997</v>
      </c>
      <c r="BW815">
        <v>0.7182016</v>
      </c>
      <c r="BX815">
        <v>17</v>
      </c>
      <c r="BY815">
        <v>4638.1000000000004</v>
      </c>
      <c r="BZ815">
        <v>195</v>
      </c>
      <c r="CB815">
        <v>104.8</v>
      </c>
      <c r="CC815">
        <v>3.6184721620000002</v>
      </c>
      <c r="CD815">
        <v>3.615396461</v>
      </c>
      <c r="CE815">
        <v>212.16</v>
      </c>
      <c r="CF815" t="s">
        <v>609</v>
      </c>
      <c r="CG815">
        <v>0</v>
      </c>
      <c r="CH815" t="s">
        <v>1432</v>
      </c>
      <c r="CI815" t="s">
        <v>157</v>
      </c>
      <c r="CJ815" t="s">
        <v>1433</v>
      </c>
      <c r="CL815">
        <v>1392</v>
      </c>
      <c r="CM815">
        <v>2200</v>
      </c>
      <c r="CN815">
        <v>1392</v>
      </c>
      <c r="CO815">
        <v>2200</v>
      </c>
      <c r="CP815" t="s">
        <v>826</v>
      </c>
      <c r="CQ815" t="s">
        <v>826</v>
      </c>
      <c r="CR815" t="s">
        <v>780</v>
      </c>
      <c r="CS815" t="s">
        <v>780</v>
      </c>
      <c r="CT815" t="s">
        <v>780</v>
      </c>
      <c r="CU815">
        <v>449.7</v>
      </c>
      <c r="CV815">
        <v>445.5</v>
      </c>
      <c r="CW815" t="s">
        <v>2867</v>
      </c>
      <c r="CX815">
        <v>0</v>
      </c>
      <c r="CY815" t="s">
        <v>677</v>
      </c>
    </row>
    <row r="816" spans="2:103" hidden="1">
      <c r="B816">
        <v>76907</v>
      </c>
      <c r="C816" t="s">
        <v>2334</v>
      </c>
      <c r="D816" t="s">
        <v>592</v>
      </c>
      <c r="E816" t="s">
        <v>665</v>
      </c>
      <c r="F816" t="s">
        <v>594</v>
      </c>
      <c r="G816" t="s">
        <v>2874</v>
      </c>
      <c r="H816">
        <v>8990</v>
      </c>
      <c r="I816" t="s">
        <v>616</v>
      </c>
      <c r="J816" t="s">
        <v>1426</v>
      </c>
      <c r="K816">
        <v>13500</v>
      </c>
      <c r="L816" t="s">
        <v>638</v>
      </c>
      <c r="M816" t="s">
        <v>1096</v>
      </c>
      <c r="N816" t="s">
        <v>2737</v>
      </c>
      <c r="O816" t="s">
        <v>2697</v>
      </c>
      <c r="P816" t="s">
        <v>2826</v>
      </c>
      <c r="Q816" t="s">
        <v>1137</v>
      </c>
      <c r="R816">
        <v>700</v>
      </c>
      <c r="S816">
        <v>700</v>
      </c>
      <c r="T816">
        <v>600</v>
      </c>
      <c r="U816">
        <v>5</v>
      </c>
      <c r="V816">
        <v>5</v>
      </c>
      <c r="W816">
        <v>24.5</v>
      </c>
      <c r="Y816" t="s">
        <v>2809</v>
      </c>
      <c r="Z816" t="s">
        <v>607</v>
      </c>
      <c r="AA816">
        <v>4.0000000000000002E-4</v>
      </c>
      <c r="AB816">
        <v>9.9000000000000008E-3</v>
      </c>
      <c r="AC816">
        <v>1.8200000000000001E-2</v>
      </c>
      <c r="AD816" t="s">
        <v>607</v>
      </c>
      <c r="AE816">
        <v>0.9536</v>
      </c>
      <c r="AF816">
        <v>1.37E-2</v>
      </c>
      <c r="AG816">
        <v>5.9999999999999995E-4</v>
      </c>
      <c r="AH816">
        <v>4.0000000000000002E-4</v>
      </c>
      <c r="AI816">
        <v>2.9999999999999997E-4</v>
      </c>
      <c r="AJ816">
        <v>2.9999999999999997E-4</v>
      </c>
      <c r="AK816">
        <v>2.0000000000000001E-4</v>
      </c>
      <c r="AL816">
        <v>3.5E-4</v>
      </c>
      <c r="AM816">
        <v>5.2999999999999998E-4</v>
      </c>
      <c r="AN816">
        <v>5.9999999999999995E-4</v>
      </c>
      <c r="AO816">
        <v>3.4000000000000002E-4</v>
      </c>
      <c r="AP816">
        <v>1E-4</v>
      </c>
      <c r="AQ816" t="s">
        <v>607</v>
      </c>
      <c r="AR816" t="s">
        <v>606</v>
      </c>
      <c r="AS816" t="s">
        <v>606</v>
      </c>
      <c r="AT816" t="s">
        <v>606</v>
      </c>
      <c r="AU816" t="s">
        <v>606</v>
      </c>
      <c r="BK816">
        <v>2.0000000000000002E-5</v>
      </c>
      <c r="BL816">
        <v>4.0000000000000003E-5</v>
      </c>
      <c r="BM816">
        <v>1.0000000000000001E-5</v>
      </c>
      <c r="BN816">
        <v>0</v>
      </c>
      <c r="BO816">
        <v>0</v>
      </c>
      <c r="BP816">
        <v>6.0000000000000002E-5</v>
      </c>
      <c r="BQ816">
        <v>0</v>
      </c>
      <c r="BR816">
        <v>2.1000000000000001E-4</v>
      </c>
      <c r="BS816">
        <v>2.0000000000000002E-5</v>
      </c>
      <c r="BT816">
        <v>3.0000000000000001E-5</v>
      </c>
      <c r="BU816">
        <v>9.0000000000000006E-5</v>
      </c>
      <c r="BV816">
        <v>0.59199999999999997</v>
      </c>
      <c r="BW816">
        <v>0.72555519999999996</v>
      </c>
      <c r="BX816">
        <v>17.100000000000001</v>
      </c>
      <c r="BY816">
        <v>4633.8</v>
      </c>
      <c r="BZ816">
        <v>194.7</v>
      </c>
      <c r="CB816">
        <v>110.8</v>
      </c>
      <c r="CC816">
        <v>3.8256365990000001</v>
      </c>
      <c r="CD816">
        <v>3.8223848079999998</v>
      </c>
      <c r="CE816">
        <v>225.33</v>
      </c>
      <c r="CF816" t="s">
        <v>609</v>
      </c>
      <c r="CG816">
        <v>7</v>
      </c>
      <c r="CH816" t="s">
        <v>1427</v>
      </c>
      <c r="CI816" t="s">
        <v>157</v>
      </c>
      <c r="CJ816" t="s">
        <v>1428</v>
      </c>
      <c r="CL816">
        <v>1403</v>
      </c>
      <c r="CM816">
        <v>2025</v>
      </c>
      <c r="CN816">
        <v>1403</v>
      </c>
      <c r="CO816">
        <v>2025</v>
      </c>
      <c r="CP816" t="s">
        <v>826</v>
      </c>
      <c r="CQ816" t="s">
        <v>826</v>
      </c>
      <c r="CR816" t="s">
        <v>780</v>
      </c>
      <c r="CS816" t="s">
        <v>780</v>
      </c>
      <c r="CT816" t="s">
        <v>780</v>
      </c>
      <c r="CU816">
        <v>446.8</v>
      </c>
      <c r="CV816">
        <v>442.2</v>
      </c>
      <c r="CW816" t="s">
        <v>2867</v>
      </c>
      <c r="CX816">
        <v>0</v>
      </c>
      <c r="CY816" t="s">
        <v>677</v>
      </c>
    </row>
    <row r="817" spans="2:103" hidden="1">
      <c r="C817" t="s">
        <v>2466</v>
      </c>
      <c r="D817" t="s">
        <v>592</v>
      </c>
      <c r="E817" t="s">
        <v>665</v>
      </c>
      <c r="F817" t="s">
        <v>594</v>
      </c>
      <c r="G817" t="s">
        <v>2875</v>
      </c>
      <c r="H817">
        <v>11258</v>
      </c>
      <c r="I817" t="s">
        <v>616</v>
      </c>
      <c r="J817" t="s">
        <v>598</v>
      </c>
      <c r="K817" t="s">
        <v>773</v>
      </c>
      <c r="L817" t="s">
        <v>617</v>
      </c>
      <c r="N817" t="s">
        <v>2737</v>
      </c>
      <c r="O817" t="s">
        <v>2697</v>
      </c>
      <c r="P817" t="s">
        <v>2826</v>
      </c>
      <c r="Q817" t="s">
        <v>1137</v>
      </c>
      <c r="R817">
        <v>975</v>
      </c>
      <c r="S817">
        <v>975</v>
      </c>
      <c r="T817">
        <v>1015</v>
      </c>
      <c r="U817">
        <v>3</v>
      </c>
      <c r="V817">
        <v>3</v>
      </c>
      <c r="W817">
        <v>25.8</v>
      </c>
      <c r="Y817" t="s">
        <v>2701</v>
      </c>
      <c r="Z817">
        <v>1E-4</v>
      </c>
      <c r="AA817">
        <v>6.9999999999999999E-4</v>
      </c>
      <c r="AB817">
        <v>1.6899999999999998E-2</v>
      </c>
      <c r="AC817">
        <v>1.83E-2</v>
      </c>
      <c r="AD817" t="s">
        <v>607</v>
      </c>
      <c r="AE817">
        <v>0.94879999999999998</v>
      </c>
      <c r="AF817">
        <v>1.0699999999999999E-2</v>
      </c>
      <c r="AG817">
        <v>1.1999999999999999E-3</v>
      </c>
      <c r="AH817">
        <v>5.0000000000000001E-4</v>
      </c>
      <c r="AI817">
        <v>5.0000000000000001E-4</v>
      </c>
      <c r="AJ817">
        <v>4.0000000000000002E-4</v>
      </c>
      <c r="AK817">
        <v>2.9999999999999997E-4</v>
      </c>
      <c r="AL817">
        <v>3.8000000000000002E-4</v>
      </c>
      <c r="AM817">
        <v>3.4000000000000002E-4</v>
      </c>
      <c r="AN817">
        <v>4.2999999999999999E-4</v>
      </c>
      <c r="AO817">
        <v>6.9999999999999994E-5</v>
      </c>
      <c r="AP817">
        <v>0</v>
      </c>
      <c r="AQ817" t="s">
        <v>606</v>
      </c>
      <c r="AR817" t="s">
        <v>606</v>
      </c>
      <c r="AS817" t="s">
        <v>606</v>
      </c>
      <c r="AT817" t="s">
        <v>606</v>
      </c>
      <c r="AU817" t="s">
        <v>606</v>
      </c>
      <c r="BK817">
        <v>1.0000000000000001E-5</v>
      </c>
      <c r="BL817">
        <v>4.0000000000000003E-5</v>
      </c>
      <c r="BM817">
        <v>1.0000000000000001E-5</v>
      </c>
      <c r="BN817">
        <v>0</v>
      </c>
      <c r="BO817">
        <v>0</v>
      </c>
      <c r="BP817">
        <v>3.0000000000000001E-5</v>
      </c>
      <c r="BQ817">
        <v>0</v>
      </c>
      <c r="BR817">
        <v>1.8000000000000001E-4</v>
      </c>
      <c r="BS817">
        <v>3.0000000000000001E-5</v>
      </c>
      <c r="BT817">
        <v>2.0000000000000002E-5</v>
      </c>
      <c r="BU817">
        <v>6.0000000000000002E-5</v>
      </c>
      <c r="BV817">
        <v>0.59199999999999997</v>
      </c>
      <c r="BW817">
        <v>0.72555519999999996</v>
      </c>
      <c r="BX817">
        <v>17.100000000000001</v>
      </c>
      <c r="BY817">
        <v>4624.1000000000004</v>
      </c>
      <c r="BZ817">
        <v>193.8</v>
      </c>
      <c r="CB817">
        <v>107.2</v>
      </c>
      <c r="CC817">
        <v>3.7013379369999999</v>
      </c>
      <c r="CD817">
        <v>3.6981918</v>
      </c>
      <c r="CE817">
        <v>218.04</v>
      </c>
      <c r="CF817" t="s">
        <v>609</v>
      </c>
      <c r="CG817">
        <v>2.5</v>
      </c>
      <c r="CH817" t="s">
        <v>2468</v>
      </c>
      <c r="CJ817" t="s">
        <v>1058</v>
      </c>
      <c r="CL817" t="s">
        <v>779</v>
      </c>
      <c r="CM817" t="s">
        <v>779</v>
      </c>
      <c r="CN817" t="s">
        <v>779</v>
      </c>
      <c r="CO817" t="s">
        <v>779</v>
      </c>
      <c r="CP817" t="s">
        <v>779</v>
      </c>
      <c r="CQ817" t="s">
        <v>779</v>
      </c>
      <c r="CR817" t="s">
        <v>780</v>
      </c>
      <c r="CS817" t="s">
        <v>780</v>
      </c>
      <c r="CT817" t="s">
        <v>780</v>
      </c>
      <c r="CU817" t="s">
        <v>780</v>
      </c>
      <c r="CV817" t="s">
        <v>780</v>
      </c>
      <c r="CW817" t="s">
        <v>2867</v>
      </c>
      <c r="CX817">
        <v>0</v>
      </c>
      <c r="CY817" t="s">
        <v>677</v>
      </c>
    </row>
    <row r="818" spans="2:103" hidden="1">
      <c r="B818">
        <v>76915</v>
      </c>
      <c r="C818" t="s">
        <v>2508</v>
      </c>
      <c r="D818" t="s">
        <v>592</v>
      </c>
      <c r="E818" t="s">
        <v>665</v>
      </c>
      <c r="F818" t="s">
        <v>594</v>
      </c>
      <c r="G818" t="s">
        <v>2876</v>
      </c>
      <c r="H818">
        <v>1126</v>
      </c>
      <c r="I818" t="s">
        <v>616</v>
      </c>
      <c r="J818" t="s">
        <v>598</v>
      </c>
      <c r="K818" t="s">
        <v>773</v>
      </c>
      <c r="L818" t="s">
        <v>638</v>
      </c>
      <c r="M818" t="s">
        <v>1096</v>
      </c>
      <c r="N818" t="s">
        <v>2737</v>
      </c>
      <c r="O818" t="s">
        <v>2697</v>
      </c>
      <c r="P818" t="s">
        <v>2826</v>
      </c>
      <c r="Q818" t="s">
        <v>642</v>
      </c>
      <c r="R818">
        <v>950</v>
      </c>
      <c r="S818">
        <v>950</v>
      </c>
      <c r="T818">
        <v>758</v>
      </c>
      <c r="U818">
        <v>6</v>
      </c>
      <c r="V818">
        <v>6</v>
      </c>
      <c r="W818">
        <v>25.4</v>
      </c>
      <c r="Y818" t="s">
        <v>2829</v>
      </c>
      <c r="Z818" t="s">
        <v>607</v>
      </c>
      <c r="AA818">
        <v>4.0000000000000002E-4</v>
      </c>
      <c r="AB818">
        <v>8.9999999999999993E-3</v>
      </c>
      <c r="AC818">
        <v>1.6799999999999999E-2</v>
      </c>
      <c r="AD818" t="s">
        <v>607</v>
      </c>
      <c r="AE818">
        <v>0.95479999999999998</v>
      </c>
      <c r="AF818">
        <v>1.6799999999999999E-2</v>
      </c>
      <c r="AG818">
        <v>1.1999999999999999E-3</v>
      </c>
      <c r="AH818">
        <v>2.9999999999999997E-4</v>
      </c>
      <c r="AI818">
        <v>2.0000000000000001E-4</v>
      </c>
      <c r="AJ818">
        <v>1E-4</v>
      </c>
      <c r="AK818" t="s">
        <v>607</v>
      </c>
      <c r="AL818">
        <v>0</v>
      </c>
      <c r="AM818">
        <v>8.0000000000000007E-5</v>
      </c>
      <c r="AN818">
        <v>1.6000000000000001E-4</v>
      </c>
      <c r="AO818">
        <v>8.0000000000000007E-5</v>
      </c>
      <c r="AP818">
        <v>0</v>
      </c>
      <c r="AQ818" t="s">
        <v>607</v>
      </c>
      <c r="AR818" t="s">
        <v>607</v>
      </c>
      <c r="AS818" t="s">
        <v>607</v>
      </c>
      <c r="AT818" t="s">
        <v>607</v>
      </c>
      <c r="AU818" t="s">
        <v>607</v>
      </c>
      <c r="BK818">
        <v>1.0000000000000001E-5</v>
      </c>
      <c r="BL818">
        <v>0</v>
      </c>
      <c r="BM818">
        <v>1.0000000000000001E-5</v>
      </c>
      <c r="BN818">
        <v>0</v>
      </c>
      <c r="BO818">
        <v>0</v>
      </c>
      <c r="BP818">
        <v>2.0000000000000002E-5</v>
      </c>
      <c r="BQ818">
        <v>0</v>
      </c>
      <c r="BR818">
        <v>0</v>
      </c>
      <c r="BS818">
        <v>0</v>
      </c>
      <c r="BT818">
        <v>1.0000000000000001E-5</v>
      </c>
      <c r="BU818">
        <v>3.0000000000000001E-5</v>
      </c>
      <c r="BV818">
        <v>0.58599999999999997</v>
      </c>
      <c r="BW818">
        <v>0.7182016</v>
      </c>
      <c r="BX818">
        <v>17</v>
      </c>
      <c r="BY818">
        <v>4635.5</v>
      </c>
      <c r="BZ818">
        <v>194.4</v>
      </c>
      <c r="CB818">
        <v>114.1</v>
      </c>
      <c r="CC818">
        <v>3.939577039</v>
      </c>
      <c r="CD818">
        <v>3.936228399</v>
      </c>
      <c r="CE818">
        <v>231.55</v>
      </c>
      <c r="CF818" t="s">
        <v>609</v>
      </c>
      <c r="CG818">
        <v>5</v>
      </c>
      <c r="CH818" t="s">
        <v>2224</v>
      </c>
      <c r="CJ818" t="s">
        <v>2225</v>
      </c>
      <c r="CL818">
        <v>1436</v>
      </c>
      <c r="CM818">
        <v>1881</v>
      </c>
      <c r="CN818" t="s">
        <v>779</v>
      </c>
      <c r="CO818" t="s">
        <v>779</v>
      </c>
      <c r="CP818" t="s">
        <v>779</v>
      </c>
      <c r="CQ818" t="s">
        <v>779</v>
      </c>
      <c r="CR818" t="s">
        <v>780</v>
      </c>
      <c r="CS818" t="s">
        <v>780</v>
      </c>
      <c r="CT818" t="s">
        <v>780</v>
      </c>
      <c r="CU818">
        <v>470.4</v>
      </c>
      <c r="CV818" t="s">
        <v>780</v>
      </c>
      <c r="CW818" t="s">
        <v>2867</v>
      </c>
      <c r="CX818">
        <v>0</v>
      </c>
      <c r="CY818" t="s">
        <v>677</v>
      </c>
    </row>
    <row r="819" spans="2:103" hidden="1">
      <c r="B819">
        <v>76943</v>
      </c>
      <c r="C819" t="s">
        <v>1891</v>
      </c>
      <c r="D819" t="s">
        <v>592</v>
      </c>
      <c r="E819" t="s">
        <v>665</v>
      </c>
      <c r="F819" t="s">
        <v>594</v>
      </c>
      <c r="G819" t="s">
        <v>2877</v>
      </c>
      <c r="H819">
        <v>1266</v>
      </c>
      <c r="I819" t="s">
        <v>616</v>
      </c>
      <c r="J819" t="s">
        <v>1893</v>
      </c>
      <c r="K819" t="s">
        <v>773</v>
      </c>
      <c r="L819" t="s">
        <v>1055</v>
      </c>
      <c r="M819" t="s">
        <v>959</v>
      </c>
      <c r="N819" t="s">
        <v>2737</v>
      </c>
      <c r="O819" t="s">
        <v>2697</v>
      </c>
      <c r="P819" t="s">
        <v>2826</v>
      </c>
      <c r="Q819" t="s">
        <v>642</v>
      </c>
      <c r="R819">
        <v>1100</v>
      </c>
      <c r="S819">
        <v>1100</v>
      </c>
      <c r="T819">
        <v>801</v>
      </c>
      <c r="U819">
        <v>10</v>
      </c>
      <c r="V819">
        <v>10</v>
      </c>
      <c r="W819">
        <v>25.8</v>
      </c>
      <c r="Y819" t="s">
        <v>2829</v>
      </c>
      <c r="Z819" t="s">
        <v>607</v>
      </c>
      <c r="AA819">
        <v>4.0000000000000002E-4</v>
      </c>
      <c r="AB819">
        <v>8.8999999999999999E-3</v>
      </c>
      <c r="AC819">
        <v>1.84E-2</v>
      </c>
      <c r="AD819" t="s">
        <v>607</v>
      </c>
      <c r="AE819">
        <v>0.9556</v>
      </c>
      <c r="AF819">
        <v>1.38E-2</v>
      </c>
      <c r="AG819">
        <v>1.8E-3</v>
      </c>
      <c r="AH819">
        <v>2.9999999999999997E-4</v>
      </c>
      <c r="AI819">
        <v>2.0000000000000001E-4</v>
      </c>
      <c r="AJ819">
        <v>1E-4</v>
      </c>
      <c r="AK819" t="s">
        <v>607</v>
      </c>
      <c r="AL819">
        <v>5.0000000000000002E-5</v>
      </c>
      <c r="AM819">
        <v>6.9999999999999994E-5</v>
      </c>
      <c r="AN819">
        <v>1.7000000000000001E-4</v>
      </c>
      <c r="AO819">
        <v>8.0000000000000007E-5</v>
      </c>
      <c r="AP819">
        <v>0</v>
      </c>
      <c r="AQ819" t="s">
        <v>606</v>
      </c>
      <c r="AR819" t="s">
        <v>606</v>
      </c>
      <c r="AS819" t="s">
        <v>606</v>
      </c>
      <c r="AT819" t="s">
        <v>606</v>
      </c>
      <c r="AU819" t="s">
        <v>606</v>
      </c>
      <c r="BK819">
        <v>1.0000000000000001E-5</v>
      </c>
      <c r="BL819">
        <v>1.0000000000000001E-5</v>
      </c>
      <c r="BM819">
        <v>0</v>
      </c>
      <c r="BN819">
        <v>0</v>
      </c>
      <c r="BO819">
        <v>0</v>
      </c>
      <c r="BP819">
        <v>2.0000000000000002E-5</v>
      </c>
      <c r="BQ819">
        <v>0</v>
      </c>
      <c r="BR819">
        <v>4.0000000000000003E-5</v>
      </c>
      <c r="BS819">
        <v>1.0000000000000001E-5</v>
      </c>
      <c r="BT819">
        <v>1.0000000000000001E-5</v>
      </c>
      <c r="BU819">
        <v>3.0000000000000001E-5</v>
      </c>
      <c r="BV819">
        <v>0.58599999999999997</v>
      </c>
      <c r="BW819">
        <v>0.7182016</v>
      </c>
      <c r="BX819">
        <v>17</v>
      </c>
      <c r="BY819">
        <v>4639.3999999999996</v>
      </c>
      <c r="BZ819">
        <v>194.3</v>
      </c>
      <c r="CB819">
        <v>109.3</v>
      </c>
      <c r="CC819">
        <v>3.7738454899999998</v>
      </c>
      <c r="CD819">
        <v>3.7706377209999999</v>
      </c>
      <c r="CE819">
        <v>221.38</v>
      </c>
      <c r="CF819" t="s">
        <v>609</v>
      </c>
      <c r="CG819">
        <v>2.5</v>
      </c>
      <c r="CH819" t="s">
        <v>1894</v>
      </c>
      <c r="CI819" t="s">
        <v>157</v>
      </c>
      <c r="CJ819" t="s">
        <v>1895</v>
      </c>
      <c r="CL819">
        <v>1558</v>
      </c>
      <c r="CM819">
        <v>1963</v>
      </c>
      <c r="CN819">
        <v>1558</v>
      </c>
      <c r="CO819">
        <v>1963</v>
      </c>
      <c r="CP819" t="s">
        <v>779</v>
      </c>
      <c r="CQ819" t="s">
        <v>779</v>
      </c>
      <c r="CR819" t="s">
        <v>780</v>
      </c>
      <c r="CS819" t="s">
        <v>780</v>
      </c>
      <c r="CT819" t="s">
        <v>780</v>
      </c>
      <c r="CU819">
        <v>479.24</v>
      </c>
      <c r="CV819">
        <v>474.7</v>
      </c>
      <c r="CW819" t="s">
        <v>2867</v>
      </c>
      <c r="CX819">
        <v>0</v>
      </c>
      <c r="CY819" t="s">
        <v>677</v>
      </c>
    </row>
    <row r="820" spans="2:103" hidden="1">
      <c r="B820">
        <v>76885</v>
      </c>
      <c r="C820" t="s">
        <v>2478</v>
      </c>
      <c r="D820" t="s">
        <v>592</v>
      </c>
      <c r="E820" t="s">
        <v>665</v>
      </c>
      <c r="F820" t="s">
        <v>594</v>
      </c>
      <c r="G820" t="s">
        <v>2878</v>
      </c>
      <c r="H820">
        <v>12016</v>
      </c>
      <c r="I820" t="s">
        <v>616</v>
      </c>
      <c r="J820" t="s">
        <v>1914</v>
      </c>
      <c r="K820" t="s">
        <v>773</v>
      </c>
      <c r="L820" t="s">
        <v>638</v>
      </c>
      <c r="M820" t="s">
        <v>1096</v>
      </c>
      <c r="N820" t="s">
        <v>2737</v>
      </c>
      <c r="O820" t="s">
        <v>2697</v>
      </c>
      <c r="P820" t="s">
        <v>2826</v>
      </c>
      <c r="Q820" t="s">
        <v>642</v>
      </c>
      <c r="R820">
        <v>900</v>
      </c>
      <c r="S820">
        <v>900</v>
      </c>
      <c r="T820">
        <v>875</v>
      </c>
      <c r="U820">
        <v>0</v>
      </c>
      <c r="V820">
        <v>0</v>
      </c>
      <c r="W820">
        <v>24.3</v>
      </c>
      <c r="Y820" t="s">
        <v>2809</v>
      </c>
      <c r="Z820" t="s">
        <v>607</v>
      </c>
      <c r="AA820">
        <v>6.9999999999999999E-4</v>
      </c>
      <c r="AB820">
        <v>1.7000000000000001E-2</v>
      </c>
      <c r="AC820">
        <v>1.34E-2</v>
      </c>
      <c r="AD820" t="s">
        <v>607</v>
      </c>
      <c r="AE820">
        <v>0.95660000000000001</v>
      </c>
      <c r="AF820">
        <v>9.2999999999999992E-3</v>
      </c>
      <c r="AG820">
        <v>1.1999999999999999E-3</v>
      </c>
      <c r="AH820">
        <v>2.9999999999999997E-4</v>
      </c>
      <c r="AI820">
        <v>2.0000000000000001E-4</v>
      </c>
      <c r="AJ820">
        <v>2.0000000000000001E-4</v>
      </c>
      <c r="AK820">
        <v>1E-4</v>
      </c>
      <c r="AL820">
        <v>1.9000000000000001E-4</v>
      </c>
      <c r="AM820">
        <v>3.6000000000000002E-4</v>
      </c>
      <c r="AN820">
        <v>1.4999999999999999E-4</v>
      </c>
      <c r="AO820">
        <v>0</v>
      </c>
      <c r="AP820">
        <v>0</v>
      </c>
      <c r="AQ820" t="s">
        <v>606</v>
      </c>
      <c r="AR820" t="s">
        <v>606</v>
      </c>
      <c r="AS820" t="s">
        <v>606</v>
      </c>
      <c r="AT820" t="s">
        <v>606</v>
      </c>
      <c r="AU820" t="s">
        <v>606</v>
      </c>
      <c r="BK820">
        <v>1.0000000000000001E-5</v>
      </c>
      <c r="BL820">
        <v>2.0000000000000002E-5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1.9000000000000001E-4</v>
      </c>
      <c r="BS820">
        <v>2.0000000000000002E-5</v>
      </c>
      <c r="BT820">
        <v>1.0000000000000001E-5</v>
      </c>
      <c r="BU820">
        <v>5.0000000000000002E-5</v>
      </c>
      <c r="BV820">
        <v>0.58399999999999996</v>
      </c>
      <c r="BW820">
        <v>0.71575040000000001</v>
      </c>
      <c r="BX820">
        <v>16.899999999999999</v>
      </c>
      <c r="BY820">
        <v>4612.1000000000004</v>
      </c>
      <c r="BZ820">
        <v>192.8</v>
      </c>
      <c r="CB820">
        <v>104.1</v>
      </c>
      <c r="CC820">
        <v>3.594302978</v>
      </c>
      <c r="CD820">
        <v>3.59124782</v>
      </c>
      <c r="CE820">
        <v>212.52</v>
      </c>
      <c r="CF820" t="s">
        <v>609</v>
      </c>
      <c r="CG820">
        <v>5</v>
      </c>
      <c r="CH820" t="s">
        <v>1915</v>
      </c>
      <c r="CI820" t="s">
        <v>157</v>
      </c>
      <c r="CJ820" t="s">
        <v>1916</v>
      </c>
      <c r="CL820">
        <v>1800</v>
      </c>
      <c r="CM820">
        <v>1920</v>
      </c>
      <c r="CN820">
        <v>1435</v>
      </c>
      <c r="CO820">
        <v>1502</v>
      </c>
      <c r="CP820" t="s">
        <v>779</v>
      </c>
      <c r="CQ820" t="s">
        <v>779</v>
      </c>
      <c r="CR820" t="s">
        <v>780</v>
      </c>
      <c r="CS820" t="s">
        <v>780</v>
      </c>
      <c r="CT820" t="s">
        <v>780</v>
      </c>
      <c r="CU820">
        <v>465.78</v>
      </c>
      <c r="CV820">
        <v>461.53</v>
      </c>
      <c r="CW820" t="s">
        <v>2867</v>
      </c>
      <c r="CX820">
        <v>0</v>
      </c>
      <c r="CY820" t="s">
        <v>677</v>
      </c>
    </row>
    <row r="821" spans="2:103" hidden="1">
      <c r="B821">
        <v>76890</v>
      </c>
      <c r="C821" t="s">
        <v>2506</v>
      </c>
      <c r="D821" t="s">
        <v>592</v>
      </c>
      <c r="E821" t="s">
        <v>665</v>
      </c>
      <c r="F821" t="s">
        <v>594</v>
      </c>
      <c r="G821" t="s">
        <v>2879</v>
      </c>
      <c r="H821">
        <v>12322</v>
      </c>
      <c r="I821" t="s">
        <v>616</v>
      </c>
      <c r="J821" t="s">
        <v>1907</v>
      </c>
      <c r="K821" t="s">
        <v>773</v>
      </c>
      <c r="L821" t="s">
        <v>638</v>
      </c>
      <c r="M821" t="s">
        <v>1096</v>
      </c>
      <c r="N821" t="s">
        <v>2737</v>
      </c>
      <c r="O821" t="s">
        <v>2697</v>
      </c>
      <c r="P821" t="s">
        <v>2826</v>
      </c>
      <c r="Q821" t="s">
        <v>642</v>
      </c>
      <c r="R821">
        <v>925</v>
      </c>
      <c r="S821">
        <v>925</v>
      </c>
      <c r="T821">
        <v>908</v>
      </c>
      <c r="U821">
        <v>14</v>
      </c>
      <c r="V821">
        <v>14</v>
      </c>
      <c r="W821">
        <v>24.3</v>
      </c>
      <c r="Y821" t="s">
        <v>2829</v>
      </c>
      <c r="Z821" t="s">
        <v>607</v>
      </c>
      <c r="AA821">
        <v>4.0000000000000002E-4</v>
      </c>
      <c r="AB821">
        <v>1.0800000000000001E-2</v>
      </c>
      <c r="AC821">
        <v>1.6E-2</v>
      </c>
      <c r="AD821" t="s">
        <v>607</v>
      </c>
      <c r="AE821">
        <v>0.95620000000000005</v>
      </c>
      <c r="AF821">
        <v>1.55E-2</v>
      </c>
      <c r="AG821">
        <v>1E-4</v>
      </c>
      <c r="AH821">
        <v>2.9999999999999997E-4</v>
      </c>
      <c r="AI821">
        <v>2.0000000000000001E-4</v>
      </c>
      <c r="AJ821">
        <v>1E-4</v>
      </c>
      <c r="AK821" t="s">
        <v>607</v>
      </c>
      <c r="AL821">
        <v>0</v>
      </c>
      <c r="AM821">
        <v>6.9999999999999994E-5</v>
      </c>
      <c r="AN821">
        <v>1.7000000000000001E-4</v>
      </c>
      <c r="AO821">
        <v>8.0000000000000007E-5</v>
      </c>
      <c r="AP821">
        <v>0</v>
      </c>
      <c r="AQ821" t="s">
        <v>606</v>
      </c>
      <c r="AR821" t="s">
        <v>606</v>
      </c>
      <c r="AS821" t="s">
        <v>606</v>
      </c>
      <c r="AT821" t="s">
        <v>606</v>
      </c>
      <c r="AU821" t="s">
        <v>606</v>
      </c>
      <c r="BK821">
        <v>1.0000000000000001E-5</v>
      </c>
      <c r="BL821">
        <v>0</v>
      </c>
      <c r="BM821">
        <v>0</v>
      </c>
      <c r="BN821">
        <v>0</v>
      </c>
      <c r="BO821">
        <v>0</v>
      </c>
      <c r="BP821">
        <v>2.0000000000000002E-5</v>
      </c>
      <c r="BQ821">
        <v>0</v>
      </c>
      <c r="BR821">
        <v>0</v>
      </c>
      <c r="BS821">
        <v>1.0000000000000001E-5</v>
      </c>
      <c r="BT821">
        <v>1.0000000000000001E-5</v>
      </c>
      <c r="BU821">
        <v>3.0000000000000001E-5</v>
      </c>
      <c r="BV821">
        <v>0.58399999999999996</v>
      </c>
      <c r="BW821">
        <v>0.71575040000000001</v>
      </c>
      <c r="BX821">
        <v>16.899999999999999</v>
      </c>
      <c r="BY821">
        <v>4631.2</v>
      </c>
      <c r="BZ821">
        <v>193.7</v>
      </c>
      <c r="CB821">
        <v>111.1</v>
      </c>
      <c r="CC821">
        <v>3.8359948209999999</v>
      </c>
      <c r="CD821">
        <v>3.8327342249999998</v>
      </c>
      <c r="CE821">
        <v>225.55</v>
      </c>
      <c r="CF821" t="s">
        <v>609</v>
      </c>
      <c r="CG821">
        <v>10</v>
      </c>
      <c r="CH821" t="s">
        <v>1909</v>
      </c>
      <c r="CI821" t="s">
        <v>157</v>
      </c>
      <c r="CJ821" t="s">
        <v>1910</v>
      </c>
      <c r="CL821">
        <v>1817</v>
      </c>
      <c r="CM821">
        <v>1964</v>
      </c>
      <c r="CN821">
        <v>1430</v>
      </c>
      <c r="CO821">
        <v>1551</v>
      </c>
      <c r="CP821" t="s">
        <v>779</v>
      </c>
      <c r="CQ821" t="s">
        <v>779</v>
      </c>
      <c r="CR821" t="s">
        <v>780</v>
      </c>
      <c r="CS821" t="s">
        <v>780</v>
      </c>
      <c r="CT821" t="s">
        <v>780</v>
      </c>
      <c r="CU821">
        <v>470.25</v>
      </c>
      <c r="CV821">
        <v>466</v>
      </c>
      <c r="CW821" t="s">
        <v>2867</v>
      </c>
      <c r="CX821">
        <v>0</v>
      </c>
      <c r="CY821" t="s">
        <v>677</v>
      </c>
    </row>
    <row r="822" spans="2:103" hidden="1">
      <c r="B822">
        <v>76961</v>
      </c>
      <c r="C822" t="s">
        <v>2483</v>
      </c>
      <c r="D822" t="s">
        <v>592</v>
      </c>
      <c r="E822" t="s">
        <v>665</v>
      </c>
      <c r="F822" t="s">
        <v>594</v>
      </c>
      <c r="G822" t="s">
        <v>2880</v>
      </c>
      <c r="H822">
        <v>16436</v>
      </c>
      <c r="I822" t="s">
        <v>616</v>
      </c>
      <c r="J822" t="s">
        <v>598</v>
      </c>
      <c r="K822" t="s">
        <v>773</v>
      </c>
      <c r="L822" t="s">
        <v>638</v>
      </c>
      <c r="M822" t="s">
        <v>1096</v>
      </c>
      <c r="N822" t="s">
        <v>2737</v>
      </c>
      <c r="O822" t="s">
        <v>2697</v>
      </c>
      <c r="P822" t="s">
        <v>2826</v>
      </c>
      <c r="Q822" t="s">
        <v>642</v>
      </c>
      <c r="R822">
        <v>950</v>
      </c>
      <c r="S822">
        <v>950</v>
      </c>
      <c r="T822">
        <v>822</v>
      </c>
      <c r="U822">
        <v>5</v>
      </c>
      <c r="V822">
        <v>5</v>
      </c>
      <c r="W822">
        <v>25.8</v>
      </c>
      <c r="Y822" t="s">
        <v>2701</v>
      </c>
      <c r="Z822">
        <v>1E-4</v>
      </c>
      <c r="AA822">
        <v>8.0000000000000004E-4</v>
      </c>
      <c r="AB822">
        <v>1.8700000000000001E-2</v>
      </c>
      <c r="AC822">
        <v>1.7600000000000001E-2</v>
      </c>
      <c r="AD822" t="s">
        <v>607</v>
      </c>
      <c r="AE822">
        <v>0.94720000000000004</v>
      </c>
      <c r="AF822">
        <v>9.5999999999999992E-3</v>
      </c>
      <c r="AG822">
        <v>2.5000000000000001E-3</v>
      </c>
      <c r="AH822">
        <v>8.0000000000000004E-4</v>
      </c>
      <c r="AI822">
        <v>6.9999999999999999E-4</v>
      </c>
      <c r="AJ822">
        <v>5.0000000000000001E-4</v>
      </c>
      <c r="AK822">
        <v>2.9999999999999997E-4</v>
      </c>
      <c r="AL822">
        <v>3.8000000000000002E-4</v>
      </c>
      <c r="AM822">
        <v>3.4000000000000002E-4</v>
      </c>
      <c r="AN822">
        <v>1.6000000000000001E-4</v>
      </c>
      <c r="AO822">
        <v>0</v>
      </c>
      <c r="AP822">
        <v>0</v>
      </c>
      <c r="AQ822" t="s">
        <v>606</v>
      </c>
      <c r="AR822" t="s">
        <v>606</v>
      </c>
      <c r="AS822" t="s">
        <v>606</v>
      </c>
      <c r="AT822" t="s">
        <v>606</v>
      </c>
      <c r="AU822" t="s">
        <v>606</v>
      </c>
      <c r="BK822">
        <v>1.0000000000000001E-5</v>
      </c>
      <c r="BL822">
        <v>4.0000000000000003E-5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1.8000000000000001E-4</v>
      </c>
      <c r="BS822">
        <v>3.0000000000000001E-5</v>
      </c>
      <c r="BT822">
        <v>2.0000000000000002E-5</v>
      </c>
      <c r="BU822">
        <v>4.0000000000000003E-5</v>
      </c>
      <c r="BV822">
        <v>0.59299999999999997</v>
      </c>
      <c r="BW822">
        <v>0.7267808</v>
      </c>
      <c r="BX822">
        <v>17.2</v>
      </c>
      <c r="BY822">
        <v>4619.3999999999996</v>
      </c>
      <c r="BZ822">
        <v>193.7</v>
      </c>
      <c r="CB822">
        <v>104.7</v>
      </c>
      <c r="CC822">
        <v>3.615019422</v>
      </c>
      <c r="CD822">
        <v>3.6119466550000001</v>
      </c>
      <c r="CE822">
        <v>213.2</v>
      </c>
      <c r="CF822" t="s">
        <v>609</v>
      </c>
      <c r="CG822">
        <v>5</v>
      </c>
      <c r="CH822" t="s">
        <v>2201</v>
      </c>
      <c r="CJ822" t="s">
        <v>2202</v>
      </c>
      <c r="CL822" t="s">
        <v>779</v>
      </c>
      <c r="CM822" t="s">
        <v>779</v>
      </c>
      <c r="CN822" t="s">
        <v>779</v>
      </c>
      <c r="CO822" t="s">
        <v>779</v>
      </c>
      <c r="CP822" t="s">
        <v>779</v>
      </c>
      <c r="CQ822" t="s">
        <v>779</v>
      </c>
      <c r="CR822" t="s">
        <v>780</v>
      </c>
      <c r="CS822" t="s">
        <v>780</v>
      </c>
      <c r="CT822" t="s">
        <v>780</v>
      </c>
      <c r="CU822">
        <v>503</v>
      </c>
      <c r="CV822" t="s">
        <v>780</v>
      </c>
      <c r="CW822" t="s">
        <v>2867</v>
      </c>
      <c r="CX822">
        <v>0</v>
      </c>
      <c r="CY822" t="s">
        <v>677</v>
      </c>
    </row>
    <row r="823" spans="2:103" hidden="1">
      <c r="B823">
        <v>76889</v>
      </c>
      <c r="C823" t="s">
        <v>2480</v>
      </c>
      <c r="D823" t="s">
        <v>592</v>
      </c>
      <c r="E823" t="s">
        <v>665</v>
      </c>
      <c r="F823" t="s">
        <v>594</v>
      </c>
      <c r="G823" t="s">
        <v>2881</v>
      </c>
      <c r="H823">
        <v>770</v>
      </c>
      <c r="I823" t="s">
        <v>616</v>
      </c>
      <c r="J823" t="s">
        <v>598</v>
      </c>
      <c r="K823" t="s">
        <v>773</v>
      </c>
      <c r="L823" t="s">
        <v>638</v>
      </c>
      <c r="M823" t="s">
        <v>1096</v>
      </c>
      <c r="N823" t="s">
        <v>2737</v>
      </c>
      <c r="O823" t="s">
        <v>2697</v>
      </c>
      <c r="P823" t="s">
        <v>2826</v>
      </c>
      <c r="Q823" t="s">
        <v>642</v>
      </c>
      <c r="R823">
        <v>875</v>
      </c>
      <c r="S823">
        <v>875</v>
      </c>
      <c r="T823">
        <v>850</v>
      </c>
      <c r="U823">
        <v>9</v>
      </c>
      <c r="V823">
        <v>9</v>
      </c>
      <c r="W823">
        <v>26</v>
      </c>
      <c r="Z823" t="s">
        <v>607</v>
      </c>
      <c r="AA823">
        <v>5.0000000000000001E-4</v>
      </c>
      <c r="AB823">
        <v>1.2E-2</v>
      </c>
      <c r="AC823">
        <v>1.38E-2</v>
      </c>
      <c r="AD823" t="s">
        <v>607</v>
      </c>
      <c r="AE823">
        <v>0.95830000000000004</v>
      </c>
      <c r="AF823">
        <v>1.2699999999999999E-2</v>
      </c>
      <c r="AG823">
        <v>1.1999999999999999E-3</v>
      </c>
      <c r="AH823">
        <v>4.0000000000000002E-4</v>
      </c>
      <c r="AI823">
        <v>2.0000000000000001E-4</v>
      </c>
      <c r="AJ823">
        <v>1E-4</v>
      </c>
      <c r="AK823">
        <v>1E-4</v>
      </c>
      <c r="AL823">
        <v>1.1E-4</v>
      </c>
      <c r="AM823">
        <v>1.7000000000000001E-4</v>
      </c>
      <c r="AN823">
        <v>1.6000000000000001E-4</v>
      </c>
      <c r="AO823">
        <v>8.0000000000000007E-5</v>
      </c>
      <c r="AP823">
        <v>0</v>
      </c>
      <c r="AQ823" t="s">
        <v>607</v>
      </c>
      <c r="AR823" t="s">
        <v>606</v>
      </c>
      <c r="AS823" t="s">
        <v>606</v>
      </c>
      <c r="AT823" t="s">
        <v>606</v>
      </c>
      <c r="AU823" t="s">
        <v>606</v>
      </c>
      <c r="BK823">
        <v>1.0000000000000001E-5</v>
      </c>
      <c r="BL823">
        <v>2.0000000000000002E-5</v>
      </c>
      <c r="BM823">
        <v>0</v>
      </c>
      <c r="BN823">
        <v>0</v>
      </c>
      <c r="BO823">
        <v>0</v>
      </c>
      <c r="BP823">
        <v>2.0000000000000002E-5</v>
      </c>
      <c r="BQ823">
        <v>0</v>
      </c>
      <c r="BR823">
        <v>6.9999999999999994E-5</v>
      </c>
      <c r="BS823">
        <v>1.0000000000000001E-5</v>
      </c>
      <c r="BT823">
        <v>1.0000000000000001E-5</v>
      </c>
      <c r="BU823">
        <v>4.0000000000000003E-5</v>
      </c>
      <c r="BV823">
        <v>0.58299999999999996</v>
      </c>
      <c r="BW823">
        <v>0.71452479999999996</v>
      </c>
      <c r="BX823">
        <v>16.899999999999999</v>
      </c>
      <c r="BY823">
        <v>4621.6000000000004</v>
      </c>
      <c r="BZ823">
        <v>193.4</v>
      </c>
      <c r="CB823">
        <v>109.2</v>
      </c>
      <c r="CC823">
        <v>3.770392749</v>
      </c>
      <c r="CD823">
        <v>3.7671879150000001</v>
      </c>
      <c r="CE823">
        <v>221.99</v>
      </c>
      <c r="CF823" t="s">
        <v>609</v>
      </c>
      <c r="CG823">
        <v>2.5</v>
      </c>
      <c r="CH823" t="s">
        <v>2273</v>
      </c>
      <c r="CJ823" t="s">
        <v>2261</v>
      </c>
      <c r="CL823" t="s">
        <v>779</v>
      </c>
      <c r="CM823" t="s">
        <v>779</v>
      </c>
      <c r="CN823" t="s">
        <v>779</v>
      </c>
      <c r="CO823" t="s">
        <v>779</v>
      </c>
      <c r="CP823" t="s">
        <v>779</v>
      </c>
      <c r="CQ823" t="s">
        <v>779</v>
      </c>
      <c r="CR823" t="s">
        <v>780</v>
      </c>
      <c r="CS823" t="s">
        <v>780</v>
      </c>
      <c r="CT823" t="s">
        <v>780</v>
      </c>
      <c r="CU823">
        <v>467.2</v>
      </c>
      <c r="CV823" t="s">
        <v>780</v>
      </c>
      <c r="CW823" t="s">
        <v>2867</v>
      </c>
      <c r="CX823">
        <v>0</v>
      </c>
      <c r="CY823" t="s">
        <v>677</v>
      </c>
    </row>
    <row r="824" spans="2:103" hidden="1">
      <c r="B824">
        <v>76910</v>
      </c>
      <c r="C824" t="s">
        <v>1402</v>
      </c>
      <c r="D824" t="s">
        <v>592</v>
      </c>
      <c r="E824" t="s">
        <v>665</v>
      </c>
      <c r="F824" t="s">
        <v>594</v>
      </c>
      <c r="G824" t="s">
        <v>2882</v>
      </c>
      <c r="H824">
        <v>14088</v>
      </c>
      <c r="I824" t="s">
        <v>616</v>
      </c>
      <c r="J824" t="s">
        <v>1404</v>
      </c>
      <c r="K824">
        <v>14575</v>
      </c>
      <c r="L824" t="s">
        <v>638</v>
      </c>
      <c r="M824" t="s">
        <v>1096</v>
      </c>
      <c r="N824" t="s">
        <v>2737</v>
      </c>
      <c r="O824" t="s">
        <v>2697</v>
      </c>
      <c r="P824" t="s">
        <v>2826</v>
      </c>
      <c r="Q824" t="s">
        <v>642</v>
      </c>
      <c r="R824">
        <v>900</v>
      </c>
      <c r="S824">
        <v>900</v>
      </c>
      <c r="T824">
        <v>975</v>
      </c>
      <c r="U824">
        <v>7</v>
      </c>
      <c r="V824">
        <v>7</v>
      </c>
      <c r="W824">
        <v>25.2</v>
      </c>
      <c r="Y824" t="s">
        <v>2829</v>
      </c>
      <c r="Z824" t="s">
        <v>607</v>
      </c>
      <c r="AA824">
        <v>4.0000000000000002E-4</v>
      </c>
      <c r="AB824">
        <v>8.6E-3</v>
      </c>
      <c r="AC824">
        <v>1.7999999999999999E-2</v>
      </c>
      <c r="AD824" t="s">
        <v>607</v>
      </c>
      <c r="AE824">
        <v>0.9556</v>
      </c>
      <c r="AF824">
        <v>1.5299999999999999E-2</v>
      </c>
      <c r="AG824">
        <v>1.2999999999999999E-3</v>
      </c>
      <c r="AH824">
        <v>2.9999999999999997E-4</v>
      </c>
      <c r="AI824">
        <v>1E-4</v>
      </c>
      <c r="AJ824">
        <v>1E-4</v>
      </c>
      <c r="AK824" t="s">
        <v>607</v>
      </c>
      <c r="AL824">
        <v>6.0000000000000002E-5</v>
      </c>
      <c r="AM824">
        <v>6.9999999999999994E-5</v>
      </c>
      <c r="AN824">
        <v>8.0000000000000007E-5</v>
      </c>
      <c r="AO824">
        <v>0</v>
      </c>
      <c r="AP824">
        <v>0</v>
      </c>
      <c r="AQ824" t="s">
        <v>606</v>
      </c>
      <c r="AR824" t="s">
        <v>606</v>
      </c>
      <c r="AS824" t="s">
        <v>606</v>
      </c>
      <c r="AT824" t="s">
        <v>606</v>
      </c>
      <c r="AU824" t="s">
        <v>606</v>
      </c>
      <c r="BK824">
        <v>1.0000000000000001E-5</v>
      </c>
      <c r="BL824">
        <v>1.0000000000000001E-5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3.0000000000000001E-5</v>
      </c>
      <c r="BS824">
        <v>1.0000000000000001E-5</v>
      </c>
      <c r="BT824">
        <v>1.0000000000000001E-5</v>
      </c>
      <c r="BU824">
        <v>2.0000000000000002E-5</v>
      </c>
      <c r="BV824">
        <v>0.58499999999999996</v>
      </c>
      <c r="BW824">
        <v>0.71697599999999995</v>
      </c>
      <c r="BX824">
        <v>17</v>
      </c>
      <c r="BY824">
        <v>4639.3999999999996</v>
      </c>
      <c r="BZ824">
        <v>194.2</v>
      </c>
      <c r="CB824">
        <v>106.9</v>
      </c>
      <c r="CC824">
        <v>3.6909797150000001</v>
      </c>
      <c r="CD824">
        <v>3.6878423819999999</v>
      </c>
      <c r="CE824">
        <v>216.84</v>
      </c>
      <c r="CF824" t="s">
        <v>609</v>
      </c>
      <c r="CG824">
        <v>8</v>
      </c>
      <c r="CH824" t="s">
        <v>1405</v>
      </c>
      <c r="CI824" t="s">
        <v>157</v>
      </c>
      <c r="CJ824" t="s">
        <v>1020</v>
      </c>
      <c r="CL824">
        <v>1448</v>
      </c>
      <c r="CM824">
        <v>1950</v>
      </c>
      <c r="CN824">
        <v>1448</v>
      </c>
      <c r="CO824">
        <v>1950</v>
      </c>
      <c r="CP824" t="s">
        <v>826</v>
      </c>
      <c r="CQ824" t="s">
        <v>826</v>
      </c>
      <c r="CR824" t="s">
        <v>780</v>
      </c>
      <c r="CS824" t="s">
        <v>780</v>
      </c>
      <c r="CT824" t="s">
        <v>780</v>
      </c>
      <c r="CU824">
        <v>459.8</v>
      </c>
      <c r="CV824">
        <v>455</v>
      </c>
      <c r="CW824" t="s">
        <v>2867</v>
      </c>
      <c r="CX824">
        <v>0</v>
      </c>
      <c r="CY824" t="s">
        <v>677</v>
      </c>
    </row>
    <row r="825" spans="2:103" hidden="1">
      <c r="B825">
        <v>76906</v>
      </c>
      <c r="C825" t="s">
        <v>2403</v>
      </c>
      <c r="D825" t="s">
        <v>592</v>
      </c>
      <c r="E825" t="s">
        <v>665</v>
      </c>
      <c r="F825" t="s">
        <v>594</v>
      </c>
      <c r="G825" t="s">
        <v>2883</v>
      </c>
      <c r="H825">
        <v>12592</v>
      </c>
      <c r="I825" t="s">
        <v>616</v>
      </c>
      <c r="J825" t="s">
        <v>1157</v>
      </c>
      <c r="K825">
        <v>14592</v>
      </c>
      <c r="L825" t="s">
        <v>638</v>
      </c>
      <c r="M825" t="s">
        <v>2360</v>
      </c>
      <c r="N825" t="s">
        <v>2737</v>
      </c>
      <c r="O825" t="s">
        <v>2697</v>
      </c>
      <c r="P825" t="s">
        <v>2826</v>
      </c>
      <c r="Q825" t="s">
        <v>2405</v>
      </c>
      <c r="R825">
        <v>680</v>
      </c>
      <c r="S825">
        <v>680</v>
      </c>
      <c r="T825">
        <v>600</v>
      </c>
      <c r="U825">
        <v>4</v>
      </c>
      <c r="V825">
        <v>4</v>
      </c>
      <c r="W825">
        <v>25.4</v>
      </c>
      <c r="Z825" t="s">
        <v>606</v>
      </c>
      <c r="AA825">
        <v>1E-4</v>
      </c>
      <c r="AB825">
        <v>1.8E-3</v>
      </c>
      <c r="AC825">
        <v>7.3300000000000004E-2</v>
      </c>
      <c r="AD825" t="s">
        <v>607</v>
      </c>
      <c r="AE825">
        <v>0.92420000000000002</v>
      </c>
      <c r="AF825">
        <v>2.9999999999999997E-4</v>
      </c>
      <c r="AG825">
        <v>2.0000000000000001E-4</v>
      </c>
      <c r="AH825">
        <v>1E-4</v>
      </c>
      <c r="AI825" t="s">
        <v>607</v>
      </c>
      <c r="AJ825" t="s">
        <v>607</v>
      </c>
      <c r="AK825" t="s">
        <v>606</v>
      </c>
      <c r="AL825">
        <v>0</v>
      </c>
      <c r="AM825">
        <v>0</v>
      </c>
      <c r="AN825">
        <v>0</v>
      </c>
      <c r="AO825">
        <v>0</v>
      </c>
      <c r="AP825">
        <v>0</v>
      </c>
      <c r="AQ825" t="s">
        <v>607</v>
      </c>
      <c r="AR825" t="s">
        <v>606</v>
      </c>
      <c r="AS825" t="s">
        <v>606</v>
      </c>
      <c r="AT825" t="s">
        <v>606</v>
      </c>
      <c r="AU825" t="s">
        <v>606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0.626</v>
      </c>
      <c r="BW825">
        <v>0.76722559999999995</v>
      </c>
      <c r="BX825">
        <v>18.100000000000001</v>
      </c>
      <c r="BY825">
        <v>4800.1000000000004</v>
      </c>
      <c r="BZ825">
        <v>198.9</v>
      </c>
      <c r="CB825">
        <v>111.2</v>
      </c>
      <c r="CC825">
        <v>3.8394475620000001</v>
      </c>
      <c r="CD825">
        <v>3.8361840310000002</v>
      </c>
      <c r="CE825">
        <v>225.19</v>
      </c>
      <c r="CF825" t="s">
        <v>609</v>
      </c>
      <c r="CG825">
        <v>5</v>
      </c>
      <c r="CH825" t="s">
        <v>1159</v>
      </c>
      <c r="CI825" t="s">
        <v>157</v>
      </c>
      <c r="CJ825" t="s">
        <v>1160</v>
      </c>
      <c r="CL825">
        <v>372</v>
      </c>
      <c r="CM825">
        <v>374.5</v>
      </c>
      <c r="CN825">
        <v>369</v>
      </c>
      <c r="CO825">
        <v>371</v>
      </c>
      <c r="CP825" t="s">
        <v>826</v>
      </c>
      <c r="CQ825" t="s">
        <v>826</v>
      </c>
      <c r="CR825" t="s">
        <v>780</v>
      </c>
      <c r="CS825" t="s">
        <v>780</v>
      </c>
      <c r="CT825" t="s">
        <v>780</v>
      </c>
      <c r="CU825">
        <v>446.8</v>
      </c>
      <c r="CV825">
        <v>442.3</v>
      </c>
      <c r="CW825" t="s">
        <v>2867</v>
      </c>
      <c r="CX825">
        <v>0</v>
      </c>
      <c r="CY825" t="s">
        <v>677</v>
      </c>
    </row>
    <row r="826" spans="2:103" hidden="1">
      <c r="B826">
        <v>76752</v>
      </c>
      <c r="C826" t="s">
        <v>2884</v>
      </c>
      <c r="D826" t="s">
        <v>592</v>
      </c>
      <c r="E826" t="s">
        <v>2885</v>
      </c>
      <c r="F826" t="s">
        <v>594</v>
      </c>
      <c r="G826" t="s">
        <v>2886</v>
      </c>
      <c r="H826">
        <v>8780</v>
      </c>
      <c r="I826" t="s">
        <v>616</v>
      </c>
      <c r="J826" t="s">
        <v>2603</v>
      </c>
      <c r="L826" t="s">
        <v>638</v>
      </c>
      <c r="M826" t="s">
        <v>2887</v>
      </c>
      <c r="N826" t="s">
        <v>2888</v>
      </c>
      <c r="O826" t="s">
        <v>2889</v>
      </c>
      <c r="P826" t="s">
        <v>2890</v>
      </c>
      <c r="Q826" t="s">
        <v>642</v>
      </c>
      <c r="R826">
        <v>490</v>
      </c>
      <c r="S826">
        <v>490</v>
      </c>
      <c r="T826">
        <v>400</v>
      </c>
      <c r="U826" t="s">
        <v>694</v>
      </c>
      <c r="V826" t="s">
        <v>694</v>
      </c>
      <c r="W826">
        <v>23.2</v>
      </c>
      <c r="Z826" t="s">
        <v>607</v>
      </c>
      <c r="AA826">
        <v>5.0000000000000001E-4</v>
      </c>
      <c r="AB826">
        <v>2.6200000000000001E-2</v>
      </c>
      <c r="AC826">
        <v>8.4900000000000003E-2</v>
      </c>
      <c r="AD826">
        <v>1.4999999999999999E-2</v>
      </c>
      <c r="AE826">
        <v>0.87150000000000005</v>
      </c>
      <c r="AF826">
        <v>1.9E-3</v>
      </c>
      <c r="AG826" t="s">
        <v>607</v>
      </c>
      <c r="AH826" t="s">
        <v>606</v>
      </c>
      <c r="AI826" t="s">
        <v>606</v>
      </c>
      <c r="AJ826" t="s">
        <v>606</v>
      </c>
      <c r="AK826" t="s">
        <v>606</v>
      </c>
      <c r="AL826">
        <v>0</v>
      </c>
      <c r="AM826">
        <v>0</v>
      </c>
      <c r="AN826">
        <v>0</v>
      </c>
      <c r="AO826">
        <v>0</v>
      </c>
      <c r="AP826">
        <v>0</v>
      </c>
      <c r="AQ826" t="s">
        <v>606</v>
      </c>
      <c r="AR826" t="s">
        <v>606</v>
      </c>
      <c r="AS826" t="s">
        <v>606</v>
      </c>
      <c r="AT826" t="s">
        <v>606</v>
      </c>
      <c r="AU826" t="s">
        <v>606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0.65700000000000003</v>
      </c>
      <c r="BW826">
        <v>0.80521920000000002</v>
      </c>
      <c r="BX826">
        <v>19</v>
      </c>
      <c r="BY826">
        <v>4867.3999999999996</v>
      </c>
      <c r="BZ826">
        <v>201.4</v>
      </c>
      <c r="CB826">
        <v>95</v>
      </c>
      <c r="CC826">
        <v>3.28</v>
      </c>
      <c r="CD826">
        <v>3.2770000000000001</v>
      </c>
      <c r="CE826">
        <v>195</v>
      </c>
      <c r="CF826" t="s">
        <v>673</v>
      </c>
      <c r="CG826">
        <v>15000</v>
      </c>
      <c r="CH826" t="s">
        <v>2891</v>
      </c>
      <c r="CI826" t="s">
        <v>157</v>
      </c>
      <c r="CJ826" t="s">
        <v>2606</v>
      </c>
      <c r="CL826">
        <v>2031</v>
      </c>
      <c r="CM826">
        <v>2040</v>
      </c>
      <c r="CN826">
        <v>2022.5</v>
      </c>
      <c r="CO826">
        <v>2027.5</v>
      </c>
      <c r="CS826">
        <v>0</v>
      </c>
      <c r="CT826">
        <v>44.92</v>
      </c>
      <c r="CU826">
        <v>459</v>
      </c>
      <c r="CV826">
        <v>454.1</v>
      </c>
      <c r="CW826" t="s">
        <v>2892</v>
      </c>
      <c r="CX826">
        <v>4100</v>
      </c>
      <c r="CY826" t="s">
        <v>677</v>
      </c>
    </row>
    <row r="827" spans="2:103" hidden="1">
      <c r="B827">
        <v>76751</v>
      </c>
      <c r="C827" t="s">
        <v>2893</v>
      </c>
      <c r="D827" t="s">
        <v>592</v>
      </c>
      <c r="E827" t="s">
        <v>2885</v>
      </c>
      <c r="F827" t="s">
        <v>594</v>
      </c>
      <c r="G827" t="s">
        <v>2894</v>
      </c>
      <c r="H827">
        <v>10121</v>
      </c>
      <c r="I827" t="s">
        <v>616</v>
      </c>
      <c r="J827" t="s">
        <v>2603</v>
      </c>
      <c r="L827" t="s">
        <v>638</v>
      </c>
      <c r="M827" t="s">
        <v>2887</v>
      </c>
      <c r="N827" t="s">
        <v>2888</v>
      </c>
      <c r="O827" t="s">
        <v>2895</v>
      </c>
      <c r="P827" t="s">
        <v>2890</v>
      </c>
      <c r="Q827" t="s">
        <v>642</v>
      </c>
      <c r="R827">
        <v>414</v>
      </c>
      <c r="S827">
        <v>414</v>
      </c>
      <c r="T827">
        <v>400</v>
      </c>
      <c r="U827" t="s">
        <v>694</v>
      </c>
      <c r="V827" t="s">
        <v>694</v>
      </c>
      <c r="W827">
        <v>23.2</v>
      </c>
      <c r="Z827" t="s">
        <v>607</v>
      </c>
      <c r="AA827">
        <v>5.0000000000000001E-4</v>
      </c>
      <c r="AB827">
        <v>1.7299999999999999E-2</v>
      </c>
      <c r="AC827">
        <v>8.5400000000000004E-2</v>
      </c>
      <c r="AD827">
        <v>1.2E-2</v>
      </c>
      <c r="AE827">
        <v>0.88270000000000004</v>
      </c>
      <c r="AF827">
        <v>2E-3</v>
      </c>
      <c r="AG827" t="s">
        <v>607</v>
      </c>
      <c r="AH827">
        <v>1E-4</v>
      </c>
      <c r="AI827" t="s">
        <v>606</v>
      </c>
      <c r="AJ827" t="s">
        <v>606</v>
      </c>
      <c r="AK827" t="s">
        <v>606</v>
      </c>
      <c r="AL827">
        <v>0</v>
      </c>
      <c r="AM827">
        <v>0</v>
      </c>
      <c r="AN827">
        <v>0</v>
      </c>
      <c r="AO827">
        <v>0</v>
      </c>
      <c r="AP827">
        <v>0</v>
      </c>
      <c r="AQ827" t="s">
        <v>606</v>
      </c>
      <c r="AR827" t="s">
        <v>606</v>
      </c>
      <c r="AS827" t="s">
        <v>606</v>
      </c>
      <c r="AT827" t="s">
        <v>606</v>
      </c>
      <c r="AU827" t="s">
        <v>606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0.65200000000000002</v>
      </c>
      <c r="BW827">
        <v>0.7990912</v>
      </c>
      <c r="BX827">
        <v>18.899999999999999</v>
      </c>
      <c r="BY827">
        <v>4866.3</v>
      </c>
      <c r="BZ827">
        <v>201.5</v>
      </c>
      <c r="CB827">
        <v>95</v>
      </c>
      <c r="CC827">
        <v>3.28</v>
      </c>
      <c r="CD827">
        <v>3.2770000000000001</v>
      </c>
      <c r="CE827">
        <v>195</v>
      </c>
      <c r="CF827" t="s">
        <v>673</v>
      </c>
      <c r="CG827">
        <v>12000</v>
      </c>
      <c r="CH827" t="s">
        <v>2896</v>
      </c>
      <c r="CI827" t="s">
        <v>157</v>
      </c>
      <c r="CJ827" t="s">
        <v>2606</v>
      </c>
      <c r="CL827">
        <v>2031</v>
      </c>
      <c r="CM827">
        <v>2040</v>
      </c>
      <c r="CN827">
        <v>2022.5</v>
      </c>
      <c r="CO827">
        <v>2027.5</v>
      </c>
      <c r="CT827">
        <v>97.33</v>
      </c>
      <c r="CU827">
        <v>459</v>
      </c>
      <c r="CV827">
        <v>454.1</v>
      </c>
      <c r="CW827" t="s">
        <v>2892</v>
      </c>
      <c r="CX827">
        <v>11800</v>
      </c>
      <c r="CY827" t="s">
        <v>677</v>
      </c>
    </row>
    <row r="828" spans="2:103" hidden="1">
      <c r="B828">
        <v>76752</v>
      </c>
      <c r="C828" t="s">
        <v>2884</v>
      </c>
      <c r="D828" t="s">
        <v>592</v>
      </c>
      <c r="E828" t="s">
        <v>2885</v>
      </c>
      <c r="F828" t="s">
        <v>594</v>
      </c>
      <c r="G828" t="s">
        <v>2897</v>
      </c>
      <c r="H828">
        <v>16793</v>
      </c>
      <c r="I828" t="s">
        <v>616</v>
      </c>
      <c r="J828" t="s">
        <v>2603</v>
      </c>
      <c r="L828" t="s">
        <v>638</v>
      </c>
      <c r="M828" t="s">
        <v>2887</v>
      </c>
      <c r="N828" t="s">
        <v>2888</v>
      </c>
      <c r="O828" t="s">
        <v>2898</v>
      </c>
      <c r="P828" t="s">
        <v>2890</v>
      </c>
      <c r="Q828" t="s">
        <v>642</v>
      </c>
      <c r="R828">
        <v>420</v>
      </c>
      <c r="S828">
        <v>420</v>
      </c>
      <c r="T828">
        <v>400</v>
      </c>
      <c r="U828" t="s">
        <v>694</v>
      </c>
      <c r="V828" t="s">
        <v>694</v>
      </c>
      <c r="W828">
        <v>24.1</v>
      </c>
      <c r="Z828" t="s">
        <v>607</v>
      </c>
      <c r="AA828">
        <v>5.0000000000000001E-4</v>
      </c>
      <c r="AB828">
        <v>1.18E-2</v>
      </c>
      <c r="AC828">
        <v>8.6300000000000002E-2</v>
      </c>
      <c r="AD828">
        <v>1.4999999999999999E-2</v>
      </c>
      <c r="AE828">
        <v>0.88429999999999997</v>
      </c>
      <c r="AF828">
        <v>2E-3</v>
      </c>
      <c r="AG828">
        <v>1E-4</v>
      </c>
      <c r="AH828" t="s">
        <v>607</v>
      </c>
      <c r="AI828" t="s">
        <v>606</v>
      </c>
      <c r="AJ828" t="s">
        <v>606</v>
      </c>
      <c r="AK828" t="s">
        <v>606</v>
      </c>
      <c r="AL828">
        <v>0</v>
      </c>
      <c r="AM828">
        <v>0</v>
      </c>
      <c r="AN828">
        <v>0</v>
      </c>
      <c r="AO828">
        <v>0</v>
      </c>
      <c r="AP828">
        <v>0</v>
      </c>
      <c r="AQ828" t="s">
        <v>606</v>
      </c>
      <c r="AR828" t="s">
        <v>606</v>
      </c>
      <c r="AS828" t="s">
        <v>606</v>
      </c>
      <c r="AT828" t="s">
        <v>606</v>
      </c>
      <c r="AU828" t="s">
        <v>606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0.65200000000000002</v>
      </c>
      <c r="BW828">
        <v>0.7990912</v>
      </c>
      <c r="BX828">
        <v>18.899999999999999</v>
      </c>
      <c r="BY828">
        <v>4888.3999999999996</v>
      </c>
      <c r="BZ828">
        <v>202.5</v>
      </c>
      <c r="CB828">
        <v>95</v>
      </c>
      <c r="CC828">
        <v>3.28</v>
      </c>
      <c r="CD828">
        <v>3.2770000000000001</v>
      </c>
      <c r="CE828">
        <v>195</v>
      </c>
      <c r="CF828" t="s">
        <v>673</v>
      </c>
      <c r="CG828">
        <v>15000</v>
      </c>
      <c r="CH828" t="s">
        <v>2891</v>
      </c>
      <c r="CI828" t="s">
        <v>157</v>
      </c>
      <c r="CJ828" t="s">
        <v>2606</v>
      </c>
      <c r="CL828">
        <v>2031</v>
      </c>
      <c r="CM828">
        <v>2040</v>
      </c>
      <c r="CN828">
        <v>2022.5</v>
      </c>
      <c r="CO828">
        <v>2027.5</v>
      </c>
      <c r="CT828">
        <v>40</v>
      </c>
      <c r="CU828">
        <v>459</v>
      </c>
      <c r="CV828">
        <v>454.1</v>
      </c>
      <c r="CW828" t="s">
        <v>2892</v>
      </c>
      <c r="CX828">
        <v>13900</v>
      </c>
      <c r="CY828" t="s">
        <v>677</v>
      </c>
    </row>
    <row r="829" spans="2:103" hidden="1">
      <c r="B829">
        <v>73297</v>
      </c>
      <c r="C829" t="s">
        <v>882</v>
      </c>
      <c r="D829" t="s">
        <v>592</v>
      </c>
      <c r="E829" t="s">
        <v>665</v>
      </c>
      <c r="F829" t="s">
        <v>594</v>
      </c>
      <c r="G829" t="s">
        <v>2899</v>
      </c>
      <c r="H829">
        <v>8544</v>
      </c>
      <c r="I829" t="s">
        <v>616</v>
      </c>
      <c r="J829" t="s">
        <v>884</v>
      </c>
      <c r="K829">
        <v>7724</v>
      </c>
      <c r="L829" t="s">
        <v>874</v>
      </c>
      <c r="M829" t="s">
        <v>852</v>
      </c>
      <c r="N829" t="s">
        <v>891</v>
      </c>
      <c r="O829" t="s">
        <v>892</v>
      </c>
      <c r="P829" t="s">
        <v>912</v>
      </c>
      <c r="Q829" t="s">
        <v>642</v>
      </c>
      <c r="R829">
        <v>379</v>
      </c>
      <c r="S829">
        <v>379</v>
      </c>
      <c r="T829">
        <v>450</v>
      </c>
      <c r="U829">
        <v>9</v>
      </c>
      <c r="V829">
        <v>9</v>
      </c>
      <c r="W829">
        <v>22.7</v>
      </c>
      <c r="Z829" t="s">
        <v>607</v>
      </c>
      <c r="AA829">
        <v>2.9999999999999997E-4</v>
      </c>
      <c r="AB829">
        <v>5.3E-3</v>
      </c>
      <c r="AC829">
        <v>9.7000000000000003E-3</v>
      </c>
      <c r="AD829" t="s">
        <v>606</v>
      </c>
      <c r="AE829">
        <v>0.85309999999999997</v>
      </c>
      <c r="AF829">
        <v>6.9400000000000003E-2</v>
      </c>
      <c r="AG829">
        <v>3.8699999999999998E-2</v>
      </c>
      <c r="AH829">
        <v>4.5999999999999999E-3</v>
      </c>
      <c r="AI829">
        <v>1.0699999999999999E-2</v>
      </c>
      <c r="AJ829">
        <v>2.3E-3</v>
      </c>
      <c r="AK829">
        <v>2.5999999999999999E-3</v>
      </c>
      <c r="AL829">
        <v>1E-3</v>
      </c>
      <c r="AM829">
        <v>8.0000000000000004E-4</v>
      </c>
      <c r="AN829">
        <v>0</v>
      </c>
      <c r="AO829">
        <v>0</v>
      </c>
      <c r="AP829">
        <v>0</v>
      </c>
      <c r="AQ829" t="s">
        <v>606</v>
      </c>
      <c r="AR829" t="s">
        <v>606</v>
      </c>
      <c r="AS829" t="s">
        <v>606</v>
      </c>
      <c r="AT829" t="s">
        <v>606</v>
      </c>
      <c r="AU829" t="s">
        <v>606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6.9999999999999999E-4</v>
      </c>
      <c r="BS829">
        <v>2.9999999999999997E-4</v>
      </c>
      <c r="BT829">
        <v>2.9999999999999997E-4</v>
      </c>
      <c r="BU829">
        <v>2.0000000000000001E-4</v>
      </c>
      <c r="BV829">
        <v>0.67700000000000005</v>
      </c>
      <c r="BW829">
        <v>0.8297312</v>
      </c>
      <c r="BX829">
        <v>19.600000000000001</v>
      </c>
      <c r="BY829">
        <v>4600</v>
      </c>
      <c r="BZ829">
        <v>212.2</v>
      </c>
      <c r="CB829">
        <v>95.6</v>
      </c>
      <c r="CC829">
        <v>3.3008200259999998</v>
      </c>
      <c r="CD829">
        <v>3.2980143289999999</v>
      </c>
      <c r="CE829">
        <v>192.94</v>
      </c>
      <c r="CF829" t="s">
        <v>609</v>
      </c>
      <c r="CG829">
        <v>0</v>
      </c>
      <c r="CH829" t="s">
        <v>885</v>
      </c>
      <c r="CJ829" t="s">
        <v>886</v>
      </c>
      <c r="CL829">
        <v>1039</v>
      </c>
      <c r="CM829">
        <v>1044</v>
      </c>
      <c r="CR829" t="s">
        <v>780</v>
      </c>
      <c r="CS829" t="s">
        <v>780</v>
      </c>
      <c r="CT829" t="s">
        <v>780</v>
      </c>
      <c r="CU829">
        <v>697.6</v>
      </c>
      <c r="CV829">
        <v>693.4</v>
      </c>
      <c r="CW829" t="s">
        <v>896</v>
      </c>
    </row>
    <row r="830" spans="2:103" hidden="1">
      <c r="C830" t="s">
        <v>871</v>
      </c>
      <c r="D830" t="s">
        <v>592</v>
      </c>
      <c r="E830" t="s">
        <v>665</v>
      </c>
      <c r="F830" t="s">
        <v>594</v>
      </c>
      <c r="G830" t="s">
        <v>2900</v>
      </c>
      <c r="H830">
        <v>7677</v>
      </c>
      <c r="I830" t="s">
        <v>616</v>
      </c>
      <c r="J830" t="s">
        <v>873</v>
      </c>
      <c r="L830" t="s">
        <v>864</v>
      </c>
      <c r="M830" t="s">
        <v>852</v>
      </c>
      <c r="N830" t="s">
        <v>2901</v>
      </c>
      <c r="O830" t="s">
        <v>2902</v>
      </c>
      <c r="P830" t="s">
        <v>2901</v>
      </c>
      <c r="Q830" t="s">
        <v>642</v>
      </c>
      <c r="R830">
        <v>483</v>
      </c>
      <c r="S830">
        <v>483</v>
      </c>
      <c r="T830" t="s">
        <v>605</v>
      </c>
      <c r="U830">
        <v>14</v>
      </c>
      <c r="V830">
        <v>14</v>
      </c>
      <c r="W830">
        <v>23</v>
      </c>
      <c r="Z830" t="s">
        <v>607</v>
      </c>
      <c r="AA830">
        <v>2.9999999999999997E-4</v>
      </c>
      <c r="AB830">
        <v>6.8999999999999999E-3</v>
      </c>
      <c r="AC830">
        <v>1.23E-2</v>
      </c>
      <c r="AE830">
        <v>0.8327</v>
      </c>
      <c r="AF830">
        <v>7.5399999999999995E-2</v>
      </c>
      <c r="AG830">
        <v>4.5999999999999999E-2</v>
      </c>
      <c r="AH830">
        <v>4.4999999999999997E-3</v>
      </c>
      <c r="AI830">
        <v>1.18E-2</v>
      </c>
      <c r="AJ830">
        <v>2.5000000000000001E-3</v>
      </c>
      <c r="AK830">
        <v>2.8999999999999998E-3</v>
      </c>
      <c r="AL830">
        <v>1.1000000000000001E-3</v>
      </c>
      <c r="AM830">
        <v>1E-3</v>
      </c>
      <c r="AN830">
        <v>0</v>
      </c>
      <c r="AO830">
        <v>2.0000000000000001E-4</v>
      </c>
      <c r="AP830">
        <v>2.0000000000000001E-4</v>
      </c>
      <c r="AQ830">
        <v>1E-4</v>
      </c>
      <c r="AR830" t="s">
        <v>606</v>
      </c>
      <c r="AS830" t="s">
        <v>606</v>
      </c>
      <c r="AT830" t="s">
        <v>606</v>
      </c>
      <c r="AU830" t="s">
        <v>606</v>
      </c>
      <c r="BK830">
        <v>4.0000000000000002E-4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8.0000000000000004E-4</v>
      </c>
      <c r="BS830">
        <v>2.9999999999999997E-4</v>
      </c>
      <c r="BT830">
        <v>2.0000000000000001E-4</v>
      </c>
      <c r="BU830">
        <v>4.0000000000000002E-4</v>
      </c>
      <c r="BV830">
        <v>0.69699999999999995</v>
      </c>
      <c r="BW830">
        <v>0.85424319999999998</v>
      </c>
      <c r="BX830">
        <v>20.2</v>
      </c>
      <c r="BY830">
        <v>4600.7</v>
      </c>
      <c r="BZ830">
        <v>215.3</v>
      </c>
      <c r="CB830">
        <v>103.5</v>
      </c>
      <c r="CC830">
        <v>3.5735865339999999</v>
      </c>
      <c r="CD830">
        <v>3.5705489859999999</v>
      </c>
      <c r="CE830">
        <v>207.32</v>
      </c>
      <c r="CF830" t="s">
        <v>609</v>
      </c>
      <c r="CG830">
        <v>0</v>
      </c>
      <c r="CH830" t="s">
        <v>875</v>
      </c>
      <c r="CJ830" t="s">
        <v>876</v>
      </c>
      <c r="CW830" t="s">
        <v>2903</v>
      </c>
    </row>
    <row r="831" spans="2:103" hidden="1">
      <c r="C831" t="s">
        <v>2904</v>
      </c>
      <c r="D831" t="s">
        <v>592</v>
      </c>
      <c r="E831" t="s">
        <v>2905</v>
      </c>
      <c r="F831" t="s">
        <v>594</v>
      </c>
      <c r="G831" t="s">
        <v>2906</v>
      </c>
      <c r="H831">
        <v>6620</v>
      </c>
      <c r="I831" t="s">
        <v>616</v>
      </c>
      <c r="J831" t="s">
        <v>2907</v>
      </c>
      <c r="L831" t="s">
        <v>638</v>
      </c>
      <c r="M831" t="s">
        <v>2908</v>
      </c>
      <c r="N831" t="s">
        <v>2909</v>
      </c>
      <c r="O831" t="s">
        <v>2910</v>
      </c>
      <c r="P831" t="s">
        <v>2911</v>
      </c>
      <c r="Q831" t="s">
        <v>642</v>
      </c>
      <c r="R831">
        <v>621</v>
      </c>
      <c r="S831">
        <v>621</v>
      </c>
      <c r="T831">
        <v>420</v>
      </c>
      <c r="U831">
        <v>-4</v>
      </c>
      <c r="V831">
        <v>-4</v>
      </c>
      <c r="W831">
        <v>22.4</v>
      </c>
      <c r="Z831" t="s">
        <v>607</v>
      </c>
      <c r="AA831">
        <v>4.0000000000000002E-4</v>
      </c>
      <c r="AB831">
        <v>1.2999999999999999E-2</v>
      </c>
      <c r="AC831">
        <v>0.1139</v>
      </c>
      <c r="AD831">
        <v>1.2E-2</v>
      </c>
      <c r="AE831">
        <v>0.85919999999999996</v>
      </c>
      <c r="AF831">
        <v>8.9999999999999998E-4</v>
      </c>
      <c r="AG831">
        <v>2.0000000000000001E-4</v>
      </c>
      <c r="AH831">
        <v>1E-4</v>
      </c>
      <c r="AI831" t="s">
        <v>607</v>
      </c>
      <c r="AJ831" t="s">
        <v>607</v>
      </c>
      <c r="AK831" t="s">
        <v>607</v>
      </c>
      <c r="AL831">
        <v>0</v>
      </c>
      <c r="AM831">
        <v>0</v>
      </c>
      <c r="AN831">
        <v>1.9000000000000001E-4</v>
      </c>
      <c r="AO831">
        <v>0</v>
      </c>
      <c r="AP831">
        <v>0</v>
      </c>
      <c r="AQ831" t="s">
        <v>607</v>
      </c>
      <c r="AR831" t="s">
        <v>607</v>
      </c>
      <c r="AS831" t="s">
        <v>606</v>
      </c>
      <c r="AT831" t="s">
        <v>606</v>
      </c>
      <c r="AU831" t="s">
        <v>606</v>
      </c>
      <c r="BK831">
        <v>0</v>
      </c>
      <c r="BL831">
        <v>0</v>
      </c>
      <c r="BM831">
        <v>6.0000000000000002E-5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5.0000000000000002E-5</v>
      </c>
      <c r="BV831">
        <v>0.67800000000000005</v>
      </c>
      <c r="BW831">
        <v>0.83095680000000005</v>
      </c>
      <c r="BX831">
        <v>19.600000000000001</v>
      </c>
      <c r="BY831">
        <v>4950.2</v>
      </c>
      <c r="BZ831">
        <v>205.1</v>
      </c>
      <c r="CB831">
        <v>107.6</v>
      </c>
      <c r="CC831">
        <v>3.7151488989999999</v>
      </c>
      <c r="CD831">
        <v>3.7119910229999999</v>
      </c>
      <c r="CE831">
        <v>212.8</v>
      </c>
      <c r="CF831" t="s">
        <v>673</v>
      </c>
      <c r="CG831">
        <v>12000</v>
      </c>
      <c r="CH831" t="s">
        <v>2912</v>
      </c>
      <c r="CJ831" t="s">
        <v>2913</v>
      </c>
      <c r="CL831">
        <v>1994.4</v>
      </c>
      <c r="CM831">
        <v>2005</v>
      </c>
      <c r="CN831">
        <v>1994.4</v>
      </c>
      <c r="CO831">
        <v>2005</v>
      </c>
      <c r="CS831">
        <v>0</v>
      </c>
      <c r="CT831">
        <v>165</v>
      </c>
      <c r="CU831">
        <v>494</v>
      </c>
      <c r="CV831">
        <v>490</v>
      </c>
      <c r="CW831" t="s">
        <v>2914</v>
      </c>
      <c r="CX831">
        <v>0</v>
      </c>
      <c r="CY831" t="s">
        <v>677</v>
      </c>
    </row>
    <row r="832" spans="2:103" hidden="1">
      <c r="C832" t="s">
        <v>2915</v>
      </c>
      <c r="D832" t="s">
        <v>592</v>
      </c>
      <c r="E832" t="s">
        <v>2905</v>
      </c>
      <c r="F832" t="s">
        <v>594</v>
      </c>
      <c r="G832" t="s">
        <v>2916</v>
      </c>
      <c r="H832">
        <v>837</v>
      </c>
      <c r="I832" t="s">
        <v>616</v>
      </c>
      <c r="J832" t="s">
        <v>2917</v>
      </c>
      <c r="L832" t="s">
        <v>638</v>
      </c>
      <c r="M832" t="s">
        <v>2908</v>
      </c>
      <c r="N832" t="s">
        <v>2909</v>
      </c>
      <c r="O832" t="s">
        <v>2918</v>
      </c>
      <c r="P832" t="s">
        <v>2911</v>
      </c>
      <c r="Q832" t="s">
        <v>642</v>
      </c>
      <c r="R832">
        <v>600</v>
      </c>
      <c r="S832">
        <v>600</v>
      </c>
      <c r="T832">
        <v>420</v>
      </c>
      <c r="U832">
        <v>-2</v>
      </c>
      <c r="V832">
        <v>-2</v>
      </c>
      <c r="W832">
        <v>23.1</v>
      </c>
      <c r="Z832">
        <v>1E-4</v>
      </c>
      <c r="AA832">
        <v>4.0000000000000002E-4</v>
      </c>
      <c r="AB832">
        <v>1.23E-2</v>
      </c>
      <c r="AC832">
        <v>9.4399999999999998E-2</v>
      </c>
      <c r="AD832">
        <v>1.4999999999999999E-2</v>
      </c>
      <c r="AE832">
        <v>0.87590000000000001</v>
      </c>
      <c r="AF832">
        <v>1.8E-3</v>
      </c>
      <c r="AG832" t="s">
        <v>607</v>
      </c>
      <c r="AH832">
        <v>1E-4</v>
      </c>
      <c r="AI832" t="s">
        <v>606</v>
      </c>
      <c r="AJ832" t="s">
        <v>606</v>
      </c>
      <c r="AK832" t="s">
        <v>606</v>
      </c>
      <c r="AL832">
        <v>0</v>
      </c>
      <c r="AM832">
        <v>0</v>
      </c>
      <c r="AN832">
        <v>0</v>
      </c>
      <c r="AO832">
        <v>0</v>
      </c>
      <c r="AP832">
        <v>0</v>
      </c>
      <c r="AQ832" t="s">
        <v>607</v>
      </c>
      <c r="AR832" t="s">
        <v>606</v>
      </c>
      <c r="AS832" t="s">
        <v>606</v>
      </c>
      <c r="AT832" t="s">
        <v>606</v>
      </c>
      <c r="AU832" t="s">
        <v>606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0.66</v>
      </c>
      <c r="BW832">
        <v>0.80889599999999995</v>
      </c>
      <c r="BX832">
        <v>19.100000000000001</v>
      </c>
      <c r="BY832">
        <v>4910.3999999999996</v>
      </c>
      <c r="BZ832">
        <v>203.4</v>
      </c>
      <c r="CB832">
        <v>111.7</v>
      </c>
      <c r="CC832">
        <v>3.8567112649999999</v>
      </c>
      <c r="CD832">
        <v>3.85343306</v>
      </c>
      <c r="CE832">
        <v>219.02</v>
      </c>
      <c r="CF832" t="s">
        <v>673</v>
      </c>
      <c r="CG832">
        <v>15000</v>
      </c>
      <c r="CH832" t="s">
        <v>2919</v>
      </c>
      <c r="CJ832" t="s">
        <v>2913</v>
      </c>
      <c r="CL832">
        <v>1994.4</v>
      </c>
      <c r="CM832">
        <v>2005</v>
      </c>
      <c r="CN832">
        <v>1994.4</v>
      </c>
      <c r="CO832">
        <v>2005</v>
      </c>
      <c r="CS832">
        <v>0</v>
      </c>
      <c r="CT832">
        <v>164.56</v>
      </c>
      <c r="CU832">
        <v>494</v>
      </c>
      <c r="CV832">
        <v>490</v>
      </c>
      <c r="CW832" t="s">
        <v>2914</v>
      </c>
      <c r="CX832">
        <v>12100</v>
      </c>
      <c r="CY832" t="s">
        <v>677</v>
      </c>
    </row>
    <row r="833" spans="1:103" hidden="1">
      <c r="C833" t="s">
        <v>2920</v>
      </c>
      <c r="D833" t="s">
        <v>592</v>
      </c>
      <c r="E833" t="s">
        <v>665</v>
      </c>
      <c r="F833" t="s">
        <v>594</v>
      </c>
      <c r="G833" t="s">
        <v>2921</v>
      </c>
      <c r="H833">
        <v>148</v>
      </c>
      <c r="I833" t="s">
        <v>616</v>
      </c>
      <c r="J833" t="s">
        <v>2922</v>
      </c>
      <c r="K833" t="s">
        <v>773</v>
      </c>
      <c r="L833" t="s">
        <v>2923</v>
      </c>
      <c r="N833" t="s">
        <v>670</v>
      </c>
      <c r="O833" t="s">
        <v>2924</v>
      </c>
      <c r="P833" t="s">
        <v>2925</v>
      </c>
      <c r="Q833" t="s">
        <v>2926</v>
      </c>
      <c r="R833">
        <v>500</v>
      </c>
      <c r="S833">
        <v>500</v>
      </c>
      <c r="T833">
        <v>417</v>
      </c>
      <c r="U833">
        <v>10</v>
      </c>
      <c r="V833">
        <v>10</v>
      </c>
      <c r="W833">
        <v>24</v>
      </c>
      <c r="Z833" t="s">
        <v>607</v>
      </c>
      <c r="AA833">
        <v>1E-4</v>
      </c>
      <c r="AB833">
        <v>3.0000000000000001E-3</v>
      </c>
      <c r="AC833">
        <v>2.2100000000000002E-2</v>
      </c>
      <c r="AD833">
        <v>3.3000000000000002E-2</v>
      </c>
      <c r="AE833">
        <v>0.81210000000000004</v>
      </c>
      <c r="AF833">
        <v>7.4300000000000005E-2</v>
      </c>
      <c r="AG833">
        <v>3.1399999999999997E-2</v>
      </c>
      <c r="AH833">
        <v>4.4999999999999997E-3</v>
      </c>
      <c r="AI833">
        <v>9.4000000000000004E-3</v>
      </c>
      <c r="AJ833">
        <v>2.5000000000000001E-3</v>
      </c>
      <c r="AK833">
        <v>2.8999999999999998E-3</v>
      </c>
      <c r="AL833">
        <v>1.23E-3</v>
      </c>
      <c r="AM833">
        <v>4.2999999999999999E-4</v>
      </c>
      <c r="AN833">
        <v>6.8999999999999997E-4</v>
      </c>
      <c r="AO833">
        <v>5.0000000000000002E-5</v>
      </c>
      <c r="AP833">
        <v>0</v>
      </c>
      <c r="AQ833" t="s">
        <v>607</v>
      </c>
      <c r="AR833" t="s">
        <v>606</v>
      </c>
      <c r="AS833" t="s">
        <v>606</v>
      </c>
      <c r="AT833" t="s">
        <v>606</v>
      </c>
      <c r="AU833" t="s">
        <v>606</v>
      </c>
      <c r="BK833">
        <v>1.7000000000000001E-4</v>
      </c>
      <c r="BL833">
        <v>4.0000000000000003E-5</v>
      </c>
      <c r="BM833">
        <v>1.3999999999999999E-4</v>
      </c>
      <c r="BN833">
        <v>1.0000000000000001E-5</v>
      </c>
      <c r="BO833">
        <v>1.0000000000000001E-5</v>
      </c>
      <c r="BP833">
        <v>3.0000000000000001E-5</v>
      </c>
      <c r="BQ833">
        <v>0</v>
      </c>
      <c r="BR833">
        <v>1.0300000000000001E-3</v>
      </c>
      <c r="BS833">
        <v>2.5000000000000001E-4</v>
      </c>
      <c r="BT833">
        <v>3.5E-4</v>
      </c>
      <c r="BU833">
        <v>2.7E-4</v>
      </c>
      <c r="BV833">
        <v>0.70699999999999996</v>
      </c>
      <c r="BW833">
        <v>0.86649920000000002</v>
      </c>
      <c r="BX833">
        <v>20.5</v>
      </c>
      <c r="BY833">
        <v>4784.1000000000004</v>
      </c>
      <c r="BZ833">
        <v>219.3</v>
      </c>
      <c r="CB833">
        <v>97.1</v>
      </c>
      <c r="CC833">
        <v>3.3526111350000001</v>
      </c>
      <c r="CD833">
        <v>3.3497614160000002</v>
      </c>
      <c r="CE833">
        <v>194.12</v>
      </c>
      <c r="CF833" t="s">
        <v>673</v>
      </c>
      <c r="CG833">
        <v>33000</v>
      </c>
      <c r="CH833" t="s">
        <v>2927</v>
      </c>
      <c r="CJ833" t="s">
        <v>2928</v>
      </c>
      <c r="CL833" t="s">
        <v>779</v>
      </c>
      <c r="CM833" t="s">
        <v>779</v>
      </c>
      <c r="CN833" t="s">
        <v>779</v>
      </c>
      <c r="CO833" t="s">
        <v>779</v>
      </c>
      <c r="CP833" t="s">
        <v>779</v>
      </c>
      <c r="CQ833" t="s">
        <v>779</v>
      </c>
      <c r="CR833" t="s">
        <v>780</v>
      </c>
      <c r="CS833" t="s">
        <v>780</v>
      </c>
      <c r="CT833" t="s">
        <v>780</v>
      </c>
      <c r="CU833" t="s">
        <v>780</v>
      </c>
      <c r="CV833" t="s">
        <v>780</v>
      </c>
      <c r="CW833" t="s">
        <v>2929</v>
      </c>
      <c r="CX833">
        <v>25200</v>
      </c>
      <c r="CY833" t="s">
        <v>677</v>
      </c>
    </row>
    <row r="834" spans="1:103" hidden="1">
      <c r="C834" t="s">
        <v>909</v>
      </c>
      <c r="D834" t="s">
        <v>592</v>
      </c>
      <c r="E834" t="s">
        <v>665</v>
      </c>
      <c r="F834" t="s">
        <v>594</v>
      </c>
      <c r="G834" t="s">
        <v>2930</v>
      </c>
      <c r="H834">
        <v>10943</v>
      </c>
      <c r="I834" t="s">
        <v>616</v>
      </c>
      <c r="J834" t="s">
        <v>911</v>
      </c>
      <c r="L834" t="s">
        <v>864</v>
      </c>
      <c r="M834" t="s">
        <v>852</v>
      </c>
      <c r="N834" t="s">
        <v>2901</v>
      </c>
      <c r="O834" t="s">
        <v>2902</v>
      </c>
      <c r="P834" t="s">
        <v>2901</v>
      </c>
      <c r="Q834" t="s">
        <v>642</v>
      </c>
      <c r="R834">
        <v>483</v>
      </c>
      <c r="S834">
        <v>483</v>
      </c>
      <c r="T834" t="s">
        <v>605</v>
      </c>
      <c r="U834" t="s">
        <v>694</v>
      </c>
      <c r="V834" t="s">
        <v>694</v>
      </c>
      <c r="W834">
        <v>23</v>
      </c>
      <c r="Z834" t="s">
        <v>607</v>
      </c>
      <c r="AA834">
        <v>4.0000000000000002E-4</v>
      </c>
      <c r="AB834">
        <v>6.7999999999999996E-3</v>
      </c>
      <c r="AC834">
        <v>8.8999999999999999E-3</v>
      </c>
      <c r="AE834">
        <v>0.84430000000000005</v>
      </c>
      <c r="AF834">
        <v>6.9099999999999995E-2</v>
      </c>
      <c r="AG834">
        <v>4.4400000000000002E-2</v>
      </c>
      <c r="AH834">
        <v>4.4999999999999997E-3</v>
      </c>
      <c r="AI834">
        <v>1.11E-2</v>
      </c>
      <c r="AJ834">
        <v>2.3999999999999998E-3</v>
      </c>
      <c r="AK834">
        <v>2.7000000000000001E-3</v>
      </c>
      <c r="AL834">
        <v>1.1000000000000001E-3</v>
      </c>
      <c r="AM834">
        <v>1.2999999999999999E-3</v>
      </c>
      <c r="AN834">
        <v>1E-4</v>
      </c>
      <c r="AO834">
        <v>2.9999999999999997E-4</v>
      </c>
      <c r="AP834">
        <v>0</v>
      </c>
      <c r="AQ834" t="s">
        <v>606</v>
      </c>
      <c r="AR834" t="s">
        <v>606</v>
      </c>
      <c r="AS834" t="s">
        <v>606</v>
      </c>
      <c r="AT834" t="s">
        <v>606</v>
      </c>
      <c r="AU834" t="s">
        <v>606</v>
      </c>
      <c r="BK834">
        <v>2.0000000000000001E-4</v>
      </c>
      <c r="BL834">
        <v>0</v>
      </c>
      <c r="BM834">
        <v>2.0000000000000001E-4</v>
      </c>
      <c r="BN834">
        <v>0</v>
      </c>
      <c r="BO834">
        <v>0</v>
      </c>
      <c r="BP834">
        <v>1E-4</v>
      </c>
      <c r="BQ834">
        <v>0</v>
      </c>
      <c r="BR834">
        <v>8.0000000000000004E-4</v>
      </c>
      <c r="BS834">
        <v>2.9999999999999997E-4</v>
      </c>
      <c r="BT834">
        <v>4.0000000000000002E-4</v>
      </c>
      <c r="BU834">
        <v>5.9999999999999995E-4</v>
      </c>
      <c r="BV834">
        <v>0.68899999999999995</v>
      </c>
      <c r="BW834">
        <v>0.84443840000000003</v>
      </c>
      <c r="BX834">
        <v>20</v>
      </c>
      <c r="BY834">
        <v>4589.7</v>
      </c>
      <c r="BZ834">
        <v>213.9</v>
      </c>
      <c r="CB834">
        <v>101</v>
      </c>
      <c r="CC834">
        <v>3.4872680190000001</v>
      </c>
      <c r="CD834">
        <v>3.484303841</v>
      </c>
      <c r="CE834">
        <v>202.54</v>
      </c>
      <c r="CF834" t="s">
        <v>609</v>
      </c>
      <c r="CG834">
        <v>0</v>
      </c>
      <c r="CH834" t="s">
        <v>913</v>
      </c>
      <c r="CJ834" t="s">
        <v>914</v>
      </c>
      <c r="CW834" t="s">
        <v>2903</v>
      </c>
    </row>
    <row r="835" spans="1:103" hidden="1">
      <c r="B835">
        <v>84470</v>
      </c>
      <c r="C835" t="s">
        <v>1639</v>
      </c>
      <c r="D835" t="s">
        <v>592</v>
      </c>
      <c r="E835" t="s">
        <v>665</v>
      </c>
      <c r="F835" t="s">
        <v>594</v>
      </c>
      <c r="G835" t="s">
        <v>2931</v>
      </c>
      <c r="H835">
        <v>11408</v>
      </c>
      <c r="I835" t="s">
        <v>616</v>
      </c>
      <c r="J835" t="s">
        <v>917</v>
      </c>
      <c r="L835" t="s">
        <v>874</v>
      </c>
      <c r="N835" t="s">
        <v>669</v>
      </c>
      <c r="O835" t="s">
        <v>670</v>
      </c>
      <c r="P835" t="s">
        <v>671</v>
      </c>
      <c r="Q835" t="s">
        <v>672</v>
      </c>
      <c r="R835">
        <v>3800</v>
      </c>
      <c r="S835">
        <v>3800</v>
      </c>
      <c r="T835">
        <v>3012</v>
      </c>
      <c r="U835">
        <v>29</v>
      </c>
      <c r="V835">
        <v>29</v>
      </c>
      <c r="W835">
        <v>23</v>
      </c>
      <c r="Z835">
        <v>1E-4</v>
      </c>
      <c r="AA835">
        <v>2.9999999999999997E-4</v>
      </c>
      <c r="AB835">
        <v>6.3E-3</v>
      </c>
      <c r="AC835">
        <v>9.7999999999999997E-3</v>
      </c>
      <c r="AD835" t="s">
        <v>606</v>
      </c>
      <c r="AE835">
        <v>0.84819999999999995</v>
      </c>
      <c r="AF835">
        <v>6.6900000000000001E-2</v>
      </c>
      <c r="AG835">
        <v>3.8699999999999998E-2</v>
      </c>
      <c r="AH835">
        <v>4.7000000000000002E-3</v>
      </c>
      <c r="AI835">
        <v>1.12E-2</v>
      </c>
      <c r="AJ835">
        <v>2.8999999999999998E-3</v>
      </c>
      <c r="AK835">
        <v>3.3999999999999998E-3</v>
      </c>
      <c r="AL835">
        <v>1.56E-3</v>
      </c>
      <c r="AM835">
        <v>5.1000000000000004E-4</v>
      </c>
      <c r="AN835">
        <v>1.4300000000000001E-3</v>
      </c>
      <c r="AO835">
        <v>1.8000000000000001E-4</v>
      </c>
      <c r="AP835">
        <v>9.0000000000000006E-5</v>
      </c>
      <c r="AQ835" t="s">
        <v>607</v>
      </c>
      <c r="AR835" t="s">
        <v>606</v>
      </c>
      <c r="AS835" t="s">
        <v>607</v>
      </c>
      <c r="AT835" t="s">
        <v>606</v>
      </c>
      <c r="AU835" t="s">
        <v>606</v>
      </c>
      <c r="BK835">
        <v>1.8000000000000001E-4</v>
      </c>
      <c r="BL835">
        <v>3.0000000000000001E-5</v>
      </c>
      <c r="BM835">
        <v>2.4000000000000001E-4</v>
      </c>
      <c r="BN835">
        <v>2.0000000000000002E-5</v>
      </c>
      <c r="BO835">
        <v>2.0000000000000002E-5</v>
      </c>
      <c r="BP835">
        <v>8.0000000000000007E-5</v>
      </c>
      <c r="BQ835">
        <v>1.0000000000000001E-5</v>
      </c>
      <c r="BR835">
        <v>1.2099999999999999E-3</v>
      </c>
      <c r="BS835">
        <v>4.8999999999999998E-4</v>
      </c>
      <c r="BT835">
        <v>7.2000000000000005E-4</v>
      </c>
      <c r="BU835">
        <v>7.2999999999999996E-4</v>
      </c>
      <c r="BV835">
        <v>0.69199999999999995</v>
      </c>
      <c r="BW835">
        <v>0.84811519999999996</v>
      </c>
      <c r="BX835">
        <v>20</v>
      </c>
      <c r="BY835">
        <v>4589.5</v>
      </c>
      <c r="BZ835">
        <v>213.9</v>
      </c>
      <c r="CB835">
        <v>99.2</v>
      </c>
      <c r="CC835">
        <v>3.425118688</v>
      </c>
      <c r="CD835">
        <v>3.4222073370000001</v>
      </c>
      <c r="CE835">
        <v>198.58</v>
      </c>
      <c r="CF835" t="s">
        <v>609</v>
      </c>
      <c r="CG835">
        <v>0</v>
      </c>
      <c r="CH835" t="s">
        <v>2932</v>
      </c>
      <c r="CJ835" t="s">
        <v>919</v>
      </c>
      <c r="CW835" t="s">
        <v>676</v>
      </c>
      <c r="CX835">
        <v>0</v>
      </c>
      <c r="CY835" t="s">
        <v>677</v>
      </c>
    </row>
    <row r="836" spans="1:103" hidden="1">
      <c r="B836">
        <v>76533</v>
      </c>
      <c r="C836" t="s">
        <v>2680</v>
      </c>
      <c r="D836" t="s">
        <v>592</v>
      </c>
      <c r="E836" t="s">
        <v>665</v>
      </c>
      <c r="F836" t="s">
        <v>594</v>
      </c>
      <c r="G836" t="s">
        <v>2933</v>
      </c>
      <c r="H836">
        <v>17225</v>
      </c>
      <c r="I836" t="s">
        <v>616</v>
      </c>
      <c r="J836" t="s">
        <v>889</v>
      </c>
      <c r="K836">
        <v>1370</v>
      </c>
      <c r="L836" t="s">
        <v>890</v>
      </c>
      <c r="M836" t="s">
        <v>852</v>
      </c>
      <c r="N836" t="s">
        <v>2934</v>
      </c>
      <c r="O836" t="s">
        <v>2925</v>
      </c>
      <c r="P836" t="s">
        <v>2935</v>
      </c>
      <c r="Q836" t="s">
        <v>642</v>
      </c>
      <c r="R836">
        <v>400</v>
      </c>
      <c r="S836">
        <v>400</v>
      </c>
      <c r="T836">
        <v>400</v>
      </c>
      <c r="U836">
        <v>25</v>
      </c>
      <c r="V836">
        <v>25</v>
      </c>
      <c r="W836">
        <v>23</v>
      </c>
      <c r="Z836" t="s">
        <v>607</v>
      </c>
      <c r="AA836">
        <v>2.0000000000000001E-4</v>
      </c>
      <c r="AB836">
        <v>3.5999999999999999E-3</v>
      </c>
      <c r="AC836">
        <v>9.1999999999999998E-3</v>
      </c>
      <c r="AD836" t="s">
        <v>606</v>
      </c>
      <c r="AE836">
        <v>0.86050000000000004</v>
      </c>
      <c r="AF836">
        <v>6.9099999999999995E-2</v>
      </c>
      <c r="AG836">
        <v>3.4799999999999998E-2</v>
      </c>
      <c r="AH836">
        <v>4.1000000000000003E-3</v>
      </c>
      <c r="AI836">
        <v>9.7000000000000003E-3</v>
      </c>
      <c r="AJ836">
        <v>2.2000000000000001E-3</v>
      </c>
      <c r="AK836">
        <v>2.5000000000000001E-3</v>
      </c>
      <c r="AL836">
        <v>7.3999999999999999E-4</v>
      </c>
      <c r="AM836">
        <v>3.1E-4</v>
      </c>
      <c r="AN836">
        <v>1E-3</v>
      </c>
      <c r="AO836">
        <v>1.6000000000000001E-4</v>
      </c>
      <c r="AP836">
        <v>9.0000000000000006E-5</v>
      </c>
      <c r="AQ836" t="s">
        <v>607</v>
      </c>
      <c r="AR836" t="s">
        <v>606</v>
      </c>
      <c r="AS836" t="s">
        <v>606</v>
      </c>
      <c r="AT836" t="s">
        <v>606</v>
      </c>
      <c r="AU836" t="s">
        <v>606</v>
      </c>
      <c r="BK836">
        <v>8.0000000000000007E-5</v>
      </c>
      <c r="BL836">
        <v>2.0000000000000002E-5</v>
      </c>
      <c r="BM836">
        <v>1.4999999999999999E-4</v>
      </c>
      <c r="BN836">
        <v>3.0000000000000001E-5</v>
      </c>
      <c r="BO836">
        <v>2.0000000000000002E-5</v>
      </c>
      <c r="BP836">
        <v>9.0000000000000006E-5</v>
      </c>
      <c r="BQ836">
        <v>1.0000000000000001E-5</v>
      </c>
      <c r="BR836">
        <v>5.4000000000000001E-4</v>
      </c>
      <c r="BS836">
        <v>2.0000000000000001E-4</v>
      </c>
      <c r="BT836">
        <v>3.1E-4</v>
      </c>
      <c r="BU836">
        <v>3.5E-4</v>
      </c>
      <c r="BV836">
        <v>0.67200000000000004</v>
      </c>
      <c r="BW836">
        <v>0.82360319999999998</v>
      </c>
      <c r="BX836">
        <v>19.5</v>
      </c>
      <c r="BY836">
        <v>4602</v>
      </c>
      <c r="BZ836">
        <v>211.4</v>
      </c>
      <c r="CB836">
        <v>103.7</v>
      </c>
      <c r="CC836">
        <v>3.580492016</v>
      </c>
      <c r="CD836">
        <v>3.5774485970000001</v>
      </c>
      <c r="CE836">
        <v>207.69</v>
      </c>
      <c r="CF836" t="s">
        <v>609</v>
      </c>
      <c r="CG836">
        <v>0</v>
      </c>
      <c r="CH836" t="s">
        <v>894</v>
      </c>
      <c r="CJ836" t="s">
        <v>895</v>
      </c>
      <c r="CL836">
        <v>1068.3</v>
      </c>
      <c r="CM836">
        <v>1069.8</v>
      </c>
      <c r="CN836">
        <v>1062</v>
      </c>
      <c r="CO836">
        <v>1069.8</v>
      </c>
      <c r="CP836" t="s">
        <v>779</v>
      </c>
      <c r="CQ836" t="s">
        <v>779</v>
      </c>
      <c r="CR836" t="s">
        <v>780</v>
      </c>
      <c r="CS836" t="s">
        <v>780</v>
      </c>
      <c r="CT836" t="s">
        <v>780</v>
      </c>
      <c r="CU836">
        <v>697.4</v>
      </c>
      <c r="CV836">
        <v>693.6</v>
      </c>
      <c r="CW836" t="s">
        <v>2936</v>
      </c>
      <c r="CX836">
        <v>0</v>
      </c>
      <c r="CY836" t="s">
        <v>677</v>
      </c>
    </row>
    <row r="837" spans="1:103" hidden="1">
      <c r="C837" t="s">
        <v>871</v>
      </c>
      <c r="D837" t="s">
        <v>592</v>
      </c>
      <c r="E837" t="s">
        <v>665</v>
      </c>
      <c r="F837" t="s">
        <v>594</v>
      </c>
      <c r="G837" t="s">
        <v>2937</v>
      </c>
      <c r="H837">
        <v>12821</v>
      </c>
      <c r="I837" t="s">
        <v>616</v>
      </c>
      <c r="J837" t="s">
        <v>873</v>
      </c>
      <c r="K837">
        <v>8255</v>
      </c>
      <c r="L837" t="s">
        <v>874</v>
      </c>
      <c r="M837" t="s">
        <v>852</v>
      </c>
      <c r="N837" t="s">
        <v>2934</v>
      </c>
      <c r="O837" t="s">
        <v>2925</v>
      </c>
      <c r="P837" t="s">
        <v>2935</v>
      </c>
      <c r="Q837" t="s">
        <v>642</v>
      </c>
      <c r="R837">
        <v>425</v>
      </c>
      <c r="S837">
        <v>425</v>
      </c>
      <c r="T837">
        <v>450</v>
      </c>
      <c r="U837">
        <v>9</v>
      </c>
      <c r="V837">
        <v>9</v>
      </c>
      <c r="W837">
        <v>23</v>
      </c>
      <c r="Y837" t="s">
        <v>2746</v>
      </c>
      <c r="Z837">
        <v>1E-4</v>
      </c>
      <c r="AA837">
        <v>2.9999999999999997E-4</v>
      </c>
      <c r="AB837">
        <v>6.1000000000000004E-3</v>
      </c>
      <c r="AC837">
        <v>1.3599999999999999E-2</v>
      </c>
      <c r="AD837" t="s">
        <v>606</v>
      </c>
      <c r="AE837">
        <v>0.81789999999999996</v>
      </c>
      <c r="AF837">
        <v>7.8799999999999995E-2</v>
      </c>
      <c r="AG837">
        <v>5.0900000000000001E-2</v>
      </c>
      <c r="AH837">
        <v>5.4000000000000003E-3</v>
      </c>
      <c r="AI837">
        <v>1.43E-2</v>
      </c>
      <c r="AJ837">
        <v>3.2000000000000002E-3</v>
      </c>
      <c r="AK837">
        <v>3.7000000000000002E-3</v>
      </c>
      <c r="AL837">
        <v>1.5100000000000001E-3</v>
      </c>
      <c r="AM837">
        <v>3.8000000000000002E-4</v>
      </c>
      <c r="AN837">
        <v>8.9999999999999998E-4</v>
      </c>
      <c r="AO837">
        <v>4.0000000000000003E-5</v>
      </c>
      <c r="AP837">
        <v>0</v>
      </c>
      <c r="AQ837" t="s">
        <v>607</v>
      </c>
      <c r="AR837" t="s">
        <v>607</v>
      </c>
      <c r="AS837" t="s">
        <v>606</v>
      </c>
      <c r="AT837" t="s">
        <v>606</v>
      </c>
      <c r="AU837" t="s">
        <v>606</v>
      </c>
      <c r="BK837">
        <v>1.8000000000000001E-4</v>
      </c>
      <c r="BL837">
        <v>3.0000000000000001E-5</v>
      </c>
      <c r="BM837">
        <v>1.6000000000000001E-4</v>
      </c>
      <c r="BN837">
        <v>1.0000000000000001E-5</v>
      </c>
      <c r="BO837">
        <v>1.0000000000000001E-5</v>
      </c>
      <c r="BP837">
        <v>4.0000000000000003E-5</v>
      </c>
      <c r="BQ837">
        <v>0</v>
      </c>
      <c r="BR837">
        <v>1.06E-3</v>
      </c>
      <c r="BS837">
        <v>4.0999999999999999E-4</v>
      </c>
      <c r="BT837">
        <v>5.2999999999999998E-4</v>
      </c>
      <c r="BU837">
        <v>4.4000000000000002E-4</v>
      </c>
      <c r="BV837">
        <v>0.71399999999999997</v>
      </c>
      <c r="BW837">
        <v>0.87507840000000003</v>
      </c>
      <c r="BX837">
        <v>20.7</v>
      </c>
      <c r="BY837">
        <v>4598.3999999999996</v>
      </c>
      <c r="BZ837">
        <v>218.3</v>
      </c>
      <c r="CB837">
        <v>97.4</v>
      </c>
      <c r="CC837">
        <v>3.3629693569999999</v>
      </c>
      <c r="CD837">
        <v>3.3601108329999998</v>
      </c>
      <c r="CE837">
        <v>194.59</v>
      </c>
      <c r="CF837" t="s">
        <v>609</v>
      </c>
      <c r="CG837">
        <v>0</v>
      </c>
      <c r="CH837" t="s">
        <v>875</v>
      </c>
      <c r="CJ837" t="s">
        <v>876</v>
      </c>
      <c r="CL837">
        <v>1130</v>
      </c>
      <c r="CM837">
        <v>1138</v>
      </c>
      <c r="CN837">
        <v>1078.5</v>
      </c>
      <c r="CO837">
        <v>1085.5</v>
      </c>
      <c r="CP837">
        <v>1078.5</v>
      </c>
      <c r="CQ837">
        <v>1085.5</v>
      </c>
      <c r="CR837" t="s">
        <v>780</v>
      </c>
      <c r="CS837" t="s">
        <v>780</v>
      </c>
      <c r="CT837" t="s">
        <v>780</v>
      </c>
      <c r="CU837">
        <v>726.4</v>
      </c>
      <c r="CV837">
        <v>722.2</v>
      </c>
      <c r="CW837" t="s">
        <v>2936</v>
      </c>
      <c r="CX837">
        <v>0</v>
      </c>
      <c r="CY837" t="s">
        <v>677</v>
      </c>
    </row>
    <row r="838" spans="1:103" hidden="1">
      <c r="B838">
        <v>79041</v>
      </c>
      <c r="C838" t="s">
        <v>1741</v>
      </c>
      <c r="D838" t="s">
        <v>592</v>
      </c>
      <c r="E838" t="s">
        <v>1060</v>
      </c>
      <c r="F838" t="s">
        <v>594</v>
      </c>
      <c r="G838" t="s">
        <v>2938</v>
      </c>
      <c r="H838">
        <v>13395</v>
      </c>
      <c r="I838" t="s">
        <v>616</v>
      </c>
      <c r="J838" t="s">
        <v>598</v>
      </c>
      <c r="L838" t="s">
        <v>617</v>
      </c>
      <c r="N838" t="s">
        <v>2939</v>
      </c>
      <c r="O838" t="s">
        <v>2940</v>
      </c>
      <c r="P838" t="s">
        <v>2941</v>
      </c>
      <c r="Q838" t="s">
        <v>630</v>
      </c>
      <c r="R838">
        <v>7615</v>
      </c>
      <c r="S838">
        <v>7615</v>
      </c>
      <c r="T838">
        <v>6556</v>
      </c>
      <c r="U838">
        <v>23</v>
      </c>
      <c r="V838">
        <v>23</v>
      </c>
      <c r="W838">
        <v>20</v>
      </c>
      <c r="Z838" t="s">
        <v>607</v>
      </c>
      <c r="AA838">
        <v>2.9999999999999997E-4</v>
      </c>
      <c r="AB838">
        <v>6.0000000000000001E-3</v>
      </c>
      <c r="AC838">
        <v>1.0800000000000001E-2</v>
      </c>
      <c r="AD838" t="s">
        <v>606</v>
      </c>
      <c r="AE838">
        <v>0.97729999999999995</v>
      </c>
      <c r="AF838">
        <v>3.3999999999999998E-3</v>
      </c>
      <c r="AG838">
        <v>6.9999999999999999E-4</v>
      </c>
      <c r="AH838">
        <v>4.0000000000000002E-4</v>
      </c>
      <c r="AI838">
        <v>4.0000000000000002E-4</v>
      </c>
      <c r="AJ838">
        <v>1E-4</v>
      </c>
      <c r="AK838">
        <v>1E-4</v>
      </c>
      <c r="AL838">
        <v>1E-4</v>
      </c>
      <c r="AM838">
        <v>5.0000000000000002E-5</v>
      </c>
      <c r="AN838">
        <v>1.7000000000000001E-4</v>
      </c>
      <c r="AO838">
        <v>0</v>
      </c>
      <c r="AP838">
        <v>0</v>
      </c>
      <c r="AQ838" t="s">
        <v>606</v>
      </c>
      <c r="AR838" t="s">
        <v>606</v>
      </c>
      <c r="AS838" t="s">
        <v>606</v>
      </c>
      <c r="AT838" t="s">
        <v>606</v>
      </c>
      <c r="AU838" t="s">
        <v>606</v>
      </c>
      <c r="BK838">
        <v>0</v>
      </c>
      <c r="BL838">
        <v>2.0000000000000002E-5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8.0000000000000007E-5</v>
      </c>
      <c r="BS838">
        <v>3.0000000000000001E-5</v>
      </c>
      <c r="BT838">
        <v>2.0000000000000002E-5</v>
      </c>
      <c r="BU838">
        <v>3.0000000000000001E-5</v>
      </c>
      <c r="BV838">
        <v>0.57299999999999995</v>
      </c>
      <c r="BW838">
        <v>0.70226880000000003</v>
      </c>
      <c r="BX838">
        <v>16.600000000000001</v>
      </c>
      <c r="BY838">
        <v>4619.3</v>
      </c>
      <c r="BZ838">
        <v>192.4</v>
      </c>
      <c r="CB838">
        <v>105.4</v>
      </c>
      <c r="CC838">
        <v>3.6391886059999998</v>
      </c>
      <c r="CD838">
        <v>3.6360952960000001</v>
      </c>
      <c r="CE838">
        <v>214.38</v>
      </c>
      <c r="CF838" t="s">
        <v>609</v>
      </c>
      <c r="CG838">
        <v>0</v>
      </c>
      <c r="CH838" t="s">
        <v>631</v>
      </c>
      <c r="CJ838" t="s">
        <v>624</v>
      </c>
      <c r="CW838" t="s">
        <v>2942</v>
      </c>
      <c r="CX838">
        <v>0</v>
      </c>
      <c r="CY838" t="s">
        <v>677</v>
      </c>
    </row>
    <row r="839" spans="1:103" hidden="1">
      <c r="B839">
        <v>79040</v>
      </c>
      <c r="C839" t="s">
        <v>1741</v>
      </c>
      <c r="D839" t="s">
        <v>592</v>
      </c>
      <c r="E839" t="s">
        <v>1060</v>
      </c>
      <c r="F839" t="s">
        <v>594</v>
      </c>
      <c r="G839" t="s">
        <v>2943</v>
      </c>
      <c r="H839">
        <v>12581</v>
      </c>
      <c r="I839" t="s">
        <v>616</v>
      </c>
      <c r="J839" t="s">
        <v>598</v>
      </c>
      <c r="L839" t="s">
        <v>617</v>
      </c>
      <c r="N839" t="s">
        <v>2939</v>
      </c>
      <c r="O839" t="s">
        <v>2940</v>
      </c>
      <c r="P839" t="s">
        <v>2941</v>
      </c>
      <c r="Q839" t="s">
        <v>627</v>
      </c>
      <c r="R839">
        <v>7620</v>
      </c>
      <c r="S839">
        <v>7620</v>
      </c>
      <c r="T839">
        <v>6477</v>
      </c>
      <c r="U839">
        <v>29</v>
      </c>
      <c r="V839">
        <v>29</v>
      </c>
      <c r="W839">
        <v>20</v>
      </c>
      <c r="Y839" t="s">
        <v>2944</v>
      </c>
      <c r="Z839" t="s">
        <v>607</v>
      </c>
      <c r="AA839">
        <v>2.0000000000000001E-4</v>
      </c>
      <c r="AB839">
        <v>4.5999999999999999E-3</v>
      </c>
      <c r="AC839">
        <v>1.0800000000000001E-2</v>
      </c>
      <c r="AD839" t="s">
        <v>606</v>
      </c>
      <c r="AE839">
        <v>0.98140000000000005</v>
      </c>
      <c r="AF839">
        <v>1.6000000000000001E-3</v>
      </c>
      <c r="AG839">
        <v>4.0000000000000002E-4</v>
      </c>
      <c r="AH839">
        <v>1E-4</v>
      </c>
      <c r="AI839">
        <v>1E-4</v>
      </c>
      <c r="AJ839">
        <v>1E-4</v>
      </c>
      <c r="AK839">
        <v>1E-4</v>
      </c>
      <c r="AL839">
        <v>6.0000000000000002E-5</v>
      </c>
      <c r="AM839">
        <v>5.0000000000000002E-5</v>
      </c>
      <c r="AN839">
        <v>2.3000000000000001E-4</v>
      </c>
      <c r="AO839">
        <v>0</v>
      </c>
      <c r="AP839">
        <v>0</v>
      </c>
      <c r="AQ839" t="s">
        <v>606</v>
      </c>
      <c r="AR839" t="s">
        <v>606</v>
      </c>
      <c r="AS839" t="s">
        <v>606</v>
      </c>
      <c r="AT839" t="s">
        <v>606</v>
      </c>
      <c r="AU839" t="s">
        <v>606</v>
      </c>
      <c r="BK839">
        <v>1.0000000000000001E-5</v>
      </c>
      <c r="BL839">
        <v>3.0000000000000001E-5</v>
      </c>
      <c r="BM839">
        <v>1.0000000000000001E-5</v>
      </c>
      <c r="BN839">
        <v>0</v>
      </c>
      <c r="BO839">
        <v>0</v>
      </c>
      <c r="BP839">
        <v>0</v>
      </c>
      <c r="BQ839">
        <v>0</v>
      </c>
      <c r="BR839">
        <v>1.1E-4</v>
      </c>
      <c r="BS839">
        <v>2.0000000000000002E-5</v>
      </c>
      <c r="BT839">
        <v>2.0000000000000002E-5</v>
      </c>
      <c r="BU839">
        <v>6.0000000000000002E-5</v>
      </c>
      <c r="BV839">
        <v>0.56999999999999995</v>
      </c>
      <c r="BW839">
        <v>0.69859199999999999</v>
      </c>
      <c r="BX839">
        <v>16.5</v>
      </c>
      <c r="BY839">
        <v>4621.1000000000004</v>
      </c>
      <c r="BZ839">
        <v>192.1</v>
      </c>
      <c r="CB839">
        <v>102</v>
      </c>
      <c r="CC839">
        <v>3.5217954250000001</v>
      </c>
      <c r="CD839">
        <v>3.5188018990000001</v>
      </c>
      <c r="CE839">
        <v>206.39</v>
      </c>
      <c r="CF839" t="s">
        <v>609</v>
      </c>
      <c r="CG839">
        <v>0</v>
      </c>
      <c r="CH839" t="s">
        <v>628</v>
      </c>
      <c r="CJ839" t="s">
        <v>624</v>
      </c>
      <c r="CW839" t="s">
        <v>2942</v>
      </c>
      <c r="CX839">
        <v>0</v>
      </c>
      <c r="CY839" t="s">
        <v>677</v>
      </c>
    </row>
    <row r="840" spans="1:103" hidden="1">
      <c r="A840" t="str">
        <f t="shared" ref="A840:A841" si="0">2&amp;J840</f>
        <v>200/D-093-K/094-A-11/00</v>
      </c>
      <c r="B840">
        <v>52717</v>
      </c>
      <c r="C840" t="s">
        <v>664</v>
      </c>
      <c r="D840" t="s">
        <v>592</v>
      </c>
      <c r="E840" t="s">
        <v>665</v>
      </c>
      <c r="F840" t="s">
        <v>594</v>
      </c>
      <c r="G840" t="s">
        <v>2945</v>
      </c>
      <c r="H840">
        <v>8343</v>
      </c>
      <c r="I840" t="s">
        <v>616</v>
      </c>
      <c r="J840" t="s">
        <v>667</v>
      </c>
      <c r="K840" t="s">
        <v>773</v>
      </c>
      <c r="L840" t="s">
        <v>668</v>
      </c>
      <c r="N840" t="s">
        <v>2941</v>
      </c>
      <c r="O840" t="s">
        <v>2946</v>
      </c>
      <c r="P840" t="s">
        <v>2947</v>
      </c>
      <c r="Q840" t="s">
        <v>2948</v>
      </c>
      <c r="R840">
        <v>4000</v>
      </c>
      <c r="S840">
        <v>4000</v>
      </c>
      <c r="T840">
        <v>3962</v>
      </c>
      <c r="U840">
        <v>26</v>
      </c>
      <c r="V840">
        <v>26</v>
      </c>
      <c r="W840">
        <v>20</v>
      </c>
      <c r="Y840" t="s">
        <v>2949</v>
      </c>
      <c r="Z840" t="s">
        <v>607</v>
      </c>
      <c r="AA840">
        <v>1E-4</v>
      </c>
      <c r="AB840">
        <v>2.2000000000000001E-3</v>
      </c>
      <c r="AC840">
        <v>2.3800000000000002E-2</v>
      </c>
      <c r="AD840">
        <v>1.0500000000000001E-2</v>
      </c>
      <c r="AE840">
        <v>0.83169999999999999</v>
      </c>
      <c r="AF840">
        <v>7.6700000000000004E-2</v>
      </c>
      <c r="AG840">
        <v>0.03</v>
      </c>
      <c r="AH840">
        <v>5.1999999999999998E-3</v>
      </c>
      <c r="AI840">
        <v>9.4999999999999998E-3</v>
      </c>
      <c r="AJ840">
        <v>3.0000000000000001E-3</v>
      </c>
      <c r="AK840">
        <v>3.0000000000000001E-3</v>
      </c>
      <c r="AL840">
        <v>1.49E-3</v>
      </c>
      <c r="AM840">
        <v>2.7E-4</v>
      </c>
      <c r="AN840">
        <v>5.2999999999999998E-4</v>
      </c>
      <c r="AO840">
        <v>0</v>
      </c>
      <c r="AP840">
        <v>0</v>
      </c>
      <c r="AQ840" t="s">
        <v>606</v>
      </c>
      <c r="AR840" t="s">
        <v>606</v>
      </c>
      <c r="AS840" t="s">
        <v>606</v>
      </c>
      <c r="AT840" t="s">
        <v>606</v>
      </c>
      <c r="AU840" t="s">
        <v>606</v>
      </c>
      <c r="BK840">
        <v>1.4999999999999999E-4</v>
      </c>
      <c r="BL840">
        <v>5.0000000000000002E-5</v>
      </c>
      <c r="BM840">
        <v>8.0000000000000007E-5</v>
      </c>
      <c r="BN840">
        <v>0</v>
      </c>
      <c r="BO840">
        <v>0</v>
      </c>
      <c r="BP840">
        <v>0</v>
      </c>
      <c r="BQ840">
        <v>0</v>
      </c>
      <c r="BR840">
        <v>9.6000000000000002E-4</v>
      </c>
      <c r="BS840">
        <v>2.5000000000000001E-4</v>
      </c>
      <c r="BT840">
        <v>3.3E-4</v>
      </c>
      <c r="BU840">
        <v>1.9000000000000001E-4</v>
      </c>
      <c r="BV840">
        <v>0.69399999999999995</v>
      </c>
      <c r="BW840">
        <v>0.85056639999999994</v>
      </c>
      <c r="BX840">
        <v>20.100000000000001</v>
      </c>
      <c r="BY840">
        <v>4692.6000000000004</v>
      </c>
      <c r="BZ840">
        <v>215.6</v>
      </c>
      <c r="CB840">
        <v>93.7</v>
      </c>
      <c r="CC840">
        <v>3.2352179539999999</v>
      </c>
      <c r="CD840">
        <v>3.2324680190000001</v>
      </c>
      <c r="CE840">
        <v>186.93</v>
      </c>
      <c r="CF840" t="s">
        <v>673</v>
      </c>
      <c r="CG840">
        <v>10500</v>
      </c>
      <c r="CH840" t="s">
        <v>674</v>
      </c>
      <c r="CJ840" t="s">
        <v>675</v>
      </c>
      <c r="CL840" t="s">
        <v>779</v>
      </c>
      <c r="CM840" t="s">
        <v>779</v>
      </c>
      <c r="CN840" t="s">
        <v>779</v>
      </c>
      <c r="CO840" t="s">
        <v>779</v>
      </c>
      <c r="CP840" t="s">
        <v>779</v>
      </c>
      <c r="CQ840" t="s">
        <v>779</v>
      </c>
      <c r="CR840" t="s">
        <v>780</v>
      </c>
      <c r="CS840" t="s">
        <v>780</v>
      </c>
      <c r="CU840" t="s">
        <v>780</v>
      </c>
      <c r="CV840" t="s">
        <v>780</v>
      </c>
      <c r="CW840" t="s">
        <v>2950</v>
      </c>
      <c r="CX840">
        <v>5500</v>
      </c>
      <c r="CY840" t="s">
        <v>677</v>
      </c>
    </row>
    <row r="841" spans="1:103" hidden="1">
      <c r="A841" t="str">
        <f t="shared" si="0"/>
        <v>200/D-093-K/094-A-11/00</v>
      </c>
      <c r="B841">
        <v>52717</v>
      </c>
      <c r="C841" t="s">
        <v>664</v>
      </c>
      <c r="D841" t="s">
        <v>592</v>
      </c>
      <c r="E841" t="s">
        <v>665</v>
      </c>
      <c r="F841" t="s">
        <v>594</v>
      </c>
      <c r="G841" t="s">
        <v>2951</v>
      </c>
      <c r="H841">
        <v>11054</v>
      </c>
      <c r="I841" t="s">
        <v>616</v>
      </c>
      <c r="J841" t="s">
        <v>667</v>
      </c>
      <c r="K841" t="s">
        <v>773</v>
      </c>
      <c r="L841" t="s">
        <v>668</v>
      </c>
      <c r="N841" t="s">
        <v>2941</v>
      </c>
      <c r="O841" t="s">
        <v>2946</v>
      </c>
      <c r="P841" t="s">
        <v>2947</v>
      </c>
      <c r="Q841" t="s">
        <v>2948</v>
      </c>
      <c r="R841">
        <v>200</v>
      </c>
      <c r="S841">
        <v>200</v>
      </c>
      <c r="T841">
        <v>82</v>
      </c>
      <c r="U841">
        <v>20</v>
      </c>
      <c r="V841">
        <v>20</v>
      </c>
      <c r="W841">
        <v>22</v>
      </c>
      <c r="Y841" t="s">
        <v>2952</v>
      </c>
      <c r="Z841" t="s">
        <v>607</v>
      </c>
      <c r="AA841">
        <v>2.0000000000000001E-4</v>
      </c>
      <c r="AB841">
        <v>5.1000000000000004E-3</v>
      </c>
      <c r="AC841">
        <v>2.3099999999999999E-2</v>
      </c>
      <c r="AD841">
        <v>1.24E-2</v>
      </c>
      <c r="AE841">
        <v>0.82179999999999997</v>
      </c>
      <c r="AF841">
        <v>7.6899999999999996E-2</v>
      </c>
      <c r="AG841">
        <v>3.95E-2</v>
      </c>
      <c r="AH841">
        <v>4.1999999999999997E-3</v>
      </c>
      <c r="AI841">
        <v>8.8000000000000005E-3</v>
      </c>
      <c r="AJ841">
        <v>2.3E-3</v>
      </c>
      <c r="AK841">
        <v>2.5000000000000001E-3</v>
      </c>
      <c r="AL841">
        <v>9.6000000000000002E-4</v>
      </c>
      <c r="AM841">
        <v>1.2999999999999999E-4</v>
      </c>
      <c r="AN841">
        <v>4.6000000000000001E-4</v>
      </c>
      <c r="AO841">
        <v>0</v>
      </c>
      <c r="AP841">
        <v>0</v>
      </c>
      <c r="AQ841" t="s">
        <v>607</v>
      </c>
      <c r="AR841" t="s">
        <v>607</v>
      </c>
      <c r="AS841" t="s">
        <v>606</v>
      </c>
      <c r="AT841" t="s">
        <v>606</v>
      </c>
      <c r="AU841" t="s">
        <v>606</v>
      </c>
      <c r="BK841">
        <v>1.2999999999999999E-4</v>
      </c>
      <c r="BL841">
        <v>2.0000000000000002E-5</v>
      </c>
      <c r="BM841">
        <v>1.2E-4</v>
      </c>
      <c r="BN841">
        <v>0</v>
      </c>
      <c r="BO841">
        <v>0</v>
      </c>
      <c r="BP841">
        <v>0</v>
      </c>
      <c r="BQ841">
        <v>0</v>
      </c>
      <c r="BR841">
        <v>6.2E-4</v>
      </c>
      <c r="BS841">
        <v>2.1000000000000001E-4</v>
      </c>
      <c r="BT841">
        <v>3.3E-4</v>
      </c>
      <c r="BU841">
        <v>2.2000000000000001E-4</v>
      </c>
      <c r="BV841">
        <v>0.69799999999999995</v>
      </c>
      <c r="BW841">
        <v>0.85546880000000003</v>
      </c>
      <c r="BX841">
        <v>20.2</v>
      </c>
      <c r="BY841">
        <v>4695.7</v>
      </c>
      <c r="BZ841">
        <v>216.4</v>
      </c>
      <c r="CB841">
        <v>95.9</v>
      </c>
      <c r="CC841">
        <v>3.311178248</v>
      </c>
      <c r="CD841">
        <v>3.3083637459999999</v>
      </c>
      <c r="CE841">
        <v>190.7</v>
      </c>
      <c r="CF841" t="s">
        <v>673</v>
      </c>
      <c r="CG841">
        <v>12400</v>
      </c>
      <c r="CH841" t="s">
        <v>674</v>
      </c>
      <c r="CJ841" t="s">
        <v>675</v>
      </c>
      <c r="CL841" t="s">
        <v>779</v>
      </c>
      <c r="CM841" t="s">
        <v>779</v>
      </c>
      <c r="CN841" t="s">
        <v>779</v>
      </c>
      <c r="CO841" t="s">
        <v>779</v>
      </c>
      <c r="CP841" t="s">
        <v>779</v>
      </c>
      <c r="CQ841" t="s">
        <v>779</v>
      </c>
      <c r="CU841" t="s">
        <v>780</v>
      </c>
      <c r="CV841" t="s">
        <v>780</v>
      </c>
      <c r="CW841" t="s">
        <v>2950</v>
      </c>
      <c r="CX841">
        <v>6600</v>
      </c>
      <c r="CY841" t="s">
        <v>677</v>
      </c>
    </row>
    <row r="842" spans="1:103" hidden="1">
      <c r="B842">
        <v>76778</v>
      </c>
      <c r="C842" t="s">
        <v>2139</v>
      </c>
      <c r="D842" t="s">
        <v>592</v>
      </c>
      <c r="E842" t="s">
        <v>614</v>
      </c>
      <c r="F842" t="s">
        <v>594</v>
      </c>
      <c r="G842" t="s">
        <v>2953</v>
      </c>
      <c r="H842" t="s">
        <v>2821</v>
      </c>
      <c r="I842" t="s">
        <v>616</v>
      </c>
      <c r="J842" t="s">
        <v>1302</v>
      </c>
      <c r="L842" t="s">
        <v>617</v>
      </c>
      <c r="N842" t="s">
        <v>2954</v>
      </c>
      <c r="O842" t="s">
        <v>2946</v>
      </c>
      <c r="P842" t="s">
        <v>2955</v>
      </c>
      <c r="Q842" t="s">
        <v>2956</v>
      </c>
      <c r="R842">
        <v>7</v>
      </c>
      <c r="S842">
        <v>7</v>
      </c>
      <c r="T842" t="s">
        <v>605</v>
      </c>
      <c r="U842" t="s">
        <v>694</v>
      </c>
      <c r="V842" t="s">
        <v>694</v>
      </c>
      <c r="W842">
        <v>20</v>
      </c>
      <c r="Z842" t="s">
        <v>607</v>
      </c>
      <c r="AA842" t="s">
        <v>607</v>
      </c>
      <c r="AB842" t="s">
        <v>606</v>
      </c>
      <c r="AC842">
        <v>0.94750000000000001</v>
      </c>
      <c r="AD842">
        <v>1.5E-3</v>
      </c>
      <c r="AE842">
        <v>5.04E-2</v>
      </c>
      <c r="AF842">
        <v>5.9999999999999995E-4</v>
      </c>
      <c r="AG842" t="s">
        <v>607</v>
      </c>
      <c r="AH842" t="s">
        <v>607</v>
      </c>
      <c r="AI842" t="s">
        <v>607</v>
      </c>
      <c r="AJ842" t="s">
        <v>607</v>
      </c>
      <c r="AK842" t="s">
        <v>607</v>
      </c>
      <c r="AL842">
        <v>0</v>
      </c>
      <c r="AM842">
        <v>0</v>
      </c>
      <c r="AN842">
        <v>0</v>
      </c>
      <c r="AO842">
        <v>0</v>
      </c>
      <c r="AP842">
        <v>0</v>
      </c>
      <c r="AQ842" t="s">
        <v>607</v>
      </c>
      <c r="AR842" t="s">
        <v>607</v>
      </c>
      <c r="AS842" t="s">
        <v>606</v>
      </c>
      <c r="AT842" t="s">
        <v>606</v>
      </c>
      <c r="AU842" t="s">
        <v>606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1.47</v>
      </c>
      <c r="BW842">
        <v>1.8016319999999999</v>
      </c>
      <c r="BX842">
        <v>42.6</v>
      </c>
      <c r="BY842">
        <v>7241.2</v>
      </c>
      <c r="BZ842">
        <v>298.60000000000002</v>
      </c>
      <c r="CB842">
        <v>101.2</v>
      </c>
      <c r="CC842">
        <v>3.4941735</v>
      </c>
      <c r="CD842">
        <v>3.4912034529999998</v>
      </c>
      <c r="CE842">
        <v>197.81</v>
      </c>
      <c r="CF842" t="s">
        <v>609</v>
      </c>
      <c r="CG842">
        <v>1500</v>
      </c>
      <c r="CH842" t="s">
        <v>2957</v>
      </c>
      <c r="CI842" t="s">
        <v>157</v>
      </c>
      <c r="CJ842" t="s">
        <v>624</v>
      </c>
      <c r="CW842" t="s">
        <v>2958</v>
      </c>
      <c r="CX842">
        <v>900</v>
      </c>
      <c r="CY842" t="s">
        <v>677</v>
      </c>
    </row>
    <row r="843" spans="1:103" hidden="1">
      <c r="C843" t="s">
        <v>2139</v>
      </c>
      <c r="D843" t="s">
        <v>592</v>
      </c>
      <c r="E843" t="s">
        <v>614</v>
      </c>
      <c r="F843" t="s">
        <v>594</v>
      </c>
      <c r="G843" t="s">
        <v>2959</v>
      </c>
      <c r="H843" t="s">
        <v>2821</v>
      </c>
      <c r="I843" t="s">
        <v>616</v>
      </c>
      <c r="J843" t="s">
        <v>1302</v>
      </c>
      <c r="L843" t="s">
        <v>617</v>
      </c>
      <c r="N843" t="s">
        <v>2954</v>
      </c>
      <c r="O843" t="s">
        <v>2946</v>
      </c>
      <c r="P843" t="s">
        <v>2955</v>
      </c>
      <c r="Q843" t="s">
        <v>2960</v>
      </c>
      <c r="R843" t="s">
        <v>694</v>
      </c>
      <c r="S843" t="s">
        <v>694</v>
      </c>
      <c r="T843" t="s">
        <v>605</v>
      </c>
      <c r="U843" t="s">
        <v>694</v>
      </c>
      <c r="V843" t="s">
        <v>694</v>
      </c>
      <c r="W843">
        <v>20</v>
      </c>
      <c r="Z843" t="s">
        <v>607</v>
      </c>
      <c r="AA843" t="s">
        <v>607</v>
      </c>
      <c r="AB843" t="s">
        <v>606</v>
      </c>
      <c r="AC843">
        <v>0.91930000000000001</v>
      </c>
      <c r="AD843">
        <v>5.0000000000000001E-4</v>
      </c>
      <c r="AE843">
        <v>8.0199999999999994E-2</v>
      </c>
      <c r="AF843" t="s">
        <v>606</v>
      </c>
      <c r="AG843" t="s">
        <v>606</v>
      </c>
      <c r="AH843" t="s">
        <v>607</v>
      </c>
      <c r="AI843" t="s">
        <v>607</v>
      </c>
      <c r="AJ843" t="s">
        <v>607</v>
      </c>
      <c r="AK843" t="s">
        <v>607</v>
      </c>
      <c r="AL843">
        <v>0</v>
      </c>
      <c r="AM843">
        <v>0</v>
      </c>
      <c r="AN843">
        <v>0</v>
      </c>
      <c r="AO843">
        <v>0</v>
      </c>
      <c r="AP843">
        <v>0</v>
      </c>
      <c r="AQ843" t="s">
        <v>606</v>
      </c>
      <c r="AR843" t="s">
        <v>606</v>
      </c>
      <c r="AS843" t="s">
        <v>606</v>
      </c>
      <c r="AT843" t="s">
        <v>606</v>
      </c>
      <c r="AU843" t="s">
        <v>606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1.4419999999999999</v>
      </c>
      <c r="BW843">
        <v>1.7673152000000001</v>
      </c>
      <c r="BX843">
        <v>41.8</v>
      </c>
      <c r="BY843">
        <v>7158.1</v>
      </c>
      <c r="BZ843">
        <v>295.2</v>
      </c>
      <c r="CB843">
        <v>94</v>
      </c>
      <c r="CC843">
        <v>3.2455761760000001</v>
      </c>
      <c r="CD843">
        <v>3.2428174360000002</v>
      </c>
      <c r="CE843">
        <v>181.92</v>
      </c>
      <c r="CF843" t="s">
        <v>609</v>
      </c>
      <c r="CG843">
        <v>530</v>
      </c>
      <c r="CH843" t="s">
        <v>2961</v>
      </c>
      <c r="CI843" t="s">
        <v>157</v>
      </c>
      <c r="CJ843" t="s">
        <v>624</v>
      </c>
      <c r="CW843" t="s">
        <v>2958</v>
      </c>
      <c r="CX843">
        <v>0</v>
      </c>
      <c r="CY843" t="s">
        <v>677</v>
      </c>
    </row>
    <row r="844" spans="1:103" hidden="1">
      <c r="C844" t="s">
        <v>2139</v>
      </c>
      <c r="D844" t="s">
        <v>592</v>
      </c>
      <c r="E844" t="s">
        <v>614</v>
      </c>
      <c r="F844" t="s">
        <v>594</v>
      </c>
      <c r="G844" t="s">
        <v>2962</v>
      </c>
      <c r="H844" t="s">
        <v>2821</v>
      </c>
      <c r="I844" t="s">
        <v>616</v>
      </c>
      <c r="J844" t="s">
        <v>1302</v>
      </c>
      <c r="L844" t="s">
        <v>617</v>
      </c>
      <c r="N844" t="s">
        <v>2954</v>
      </c>
      <c r="O844" t="s">
        <v>2946</v>
      </c>
      <c r="P844" t="s">
        <v>2955</v>
      </c>
      <c r="Q844" t="s">
        <v>2963</v>
      </c>
      <c r="R844">
        <v>600</v>
      </c>
      <c r="S844">
        <v>600</v>
      </c>
      <c r="T844" t="s">
        <v>605</v>
      </c>
      <c r="U844" t="s">
        <v>694</v>
      </c>
      <c r="V844" t="s">
        <v>694</v>
      </c>
      <c r="W844">
        <v>20</v>
      </c>
      <c r="Y844" t="s">
        <v>2964</v>
      </c>
      <c r="Z844" t="s">
        <v>607</v>
      </c>
      <c r="AA844">
        <v>1E-4</v>
      </c>
      <c r="AB844" t="s">
        <v>606</v>
      </c>
      <c r="AC844">
        <v>5.33E-2</v>
      </c>
      <c r="AD844">
        <v>1E-4</v>
      </c>
      <c r="AE844">
        <v>0.93559999999999999</v>
      </c>
      <c r="AF844">
        <v>7.1000000000000004E-3</v>
      </c>
      <c r="AG844">
        <v>1.1999999999999999E-3</v>
      </c>
      <c r="AH844">
        <v>5.9999999999999995E-4</v>
      </c>
      <c r="AI844">
        <v>2.9999999999999997E-4</v>
      </c>
      <c r="AJ844">
        <v>2.0000000000000001E-4</v>
      </c>
      <c r="AK844">
        <v>2.0000000000000001E-4</v>
      </c>
      <c r="AL844">
        <v>3.2000000000000003E-4</v>
      </c>
      <c r="AM844">
        <v>8.0000000000000007E-5</v>
      </c>
      <c r="AN844">
        <v>3.8999999999999999E-4</v>
      </c>
      <c r="AO844">
        <v>9.0000000000000006E-5</v>
      </c>
      <c r="AP844">
        <v>0</v>
      </c>
      <c r="AQ844" t="s">
        <v>607</v>
      </c>
      <c r="AR844" t="s">
        <v>606</v>
      </c>
      <c r="AS844" t="s">
        <v>606</v>
      </c>
      <c r="AT844" t="s">
        <v>606</v>
      </c>
      <c r="AU844" t="s">
        <v>606</v>
      </c>
      <c r="BK844">
        <v>3.0000000000000001E-5</v>
      </c>
      <c r="BL844">
        <v>3.0000000000000001E-5</v>
      </c>
      <c r="BM844">
        <v>1.0000000000000001E-5</v>
      </c>
      <c r="BN844">
        <v>0</v>
      </c>
      <c r="BO844">
        <v>0</v>
      </c>
      <c r="BP844">
        <v>1.0000000000000001E-5</v>
      </c>
      <c r="BQ844">
        <v>0</v>
      </c>
      <c r="BR844">
        <v>1.4999999999999999E-4</v>
      </c>
      <c r="BS844">
        <v>5.0000000000000002E-5</v>
      </c>
      <c r="BT844">
        <v>4.0000000000000003E-5</v>
      </c>
      <c r="BU844">
        <v>1E-4</v>
      </c>
      <c r="BV844">
        <v>0.61599999999999999</v>
      </c>
      <c r="BW844">
        <v>0.75496960000000002</v>
      </c>
      <c r="BX844">
        <v>17.8</v>
      </c>
      <c r="BY844">
        <v>4745.2</v>
      </c>
      <c r="BZ844">
        <v>198.4</v>
      </c>
      <c r="CB844">
        <v>106.2</v>
      </c>
      <c r="CC844">
        <v>3.6668105309999999</v>
      </c>
      <c r="CD844">
        <v>3.663693742</v>
      </c>
      <c r="CE844">
        <v>214.11</v>
      </c>
      <c r="CF844" t="s">
        <v>609</v>
      </c>
      <c r="CG844">
        <v>100</v>
      </c>
      <c r="CH844" t="s">
        <v>2965</v>
      </c>
      <c r="CI844" t="s">
        <v>157</v>
      </c>
      <c r="CJ844" t="s">
        <v>624</v>
      </c>
      <c r="CW844" t="s">
        <v>2958</v>
      </c>
      <c r="CX844">
        <v>0</v>
      </c>
      <c r="CY844" t="s">
        <v>677</v>
      </c>
    </row>
    <row r="845" spans="1:103" hidden="1">
      <c r="A845" t="str">
        <f>2&amp;J845</f>
        <v>200/D-093-K/094-A-11/00</v>
      </c>
      <c r="B845">
        <v>52717</v>
      </c>
      <c r="C845" t="s">
        <v>664</v>
      </c>
      <c r="D845" t="s">
        <v>592</v>
      </c>
      <c r="E845" t="s">
        <v>665</v>
      </c>
      <c r="F845" t="s">
        <v>594</v>
      </c>
      <c r="G845" t="s">
        <v>2966</v>
      </c>
      <c r="H845">
        <v>10595</v>
      </c>
      <c r="I845" t="s">
        <v>616</v>
      </c>
      <c r="J845" t="s">
        <v>667</v>
      </c>
      <c r="L845" t="s">
        <v>668</v>
      </c>
      <c r="N845" t="s">
        <v>2967</v>
      </c>
      <c r="O845" t="s">
        <v>2968</v>
      </c>
      <c r="P845" t="s">
        <v>2969</v>
      </c>
      <c r="Q845" t="s">
        <v>2948</v>
      </c>
      <c r="R845">
        <v>3500</v>
      </c>
      <c r="S845">
        <v>3500</v>
      </c>
      <c r="T845">
        <v>3307</v>
      </c>
      <c r="U845">
        <v>21</v>
      </c>
      <c r="V845">
        <v>21</v>
      </c>
      <c r="W845">
        <v>22</v>
      </c>
      <c r="Y845" t="s">
        <v>2970</v>
      </c>
      <c r="Z845" t="s">
        <v>607</v>
      </c>
      <c r="AA845">
        <v>1E-4</v>
      </c>
      <c r="AB845">
        <v>2.0999999999999999E-3</v>
      </c>
      <c r="AC845">
        <v>2.3099999999999999E-2</v>
      </c>
      <c r="AD845">
        <v>9.1999999999999998E-3</v>
      </c>
      <c r="AE845">
        <v>0.82909999999999995</v>
      </c>
      <c r="AF845">
        <v>7.7700000000000005E-2</v>
      </c>
      <c r="AG845">
        <v>3.1600000000000003E-2</v>
      </c>
      <c r="AH845">
        <v>5.3E-3</v>
      </c>
      <c r="AI845">
        <v>1.01E-2</v>
      </c>
      <c r="AJ845">
        <v>3.2000000000000002E-3</v>
      </c>
      <c r="AK845">
        <v>3.2000000000000002E-3</v>
      </c>
      <c r="AL845">
        <v>1.5499999999999999E-3</v>
      </c>
      <c r="AM845">
        <v>3.1E-4</v>
      </c>
      <c r="AN845">
        <v>9.7999999999999997E-4</v>
      </c>
      <c r="AO845">
        <v>6.9999999999999994E-5</v>
      </c>
      <c r="AP845">
        <v>0</v>
      </c>
      <c r="AQ845" t="s">
        <v>607</v>
      </c>
      <c r="AR845" t="s">
        <v>606</v>
      </c>
      <c r="AS845" t="s">
        <v>607</v>
      </c>
      <c r="AT845" t="s">
        <v>607</v>
      </c>
      <c r="AU845" t="s">
        <v>606</v>
      </c>
      <c r="BK845">
        <v>2.0000000000000001E-4</v>
      </c>
      <c r="BL845">
        <v>6.0000000000000002E-5</v>
      </c>
      <c r="BM845">
        <v>1.4999999999999999E-4</v>
      </c>
      <c r="BN845">
        <v>0</v>
      </c>
      <c r="BO845">
        <v>1.0000000000000001E-5</v>
      </c>
      <c r="BP845">
        <v>2.0000000000000002E-5</v>
      </c>
      <c r="BQ845">
        <v>0</v>
      </c>
      <c r="BR845">
        <v>9.8999999999999999E-4</v>
      </c>
      <c r="BS845">
        <v>2.9999999999999997E-4</v>
      </c>
      <c r="BT845">
        <v>3.8999999999999999E-4</v>
      </c>
      <c r="BU845">
        <v>2.7E-4</v>
      </c>
      <c r="BV845">
        <v>0.7</v>
      </c>
      <c r="BW845">
        <v>0.85792000000000002</v>
      </c>
      <c r="BX845">
        <v>20.3</v>
      </c>
      <c r="BY845">
        <v>4681.8999999999996</v>
      </c>
      <c r="BZ845">
        <v>216.4</v>
      </c>
      <c r="CB845">
        <v>99</v>
      </c>
      <c r="CC845">
        <v>3.418213207</v>
      </c>
      <c r="CD845">
        <v>3.415307726</v>
      </c>
      <c r="CE845">
        <v>198.2</v>
      </c>
      <c r="CF845" t="s">
        <v>673</v>
      </c>
      <c r="CG845">
        <v>9200</v>
      </c>
      <c r="CH845" t="s">
        <v>674</v>
      </c>
      <c r="CJ845" t="s">
        <v>675</v>
      </c>
      <c r="CW845" t="s">
        <v>2971</v>
      </c>
      <c r="CX845">
        <v>4500</v>
      </c>
      <c r="CY845" t="s">
        <v>677</v>
      </c>
    </row>
    <row r="846" spans="1:103" hidden="1">
      <c r="C846" t="s">
        <v>2629</v>
      </c>
      <c r="D846" t="s">
        <v>592</v>
      </c>
      <c r="E846" t="s">
        <v>614</v>
      </c>
      <c r="F846" t="s">
        <v>594</v>
      </c>
      <c r="G846" t="s">
        <v>2972</v>
      </c>
      <c r="H846">
        <v>12548</v>
      </c>
      <c r="I846" t="s">
        <v>616</v>
      </c>
      <c r="J846" t="s">
        <v>598</v>
      </c>
      <c r="L846" t="s">
        <v>2632</v>
      </c>
      <c r="N846" t="s">
        <v>2967</v>
      </c>
      <c r="O846" t="s">
        <v>2973</v>
      </c>
      <c r="P846" t="s">
        <v>2969</v>
      </c>
      <c r="Q846" t="s">
        <v>2634</v>
      </c>
      <c r="R846">
        <v>500</v>
      </c>
      <c r="S846">
        <v>500</v>
      </c>
      <c r="T846">
        <v>541</v>
      </c>
      <c r="U846" t="s">
        <v>694</v>
      </c>
      <c r="V846" t="s">
        <v>694</v>
      </c>
      <c r="W846">
        <v>22</v>
      </c>
      <c r="Y846" t="s">
        <v>2974</v>
      </c>
      <c r="Z846" t="s">
        <v>607</v>
      </c>
      <c r="AA846">
        <v>1E-4</v>
      </c>
      <c r="AB846">
        <v>2.3999999999999998E-3</v>
      </c>
      <c r="AC846">
        <v>0.1036</v>
      </c>
      <c r="AD846" t="s">
        <v>607</v>
      </c>
      <c r="AE846">
        <v>0.89290000000000003</v>
      </c>
      <c r="AF846">
        <v>5.0000000000000001E-4</v>
      </c>
      <c r="AG846">
        <v>2.9999999999999997E-4</v>
      </c>
      <c r="AH846">
        <v>1E-4</v>
      </c>
      <c r="AI846" t="s">
        <v>607</v>
      </c>
      <c r="AJ846" t="s">
        <v>607</v>
      </c>
      <c r="AK846" t="s">
        <v>606</v>
      </c>
      <c r="AL846">
        <v>6.0000000000000002E-5</v>
      </c>
      <c r="AM846">
        <v>0</v>
      </c>
      <c r="AN846">
        <v>0</v>
      </c>
      <c r="AO846">
        <v>0</v>
      </c>
      <c r="AP846">
        <v>0</v>
      </c>
      <c r="AQ846" t="s">
        <v>606</v>
      </c>
      <c r="AR846" t="s">
        <v>606</v>
      </c>
      <c r="AS846" t="s">
        <v>606</v>
      </c>
      <c r="AT846" t="s">
        <v>606</v>
      </c>
      <c r="AU846" t="s">
        <v>606</v>
      </c>
      <c r="BK846">
        <v>0</v>
      </c>
      <c r="BL846">
        <v>4.0000000000000003E-5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0.65600000000000003</v>
      </c>
      <c r="BW846">
        <v>0.80399359999999997</v>
      </c>
      <c r="BX846">
        <v>19</v>
      </c>
      <c r="BY846">
        <v>4883.6000000000004</v>
      </c>
      <c r="BZ846">
        <v>202.3</v>
      </c>
      <c r="CB846">
        <v>102.9</v>
      </c>
      <c r="CC846">
        <v>3.552870091</v>
      </c>
      <c r="CD846">
        <v>3.5498501509999998</v>
      </c>
      <c r="CE846">
        <v>208.21</v>
      </c>
      <c r="CF846" t="s">
        <v>609</v>
      </c>
      <c r="CG846">
        <v>10</v>
      </c>
      <c r="CH846" t="s">
        <v>2635</v>
      </c>
      <c r="CJ846" t="s">
        <v>2636</v>
      </c>
      <c r="CW846" t="s">
        <v>2659</v>
      </c>
      <c r="CX846">
        <v>0</v>
      </c>
      <c r="CY846" t="s">
        <v>677</v>
      </c>
    </row>
    <row r="847" spans="1:103" hidden="1">
      <c r="A847" t="str">
        <f>2&amp;J847</f>
        <v>200/D-093-K/094-A-11/00</v>
      </c>
      <c r="C847" t="s">
        <v>2975</v>
      </c>
      <c r="D847" t="s">
        <v>592</v>
      </c>
      <c r="E847" t="s">
        <v>665</v>
      </c>
      <c r="F847" t="s">
        <v>594</v>
      </c>
      <c r="G847" t="s">
        <v>2976</v>
      </c>
      <c r="H847" t="s">
        <v>2821</v>
      </c>
      <c r="I847" t="s">
        <v>616</v>
      </c>
      <c r="J847" t="s">
        <v>667</v>
      </c>
      <c r="L847" t="s">
        <v>668</v>
      </c>
      <c r="N847" t="s">
        <v>2969</v>
      </c>
      <c r="O847" t="s">
        <v>2977</v>
      </c>
      <c r="P847" t="s">
        <v>2978</v>
      </c>
      <c r="Q847" t="s">
        <v>2979</v>
      </c>
      <c r="R847" t="s">
        <v>694</v>
      </c>
      <c r="S847" t="s">
        <v>694</v>
      </c>
      <c r="T847" t="s">
        <v>605</v>
      </c>
      <c r="U847">
        <v>19</v>
      </c>
      <c r="V847">
        <v>19</v>
      </c>
      <c r="W847">
        <v>23</v>
      </c>
      <c r="Y847" t="s">
        <v>2980</v>
      </c>
      <c r="Z847">
        <v>1E-4</v>
      </c>
      <c r="AA847">
        <v>2.0000000000000001E-4</v>
      </c>
      <c r="AB847" t="s">
        <v>606</v>
      </c>
      <c r="AC847">
        <v>1.0500000000000001E-2</v>
      </c>
      <c r="AD847">
        <v>5.0000000000000001E-4</v>
      </c>
      <c r="AE847">
        <v>0.82130000000000003</v>
      </c>
      <c r="AF847">
        <v>8.1900000000000001E-2</v>
      </c>
      <c r="AG847">
        <v>5.2600000000000001E-2</v>
      </c>
      <c r="AH847">
        <v>6.4000000000000003E-3</v>
      </c>
      <c r="AI847">
        <v>1.41E-2</v>
      </c>
      <c r="AJ847">
        <v>3.5999999999999999E-3</v>
      </c>
      <c r="AK847">
        <v>4.0000000000000001E-3</v>
      </c>
      <c r="AL847">
        <v>1.47E-3</v>
      </c>
      <c r="AM847">
        <v>3.8999999999999999E-4</v>
      </c>
      <c r="AN847">
        <v>6.9999999999999999E-4</v>
      </c>
      <c r="AO847">
        <v>3.0000000000000001E-5</v>
      </c>
      <c r="AP847">
        <v>0</v>
      </c>
      <c r="AQ847" t="s">
        <v>607</v>
      </c>
      <c r="AR847" t="s">
        <v>606</v>
      </c>
      <c r="AS847" t="s">
        <v>606</v>
      </c>
      <c r="AT847" t="s">
        <v>606</v>
      </c>
      <c r="AU847" t="s">
        <v>606</v>
      </c>
      <c r="BK847">
        <v>1.4999999999999999E-4</v>
      </c>
      <c r="BL847">
        <v>3.0000000000000001E-5</v>
      </c>
      <c r="BM847">
        <v>1.4999999999999999E-4</v>
      </c>
      <c r="BN847">
        <v>1.0000000000000001E-5</v>
      </c>
      <c r="BO847">
        <v>1.0000000000000001E-5</v>
      </c>
      <c r="BP847">
        <v>5.0000000000000002E-5</v>
      </c>
      <c r="BQ847">
        <v>0</v>
      </c>
      <c r="BR847">
        <v>8.0000000000000004E-4</v>
      </c>
      <c r="BS847">
        <v>2.5000000000000001E-4</v>
      </c>
      <c r="BT847">
        <v>4.0999999999999999E-4</v>
      </c>
      <c r="BU847">
        <v>3.5E-4</v>
      </c>
      <c r="BV847">
        <v>0.71199999999999997</v>
      </c>
      <c r="BW847">
        <v>0.87262720000000005</v>
      </c>
      <c r="BX847">
        <v>20.6</v>
      </c>
      <c r="BY847">
        <v>4599.6000000000004</v>
      </c>
      <c r="BZ847">
        <v>219.1</v>
      </c>
      <c r="CB847">
        <v>98.3</v>
      </c>
      <c r="CC847">
        <v>3.3940440220000001</v>
      </c>
      <c r="CD847">
        <v>3.391159085</v>
      </c>
      <c r="CE847">
        <v>195.91</v>
      </c>
      <c r="CF847" t="s">
        <v>609</v>
      </c>
      <c r="CG847">
        <v>450</v>
      </c>
      <c r="CH847" t="s">
        <v>2981</v>
      </c>
      <c r="CJ847" t="s">
        <v>675</v>
      </c>
      <c r="CU847" t="s">
        <v>780</v>
      </c>
      <c r="CW847" t="s">
        <v>2982</v>
      </c>
      <c r="CX847">
        <v>0</v>
      </c>
      <c r="CY847" t="s">
        <v>677</v>
      </c>
    </row>
    <row r="848" spans="1:103" hidden="1">
      <c r="C848" t="s">
        <v>1368</v>
      </c>
      <c r="D848" t="s">
        <v>592</v>
      </c>
      <c r="E848" t="s">
        <v>665</v>
      </c>
      <c r="F848" t="s">
        <v>594</v>
      </c>
      <c r="G848" t="s">
        <v>2983</v>
      </c>
      <c r="H848">
        <v>11471</v>
      </c>
      <c r="I848" t="s">
        <v>616</v>
      </c>
      <c r="J848" t="s">
        <v>1370</v>
      </c>
      <c r="K848">
        <v>14580</v>
      </c>
      <c r="L848" t="s">
        <v>638</v>
      </c>
      <c r="M848" t="s">
        <v>1179</v>
      </c>
      <c r="N848" t="s">
        <v>2984</v>
      </c>
      <c r="O848" t="s">
        <v>2985</v>
      </c>
      <c r="P848" t="s">
        <v>2986</v>
      </c>
      <c r="Q848" t="s">
        <v>642</v>
      </c>
      <c r="R848">
        <v>875</v>
      </c>
      <c r="S848">
        <v>875</v>
      </c>
      <c r="T848">
        <v>558</v>
      </c>
      <c r="U848">
        <v>15</v>
      </c>
      <c r="V848">
        <v>15</v>
      </c>
      <c r="W848">
        <v>20</v>
      </c>
      <c r="Y848" t="s">
        <v>2987</v>
      </c>
      <c r="Z848" t="s">
        <v>607</v>
      </c>
      <c r="AA848">
        <v>1E-4</v>
      </c>
      <c r="AB848">
        <v>1.6999999999999999E-3</v>
      </c>
      <c r="AC848">
        <v>0.1129</v>
      </c>
      <c r="AD848" t="s">
        <v>606</v>
      </c>
      <c r="AE848">
        <v>0.88400000000000001</v>
      </c>
      <c r="AF848">
        <v>4.0000000000000002E-4</v>
      </c>
      <c r="AG848">
        <v>5.9999999999999995E-4</v>
      </c>
      <c r="AH848">
        <v>1E-4</v>
      </c>
      <c r="AI848" t="s">
        <v>607</v>
      </c>
      <c r="AJ848" t="s">
        <v>607</v>
      </c>
      <c r="AK848" t="s">
        <v>607</v>
      </c>
      <c r="AL848">
        <v>0</v>
      </c>
      <c r="AM848">
        <v>0</v>
      </c>
      <c r="AN848">
        <v>9.0000000000000006E-5</v>
      </c>
      <c r="AO848">
        <v>1E-4</v>
      </c>
      <c r="AP848">
        <v>0</v>
      </c>
      <c r="AQ848" t="s">
        <v>607</v>
      </c>
      <c r="AR848" t="s">
        <v>607</v>
      </c>
      <c r="AS848" t="s">
        <v>607</v>
      </c>
      <c r="AT848" t="s">
        <v>607</v>
      </c>
      <c r="AU848" t="s">
        <v>606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1.0000000000000001E-5</v>
      </c>
      <c r="BV848">
        <v>0.66600000000000004</v>
      </c>
      <c r="BW848">
        <v>0.81624960000000002</v>
      </c>
      <c r="BX848">
        <v>19.3</v>
      </c>
      <c r="BY848">
        <v>4909.8</v>
      </c>
      <c r="BZ848">
        <v>203.6</v>
      </c>
      <c r="CB848">
        <v>122</v>
      </c>
      <c r="CC848">
        <v>4.2123435479999998</v>
      </c>
      <c r="CD848">
        <v>4.2087630559999996</v>
      </c>
      <c r="CE848">
        <v>248.46</v>
      </c>
      <c r="CF848" t="s">
        <v>609</v>
      </c>
      <c r="CG848">
        <v>0</v>
      </c>
      <c r="CH848" t="s">
        <v>1372</v>
      </c>
      <c r="CI848" t="s">
        <v>157</v>
      </c>
      <c r="CJ848" t="s">
        <v>965</v>
      </c>
      <c r="CL848">
        <v>360</v>
      </c>
      <c r="CM848">
        <v>365</v>
      </c>
      <c r="CN848">
        <v>360</v>
      </c>
      <c r="CO848">
        <v>365</v>
      </c>
      <c r="CP848" t="s">
        <v>157</v>
      </c>
      <c r="CQ848" t="s">
        <v>157</v>
      </c>
      <c r="CU848">
        <v>452.6</v>
      </c>
      <c r="CV848">
        <v>448.5</v>
      </c>
      <c r="CW848" t="s">
        <v>2988</v>
      </c>
      <c r="CX848">
        <v>0</v>
      </c>
      <c r="CY848" t="s">
        <v>677</v>
      </c>
    </row>
    <row r="849" spans="1:103" hidden="1">
      <c r="B849">
        <v>76929</v>
      </c>
      <c r="C849" t="s">
        <v>1388</v>
      </c>
      <c r="D849" t="s">
        <v>592</v>
      </c>
      <c r="E849" t="s">
        <v>665</v>
      </c>
      <c r="F849" t="s">
        <v>594</v>
      </c>
      <c r="G849" t="s">
        <v>2989</v>
      </c>
      <c r="H849">
        <v>13596</v>
      </c>
      <c r="I849" t="s">
        <v>616</v>
      </c>
      <c r="J849" t="s">
        <v>1390</v>
      </c>
      <c r="K849">
        <v>14573</v>
      </c>
      <c r="L849" t="s">
        <v>638</v>
      </c>
      <c r="M849" t="s">
        <v>1096</v>
      </c>
      <c r="N849" t="s">
        <v>2984</v>
      </c>
      <c r="O849" t="s">
        <v>2985</v>
      </c>
      <c r="P849" t="s">
        <v>2986</v>
      </c>
      <c r="Q849" t="s">
        <v>642</v>
      </c>
      <c r="R849">
        <v>900</v>
      </c>
      <c r="S849">
        <v>900</v>
      </c>
      <c r="T849">
        <v>654</v>
      </c>
      <c r="U849">
        <v>14</v>
      </c>
      <c r="V849">
        <v>14</v>
      </c>
      <c r="W849">
        <v>20</v>
      </c>
      <c r="Y849" t="s">
        <v>2990</v>
      </c>
      <c r="Z849" t="s">
        <v>607</v>
      </c>
      <c r="AA849">
        <v>5.9999999999999995E-4</v>
      </c>
      <c r="AB849">
        <v>1.3899999999999999E-2</v>
      </c>
      <c r="AC849">
        <v>1.7500000000000002E-2</v>
      </c>
      <c r="AD849" t="s">
        <v>607</v>
      </c>
      <c r="AE849">
        <v>0.95309999999999995</v>
      </c>
      <c r="AF849">
        <v>8.9999999999999993E-3</v>
      </c>
      <c r="AG849">
        <v>1.6000000000000001E-3</v>
      </c>
      <c r="AH849">
        <v>5.0000000000000001E-4</v>
      </c>
      <c r="AI849">
        <v>4.0000000000000002E-4</v>
      </c>
      <c r="AJ849">
        <v>4.0000000000000002E-4</v>
      </c>
      <c r="AK849">
        <v>2.9999999999999997E-4</v>
      </c>
      <c r="AL849">
        <v>3.1E-4</v>
      </c>
      <c r="AM849">
        <v>4.8000000000000001E-4</v>
      </c>
      <c r="AN849">
        <v>1.08E-3</v>
      </c>
      <c r="AO849">
        <v>1.8000000000000001E-4</v>
      </c>
      <c r="AP849">
        <v>0</v>
      </c>
      <c r="AQ849" t="s">
        <v>607</v>
      </c>
      <c r="AR849" t="s">
        <v>607</v>
      </c>
      <c r="AS849" t="s">
        <v>607</v>
      </c>
      <c r="AT849" t="s">
        <v>607</v>
      </c>
      <c r="AU849" t="s">
        <v>606</v>
      </c>
      <c r="BK849">
        <v>2.0000000000000002E-5</v>
      </c>
      <c r="BL849">
        <v>4.0000000000000003E-5</v>
      </c>
      <c r="BM849">
        <v>1.0000000000000001E-5</v>
      </c>
      <c r="BN849">
        <v>0</v>
      </c>
      <c r="BO849">
        <v>0</v>
      </c>
      <c r="BP849">
        <v>2.0000000000000002E-5</v>
      </c>
      <c r="BQ849">
        <v>0</v>
      </c>
      <c r="BR849">
        <v>3.5E-4</v>
      </c>
      <c r="BS849">
        <v>6.0000000000000002E-5</v>
      </c>
      <c r="BT849">
        <v>4.0000000000000003E-5</v>
      </c>
      <c r="BU849">
        <v>1.1E-4</v>
      </c>
      <c r="BV849">
        <v>0.59399999999999997</v>
      </c>
      <c r="BW849">
        <v>0.72800640000000005</v>
      </c>
      <c r="BX849">
        <v>17.2</v>
      </c>
      <c r="BY849">
        <v>4622.5</v>
      </c>
      <c r="BZ849">
        <v>194.4</v>
      </c>
      <c r="CB849">
        <v>109.1</v>
      </c>
      <c r="CC849">
        <v>3.7669400089999998</v>
      </c>
      <c r="CD849">
        <v>3.7637381099999998</v>
      </c>
      <c r="CE849">
        <v>222.05</v>
      </c>
      <c r="CF849" t="s">
        <v>609</v>
      </c>
      <c r="CG849">
        <v>2.5</v>
      </c>
      <c r="CH849" t="s">
        <v>1391</v>
      </c>
      <c r="CI849" t="s">
        <v>157</v>
      </c>
      <c r="CJ849" t="s">
        <v>1392</v>
      </c>
      <c r="CL849">
        <v>1393</v>
      </c>
      <c r="CM849">
        <v>1957.5</v>
      </c>
      <c r="CN849">
        <v>1393</v>
      </c>
      <c r="CO849">
        <v>1957.5</v>
      </c>
      <c r="CP849" t="s">
        <v>157</v>
      </c>
      <c r="CQ849" t="s">
        <v>157</v>
      </c>
      <c r="CU849">
        <v>459</v>
      </c>
      <c r="CV849">
        <v>454.9</v>
      </c>
      <c r="CW849" t="s">
        <v>2988</v>
      </c>
      <c r="CX849">
        <v>0</v>
      </c>
      <c r="CY849" t="s">
        <v>677</v>
      </c>
    </row>
    <row r="850" spans="1:103" hidden="1">
      <c r="B850">
        <v>76854</v>
      </c>
      <c r="C850" t="s">
        <v>2399</v>
      </c>
      <c r="D850" t="s">
        <v>592</v>
      </c>
      <c r="E850" t="s">
        <v>665</v>
      </c>
      <c r="F850" t="s">
        <v>594</v>
      </c>
      <c r="G850" t="s">
        <v>2991</v>
      </c>
      <c r="H850">
        <v>14474</v>
      </c>
      <c r="I850" t="s">
        <v>616</v>
      </c>
      <c r="J850" t="s">
        <v>1553</v>
      </c>
      <c r="K850">
        <v>12297</v>
      </c>
      <c r="L850" t="s">
        <v>638</v>
      </c>
      <c r="M850" t="s">
        <v>1096</v>
      </c>
      <c r="N850" t="s">
        <v>2984</v>
      </c>
      <c r="O850" t="s">
        <v>2985</v>
      </c>
      <c r="P850" t="s">
        <v>2986</v>
      </c>
      <c r="Q850" t="s">
        <v>642</v>
      </c>
      <c r="R850">
        <v>700</v>
      </c>
      <c r="S850">
        <v>700</v>
      </c>
      <c r="T850">
        <v>524</v>
      </c>
      <c r="U850">
        <v>13</v>
      </c>
      <c r="V850">
        <v>13</v>
      </c>
      <c r="W850">
        <v>20</v>
      </c>
      <c r="Y850" t="s">
        <v>2751</v>
      </c>
      <c r="Z850" t="s">
        <v>607</v>
      </c>
      <c r="AA850">
        <v>5.9999999999999995E-4</v>
      </c>
      <c r="AB850">
        <v>1.9099999999999999E-2</v>
      </c>
      <c r="AC850">
        <v>1.8700000000000001E-2</v>
      </c>
      <c r="AD850" t="s">
        <v>607</v>
      </c>
      <c r="AE850">
        <v>0.94369999999999998</v>
      </c>
      <c r="AF850">
        <v>1.3599999999999999E-2</v>
      </c>
      <c r="AG850">
        <v>1.8E-3</v>
      </c>
      <c r="AH850">
        <v>5.0000000000000001E-4</v>
      </c>
      <c r="AI850">
        <v>2.9999999999999997E-4</v>
      </c>
      <c r="AJ850">
        <v>2.9999999999999997E-4</v>
      </c>
      <c r="AK850">
        <v>2.0000000000000001E-4</v>
      </c>
      <c r="AL850">
        <v>2.1000000000000001E-4</v>
      </c>
      <c r="AM850">
        <v>1.2E-4</v>
      </c>
      <c r="AN850">
        <v>4.4000000000000002E-4</v>
      </c>
      <c r="AO850">
        <v>1E-4</v>
      </c>
      <c r="AP850">
        <v>0</v>
      </c>
      <c r="AQ850" t="s">
        <v>607</v>
      </c>
      <c r="AR850" t="s">
        <v>607</v>
      </c>
      <c r="AS850" t="s">
        <v>607</v>
      </c>
      <c r="AT850" t="s">
        <v>607</v>
      </c>
      <c r="AU850" t="s">
        <v>607</v>
      </c>
      <c r="BK850">
        <v>2.0000000000000002E-5</v>
      </c>
      <c r="BL850">
        <v>3.0000000000000001E-5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1.6000000000000001E-4</v>
      </c>
      <c r="BS850">
        <v>3.0000000000000001E-5</v>
      </c>
      <c r="BT850">
        <v>3.0000000000000001E-5</v>
      </c>
      <c r="BU850">
        <v>6.0000000000000002E-5</v>
      </c>
      <c r="BV850">
        <v>0.59399999999999997</v>
      </c>
      <c r="BW850">
        <v>0.72800640000000005</v>
      </c>
      <c r="BX850">
        <v>17.2</v>
      </c>
      <c r="BY850">
        <v>4624.8</v>
      </c>
      <c r="BZ850">
        <v>194</v>
      </c>
      <c r="CB850">
        <v>110.4</v>
      </c>
      <c r="CC850">
        <v>3.8118256370000001</v>
      </c>
      <c r="CD850">
        <v>3.8085855849999999</v>
      </c>
      <c r="CE850">
        <v>223.88</v>
      </c>
      <c r="CF850" t="s">
        <v>609</v>
      </c>
      <c r="CG850">
        <v>7</v>
      </c>
      <c r="CH850" t="s">
        <v>1554</v>
      </c>
      <c r="CI850" t="s">
        <v>157</v>
      </c>
      <c r="CJ850" t="s">
        <v>1555</v>
      </c>
      <c r="CL850">
        <v>1389</v>
      </c>
      <c r="CM850">
        <v>1860</v>
      </c>
      <c r="CN850">
        <v>1389</v>
      </c>
      <c r="CO850">
        <v>1860</v>
      </c>
      <c r="CP850" t="s">
        <v>157</v>
      </c>
      <c r="CQ850" t="s">
        <v>157</v>
      </c>
      <c r="CU850">
        <v>454.8</v>
      </c>
      <c r="CV850">
        <v>449.2</v>
      </c>
      <c r="CW850" t="s">
        <v>2988</v>
      </c>
      <c r="CX850">
        <v>0</v>
      </c>
      <c r="CY850" t="s">
        <v>677</v>
      </c>
    </row>
    <row r="851" spans="1:103" hidden="1">
      <c r="B851">
        <v>79041</v>
      </c>
      <c r="C851" t="s">
        <v>1741</v>
      </c>
      <c r="D851" t="s">
        <v>592</v>
      </c>
      <c r="E851" t="s">
        <v>2992</v>
      </c>
      <c r="F851" t="s">
        <v>594</v>
      </c>
      <c r="G851" t="s">
        <v>2993</v>
      </c>
      <c r="H851">
        <v>11977</v>
      </c>
      <c r="I851" t="s">
        <v>616</v>
      </c>
      <c r="J851" t="s">
        <v>598</v>
      </c>
      <c r="K851" t="s">
        <v>773</v>
      </c>
      <c r="L851" t="s">
        <v>617</v>
      </c>
      <c r="N851" t="s">
        <v>2994</v>
      </c>
      <c r="O851" t="s">
        <v>2995</v>
      </c>
      <c r="P851" t="s">
        <v>2996</v>
      </c>
      <c r="Q851" t="s">
        <v>630</v>
      </c>
      <c r="R851">
        <v>8071</v>
      </c>
      <c r="S851">
        <v>8071</v>
      </c>
      <c r="T851">
        <v>7233</v>
      </c>
      <c r="U851">
        <v>23</v>
      </c>
      <c r="V851">
        <v>23</v>
      </c>
      <c r="W851">
        <v>22</v>
      </c>
      <c r="Y851" t="s">
        <v>2997</v>
      </c>
      <c r="Z851" t="s">
        <v>607</v>
      </c>
      <c r="AA851">
        <v>4.0000000000000002E-4</v>
      </c>
      <c r="AB851">
        <v>7.7000000000000002E-3</v>
      </c>
      <c r="AC851">
        <v>1.77E-2</v>
      </c>
      <c r="AD851" t="s">
        <v>606</v>
      </c>
      <c r="AE851">
        <v>0.96689999999999998</v>
      </c>
      <c r="AF851">
        <v>5.0000000000000001E-3</v>
      </c>
      <c r="AG851">
        <v>8.9999999999999998E-4</v>
      </c>
      <c r="AH851">
        <v>2.9999999999999997E-4</v>
      </c>
      <c r="AI851">
        <v>2.0000000000000001E-4</v>
      </c>
      <c r="AJ851">
        <v>2.0000000000000001E-4</v>
      </c>
      <c r="AK851">
        <v>1E-4</v>
      </c>
      <c r="AL851">
        <v>1.7000000000000001E-4</v>
      </c>
      <c r="AM851">
        <v>8.0000000000000007E-5</v>
      </c>
      <c r="AN851">
        <v>1.6000000000000001E-4</v>
      </c>
      <c r="AO851">
        <v>0</v>
      </c>
      <c r="AP851">
        <v>0</v>
      </c>
      <c r="AQ851" t="s">
        <v>606</v>
      </c>
      <c r="AR851" t="s">
        <v>606</v>
      </c>
      <c r="AS851" t="s">
        <v>606</v>
      </c>
      <c r="AT851" t="s">
        <v>606</v>
      </c>
      <c r="AU851" t="s">
        <v>606</v>
      </c>
      <c r="BK851">
        <v>0</v>
      </c>
      <c r="BL851">
        <v>3.0000000000000001E-5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1E-4</v>
      </c>
      <c r="BS851">
        <v>1.0000000000000001E-5</v>
      </c>
      <c r="BT851">
        <v>1.0000000000000001E-5</v>
      </c>
      <c r="BU851">
        <v>4.0000000000000003E-5</v>
      </c>
      <c r="BV851">
        <v>0.57999999999999996</v>
      </c>
      <c r="BW851">
        <v>0.71084800000000004</v>
      </c>
      <c r="BX851">
        <v>16.8</v>
      </c>
      <c r="BY851">
        <v>4636.7</v>
      </c>
      <c r="BZ851">
        <v>193.1</v>
      </c>
      <c r="CB851">
        <v>101.9</v>
      </c>
      <c r="CC851">
        <v>3.5183426849999999</v>
      </c>
      <c r="CD851">
        <v>3.5153520930000002</v>
      </c>
      <c r="CE851">
        <v>206.78</v>
      </c>
      <c r="CF851" t="s">
        <v>609</v>
      </c>
      <c r="CG851">
        <v>0</v>
      </c>
      <c r="CH851" t="s">
        <v>631</v>
      </c>
      <c r="CJ851" t="s">
        <v>624</v>
      </c>
      <c r="CL851" t="s">
        <v>779</v>
      </c>
      <c r="CM851" t="s">
        <v>779</v>
      </c>
      <c r="CN851" t="s">
        <v>779</v>
      </c>
      <c r="CO851" t="s">
        <v>779</v>
      </c>
      <c r="CP851" t="s">
        <v>779</v>
      </c>
      <c r="CQ851" t="s">
        <v>779</v>
      </c>
      <c r="CR851" t="s">
        <v>780</v>
      </c>
      <c r="CS851" t="s">
        <v>780</v>
      </c>
      <c r="CT851" t="s">
        <v>780</v>
      </c>
      <c r="CU851" t="s">
        <v>780</v>
      </c>
      <c r="CV851" t="s">
        <v>780</v>
      </c>
      <c r="CW851" t="s">
        <v>2998</v>
      </c>
      <c r="CX851">
        <v>0</v>
      </c>
      <c r="CY851" t="s">
        <v>677</v>
      </c>
    </row>
    <row r="852" spans="1:103" hidden="1">
      <c r="B852">
        <v>79040</v>
      </c>
      <c r="C852" t="s">
        <v>1741</v>
      </c>
      <c r="D852" t="s">
        <v>592</v>
      </c>
      <c r="E852" t="s">
        <v>2992</v>
      </c>
      <c r="F852" t="s">
        <v>594</v>
      </c>
      <c r="G852" t="s">
        <v>2999</v>
      </c>
      <c r="H852" t="s">
        <v>3000</v>
      </c>
      <c r="I852" t="s">
        <v>616</v>
      </c>
      <c r="J852" t="s">
        <v>598</v>
      </c>
      <c r="L852" t="s">
        <v>617</v>
      </c>
      <c r="N852" t="s">
        <v>2994</v>
      </c>
      <c r="O852" t="s">
        <v>2995</v>
      </c>
      <c r="P852" t="s">
        <v>3001</v>
      </c>
      <c r="Q852" t="s">
        <v>627</v>
      </c>
      <c r="R852">
        <v>8058</v>
      </c>
      <c r="S852">
        <v>8058</v>
      </c>
      <c r="T852">
        <v>3293</v>
      </c>
      <c r="U852">
        <v>26</v>
      </c>
      <c r="V852">
        <v>26</v>
      </c>
      <c r="W852">
        <v>22</v>
      </c>
      <c r="Y852" t="s">
        <v>3002</v>
      </c>
      <c r="Z852" t="s">
        <v>607</v>
      </c>
      <c r="AA852">
        <v>4.0000000000000002E-4</v>
      </c>
      <c r="AB852">
        <v>7.4999999999999997E-3</v>
      </c>
      <c r="AC852">
        <v>1.77E-2</v>
      </c>
      <c r="AD852" t="s">
        <v>606</v>
      </c>
      <c r="AE852">
        <v>0.96630000000000005</v>
      </c>
      <c r="AF852">
        <v>5.1000000000000004E-3</v>
      </c>
      <c r="AG852">
        <v>8.9999999999999998E-4</v>
      </c>
      <c r="AH852">
        <v>5.9999999999999995E-4</v>
      </c>
      <c r="AI852">
        <v>2.9999999999999997E-4</v>
      </c>
      <c r="AJ852">
        <v>2.0000000000000001E-4</v>
      </c>
      <c r="AK852">
        <v>1E-4</v>
      </c>
      <c r="AL852">
        <v>2.5000000000000001E-4</v>
      </c>
      <c r="AM852">
        <v>4.0000000000000003E-5</v>
      </c>
      <c r="AN852">
        <v>3.4000000000000002E-4</v>
      </c>
      <c r="AO852">
        <v>0</v>
      </c>
      <c r="AP852">
        <v>0</v>
      </c>
      <c r="AQ852" t="s">
        <v>607</v>
      </c>
      <c r="AR852" t="s">
        <v>607</v>
      </c>
      <c r="AS852" t="s">
        <v>607</v>
      </c>
      <c r="AT852" t="s">
        <v>607</v>
      </c>
      <c r="AU852" t="s">
        <v>607</v>
      </c>
      <c r="BK852">
        <v>1.0000000000000001E-5</v>
      </c>
      <c r="BL852">
        <v>3.0000000000000001E-5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1.2E-4</v>
      </c>
      <c r="BS852">
        <v>3.0000000000000001E-5</v>
      </c>
      <c r="BT852">
        <v>2.0000000000000002E-5</v>
      </c>
      <c r="BU852">
        <v>6.0000000000000002E-5</v>
      </c>
      <c r="BV852">
        <v>0.58199999999999996</v>
      </c>
      <c r="BW852">
        <v>0.71329920000000002</v>
      </c>
      <c r="BX852">
        <v>16.899999999999999</v>
      </c>
      <c r="BY852">
        <v>4635.8999999999996</v>
      </c>
      <c r="BZ852">
        <v>193.4</v>
      </c>
      <c r="CB852">
        <v>105.7</v>
      </c>
      <c r="CC852">
        <v>3.6495468280000001</v>
      </c>
      <c r="CD852">
        <v>3.6464447130000002</v>
      </c>
      <c r="CE852">
        <v>213.93</v>
      </c>
      <c r="CF852" t="s">
        <v>609</v>
      </c>
      <c r="CG852">
        <v>0</v>
      </c>
      <c r="CH852" t="s">
        <v>628</v>
      </c>
      <c r="CJ852" t="s">
        <v>624</v>
      </c>
      <c r="CR852" t="s">
        <v>780</v>
      </c>
      <c r="CS852" t="s">
        <v>780</v>
      </c>
      <c r="CT852" t="s">
        <v>780</v>
      </c>
      <c r="CW852" t="s">
        <v>2998</v>
      </c>
      <c r="CX852">
        <v>0</v>
      </c>
      <c r="CY852" t="s">
        <v>677</v>
      </c>
    </row>
    <row r="853" spans="1:103" hidden="1">
      <c r="C853" t="s">
        <v>1917</v>
      </c>
      <c r="D853" t="s">
        <v>592</v>
      </c>
      <c r="E853" t="s">
        <v>2992</v>
      </c>
      <c r="F853" t="s">
        <v>594</v>
      </c>
      <c r="G853" t="s">
        <v>3003</v>
      </c>
      <c r="H853">
        <v>13590</v>
      </c>
      <c r="I853" t="s">
        <v>597</v>
      </c>
      <c r="J853" t="s">
        <v>3004</v>
      </c>
      <c r="L853" t="s">
        <v>617</v>
      </c>
      <c r="N853" t="s">
        <v>3005</v>
      </c>
      <c r="O853" t="s">
        <v>3006</v>
      </c>
      <c r="P853" t="s">
        <v>3007</v>
      </c>
      <c r="Q853" t="s">
        <v>3008</v>
      </c>
      <c r="R853">
        <v>324</v>
      </c>
      <c r="S853">
        <v>324</v>
      </c>
      <c r="T853">
        <v>350</v>
      </c>
      <c r="U853" t="s">
        <v>694</v>
      </c>
      <c r="V853" t="s">
        <v>694</v>
      </c>
      <c r="W853">
        <v>22</v>
      </c>
      <c r="Y853" t="s">
        <v>3009</v>
      </c>
      <c r="Z853" t="s">
        <v>607</v>
      </c>
      <c r="AA853">
        <v>1E-4</v>
      </c>
      <c r="AB853">
        <v>3.3999999999999998E-3</v>
      </c>
      <c r="AC853">
        <v>9.4600000000000004E-2</v>
      </c>
      <c r="AD853" t="s">
        <v>607</v>
      </c>
      <c r="AE853">
        <v>0.90059999999999996</v>
      </c>
      <c r="AF853">
        <v>1.1000000000000001E-3</v>
      </c>
      <c r="AG853">
        <v>2.0000000000000001E-4</v>
      </c>
      <c r="AH853" t="s">
        <v>606</v>
      </c>
      <c r="AI853" t="s">
        <v>606</v>
      </c>
      <c r="AJ853" t="s">
        <v>606</v>
      </c>
      <c r="AK853" t="s">
        <v>606</v>
      </c>
      <c r="AL853" t="s">
        <v>606</v>
      </c>
      <c r="AM853" t="s">
        <v>606</v>
      </c>
      <c r="BV853">
        <v>0.64700000000000002</v>
      </c>
      <c r="BW853">
        <v>0.79296319999999998</v>
      </c>
      <c r="BX853">
        <v>18.7</v>
      </c>
      <c r="BY853">
        <v>4857.8999999999996</v>
      </c>
      <c r="BZ853">
        <v>201.2</v>
      </c>
      <c r="CB853">
        <v>95</v>
      </c>
      <c r="CC853">
        <v>3.28</v>
      </c>
      <c r="CD853">
        <v>3.2770000000000001</v>
      </c>
      <c r="CE853">
        <v>195</v>
      </c>
      <c r="CF853" t="s">
        <v>609</v>
      </c>
      <c r="CG853">
        <v>18</v>
      </c>
      <c r="CH853" t="s">
        <v>3010</v>
      </c>
      <c r="CJ853" t="s">
        <v>1578</v>
      </c>
      <c r="CW853" t="s">
        <v>3011</v>
      </c>
      <c r="CX853">
        <v>0</v>
      </c>
      <c r="CY853" t="s">
        <v>677</v>
      </c>
    </row>
    <row r="854" spans="1:103" hidden="1">
      <c r="B854">
        <v>79040</v>
      </c>
      <c r="C854" t="s">
        <v>1741</v>
      </c>
      <c r="D854" t="s">
        <v>592</v>
      </c>
      <c r="E854" t="s">
        <v>665</v>
      </c>
      <c r="F854" t="s">
        <v>594</v>
      </c>
      <c r="G854" t="s">
        <v>3012</v>
      </c>
      <c r="H854">
        <v>11376</v>
      </c>
      <c r="I854" t="s">
        <v>616</v>
      </c>
      <c r="J854" t="s">
        <v>598</v>
      </c>
      <c r="L854" t="s">
        <v>617</v>
      </c>
      <c r="N854" t="s">
        <v>3013</v>
      </c>
      <c r="O854" t="s">
        <v>3007</v>
      </c>
      <c r="P854" t="s">
        <v>3014</v>
      </c>
      <c r="Q854" t="s">
        <v>627</v>
      </c>
      <c r="R854">
        <v>7556</v>
      </c>
      <c r="S854">
        <v>7556</v>
      </c>
      <c r="T854">
        <v>7141</v>
      </c>
      <c r="U854">
        <v>19</v>
      </c>
      <c r="V854">
        <v>19</v>
      </c>
      <c r="W854">
        <v>22</v>
      </c>
      <c r="Y854" t="s">
        <v>3015</v>
      </c>
      <c r="Z854" t="s">
        <v>607</v>
      </c>
      <c r="AA854">
        <v>4.0000000000000002E-4</v>
      </c>
      <c r="AB854">
        <v>8.3999999999999995E-3</v>
      </c>
      <c r="AC854">
        <v>8.6E-3</v>
      </c>
      <c r="AD854" t="s">
        <v>606</v>
      </c>
      <c r="AE854">
        <v>0.97470000000000001</v>
      </c>
      <c r="AF854">
        <v>5.7000000000000002E-3</v>
      </c>
      <c r="AG854">
        <v>1E-3</v>
      </c>
      <c r="AH854">
        <v>2.9999999999999997E-4</v>
      </c>
      <c r="AI854">
        <v>2.0000000000000001E-4</v>
      </c>
      <c r="AJ854">
        <v>2.0000000000000001E-4</v>
      </c>
      <c r="AK854">
        <v>1E-4</v>
      </c>
      <c r="AL854">
        <v>1.4999999999999999E-4</v>
      </c>
      <c r="AM854">
        <v>6.0000000000000002E-5</v>
      </c>
      <c r="AN854">
        <v>0</v>
      </c>
      <c r="AO854">
        <v>0</v>
      </c>
      <c r="AP854">
        <v>0</v>
      </c>
      <c r="AQ854" t="s">
        <v>607</v>
      </c>
      <c r="AR854" t="s">
        <v>607</v>
      </c>
      <c r="AS854" t="s">
        <v>607</v>
      </c>
      <c r="AT854" t="s">
        <v>607</v>
      </c>
      <c r="AU854" t="s">
        <v>607</v>
      </c>
      <c r="BK854">
        <v>0</v>
      </c>
      <c r="BL854">
        <v>3.0000000000000001E-5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1.2E-4</v>
      </c>
      <c r="BS854">
        <v>2.0000000000000002E-5</v>
      </c>
      <c r="BT854">
        <v>2.0000000000000002E-5</v>
      </c>
      <c r="BU854">
        <v>0</v>
      </c>
      <c r="BV854">
        <v>0.57199999999999995</v>
      </c>
      <c r="BW854">
        <v>0.70104319999999998</v>
      </c>
      <c r="BX854">
        <v>16.600000000000001</v>
      </c>
      <c r="BY854">
        <v>4610.3999999999996</v>
      </c>
      <c r="BZ854">
        <v>192.2</v>
      </c>
      <c r="CB854">
        <v>103.7</v>
      </c>
      <c r="CC854">
        <v>3.580492016</v>
      </c>
      <c r="CD854">
        <v>3.5774485970000001</v>
      </c>
      <c r="CE854">
        <v>210.58</v>
      </c>
      <c r="CF854" t="s">
        <v>609</v>
      </c>
      <c r="CG854">
        <v>0</v>
      </c>
      <c r="CH854" t="s">
        <v>628</v>
      </c>
      <c r="CJ854" t="s">
        <v>624</v>
      </c>
      <c r="CW854" t="s">
        <v>3016</v>
      </c>
      <c r="CX854">
        <v>0</v>
      </c>
      <c r="CY854" t="s">
        <v>677</v>
      </c>
    </row>
    <row r="855" spans="1:103" hidden="1">
      <c r="B855">
        <v>79041</v>
      </c>
      <c r="C855" t="s">
        <v>1741</v>
      </c>
      <c r="D855" t="s">
        <v>592</v>
      </c>
      <c r="E855" t="s">
        <v>665</v>
      </c>
      <c r="F855" t="s">
        <v>594</v>
      </c>
      <c r="G855" t="s">
        <v>3017</v>
      </c>
      <c r="H855">
        <v>11987</v>
      </c>
      <c r="I855" t="s">
        <v>616</v>
      </c>
      <c r="J855" t="s">
        <v>598</v>
      </c>
      <c r="L855" t="s">
        <v>617</v>
      </c>
      <c r="N855" t="s">
        <v>3013</v>
      </c>
      <c r="O855" t="s">
        <v>3007</v>
      </c>
      <c r="P855" t="s">
        <v>3014</v>
      </c>
      <c r="Q855" t="s">
        <v>630</v>
      </c>
      <c r="R855">
        <v>7597</v>
      </c>
      <c r="S855">
        <v>7597</v>
      </c>
      <c r="T855">
        <v>6520</v>
      </c>
      <c r="U855">
        <v>24</v>
      </c>
      <c r="V855">
        <v>24</v>
      </c>
      <c r="W855">
        <v>22</v>
      </c>
      <c r="Y855" t="s">
        <v>3018</v>
      </c>
      <c r="Z855" t="s">
        <v>607</v>
      </c>
      <c r="AA855">
        <v>4.0000000000000002E-4</v>
      </c>
      <c r="AB855">
        <v>8.0999999999999996E-3</v>
      </c>
      <c r="AC855">
        <v>9.2999999999999992E-3</v>
      </c>
      <c r="AD855" t="s">
        <v>606</v>
      </c>
      <c r="AE855">
        <v>0.97430000000000005</v>
      </c>
      <c r="AF855">
        <v>5.4000000000000003E-3</v>
      </c>
      <c r="AG855">
        <v>1E-3</v>
      </c>
      <c r="AH855">
        <v>2.9999999999999997E-4</v>
      </c>
      <c r="AI855">
        <v>2.0000000000000001E-4</v>
      </c>
      <c r="AJ855">
        <v>2.0000000000000001E-4</v>
      </c>
      <c r="AK855">
        <v>1E-4</v>
      </c>
      <c r="AL855">
        <v>1.4999999999999999E-4</v>
      </c>
      <c r="AM855">
        <v>1.6000000000000001E-4</v>
      </c>
      <c r="AN855">
        <v>1.6000000000000001E-4</v>
      </c>
      <c r="AO855">
        <v>0</v>
      </c>
      <c r="AP855">
        <v>0</v>
      </c>
      <c r="AQ855" t="s">
        <v>606</v>
      </c>
      <c r="AR855" t="s">
        <v>606</v>
      </c>
      <c r="AS855" t="s">
        <v>606</v>
      </c>
      <c r="AT855" t="s">
        <v>606</v>
      </c>
      <c r="AU855" t="s">
        <v>606</v>
      </c>
      <c r="BK855">
        <v>0</v>
      </c>
      <c r="BL855">
        <v>3.0000000000000001E-5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1.2E-4</v>
      </c>
      <c r="BS855">
        <v>2.0000000000000002E-5</v>
      </c>
      <c r="BT855">
        <v>2.0000000000000002E-5</v>
      </c>
      <c r="BU855">
        <v>4.0000000000000003E-5</v>
      </c>
      <c r="BV855">
        <v>0.57299999999999995</v>
      </c>
      <c r="BW855">
        <v>0.70226880000000003</v>
      </c>
      <c r="BX855">
        <v>16.600000000000001</v>
      </c>
      <c r="BY855">
        <v>4612.3999999999996</v>
      </c>
      <c r="BZ855">
        <v>192.3</v>
      </c>
      <c r="CB855">
        <v>102.4</v>
      </c>
      <c r="CC855">
        <v>3.5356063880000002</v>
      </c>
      <c r="CD855">
        <v>3.532601122</v>
      </c>
      <c r="CE855">
        <v>208.61</v>
      </c>
      <c r="CF855" t="s">
        <v>609</v>
      </c>
      <c r="CG855">
        <v>0</v>
      </c>
      <c r="CH855" t="s">
        <v>631</v>
      </c>
      <c r="CJ855" t="s">
        <v>624</v>
      </c>
      <c r="CW855" t="s">
        <v>3016</v>
      </c>
      <c r="CX855">
        <v>0</v>
      </c>
      <c r="CY855" t="s">
        <v>677</v>
      </c>
    </row>
    <row r="856" spans="1:103" hidden="1">
      <c r="C856" t="s">
        <v>3019</v>
      </c>
      <c r="D856" t="s">
        <v>592</v>
      </c>
      <c r="E856" t="s">
        <v>614</v>
      </c>
      <c r="F856" t="s">
        <v>594</v>
      </c>
      <c r="G856" t="s">
        <v>3020</v>
      </c>
      <c r="H856">
        <v>11619</v>
      </c>
      <c r="I856" t="s">
        <v>616</v>
      </c>
      <c r="J856" t="s">
        <v>2722</v>
      </c>
      <c r="L856" t="s">
        <v>617</v>
      </c>
      <c r="N856" t="s">
        <v>3013</v>
      </c>
      <c r="O856" t="s">
        <v>2996</v>
      </c>
      <c r="P856" t="s">
        <v>3021</v>
      </c>
      <c r="Q856" t="s">
        <v>3022</v>
      </c>
      <c r="R856">
        <v>380</v>
      </c>
      <c r="S856">
        <v>380</v>
      </c>
      <c r="T856">
        <v>354</v>
      </c>
      <c r="U856">
        <v>15</v>
      </c>
      <c r="V856">
        <v>15</v>
      </c>
      <c r="W856">
        <v>22</v>
      </c>
      <c r="Y856" t="s">
        <v>3023</v>
      </c>
      <c r="Z856" t="s">
        <v>607</v>
      </c>
      <c r="AA856">
        <v>2.9999999999999997E-4</v>
      </c>
      <c r="AB856">
        <v>7.9000000000000008E-3</v>
      </c>
      <c r="AC856">
        <v>1.44E-2</v>
      </c>
      <c r="AD856" t="s">
        <v>607</v>
      </c>
      <c r="AE856">
        <v>0.96319999999999995</v>
      </c>
      <c r="AF856">
        <v>9.9000000000000008E-3</v>
      </c>
      <c r="AG856">
        <v>1.8E-3</v>
      </c>
      <c r="AH856">
        <v>5.0000000000000001E-4</v>
      </c>
      <c r="AI856">
        <v>5.9999999999999995E-4</v>
      </c>
      <c r="AJ856">
        <v>2.0000000000000001E-4</v>
      </c>
      <c r="AK856">
        <v>1E-4</v>
      </c>
      <c r="AL856">
        <v>1.1E-4</v>
      </c>
      <c r="AM856">
        <v>5.0000000000000002E-5</v>
      </c>
      <c r="AN856">
        <v>4.6000000000000001E-4</v>
      </c>
      <c r="AO856">
        <v>1.8000000000000001E-4</v>
      </c>
      <c r="AP856">
        <v>1E-4</v>
      </c>
      <c r="AQ856" t="s">
        <v>607</v>
      </c>
      <c r="AR856" t="s">
        <v>606</v>
      </c>
      <c r="AS856" t="s">
        <v>606</v>
      </c>
      <c r="AT856" t="s">
        <v>606</v>
      </c>
      <c r="AU856" t="s">
        <v>606</v>
      </c>
      <c r="BK856">
        <v>1.0000000000000001E-5</v>
      </c>
      <c r="BL856">
        <v>3.0000000000000001E-5</v>
      </c>
      <c r="BM856">
        <v>0</v>
      </c>
      <c r="BN856">
        <v>0</v>
      </c>
      <c r="BO856">
        <v>0</v>
      </c>
      <c r="BP856">
        <v>2.0000000000000002E-5</v>
      </c>
      <c r="BQ856">
        <v>0</v>
      </c>
      <c r="BR856">
        <v>6.0000000000000002E-5</v>
      </c>
      <c r="BS856">
        <v>2.0000000000000002E-5</v>
      </c>
      <c r="BT856">
        <v>2.0000000000000002E-5</v>
      </c>
      <c r="BU856">
        <v>4.0000000000000003E-5</v>
      </c>
      <c r="BV856">
        <v>0.58399999999999996</v>
      </c>
      <c r="BW856">
        <v>0.71575040000000001</v>
      </c>
      <c r="BX856">
        <v>16.899999999999999</v>
      </c>
      <c r="BY856">
        <v>4626.3999999999996</v>
      </c>
      <c r="BZ856">
        <v>193.9</v>
      </c>
      <c r="CB856">
        <v>114.2</v>
      </c>
      <c r="CC856">
        <v>3.9430297799999998</v>
      </c>
      <c r="CD856">
        <v>3.9396782049999999</v>
      </c>
      <c r="CE856">
        <v>232.26</v>
      </c>
      <c r="CF856" t="s">
        <v>609</v>
      </c>
      <c r="CG856">
        <v>4</v>
      </c>
      <c r="CH856" t="s">
        <v>3024</v>
      </c>
      <c r="CJ856" t="s">
        <v>2596</v>
      </c>
      <c r="CW856" t="s">
        <v>3016</v>
      </c>
      <c r="CX856">
        <v>0</v>
      </c>
      <c r="CY856" t="s">
        <v>677</v>
      </c>
    </row>
    <row r="857" spans="1:103" hidden="1">
      <c r="B857">
        <v>52441</v>
      </c>
      <c r="C857" t="s">
        <v>3025</v>
      </c>
      <c r="D857" t="s">
        <v>592</v>
      </c>
      <c r="E857" t="s">
        <v>665</v>
      </c>
      <c r="F857" t="s">
        <v>594</v>
      </c>
      <c r="G857" t="s">
        <v>3026</v>
      </c>
      <c r="H857">
        <v>17171</v>
      </c>
      <c r="I857" t="s">
        <v>597</v>
      </c>
      <c r="J857" t="s">
        <v>3027</v>
      </c>
      <c r="L857" t="s">
        <v>3028</v>
      </c>
      <c r="N857" t="s">
        <v>3013</v>
      </c>
      <c r="O857" t="s">
        <v>3029</v>
      </c>
      <c r="P857" t="s">
        <v>3014</v>
      </c>
      <c r="Q857" t="s">
        <v>3030</v>
      </c>
      <c r="R857">
        <v>500</v>
      </c>
      <c r="S857">
        <v>500</v>
      </c>
      <c r="T857">
        <v>283</v>
      </c>
      <c r="U857">
        <v>19</v>
      </c>
      <c r="V857">
        <v>19</v>
      </c>
      <c r="W857">
        <v>22</v>
      </c>
      <c r="Z857">
        <v>1E-4</v>
      </c>
      <c r="AA857">
        <v>5.9999999999999995E-4</v>
      </c>
      <c r="AB857">
        <v>1.43E-2</v>
      </c>
      <c r="AC857">
        <v>1E-4</v>
      </c>
      <c r="AD857" t="s">
        <v>606</v>
      </c>
      <c r="AE857">
        <v>0.91110000000000002</v>
      </c>
      <c r="AF857">
        <v>4.48E-2</v>
      </c>
      <c r="AG857">
        <v>1.41E-2</v>
      </c>
      <c r="AH857">
        <v>3.0000000000000001E-3</v>
      </c>
      <c r="AI857">
        <v>4.8999999999999998E-3</v>
      </c>
      <c r="AJ857">
        <v>1.4E-3</v>
      </c>
      <c r="AK857">
        <v>1.6999999999999999E-3</v>
      </c>
      <c r="AL857">
        <v>1.6000000000000001E-3</v>
      </c>
      <c r="AM857">
        <v>2.3E-3</v>
      </c>
      <c r="BV857">
        <v>0.623</v>
      </c>
      <c r="BW857">
        <v>0.76354880000000003</v>
      </c>
      <c r="BX857">
        <v>18.100000000000001</v>
      </c>
      <c r="BY857">
        <v>4568.2</v>
      </c>
      <c r="BZ857">
        <v>201.3</v>
      </c>
      <c r="CB857">
        <v>95</v>
      </c>
      <c r="CC857">
        <v>3.2801035820000002</v>
      </c>
      <c r="CD857">
        <v>3.2773154940000002</v>
      </c>
      <c r="CE857">
        <v>195</v>
      </c>
      <c r="CF857" t="s">
        <v>609</v>
      </c>
      <c r="CG857">
        <v>0</v>
      </c>
      <c r="CH857" t="s">
        <v>3031</v>
      </c>
      <c r="CJ857" t="s">
        <v>3032</v>
      </c>
      <c r="CW857" t="s">
        <v>3033</v>
      </c>
      <c r="CX857">
        <v>0</v>
      </c>
      <c r="CY857" t="s">
        <v>677</v>
      </c>
    </row>
    <row r="858" spans="1:103" hidden="1">
      <c r="B858">
        <v>52444</v>
      </c>
      <c r="C858" t="s">
        <v>3034</v>
      </c>
      <c r="D858" t="s">
        <v>592</v>
      </c>
      <c r="E858" t="s">
        <v>665</v>
      </c>
      <c r="F858" t="s">
        <v>594</v>
      </c>
      <c r="G858" t="s">
        <v>3035</v>
      </c>
      <c r="H858">
        <v>17230</v>
      </c>
      <c r="I858" t="s">
        <v>597</v>
      </c>
      <c r="J858" t="s">
        <v>3036</v>
      </c>
      <c r="L858" t="s">
        <v>3028</v>
      </c>
      <c r="N858" t="s">
        <v>3013</v>
      </c>
      <c r="O858" t="s">
        <v>3037</v>
      </c>
      <c r="P858" t="s">
        <v>3014</v>
      </c>
      <c r="Q858" t="s">
        <v>3030</v>
      </c>
      <c r="R858">
        <v>500</v>
      </c>
      <c r="S858">
        <v>500</v>
      </c>
      <c r="T858">
        <v>284</v>
      </c>
      <c r="U858">
        <v>19</v>
      </c>
      <c r="V858">
        <v>19</v>
      </c>
      <c r="W858">
        <v>22</v>
      </c>
      <c r="Z858">
        <v>1E-4</v>
      </c>
      <c r="AA858">
        <v>1E-4</v>
      </c>
      <c r="AB858">
        <v>1.9E-3</v>
      </c>
      <c r="AC858">
        <v>4.87E-2</v>
      </c>
      <c r="AD858">
        <v>6.9699999999999998E-2</v>
      </c>
      <c r="AE858">
        <v>0.81779999999999997</v>
      </c>
      <c r="AF858">
        <v>3.8699999999999998E-2</v>
      </c>
      <c r="AG858">
        <v>1.24E-2</v>
      </c>
      <c r="AH858">
        <v>2.0999999999999999E-3</v>
      </c>
      <c r="AI858">
        <v>3.8999999999999998E-3</v>
      </c>
      <c r="AJ858">
        <v>1.1000000000000001E-3</v>
      </c>
      <c r="AK858">
        <v>1.2999999999999999E-3</v>
      </c>
      <c r="AL858">
        <v>1.1000000000000001E-3</v>
      </c>
      <c r="AM858">
        <v>1.1000000000000001E-3</v>
      </c>
      <c r="BV858">
        <v>0.69499999999999995</v>
      </c>
      <c r="BW858">
        <v>0.85179199999999999</v>
      </c>
      <c r="BX858">
        <v>20.100000000000001</v>
      </c>
      <c r="BY858">
        <v>5029.8999999999996</v>
      </c>
      <c r="BZ858">
        <v>218.2</v>
      </c>
      <c r="CB858">
        <v>95</v>
      </c>
      <c r="CC858">
        <v>3.2801035820000002</v>
      </c>
      <c r="CD858">
        <v>3.2773154940000002</v>
      </c>
      <c r="CE858">
        <v>195</v>
      </c>
      <c r="CF858" t="s">
        <v>673</v>
      </c>
      <c r="CG858">
        <v>69700</v>
      </c>
      <c r="CH858" t="s">
        <v>3038</v>
      </c>
      <c r="CJ858" t="s">
        <v>3032</v>
      </c>
      <c r="CW858" t="s">
        <v>3033</v>
      </c>
      <c r="CX858">
        <v>59500</v>
      </c>
      <c r="CY858" t="s">
        <v>677</v>
      </c>
    </row>
    <row r="859" spans="1:103" hidden="1">
      <c r="C859" t="s">
        <v>3039</v>
      </c>
      <c r="D859" t="s">
        <v>592</v>
      </c>
      <c r="E859" t="s">
        <v>665</v>
      </c>
      <c r="F859" t="s">
        <v>594</v>
      </c>
      <c r="G859" t="s">
        <v>3040</v>
      </c>
      <c r="H859">
        <v>8784</v>
      </c>
      <c r="I859" t="s">
        <v>616</v>
      </c>
      <c r="J859" t="s">
        <v>2722</v>
      </c>
      <c r="L859" t="s">
        <v>2310</v>
      </c>
      <c r="N859" t="s">
        <v>3013</v>
      </c>
      <c r="O859" t="s">
        <v>3037</v>
      </c>
      <c r="P859" t="s">
        <v>3021</v>
      </c>
      <c r="Q859" t="s">
        <v>3041</v>
      </c>
      <c r="R859">
        <v>4000</v>
      </c>
      <c r="S859">
        <v>4000</v>
      </c>
      <c r="T859">
        <v>2897</v>
      </c>
      <c r="U859">
        <v>18</v>
      </c>
      <c r="V859">
        <v>18</v>
      </c>
      <c r="W859">
        <v>22</v>
      </c>
      <c r="Y859" t="s">
        <v>3042</v>
      </c>
      <c r="Z859" t="s">
        <v>607</v>
      </c>
      <c r="AA859">
        <v>2.9999999999999997E-4</v>
      </c>
      <c r="AB859">
        <v>8.2000000000000007E-3</v>
      </c>
      <c r="AC859">
        <v>1.54E-2</v>
      </c>
      <c r="AD859">
        <v>4.0000000000000002E-4</v>
      </c>
      <c r="AE859">
        <v>0.96060000000000001</v>
      </c>
      <c r="AF859">
        <v>1.03E-2</v>
      </c>
      <c r="AG859">
        <v>1.8E-3</v>
      </c>
      <c r="AH859">
        <v>8.0000000000000004E-4</v>
      </c>
      <c r="AI859">
        <v>5.9999999999999995E-4</v>
      </c>
      <c r="AJ859">
        <v>2.9999999999999997E-4</v>
      </c>
      <c r="AK859">
        <v>2.0000000000000001E-4</v>
      </c>
      <c r="AL859">
        <v>1.6000000000000001E-4</v>
      </c>
      <c r="AM859">
        <v>1.2E-4</v>
      </c>
      <c r="AN859">
        <v>4.2999999999999999E-4</v>
      </c>
      <c r="AO859">
        <v>9.0000000000000006E-5</v>
      </c>
      <c r="AP859">
        <v>0</v>
      </c>
      <c r="AQ859" t="s">
        <v>607</v>
      </c>
      <c r="AR859" t="s">
        <v>607</v>
      </c>
      <c r="AS859" t="s">
        <v>606</v>
      </c>
      <c r="AT859" t="s">
        <v>606</v>
      </c>
      <c r="AU859" t="s">
        <v>606</v>
      </c>
      <c r="BK859">
        <v>3.0000000000000001E-5</v>
      </c>
      <c r="BL859">
        <v>4.0000000000000003E-5</v>
      </c>
      <c r="BM859">
        <v>1.0000000000000001E-5</v>
      </c>
      <c r="BN859">
        <v>0</v>
      </c>
      <c r="BO859">
        <v>0</v>
      </c>
      <c r="BP859">
        <v>1.0000000000000001E-5</v>
      </c>
      <c r="BQ859">
        <v>0</v>
      </c>
      <c r="BR859">
        <v>1E-4</v>
      </c>
      <c r="BS859">
        <v>2.0000000000000002E-5</v>
      </c>
      <c r="BT859">
        <v>3.0000000000000001E-5</v>
      </c>
      <c r="BU859">
        <v>6.0000000000000002E-5</v>
      </c>
      <c r="BV859">
        <v>0.58499999999999996</v>
      </c>
      <c r="BW859">
        <v>0.71697599999999995</v>
      </c>
      <c r="BX859">
        <v>17</v>
      </c>
      <c r="BY859">
        <v>4630.5</v>
      </c>
      <c r="BZ859">
        <v>194.2</v>
      </c>
      <c r="CB859">
        <v>106.2</v>
      </c>
      <c r="CC859">
        <v>3.6668105309999999</v>
      </c>
      <c r="CD859">
        <v>3.663693742</v>
      </c>
      <c r="CE859">
        <v>214.56</v>
      </c>
      <c r="CF859" t="s">
        <v>609</v>
      </c>
      <c r="CG859">
        <v>400</v>
      </c>
      <c r="CH859" t="s">
        <v>3043</v>
      </c>
      <c r="CJ859" t="s">
        <v>2596</v>
      </c>
      <c r="CW859" t="s">
        <v>3044</v>
      </c>
      <c r="CX859">
        <v>0</v>
      </c>
      <c r="CY859" t="s">
        <v>677</v>
      </c>
    </row>
    <row r="860" spans="1:103" hidden="1">
      <c r="B860">
        <v>85428</v>
      </c>
      <c r="C860" t="s">
        <v>3045</v>
      </c>
      <c r="D860" t="s">
        <v>592</v>
      </c>
      <c r="E860" t="s">
        <v>665</v>
      </c>
      <c r="F860" t="s">
        <v>594</v>
      </c>
      <c r="G860" t="s">
        <v>3046</v>
      </c>
      <c r="H860">
        <v>11205</v>
      </c>
      <c r="I860" t="s">
        <v>616</v>
      </c>
      <c r="J860" t="s">
        <v>2733</v>
      </c>
      <c r="L860" t="s">
        <v>2310</v>
      </c>
      <c r="N860" t="s">
        <v>3013</v>
      </c>
      <c r="O860" t="s">
        <v>3037</v>
      </c>
      <c r="P860" t="s">
        <v>3014</v>
      </c>
      <c r="Q860" t="s">
        <v>3041</v>
      </c>
      <c r="R860">
        <v>650</v>
      </c>
      <c r="S860">
        <v>650</v>
      </c>
      <c r="T860">
        <v>676</v>
      </c>
      <c r="U860">
        <v>8</v>
      </c>
      <c r="V860">
        <v>8</v>
      </c>
      <c r="W860">
        <v>22</v>
      </c>
      <c r="Y860" t="s">
        <v>3047</v>
      </c>
      <c r="Z860" t="s">
        <v>607</v>
      </c>
      <c r="AA860">
        <v>4.0000000000000002E-4</v>
      </c>
      <c r="AB860">
        <v>9.4000000000000004E-3</v>
      </c>
      <c r="AC860">
        <v>1.7299999999999999E-2</v>
      </c>
      <c r="AD860" t="s">
        <v>607</v>
      </c>
      <c r="AE860">
        <v>0.95420000000000005</v>
      </c>
      <c r="AF860">
        <v>1.2500000000000001E-2</v>
      </c>
      <c r="AG860">
        <v>2.5999999999999999E-3</v>
      </c>
      <c r="AH860">
        <v>8.9999999999999998E-4</v>
      </c>
      <c r="AI860">
        <v>1E-3</v>
      </c>
      <c r="AJ860">
        <v>5.0000000000000001E-4</v>
      </c>
      <c r="AK860">
        <v>2.9999999999999997E-4</v>
      </c>
      <c r="AL860">
        <v>1.4999999999999999E-4</v>
      </c>
      <c r="AM860">
        <v>0</v>
      </c>
      <c r="AN860">
        <v>2.5000000000000001E-4</v>
      </c>
      <c r="AO860">
        <v>1E-4</v>
      </c>
      <c r="AP860">
        <v>1E-4</v>
      </c>
      <c r="AQ860" t="s">
        <v>607</v>
      </c>
      <c r="AR860" t="s">
        <v>606</v>
      </c>
      <c r="AS860" t="s">
        <v>606</v>
      </c>
      <c r="AT860" t="s">
        <v>606</v>
      </c>
      <c r="AU860" t="s">
        <v>606</v>
      </c>
      <c r="BK860">
        <v>3.0000000000000001E-5</v>
      </c>
      <c r="BL860">
        <v>4.0000000000000003E-5</v>
      </c>
      <c r="BM860">
        <v>1.0000000000000001E-5</v>
      </c>
      <c r="BN860">
        <v>0</v>
      </c>
      <c r="BO860">
        <v>0</v>
      </c>
      <c r="BP860">
        <v>0</v>
      </c>
      <c r="BQ860">
        <v>0</v>
      </c>
      <c r="BR860">
        <v>1.1E-4</v>
      </c>
      <c r="BS860">
        <v>4.0000000000000003E-5</v>
      </c>
      <c r="BT860">
        <v>3.0000000000000001E-5</v>
      </c>
      <c r="BU860">
        <v>4.0000000000000003E-5</v>
      </c>
      <c r="BV860">
        <v>0.59099999999999997</v>
      </c>
      <c r="BW860">
        <v>0.72432960000000002</v>
      </c>
      <c r="BX860">
        <v>17.100000000000001</v>
      </c>
      <c r="BY860">
        <v>4632</v>
      </c>
      <c r="BZ860">
        <v>194.8</v>
      </c>
      <c r="CB860">
        <v>109.6</v>
      </c>
      <c r="CC860">
        <v>3.7842037120000001</v>
      </c>
      <c r="CD860">
        <v>3.7809871390000001</v>
      </c>
      <c r="CE860">
        <v>222.08</v>
      </c>
      <c r="CF860" t="s">
        <v>609</v>
      </c>
      <c r="CG860">
        <v>10</v>
      </c>
      <c r="CH860" t="s">
        <v>2614</v>
      </c>
      <c r="CJ860" t="s">
        <v>2316</v>
      </c>
      <c r="CW860" t="s">
        <v>3044</v>
      </c>
      <c r="CX860">
        <v>0</v>
      </c>
      <c r="CY860" t="s">
        <v>677</v>
      </c>
    </row>
    <row r="861" spans="1:103" hidden="1">
      <c r="C861" t="s">
        <v>3048</v>
      </c>
      <c r="D861" t="s">
        <v>592</v>
      </c>
      <c r="E861" t="s">
        <v>665</v>
      </c>
      <c r="F861" t="s">
        <v>594</v>
      </c>
      <c r="G861" t="s">
        <v>3049</v>
      </c>
      <c r="H861">
        <v>13069</v>
      </c>
      <c r="I861" t="s">
        <v>616</v>
      </c>
      <c r="J861" t="s">
        <v>3050</v>
      </c>
      <c r="L861" t="s">
        <v>2310</v>
      </c>
      <c r="N861" t="s">
        <v>3013</v>
      </c>
      <c r="O861" t="s">
        <v>3037</v>
      </c>
      <c r="P861" t="s">
        <v>3014</v>
      </c>
      <c r="Q861" t="s">
        <v>3051</v>
      </c>
      <c r="R861">
        <v>250</v>
      </c>
      <c r="S861">
        <v>250</v>
      </c>
      <c r="T861">
        <v>257</v>
      </c>
      <c r="U861">
        <v>8</v>
      </c>
      <c r="V861">
        <v>8</v>
      </c>
      <c r="W861">
        <v>22</v>
      </c>
      <c r="Y861" t="s">
        <v>3047</v>
      </c>
      <c r="Z861" t="s">
        <v>607</v>
      </c>
      <c r="AA861">
        <v>6.9999999999999999E-4</v>
      </c>
      <c r="AB861">
        <v>1.7999999999999999E-2</v>
      </c>
      <c r="AC861">
        <v>1.2800000000000001E-2</v>
      </c>
      <c r="AD861" t="s">
        <v>607</v>
      </c>
      <c r="AE861">
        <v>0.93879999999999997</v>
      </c>
      <c r="AF861">
        <v>0.02</v>
      </c>
      <c r="AG861">
        <v>4.4999999999999997E-3</v>
      </c>
      <c r="AH861">
        <v>1.4E-3</v>
      </c>
      <c r="AI861">
        <v>1.1000000000000001E-3</v>
      </c>
      <c r="AJ861">
        <v>6.9999999999999999E-4</v>
      </c>
      <c r="AK861">
        <v>4.0000000000000002E-4</v>
      </c>
      <c r="AL861">
        <v>3.8999999999999999E-4</v>
      </c>
      <c r="AM861">
        <v>1.1E-4</v>
      </c>
      <c r="AN861">
        <v>4.2000000000000002E-4</v>
      </c>
      <c r="AO861">
        <v>8.0000000000000007E-5</v>
      </c>
      <c r="AP861">
        <v>1E-4</v>
      </c>
      <c r="AQ861" t="s">
        <v>607</v>
      </c>
      <c r="AR861" t="s">
        <v>607</v>
      </c>
      <c r="AS861" t="s">
        <v>607</v>
      </c>
      <c r="AT861" t="s">
        <v>607</v>
      </c>
      <c r="AU861" t="s">
        <v>607</v>
      </c>
      <c r="BK861">
        <v>3.0000000000000001E-5</v>
      </c>
      <c r="BL861">
        <v>8.0000000000000007E-5</v>
      </c>
      <c r="BM861">
        <v>2.0000000000000002E-5</v>
      </c>
      <c r="BN861">
        <v>0</v>
      </c>
      <c r="BO861">
        <v>0</v>
      </c>
      <c r="BP861">
        <v>2.0000000000000002E-5</v>
      </c>
      <c r="BQ861">
        <v>0</v>
      </c>
      <c r="BR861">
        <v>2.3000000000000001E-4</v>
      </c>
      <c r="BS861">
        <v>3.0000000000000001E-5</v>
      </c>
      <c r="BT861">
        <v>3.0000000000000001E-5</v>
      </c>
      <c r="BU861">
        <v>6.0000000000000002E-5</v>
      </c>
      <c r="BV861">
        <v>0.59799999999999998</v>
      </c>
      <c r="BW861">
        <v>0.73290880000000003</v>
      </c>
      <c r="BX861">
        <v>17.3</v>
      </c>
      <c r="BY861">
        <v>4607.3999999999996</v>
      </c>
      <c r="BZ861">
        <v>195.3</v>
      </c>
      <c r="CB861">
        <v>108.2</v>
      </c>
      <c r="CC861">
        <v>3.7358653429999999</v>
      </c>
      <c r="CD861">
        <v>3.7326898580000001</v>
      </c>
      <c r="CE861">
        <v>218.87</v>
      </c>
      <c r="CF861" t="s">
        <v>609</v>
      </c>
      <c r="CG861">
        <v>5</v>
      </c>
      <c r="CH861" t="s">
        <v>3052</v>
      </c>
      <c r="CJ861" t="s">
        <v>3053</v>
      </c>
      <c r="CW861" t="s">
        <v>3044</v>
      </c>
      <c r="CX861">
        <v>0</v>
      </c>
      <c r="CY861" t="s">
        <v>677</v>
      </c>
    </row>
    <row r="862" spans="1:103" hidden="1">
      <c r="B862">
        <v>84365</v>
      </c>
      <c r="C862" t="s">
        <v>3054</v>
      </c>
      <c r="D862" t="s">
        <v>592</v>
      </c>
      <c r="E862" t="s">
        <v>665</v>
      </c>
      <c r="F862" t="s">
        <v>594</v>
      </c>
      <c r="G862" t="s">
        <v>3055</v>
      </c>
      <c r="H862">
        <v>12868</v>
      </c>
      <c r="I862" t="s">
        <v>616</v>
      </c>
      <c r="J862" t="s">
        <v>917</v>
      </c>
      <c r="N862" t="s">
        <v>3056</v>
      </c>
      <c r="O862" t="s">
        <v>3057</v>
      </c>
      <c r="P862" t="s">
        <v>3058</v>
      </c>
      <c r="Q862" t="s">
        <v>3041</v>
      </c>
      <c r="R862">
        <v>3700</v>
      </c>
      <c r="S862">
        <v>3700</v>
      </c>
      <c r="T862">
        <v>3159</v>
      </c>
      <c r="U862">
        <v>17</v>
      </c>
      <c r="V862">
        <v>17</v>
      </c>
      <c r="W862">
        <v>21</v>
      </c>
      <c r="Y862" t="s">
        <v>3059</v>
      </c>
      <c r="Z862">
        <v>1E-4</v>
      </c>
      <c r="AA862">
        <v>4.0000000000000002E-4</v>
      </c>
      <c r="AB862">
        <v>7.6E-3</v>
      </c>
      <c r="AC862">
        <v>7.7000000000000002E-3</v>
      </c>
      <c r="AD862" t="s">
        <v>606</v>
      </c>
      <c r="AE862">
        <v>0.87280000000000002</v>
      </c>
      <c r="AF862">
        <v>6.0400000000000002E-2</v>
      </c>
      <c r="AG862">
        <v>3.1899999999999998E-2</v>
      </c>
      <c r="AH862">
        <v>4.1999999999999997E-3</v>
      </c>
      <c r="AI862">
        <v>8.3999999999999995E-3</v>
      </c>
      <c r="AJ862">
        <v>1.9E-3</v>
      </c>
      <c r="AK862">
        <v>2.0999999999999999E-3</v>
      </c>
      <c r="AL862">
        <v>7.6000000000000004E-4</v>
      </c>
      <c r="AM862">
        <v>9.0000000000000006E-5</v>
      </c>
      <c r="AN862">
        <v>3.8000000000000002E-4</v>
      </c>
      <c r="AO862">
        <v>0</v>
      </c>
      <c r="AP862">
        <v>0</v>
      </c>
      <c r="AQ862" t="s">
        <v>607</v>
      </c>
      <c r="AR862" t="s">
        <v>607</v>
      </c>
      <c r="AS862" t="s">
        <v>606</v>
      </c>
      <c r="AT862" t="s">
        <v>606</v>
      </c>
      <c r="AU862" t="s">
        <v>606</v>
      </c>
      <c r="BK862">
        <v>6.9999999999999994E-5</v>
      </c>
      <c r="BL862">
        <v>2.0000000000000002E-5</v>
      </c>
      <c r="BM862">
        <v>5.0000000000000002E-5</v>
      </c>
      <c r="BN862">
        <v>0</v>
      </c>
      <c r="BO862">
        <v>0</v>
      </c>
      <c r="BP862">
        <v>0</v>
      </c>
      <c r="BQ862">
        <v>0</v>
      </c>
      <c r="BR862">
        <v>5.1999999999999995E-4</v>
      </c>
      <c r="BS862">
        <v>2.0000000000000001E-4</v>
      </c>
      <c r="BT862">
        <v>2.4000000000000001E-4</v>
      </c>
      <c r="BU862">
        <v>1.7000000000000001E-4</v>
      </c>
      <c r="BV862">
        <v>0.65700000000000003</v>
      </c>
      <c r="BW862">
        <v>0.80521920000000002</v>
      </c>
      <c r="BX862">
        <v>19</v>
      </c>
      <c r="BY862">
        <v>4595.3</v>
      </c>
      <c r="BZ862">
        <v>208.4</v>
      </c>
      <c r="CB862">
        <v>97.3</v>
      </c>
      <c r="CC862">
        <v>3.3595166160000001</v>
      </c>
      <c r="CD862">
        <v>3.3566610269999999</v>
      </c>
      <c r="CE862">
        <v>194.69</v>
      </c>
      <c r="CF862" t="s">
        <v>609</v>
      </c>
      <c r="CG862">
        <v>0</v>
      </c>
      <c r="CH862" t="s">
        <v>3060</v>
      </c>
      <c r="CJ862" t="s">
        <v>919</v>
      </c>
      <c r="CW862" t="s">
        <v>3061</v>
      </c>
      <c r="CX862">
        <v>0</v>
      </c>
      <c r="CY862" t="s">
        <v>677</v>
      </c>
    </row>
    <row r="863" spans="1:103" hidden="1">
      <c r="C863" t="s">
        <v>3054</v>
      </c>
      <c r="D863" t="s">
        <v>592</v>
      </c>
      <c r="E863" t="s">
        <v>665</v>
      </c>
      <c r="F863" t="s">
        <v>594</v>
      </c>
      <c r="G863" t="s">
        <v>3062</v>
      </c>
      <c r="H863">
        <v>11314</v>
      </c>
      <c r="I863" t="s">
        <v>616</v>
      </c>
      <c r="J863" t="s">
        <v>917</v>
      </c>
      <c r="K863" t="s">
        <v>773</v>
      </c>
      <c r="N863" t="s">
        <v>3056</v>
      </c>
      <c r="O863" t="s">
        <v>3013</v>
      </c>
      <c r="P863" t="s">
        <v>3058</v>
      </c>
      <c r="Q863" t="s">
        <v>3063</v>
      </c>
      <c r="R863">
        <v>3900</v>
      </c>
      <c r="S863">
        <v>3900</v>
      </c>
      <c r="T863">
        <v>3516</v>
      </c>
      <c r="U863">
        <v>23</v>
      </c>
      <c r="V863">
        <v>23</v>
      </c>
      <c r="W863">
        <v>21</v>
      </c>
      <c r="Y863" t="s">
        <v>3059</v>
      </c>
      <c r="Z863">
        <v>1E-4</v>
      </c>
      <c r="AA863">
        <v>2.9999999999999997E-4</v>
      </c>
      <c r="AB863">
        <v>6.6E-3</v>
      </c>
      <c r="AC863">
        <v>9.4000000000000004E-3</v>
      </c>
      <c r="AD863" t="s">
        <v>607</v>
      </c>
      <c r="AE863">
        <v>0.85699999999999998</v>
      </c>
      <c r="AF863">
        <v>6.6100000000000006E-2</v>
      </c>
      <c r="AG863">
        <v>3.61E-2</v>
      </c>
      <c r="AH863">
        <v>4.3E-3</v>
      </c>
      <c r="AI863">
        <v>9.7999999999999997E-3</v>
      </c>
      <c r="AJ863">
        <v>2.3E-3</v>
      </c>
      <c r="AK863">
        <v>2.7000000000000001E-3</v>
      </c>
      <c r="AL863">
        <v>1.17E-3</v>
      </c>
      <c r="AM863">
        <v>3.3E-4</v>
      </c>
      <c r="AN863">
        <v>9.6000000000000002E-4</v>
      </c>
      <c r="AO863">
        <v>1.3999999999999999E-4</v>
      </c>
      <c r="AP863">
        <v>9.0000000000000006E-5</v>
      </c>
      <c r="AQ863" t="s">
        <v>607</v>
      </c>
      <c r="AR863" t="s">
        <v>607</v>
      </c>
      <c r="AS863" t="s">
        <v>607</v>
      </c>
      <c r="AT863" t="s">
        <v>607</v>
      </c>
      <c r="AU863" t="s">
        <v>607</v>
      </c>
      <c r="BK863">
        <v>1.2999999999999999E-4</v>
      </c>
      <c r="BL863">
        <v>2.0000000000000002E-5</v>
      </c>
      <c r="BM863">
        <v>1.6000000000000001E-4</v>
      </c>
      <c r="BN863">
        <v>1.0000000000000001E-5</v>
      </c>
      <c r="BO863">
        <v>1.0000000000000001E-5</v>
      </c>
      <c r="BP863">
        <v>4.0000000000000003E-5</v>
      </c>
      <c r="BQ863">
        <v>1.0000000000000001E-5</v>
      </c>
      <c r="BR863">
        <v>9.1E-4</v>
      </c>
      <c r="BS863">
        <v>3.4000000000000002E-4</v>
      </c>
      <c r="BT863">
        <v>5.0000000000000001E-4</v>
      </c>
      <c r="BU863">
        <v>4.8000000000000001E-4</v>
      </c>
      <c r="BV863">
        <v>0.67700000000000005</v>
      </c>
      <c r="BW863">
        <v>0.8297312</v>
      </c>
      <c r="BX863">
        <v>19.600000000000001</v>
      </c>
      <c r="BY863">
        <v>4595.2</v>
      </c>
      <c r="BZ863">
        <v>211.7</v>
      </c>
      <c r="CB863">
        <v>99.7</v>
      </c>
      <c r="CC863">
        <v>3.4423823910000002</v>
      </c>
      <c r="CD863">
        <v>3.4394563659999999</v>
      </c>
      <c r="CE863">
        <v>199.66</v>
      </c>
      <c r="CF863" t="s">
        <v>609</v>
      </c>
      <c r="CG863">
        <v>1</v>
      </c>
      <c r="CH863" t="s">
        <v>3064</v>
      </c>
      <c r="CJ863" t="s">
        <v>919</v>
      </c>
      <c r="CL863" t="s">
        <v>779</v>
      </c>
      <c r="CM863" t="s">
        <v>779</v>
      </c>
      <c r="CN863" t="s">
        <v>779</v>
      </c>
      <c r="CO863" t="s">
        <v>779</v>
      </c>
      <c r="CP863" t="s">
        <v>779</v>
      </c>
      <c r="CQ863" t="s">
        <v>779</v>
      </c>
      <c r="CU863" t="s">
        <v>780</v>
      </c>
      <c r="CV863" t="s">
        <v>780</v>
      </c>
      <c r="CW863" t="s">
        <v>3065</v>
      </c>
      <c r="CX863">
        <v>0</v>
      </c>
      <c r="CY863" t="s">
        <v>677</v>
      </c>
    </row>
    <row r="864" spans="1:103" hidden="1">
      <c r="A864" t="str">
        <f t="shared" ref="A864:A869" si="1">2&amp;J864</f>
        <v>200/B-002-F/094-A-14/00</v>
      </c>
      <c r="B864">
        <v>52680</v>
      </c>
      <c r="C864" t="s">
        <v>3066</v>
      </c>
      <c r="D864" t="s">
        <v>592</v>
      </c>
      <c r="E864" t="s">
        <v>665</v>
      </c>
      <c r="F864" t="s">
        <v>594</v>
      </c>
      <c r="G864" t="s">
        <v>3067</v>
      </c>
      <c r="H864">
        <v>10724</v>
      </c>
      <c r="I864" t="s">
        <v>616</v>
      </c>
      <c r="J864" t="s">
        <v>3068</v>
      </c>
      <c r="L864" t="s">
        <v>864</v>
      </c>
      <c r="N864" t="s">
        <v>3014</v>
      </c>
      <c r="O864" t="s">
        <v>3069</v>
      </c>
      <c r="P864" t="s">
        <v>3070</v>
      </c>
      <c r="Q864" t="s">
        <v>642</v>
      </c>
      <c r="R864">
        <v>200</v>
      </c>
      <c r="S864">
        <v>200</v>
      </c>
      <c r="T864">
        <v>142</v>
      </c>
      <c r="U864">
        <v>11</v>
      </c>
      <c r="V864">
        <v>11</v>
      </c>
      <c r="W864">
        <v>22</v>
      </c>
      <c r="Z864" t="s">
        <v>607</v>
      </c>
      <c r="AA864">
        <v>1E-4</v>
      </c>
      <c r="AB864">
        <v>3.0000000000000001E-3</v>
      </c>
      <c r="AC864">
        <v>1.9300000000000001E-2</v>
      </c>
      <c r="AD864">
        <v>7.1000000000000004E-3</v>
      </c>
      <c r="AE864">
        <v>0.83809999999999996</v>
      </c>
      <c r="AF864">
        <v>7.6200000000000004E-2</v>
      </c>
      <c r="AG864">
        <v>3.04E-2</v>
      </c>
      <c r="AH864">
        <v>4.8999999999999998E-3</v>
      </c>
      <c r="AI864">
        <v>8.9999999999999993E-3</v>
      </c>
      <c r="AJ864">
        <v>2.8E-3</v>
      </c>
      <c r="AK864">
        <v>2.8999999999999998E-3</v>
      </c>
      <c r="AL864">
        <v>1.5E-3</v>
      </c>
      <c r="AM864">
        <v>4.0999999999999999E-4</v>
      </c>
      <c r="AN864">
        <v>1.1900000000000001E-3</v>
      </c>
      <c r="AO864">
        <v>1.3999999999999999E-4</v>
      </c>
      <c r="AP864">
        <v>0</v>
      </c>
      <c r="AQ864" t="s">
        <v>607</v>
      </c>
      <c r="AR864" t="s">
        <v>607</v>
      </c>
      <c r="AS864" t="s">
        <v>606</v>
      </c>
      <c r="AT864" t="s">
        <v>606</v>
      </c>
      <c r="AU864" t="s">
        <v>606</v>
      </c>
      <c r="BK864">
        <v>2.3000000000000001E-4</v>
      </c>
      <c r="BL864">
        <v>5.0000000000000002E-5</v>
      </c>
      <c r="BM864">
        <v>2.5999999999999998E-4</v>
      </c>
      <c r="BN864">
        <v>1.0000000000000001E-5</v>
      </c>
      <c r="BO864">
        <v>1.0000000000000001E-5</v>
      </c>
      <c r="BP864">
        <v>4.0000000000000003E-5</v>
      </c>
      <c r="BQ864">
        <v>0</v>
      </c>
      <c r="BR864">
        <v>1.0499999999999999E-3</v>
      </c>
      <c r="BS864">
        <v>3.3E-4</v>
      </c>
      <c r="BT864">
        <v>5.2999999999999998E-4</v>
      </c>
      <c r="BU864">
        <v>4.4999999999999999E-4</v>
      </c>
      <c r="BV864">
        <v>0.69299999999999995</v>
      </c>
      <c r="BW864">
        <v>0.84934080000000001</v>
      </c>
      <c r="BX864">
        <v>20.100000000000001</v>
      </c>
      <c r="BY864">
        <v>4661.7</v>
      </c>
      <c r="BZ864">
        <v>215</v>
      </c>
      <c r="CB864">
        <v>99.1</v>
      </c>
      <c r="CC864">
        <v>3.4216659470000002</v>
      </c>
      <c r="CD864">
        <v>3.4187575309999998</v>
      </c>
      <c r="CE864">
        <v>198.15</v>
      </c>
      <c r="CF864" t="s">
        <v>673</v>
      </c>
      <c r="CG864">
        <v>7100</v>
      </c>
      <c r="CH864" t="s">
        <v>3071</v>
      </c>
      <c r="CJ864" t="s">
        <v>3072</v>
      </c>
      <c r="CW864" t="s">
        <v>3073</v>
      </c>
      <c r="CX864">
        <v>0</v>
      </c>
      <c r="CY864" t="s">
        <v>677</v>
      </c>
    </row>
    <row r="865" spans="1:103" hidden="1">
      <c r="A865" t="str">
        <f t="shared" si="1"/>
        <v>200/B-044-F/094-A-14/00</v>
      </c>
      <c r="B865">
        <v>52683</v>
      </c>
      <c r="C865" t="s">
        <v>3074</v>
      </c>
      <c r="D865" t="s">
        <v>592</v>
      </c>
      <c r="E865" t="s">
        <v>665</v>
      </c>
      <c r="F865" t="s">
        <v>594</v>
      </c>
      <c r="G865" t="s">
        <v>3075</v>
      </c>
      <c r="H865">
        <v>10925</v>
      </c>
      <c r="I865" t="s">
        <v>616</v>
      </c>
      <c r="J865" t="s">
        <v>3076</v>
      </c>
      <c r="L865" t="s">
        <v>864</v>
      </c>
      <c r="N865" t="s">
        <v>3014</v>
      </c>
      <c r="O865" t="s">
        <v>3069</v>
      </c>
      <c r="P865" t="s">
        <v>3070</v>
      </c>
      <c r="Q865" t="s">
        <v>642</v>
      </c>
      <c r="R865">
        <v>650</v>
      </c>
      <c r="S865">
        <v>650</v>
      </c>
      <c r="T865">
        <v>425</v>
      </c>
      <c r="U865">
        <v>18</v>
      </c>
      <c r="V865">
        <v>18</v>
      </c>
      <c r="W865">
        <v>21</v>
      </c>
      <c r="Z865">
        <v>1E-4</v>
      </c>
      <c r="AA865">
        <v>2.0000000000000001E-4</v>
      </c>
      <c r="AB865">
        <v>4.3E-3</v>
      </c>
      <c r="AC865">
        <v>1.21E-2</v>
      </c>
      <c r="AD865">
        <v>2.9999999999999997E-4</v>
      </c>
      <c r="AE865">
        <v>0.81100000000000005</v>
      </c>
      <c r="AF865">
        <v>8.8400000000000006E-2</v>
      </c>
      <c r="AG865">
        <v>4.9500000000000002E-2</v>
      </c>
      <c r="AH865">
        <v>6.0000000000000001E-3</v>
      </c>
      <c r="AI865">
        <v>1.37E-2</v>
      </c>
      <c r="AJ865">
        <v>3.5000000000000001E-3</v>
      </c>
      <c r="AK865">
        <v>3.8999999999999998E-3</v>
      </c>
      <c r="AL865">
        <v>1.6000000000000001E-3</v>
      </c>
      <c r="AM865">
        <v>3.8000000000000002E-4</v>
      </c>
      <c r="AN865">
        <v>9.8999999999999999E-4</v>
      </c>
      <c r="AO865">
        <v>1.2E-4</v>
      </c>
      <c r="AP865">
        <v>0</v>
      </c>
      <c r="AQ865" t="s">
        <v>607</v>
      </c>
      <c r="AR865" t="s">
        <v>607</v>
      </c>
      <c r="AS865" t="s">
        <v>607</v>
      </c>
      <c r="AT865" t="s">
        <v>607</v>
      </c>
      <c r="AU865" t="s">
        <v>607</v>
      </c>
      <c r="BK865">
        <v>2.4000000000000001E-4</v>
      </c>
      <c r="BL865">
        <v>4.0000000000000003E-5</v>
      </c>
      <c r="BM865">
        <v>2.7999999999999998E-4</v>
      </c>
      <c r="BN865">
        <v>2.0000000000000002E-5</v>
      </c>
      <c r="BO865">
        <v>1.0000000000000001E-5</v>
      </c>
      <c r="BP865">
        <v>5.0000000000000002E-5</v>
      </c>
      <c r="BQ865">
        <v>0</v>
      </c>
      <c r="BR865">
        <v>1.2600000000000001E-3</v>
      </c>
      <c r="BS865">
        <v>5.1000000000000004E-4</v>
      </c>
      <c r="BT865">
        <v>8.7000000000000001E-4</v>
      </c>
      <c r="BU865">
        <v>6.3000000000000003E-4</v>
      </c>
      <c r="BV865">
        <v>0.72</v>
      </c>
      <c r="BW865">
        <v>0.88243199999999999</v>
      </c>
      <c r="BX865">
        <v>20.9</v>
      </c>
      <c r="BY865">
        <v>4598.8999999999996</v>
      </c>
      <c r="BZ865">
        <v>219.8</v>
      </c>
      <c r="CB865">
        <v>96.3</v>
      </c>
      <c r="CC865">
        <v>3.32498921</v>
      </c>
      <c r="CD865">
        <v>3.3221629689999999</v>
      </c>
      <c r="CE865">
        <v>192.06</v>
      </c>
      <c r="CF865" t="s">
        <v>609</v>
      </c>
      <c r="CG865">
        <v>300</v>
      </c>
      <c r="CH865" t="s">
        <v>3077</v>
      </c>
      <c r="CJ865" t="s">
        <v>3078</v>
      </c>
      <c r="CW865" t="s">
        <v>3073</v>
      </c>
      <c r="CX865">
        <v>0</v>
      </c>
      <c r="CY865" t="s">
        <v>677</v>
      </c>
    </row>
    <row r="866" spans="1:103" hidden="1">
      <c r="A866" t="str">
        <f t="shared" si="1"/>
        <v>200/D-093-K/094-A-11/00</v>
      </c>
      <c r="B866">
        <v>52718</v>
      </c>
      <c r="C866" t="s">
        <v>3079</v>
      </c>
      <c r="D866" t="s">
        <v>592</v>
      </c>
      <c r="E866" t="s">
        <v>665</v>
      </c>
      <c r="F866" t="s">
        <v>594</v>
      </c>
      <c r="G866" t="s">
        <v>3080</v>
      </c>
      <c r="H866">
        <v>12109</v>
      </c>
      <c r="I866" t="s">
        <v>616</v>
      </c>
      <c r="J866" t="s">
        <v>667</v>
      </c>
      <c r="L866" t="s">
        <v>864</v>
      </c>
      <c r="N866" t="s">
        <v>3014</v>
      </c>
      <c r="O866" t="s">
        <v>3069</v>
      </c>
      <c r="P866" t="s">
        <v>3070</v>
      </c>
      <c r="Q866" t="s">
        <v>3081</v>
      </c>
      <c r="R866">
        <v>230</v>
      </c>
      <c r="S866">
        <v>230</v>
      </c>
      <c r="T866">
        <v>228</v>
      </c>
      <c r="U866">
        <v>7</v>
      </c>
      <c r="V866">
        <v>7</v>
      </c>
      <c r="W866">
        <v>21</v>
      </c>
      <c r="Y866" t="s">
        <v>3082</v>
      </c>
      <c r="Z866">
        <v>1E-4</v>
      </c>
      <c r="AA866">
        <v>2.0000000000000001E-4</v>
      </c>
      <c r="AB866">
        <v>6.4999999999999997E-3</v>
      </c>
      <c r="AC866">
        <v>8.8999999999999999E-3</v>
      </c>
      <c r="AD866">
        <v>2.7000000000000001E-3</v>
      </c>
      <c r="AE866">
        <v>0.82589999999999997</v>
      </c>
      <c r="AF866">
        <v>8.0399999999999999E-2</v>
      </c>
      <c r="AG866">
        <v>5.0799999999999998E-2</v>
      </c>
      <c r="AH866">
        <v>5.5999999999999999E-3</v>
      </c>
      <c r="AI866">
        <v>1.15E-2</v>
      </c>
      <c r="AJ866">
        <v>2.3E-3</v>
      </c>
      <c r="AK866">
        <v>2.3E-3</v>
      </c>
      <c r="AL866">
        <v>6.8999999999999997E-4</v>
      </c>
      <c r="AM866">
        <v>1.9000000000000001E-4</v>
      </c>
      <c r="AN866">
        <v>5.5000000000000003E-4</v>
      </c>
      <c r="AO866">
        <v>6.0000000000000002E-5</v>
      </c>
      <c r="AP866">
        <v>0</v>
      </c>
      <c r="AQ866" t="s">
        <v>607</v>
      </c>
      <c r="AR866" t="s">
        <v>607</v>
      </c>
      <c r="AS866" t="s">
        <v>607</v>
      </c>
      <c r="AT866" t="s">
        <v>607</v>
      </c>
      <c r="AU866" t="s">
        <v>607</v>
      </c>
      <c r="BK866">
        <v>1E-4</v>
      </c>
      <c r="BL866">
        <v>1.0000000000000001E-5</v>
      </c>
      <c r="BM866">
        <v>8.0000000000000007E-5</v>
      </c>
      <c r="BN866">
        <v>1.0000000000000001E-5</v>
      </c>
      <c r="BO866">
        <v>1.0000000000000001E-5</v>
      </c>
      <c r="BP866">
        <v>2.0000000000000002E-5</v>
      </c>
      <c r="BQ866">
        <v>0</v>
      </c>
      <c r="BR866">
        <v>5.0000000000000001E-4</v>
      </c>
      <c r="BS866">
        <v>1.7000000000000001E-4</v>
      </c>
      <c r="BT866">
        <v>2.4000000000000001E-4</v>
      </c>
      <c r="BU866">
        <v>1.7000000000000001E-4</v>
      </c>
      <c r="BV866">
        <v>0.69599999999999995</v>
      </c>
      <c r="BW866">
        <v>0.85301760000000004</v>
      </c>
      <c r="BX866">
        <v>20.2</v>
      </c>
      <c r="BY866">
        <v>4606.5</v>
      </c>
      <c r="BZ866">
        <v>216.1</v>
      </c>
      <c r="CB866">
        <v>98.8</v>
      </c>
      <c r="CC866">
        <v>3.411307726</v>
      </c>
      <c r="CD866">
        <v>3.4084081140000002</v>
      </c>
      <c r="CE866">
        <v>197.49</v>
      </c>
      <c r="CF866" t="s">
        <v>673</v>
      </c>
      <c r="CG866">
        <v>2700</v>
      </c>
      <c r="CH866" t="s">
        <v>3083</v>
      </c>
      <c r="CJ866" t="s">
        <v>675</v>
      </c>
      <c r="CW866" t="s">
        <v>3073</v>
      </c>
      <c r="CX866">
        <v>1500</v>
      </c>
      <c r="CY866" t="s">
        <v>677</v>
      </c>
    </row>
    <row r="867" spans="1:103" hidden="1">
      <c r="A867" t="str">
        <f t="shared" si="1"/>
        <v>200/D-093-K/094-A-11/00</v>
      </c>
      <c r="B867">
        <v>52717</v>
      </c>
      <c r="C867" t="s">
        <v>664</v>
      </c>
      <c r="D867" t="s">
        <v>592</v>
      </c>
      <c r="E867" t="s">
        <v>665</v>
      </c>
      <c r="F867" t="s">
        <v>594</v>
      </c>
      <c r="G867" t="s">
        <v>3084</v>
      </c>
      <c r="H867">
        <v>13019</v>
      </c>
      <c r="I867" t="s">
        <v>616</v>
      </c>
      <c r="J867" t="s">
        <v>667</v>
      </c>
      <c r="L867" t="s">
        <v>668</v>
      </c>
      <c r="N867" t="s">
        <v>3014</v>
      </c>
      <c r="O867" t="s">
        <v>3069</v>
      </c>
      <c r="P867" t="s">
        <v>3085</v>
      </c>
      <c r="Q867" t="s">
        <v>2948</v>
      </c>
      <c r="R867">
        <v>3800</v>
      </c>
      <c r="S867">
        <v>3800</v>
      </c>
      <c r="T867">
        <v>3354</v>
      </c>
      <c r="U867">
        <v>21</v>
      </c>
      <c r="V867">
        <v>21</v>
      </c>
      <c r="W867">
        <v>21</v>
      </c>
      <c r="Z867" t="s">
        <v>607</v>
      </c>
      <c r="AA867">
        <v>1E-4</v>
      </c>
      <c r="AB867">
        <v>2.5000000000000001E-3</v>
      </c>
      <c r="AC867">
        <v>2.1899999999999999E-2</v>
      </c>
      <c r="AD867">
        <v>0.01</v>
      </c>
      <c r="AE867">
        <v>0.83309999999999995</v>
      </c>
      <c r="AF867">
        <v>7.6999999999999999E-2</v>
      </c>
      <c r="AG867">
        <v>3.15E-2</v>
      </c>
      <c r="AH867">
        <v>5.1999999999999998E-3</v>
      </c>
      <c r="AI867">
        <v>9.2999999999999992E-3</v>
      </c>
      <c r="AJ867">
        <v>2.8E-3</v>
      </c>
      <c r="AK867">
        <v>2.8E-3</v>
      </c>
      <c r="AL867">
        <v>1.1000000000000001E-3</v>
      </c>
      <c r="AM867">
        <v>1.9000000000000001E-4</v>
      </c>
      <c r="AN867">
        <v>3.6999999999999999E-4</v>
      </c>
      <c r="AO867">
        <v>6.9999999999999994E-5</v>
      </c>
      <c r="AP867">
        <v>9.0000000000000006E-5</v>
      </c>
      <c r="AQ867" t="s">
        <v>607</v>
      </c>
      <c r="AR867" t="s">
        <v>607</v>
      </c>
      <c r="AS867" t="s">
        <v>606</v>
      </c>
      <c r="AT867" t="s">
        <v>606</v>
      </c>
      <c r="AU867" t="s">
        <v>606</v>
      </c>
      <c r="BK867">
        <v>1.6000000000000001E-4</v>
      </c>
      <c r="BL867">
        <v>5.0000000000000002E-5</v>
      </c>
      <c r="BM867">
        <v>1.2E-4</v>
      </c>
      <c r="BN867">
        <v>0</v>
      </c>
      <c r="BO867">
        <v>1.0000000000000001E-5</v>
      </c>
      <c r="BP867">
        <v>2.0000000000000002E-5</v>
      </c>
      <c r="BQ867">
        <v>1.0000000000000001E-5</v>
      </c>
      <c r="BR867">
        <v>8.4999999999999995E-4</v>
      </c>
      <c r="BS867">
        <v>2.3000000000000001E-4</v>
      </c>
      <c r="BT867">
        <v>3.2000000000000003E-4</v>
      </c>
      <c r="BU867">
        <v>2.1000000000000001E-4</v>
      </c>
      <c r="BV867">
        <v>0.69299999999999995</v>
      </c>
      <c r="BW867">
        <v>0.84934080000000001</v>
      </c>
      <c r="BX867">
        <v>20.100000000000001</v>
      </c>
      <c r="BY867">
        <v>4684.8</v>
      </c>
      <c r="BZ867">
        <v>215.4</v>
      </c>
      <c r="CB867">
        <v>99.3</v>
      </c>
      <c r="CC867">
        <v>3.4285714289999998</v>
      </c>
      <c r="CD867">
        <v>3.425657143</v>
      </c>
      <c r="CE867">
        <v>198.42</v>
      </c>
      <c r="CF867" t="s">
        <v>673</v>
      </c>
      <c r="CG867">
        <v>10000</v>
      </c>
      <c r="CH867" t="s">
        <v>674</v>
      </c>
      <c r="CJ867" t="s">
        <v>675</v>
      </c>
      <c r="CW867" t="s">
        <v>3073</v>
      </c>
      <c r="CX867">
        <v>7600</v>
      </c>
      <c r="CY867" t="s">
        <v>677</v>
      </c>
    </row>
    <row r="868" spans="1:103" hidden="1">
      <c r="A868" t="str">
        <f t="shared" si="1"/>
        <v>200/C-002-E/094-A-14/00</v>
      </c>
      <c r="B868">
        <v>52694</v>
      </c>
      <c r="C868" t="s">
        <v>3086</v>
      </c>
      <c r="D868" t="s">
        <v>592</v>
      </c>
      <c r="E868" t="s">
        <v>665</v>
      </c>
      <c r="F868" t="s">
        <v>594</v>
      </c>
      <c r="G868" t="s">
        <v>3087</v>
      </c>
      <c r="H868">
        <v>9850</v>
      </c>
      <c r="I868" t="s">
        <v>616</v>
      </c>
      <c r="J868" t="s">
        <v>3088</v>
      </c>
      <c r="L868" t="s">
        <v>864</v>
      </c>
      <c r="N868" t="s">
        <v>3014</v>
      </c>
      <c r="O868" t="s">
        <v>3069</v>
      </c>
      <c r="P868" t="s">
        <v>3070</v>
      </c>
      <c r="Q868" t="s">
        <v>642</v>
      </c>
      <c r="R868">
        <v>280</v>
      </c>
      <c r="S868">
        <v>280</v>
      </c>
      <c r="T868">
        <v>310</v>
      </c>
      <c r="U868">
        <v>9</v>
      </c>
      <c r="V868">
        <v>9</v>
      </c>
      <c r="W868">
        <v>21</v>
      </c>
      <c r="Z868" t="s">
        <v>607</v>
      </c>
      <c r="AA868">
        <v>1E-4</v>
      </c>
      <c r="AB868">
        <v>2.8E-3</v>
      </c>
      <c r="AC868">
        <v>2.23E-2</v>
      </c>
      <c r="AD868">
        <v>9.1999999999999998E-3</v>
      </c>
      <c r="AE868">
        <v>0.83030000000000004</v>
      </c>
      <c r="AF868">
        <v>7.85E-2</v>
      </c>
      <c r="AG868">
        <v>3.1699999999999999E-2</v>
      </c>
      <c r="AH868">
        <v>4.7999999999999996E-3</v>
      </c>
      <c r="AI868">
        <v>8.3999999999999995E-3</v>
      </c>
      <c r="AJ868">
        <v>2.3E-3</v>
      </c>
      <c r="AK868">
        <v>2.3E-3</v>
      </c>
      <c r="AL868">
        <v>1.16E-3</v>
      </c>
      <c r="AM868">
        <v>5.4000000000000001E-4</v>
      </c>
      <c r="AN868">
        <v>1.5399999999999999E-3</v>
      </c>
      <c r="AO868">
        <v>2.1000000000000001E-4</v>
      </c>
      <c r="AP868">
        <v>9.0000000000000006E-5</v>
      </c>
      <c r="AQ868" t="s">
        <v>607</v>
      </c>
      <c r="AR868" t="s">
        <v>607</v>
      </c>
      <c r="AS868" t="s">
        <v>607</v>
      </c>
      <c r="AT868" t="s">
        <v>606</v>
      </c>
      <c r="AU868" t="s">
        <v>606</v>
      </c>
      <c r="BK868">
        <v>2.9E-4</v>
      </c>
      <c r="BL868">
        <v>4.0000000000000003E-5</v>
      </c>
      <c r="BM868">
        <v>5.1000000000000004E-4</v>
      </c>
      <c r="BN868">
        <v>3.0000000000000001E-5</v>
      </c>
      <c r="BO868">
        <v>3.0000000000000001E-5</v>
      </c>
      <c r="BP868">
        <v>1.2999999999999999E-4</v>
      </c>
      <c r="BQ868">
        <v>1.0000000000000001E-5</v>
      </c>
      <c r="BR868">
        <v>1.1000000000000001E-3</v>
      </c>
      <c r="BS868">
        <v>3.5E-4</v>
      </c>
      <c r="BT868">
        <v>6.2E-4</v>
      </c>
      <c r="BU868">
        <v>6.4999999999999997E-4</v>
      </c>
      <c r="BV868">
        <v>0.7</v>
      </c>
      <c r="BW868">
        <v>0.85792000000000002</v>
      </c>
      <c r="BX868">
        <v>20.3</v>
      </c>
      <c r="BY868">
        <v>4680</v>
      </c>
      <c r="BZ868">
        <v>216.2</v>
      </c>
      <c r="CB868">
        <v>99.6</v>
      </c>
      <c r="CC868">
        <v>3.4389296499999999</v>
      </c>
      <c r="CD868">
        <v>3.43600656</v>
      </c>
      <c r="CE868">
        <v>198.11</v>
      </c>
      <c r="CF868" t="s">
        <v>673</v>
      </c>
      <c r="CG868">
        <v>9200</v>
      </c>
      <c r="CH868" t="s">
        <v>3089</v>
      </c>
      <c r="CJ868" t="s">
        <v>3090</v>
      </c>
      <c r="CW868" t="s">
        <v>3073</v>
      </c>
      <c r="CX868">
        <v>0</v>
      </c>
      <c r="CY868" t="s">
        <v>677</v>
      </c>
    </row>
    <row r="869" spans="1:103" hidden="1">
      <c r="A869" t="str">
        <f t="shared" si="1"/>
        <v>200/D-093-K/094-A-11/00</v>
      </c>
      <c r="B869">
        <v>84370</v>
      </c>
      <c r="C869" t="s">
        <v>3091</v>
      </c>
      <c r="D869" t="s">
        <v>592</v>
      </c>
      <c r="E869" t="s">
        <v>665</v>
      </c>
      <c r="F869" t="s">
        <v>594</v>
      </c>
      <c r="G869" t="s">
        <v>3092</v>
      </c>
      <c r="H869">
        <v>5934</v>
      </c>
      <c r="I869" t="s">
        <v>616</v>
      </c>
      <c r="J869" t="s">
        <v>667</v>
      </c>
      <c r="L869" t="s">
        <v>874</v>
      </c>
      <c r="N869" t="s">
        <v>3014</v>
      </c>
      <c r="O869" t="s">
        <v>3069</v>
      </c>
      <c r="P869" t="s">
        <v>3070</v>
      </c>
      <c r="Q869" t="s">
        <v>2613</v>
      </c>
      <c r="R869">
        <v>3700</v>
      </c>
      <c r="S869">
        <v>3700</v>
      </c>
      <c r="T869">
        <v>3252</v>
      </c>
      <c r="U869">
        <v>23</v>
      </c>
      <c r="V869">
        <v>23</v>
      </c>
      <c r="W869">
        <v>22</v>
      </c>
      <c r="Y869" t="s">
        <v>3093</v>
      </c>
      <c r="Z869">
        <v>1E-4</v>
      </c>
      <c r="AA869">
        <v>1E-4</v>
      </c>
      <c r="AB869">
        <v>2E-3</v>
      </c>
      <c r="AC869">
        <v>2.18E-2</v>
      </c>
      <c r="AD869">
        <v>5.8999999999999999E-3</v>
      </c>
      <c r="AE869">
        <v>0.83720000000000006</v>
      </c>
      <c r="AF869">
        <v>7.6700000000000004E-2</v>
      </c>
      <c r="AG869">
        <v>3.2099999999999997E-2</v>
      </c>
      <c r="AH869">
        <v>5.3E-3</v>
      </c>
      <c r="AI869">
        <v>9.4999999999999998E-3</v>
      </c>
      <c r="AJ869">
        <v>2.8E-3</v>
      </c>
      <c r="AK869">
        <v>2.8E-3</v>
      </c>
      <c r="AL869">
        <v>1.2199999999999999E-3</v>
      </c>
      <c r="AM869">
        <v>1.6000000000000001E-4</v>
      </c>
      <c r="AN869">
        <v>3.8000000000000002E-4</v>
      </c>
      <c r="AO869">
        <v>0</v>
      </c>
      <c r="AP869">
        <v>0</v>
      </c>
      <c r="AQ869" t="s">
        <v>606</v>
      </c>
      <c r="AR869" t="s">
        <v>606</v>
      </c>
      <c r="AS869" t="s">
        <v>606</v>
      </c>
      <c r="AT869" t="s">
        <v>606</v>
      </c>
      <c r="AU869" t="s">
        <v>606</v>
      </c>
      <c r="BK869">
        <v>1.9000000000000001E-4</v>
      </c>
      <c r="BL869">
        <v>5.0000000000000002E-5</v>
      </c>
      <c r="BM869">
        <v>1.2999999999999999E-4</v>
      </c>
      <c r="BN869">
        <v>0</v>
      </c>
      <c r="BO869">
        <v>0</v>
      </c>
      <c r="BP869">
        <v>0</v>
      </c>
      <c r="BQ869">
        <v>0</v>
      </c>
      <c r="BR869">
        <v>8.3000000000000001E-4</v>
      </c>
      <c r="BS869">
        <v>2.3000000000000001E-4</v>
      </c>
      <c r="BT869">
        <v>3.2000000000000003E-4</v>
      </c>
      <c r="BU869">
        <v>1.9000000000000001E-4</v>
      </c>
      <c r="BV869">
        <v>0.68899999999999995</v>
      </c>
      <c r="BW869">
        <v>0.84443840000000003</v>
      </c>
      <c r="BX869">
        <v>20</v>
      </c>
      <c r="BY869">
        <v>4667.7</v>
      </c>
      <c r="BZ869">
        <v>214.7</v>
      </c>
      <c r="CB869">
        <v>92.7</v>
      </c>
      <c r="CC869">
        <v>3.2006905479999999</v>
      </c>
      <c r="CD869">
        <v>3.1979699610000001</v>
      </c>
      <c r="CE869">
        <v>183.48</v>
      </c>
      <c r="CF869" t="s">
        <v>673</v>
      </c>
      <c r="CG869">
        <v>5900</v>
      </c>
      <c r="CH869" t="s">
        <v>3094</v>
      </c>
      <c r="CI869" t="s">
        <v>157</v>
      </c>
      <c r="CJ869" t="s">
        <v>675</v>
      </c>
      <c r="CW869" t="s">
        <v>3073</v>
      </c>
      <c r="CX869">
        <v>2900</v>
      </c>
      <c r="CY869" t="s">
        <v>677</v>
      </c>
    </row>
    <row r="870" spans="1:103" hidden="1">
      <c r="B870">
        <v>79041</v>
      </c>
      <c r="C870" t="s">
        <v>1741</v>
      </c>
      <c r="D870" t="s">
        <v>592</v>
      </c>
      <c r="E870" t="s">
        <v>665</v>
      </c>
      <c r="F870" t="s">
        <v>594</v>
      </c>
      <c r="G870" t="s">
        <v>3095</v>
      </c>
      <c r="H870">
        <v>11501</v>
      </c>
      <c r="I870" t="s">
        <v>616</v>
      </c>
      <c r="J870" t="s">
        <v>598</v>
      </c>
      <c r="K870" t="s">
        <v>773</v>
      </c>
      <c r="L870" t="s">
        <v>617</v>
      </c>
      <c r="N870" t="s">
        <v>3096</v>
      </c>
      <c r="O870" t="s">
        <v>3097</v>
      </c>
      <c r="P870" t="s">
        <v>3098</v>
      </c>
      <c r="Q870" t="s">
        <v>630</v>
      </c>
      <c r="R870">
        <v>6800</v>
      </c>
      <c r="S870">
        <v>6800</v>
      </c>
      <c r="T870">
        <v>5767</v>
      </c>
      <c r="U870">
        <v>23</v>
      </c>
      <c r="V870">
        <v>23</v>
      </c>
      <c r="W870">
        <v>21</v>
      </c>
      <c r="Y870" t="s">
        <v>3099</v>
      </c>
      <c r="Z870" t="s">
        <v>607</v>
      </c>
      <c r="AA870">
        <v>5.0000000000000001E-4</v>
      </c>
      <c r="AB870">
        <v>7.9000000000000008E-3</v>
      </c>
      <c r="AC870">
        <v>1.8100000000000002E-2</v>
      </c>
      <c r="AD870" t="s">
        <v>606</v>
      </c>
      <c r="AE870">
        <v>0.96560000000000001</v>
      </c>
      <c r="AF870">
        <v>5.1000000000000004E-3</v>
      </c>
      <c r="AG870">
        <v>8.9999999999999998E-4</v>
      </c>
      <c r="AH870">
        <v>4.0000000000000002E-4</v>
      </c>
      <c r="AI870">
        <v>2.0000000000000001E-4</v>
      </c>
      <c r="AJ870">
        <v>2.0000000000000001E-4</v>
      </c>
      <c r="AK870">
        <v>1E-4</v>
      </c>
      <c r="AL870">
        <v>1.3999999999999999E-4</v>
      </c>
      <c r="AM870">
        <v>1.6000000000000001E-4</v>
      </c>
      <c r="AN870">
        <v>1.4999999999999999E-4</v>
      </c>
      <c r="AO870">
        <v>9.0000000000000006E-5</v>
      </c>
      <c r="AP870">
        <v>1E-4</v>
      </c>
      <c r="AQ870">
        <v>1E-4</v>
      </c>
      <c r="AR870" t="s">
        <v>607</v>
      </c>
      <c r="AS870" t="s">
        <v>607</v>
      </c>
      <c r="AT870" t="s">
        <v>607</v>
      </c>
      <c r="AU870" t="s">
        <v>606</v>
      </c>
      <c r="BK870">
        <v>0</v>
      </c>
      <c r="BL870">
        <v>3.0000000000000001E-5</v>
      </c>
      <c r="BM870">
        <v>1.0000000000000001E-5</v>
      </c>
      <c r="BN870">
        <v>0</v>
      </c>
      <c r="BO870">
        <v>0</v>
      </c>
      <c r="BP870">
        <v>1.0000000000000001E-5</v>
      </c>
      <c r="BQ870">
        <v>0</v>
      </c>
      <c r="BR870">
        <v>1.2999999999999999E-4</v>
      </c>
      <c r="BS870">
        <v>2.0000000000000002E-5</v>
      </c>
      <c r="BT870">
        <v>2.0000000000000002E-5</v>
      </c>
      <c r="BU870">
        <v>4.0000000000000003E-5</v>
      </c>
      <c r="BV870">
        <v>0.58299999999999996</v>
      </c>
      <c r="BW870">
        <v>0.71452479999999996</v>
      </c>
      <c r="BX870">
        <v>16.899999999999999</v>
      </c>
      <c r="BY870">
        <v>4635.7</v>
      </c>
      <c r="BZ870">
        <v>193.4</v>
      </c>
      <c r="CB870">
        <v>117.1</v>
      </c>
      <c r="CC870">
        <v>4.0431592580000002</v>
      </c>
      <c r="CD870">
        <v>4.0397225719999996</v>
      </c>
      <c r="CE870">
        <v>238.06</v>
      </c>
      <c r="CF870" t="s">
        <v>609</v>
      </c>
      <c r="CG870">
        <v>0</v>
      </c>
      <c r="CH870" t="s">
        <v>631</v>
      </c>
      <c r="CJ870" t="s">
        <v>624</v>
      </c>
      <c r="CL870" t="s">
        <v>779</v>
      </c>
      <c r="CM870" t="s">
        <v>779</v>
      </c>
      <c r="CN870" t="s">
        <v>779</v>
      </c>
      <c r="CO870" t="s">
        <v>779</v>
      </c>
      <c r="CP870" t="s">
        <v>779</v>
      </c>
      <c r="CQ870" t="s">
        <v>779</v>
      </c>
      <c r="CU870" t="s">
        <v>780</v>
      </c>
      <c r="CV870" t="s">
        <v>780</v>
      </c>
      <c r="CW870" t="s">
        <v>1911</v>
      </c>
      <c r="CX870">
        <v>0</v>
      </c>
      <c r="CY870" t="s">
        <v>677</v>
      </c>
    </row>
    <row r="871" spans="1:103" hidden="1">
      <c r="B871">
        <v>79040</v>
      </c>
      <c r="C871" t="s">
        <v>1741</v>
      </c>
      <c r="D871" t="s">
        <v>592</v>
      </c>
      <c r="E871" t="s">
        <v>665</v>
      </c>
      <c r="F871" t="s">
        <v>594</v>
      </c>
      <c r="G871" t="s">
        <v>3100</v>
      </c>
      <c r="H871">
        <v>11905</v>
      </c>
      <c r="I871" t="s">
        <v>616</v>
      </c>
      <c r="J871" t="s">
        <v>598</v>
      </c>
      <c r="K871" t="s">
        <v>773</v>
      </c>
      <c r="L871" t="s">
        <v>617</v>
      </c>
      <c r="N871" t="s">
        <v>3096</v>
      </c>
      <c r="O871" t="s">
        <v>3097</v>
      </c>
      <c r="P871" t="s">
        <v>3098</v>
      </c>
      <c r="Q871" t="s">
        <v>627</v>
      </c>
      <c r="R871">
        <v>6800</v>
      </c>
      <c r="S871">
        <v>6800</v>
      </c>
      <c r="T871">
        <v>5599</v>
      </c>
      <c r="U871">
        <v>25</v>
      </c>
      <c r="V871">
        <v>25</v>
      </c>
      <c r="W871">
        <v>21</v>
      </c>
      <c r="Y871" t="s">
        <v>3101</v>
      </c>
      <c r="Z871" t="s">
        <v>607</v>
      </c>
      <c r="AA871">
        <v>4.0000000000000002E-4</v>
      </c>
      <c r="AB871">
        <v>7.4000000000000003E-3</v>
      </c>
      <c r="AC871">
        <v>1.8599999999999998E-2</v>
      </c>
      <c r="AD871" t="s">
        <v>606</v>
      </c>
      <c r="AE871">
        <v>0.96550000000000002</v>
      </c>
      <c r="AF871">
        <v>5.1999999999999998E-3</v>
      </c>
      <c r="AG871">
        <v>8.9999999999999998E-4</v>
      </c>
      <c r="AH871">
        <v>4.0000000000000002E-4</v>
      </c>
      <c r="AI871">
        <v>2.0000000000000001E-4</v>
      </c>
      <c r="AJ871">
        <v>2.0000000000000001E-4</v>
      </c>
      <c r="AK871">
        <v>1E-4</v>
      </c>
      <c r="AL871">
        <v>1.3999999999999999E-4</v>
      </c>
      <c r="AM871">
        <v>1.6000000000000001E-4</v>
      </c>
      <c r="AN871">
        <v>3.4000000000000002E-4</v>
      </c>
      <c r="AO871">
        <v>9.0000000000000006E-5</v>
      </c>
      <c r="AP871">
        <v>0</v>
      </c>
      <c r="AQ871">
        <v>1E-4</v>
      </c>
      <c r="AR871" t="s">
        <v>607</v>
      </c>
      <c r="AS871" t="s">
        <v>607</v>
      </c>
      <c r="AT871" t="s">
        <v>607</v>
      </c>
      <c r="AU871" t="s">
        <v>606</v>
      </c>
      <c r="BK871">
        <v>0</v>
      </c>
      <c r="BL871">
        <v>3.0000000000000001E-5</v>
      </c>
      <c r="BM871">
        <v>1.0000000000000001E-5</v>
      </c>
      <c r="BN871">
        <v>0</v>
      </c>
      <c r="BO871">
        <v>0</v>
      </c>
      <c r="BP871">
        <v>1.0000000000000001E-5</v>
      </c>
      <c r="BQ871">
        <v>0</v>
      </c>
      <c r="BR871">
        <v>1.2999999999999999E-4</v>
      </c>
      <c r="BS871">
        <v>2.0000000000000002E-5</v>
      </c>
      <c r="BT871">
        <v>2.0000000000000002E-5</v>
      </c>
      <c r="BU871">
        <v>5.0000000000000002E-5</v>
      </c>
      <c r="BV871">
        <v>0.58299999999999996</v>
      </c>
      <c r="BW871">
        <v>0.71452479999999996</v>
      </c>
      <c r="BX871">
        <v>16.899999999999999</v>
      </c>
      <c r="BY871">
        <v>4638</v>
      </c>
      <c r="BZ871">
        <v>193.5</v>
      </c>
      <c r="CB871">
        <v>114.4</v>
      </c>
      <c r="CC871">
        <v>3.9499352609999998</v>
      </c>
      <c r="CD871">
        <v>3.946577816</v>
      </c>
      <c r="CE871">
        <v>232.57</v>
      </c>
      <c r="CF871" t="s">
        <v>609</v>
      </c>
      <c r="CG871">
        <v>0</v>
      </c>
      <c r="CH871" t="s">
        <v>628</v>
      </c>
      <c r="CJ871" t="s">
        <v>624</v>
      </c>
      <c r="CL871" t="s">
        <v>779</v>
      </c>
      <c r="CM871" t="s">
        <v>779</v>
      </c>
      <c r="CN871" t="s">
        <v>779</v>
      </c>
      <c r="CO871" t="s">
        <v>779</v>
      </c>
      <c r="CP871" t="s">
        <v>779</v>
      </c>
      <c r="CQ871" t="s">
        <v>779</v>
      </c>
      <c r="CU871" t="s">
        <v>780</v>
      </c>
      <c r="CV871" t="s">
        <v>780</v>
      </c>
      <c r="CW871" t="s">
        <v>1911</v>
      </c>
      <c r="CX871">
        <v>0</v>
      </c>
      <c r="CY871" t="s">
        <v>677</v>
      </c>
    </row>
    <row r="872" spans="1:103" hidden="1">
      <c r="A872" t="str">
        <f>2&amp;J872</f>
        <v>200/D-093-K/094-A-11/00</v>
      </c>
      <c r="B872">
        <v>52717</v>
      </c>
      <c r="C872" t="s">
        <v>664</v>
      </c>
      <c r="D872" t="s">
        <v>592</v>
      </c>
      <c r="E872" t="s">
        <v>665</v>
      </c>
      <c r="F872" t="s">
        <v>594</v>
      </c>
      <c r="G872" t="s">
        <v>3102</v>
      </c>
      <c r="H872">
        <v>16572</v>
      </c>
      <c r="I872" t="s">
        <v>616</v>
      </c>
      <c r="J872" t="s">
        <v>667</v>
      </c>
      <c r="L872" t="s">
        <v>668</v>
      </c>
      <c r="N872" t="s">
        <v>3103</v>
      </c>
      <c r="O872" t="s">
        <v>3096</v>
      </c>
      <c r="P872" t="s">
        <v>3098</v>
      </c>
      <c r="Q872" t="s">
        <v>2948</v>
      </c>
      <c r="R872">
        <v>3600</v>
      </c>
      <c r="S872">
        <v>3600</v>
      </c>
      <c r="T872">
        <v>3105</v>
      </c>
      <c r="U872">
        <v>23</v>
      </c>
      <c r="V872">
        <v>23</v>
      </c>
      <c r="W872">
        <v>23</v>
      </c>
      <c r="Y872" t="s">
        <v>2970</v>
      </c>
      <c r="Z872" t="s">
        <v>607</v>
      </c>
      <c r="AA872">
        <v>2.0000000000000001E-4</v>
      </c>
      <c r="AB872">
        <v>2.3999999999999998E-3</v>
      </c>
      <c r="AC872">
        <v>2.2700000000000001E-2</v>
      </c>
      <c r="AD872">
        <v>1.03E-2</v>
      </c>
      <c r="AE872">
        <v>0.82540000000000002</v>
      </c>
      <c r="AF872">
        <v>7.8200000000000006E-2</v>
      </c>
      <c r="AG872">
        <v>3.3599999999999998E-2</v>
      </c>
      <c r="AH872">
        <v>5.5999999999999999E-3</v>
      </c>
      <c r="AI872">
        <v>1.04E-2</v>
      </c>
      <c r="AJ872">
        <v>3.2000000000000002E-3</v>
      </c>
      <c r="AK872">
        <v>3.2000000000000002E-3</v>
      </c>
      <c r="AL872">
        <v>1.39E-3</v>
      </c>
      <c r="AM872">
        <v>3.4000000000000002E-4</v>
      </c>
      <c r="AN872">
        <v>6.9999999999999999E-4</v>
      </c>
      <c r="AO872">
        <v>9.0000000000000006E-5</v>
      </c>
      <c r="AP872">
        <v>0</v>
      </c>
      <c r="AQ872" t="s">
        <v>607</v>
      </c>
      <c r="AR872" t="s">
        <v>607</v>
      </c>
      <c r="AS872" t="s">
        <v>607</v>
      </c>
      <c r="AT872" t="s">
        <v>607</v>
      </c>
      <c r="AU872" t="s">
        <v>606</v>
      </c>
      <c r="BK872">
        <v>1.9000000000000001E-4</v>
      </c>
      <c r="BL872">
        <v>5.0000000000000002E-5</v>
      </c>
      <c r="BM872">
        <v>1.3999999999999999E-4</v>
      </c>
      <c r="BN872">
        <v>0</v>
      </c>
      <c r="BO872">
        <v>0</v>
      </c>
      <c r="BP872">
        <v>1.0000000000000001E-5</v>
      </c>
      <c r="BQ872">
        <v>0</v>
      </c>
      <c r="BR872">
        <v>9.6000000000000002E-4</v>
      </c>
      <c r="BS872">
        <v>2.9E-4</v>
      </c>
      <c r="BT872">
        <v>3.8000000000000002E-4</v>
      </c>
      <c r="BU872">
        <v>2.5999999999999998E-4</v>
      </c>
      <c r="BV872">
        <v>0.70199999999999996</v>
      </c>
      <c r="BW872">
        <v>0.8603712</v>
      </c>
      <c r="BX872">
        <v>20.3</v>
      </c>
      <c r="BY872">
        <v>4684.3999999999996</v>
      </c>
      <c r="BZ872">
        <v>216.9</v>
      </c>
      <c r="CB872">
        <v>98.9</v>
      </c>
      <c r="CC872">
        <v>3.4147604660000002</v>
      </c>
      <c r="CD872">
        <v>3.4118579200000001</v>
      </c>
      <c r="CE872">
        <v>197.77</v>
      </c>
      <c r="CF872" t="s">
        <v>673</v>
      </c>
      <c r="CG872">
        <v>10300</v>
      </c>
      <c r="CH872" t="s">
        <v>674</v>
      </c>
      <c r="CJ872" t="s">
        <v>675</v>
      </c>
      <c r="CW872" t="s">
        <v>3104</v>
      </c>
      <c r="CX872">
        <v>6800</v>
      </c>
      <c r="CY872" t="s">
        <v>677</v>
      </c>
    </row>
    <row r="873" spans="1:103" hidden="1">
      <c r="B873">
        <v>79041</v>
      </c>
      <c r="C873" t="s">
        <v>3105</v>
      </c>
      <c r="D873" t="s">
        <v>592</v>
      </c>
      <c r="E873" t="s">
        <v>665</v>
      </c>
      <c r="F873" t="s">
        <v>594</v>
      </c>
      <c r="G873" t="s">
        <v>3106</v>
      </c>
      <c r="H873">
        <v>12032</v>
      </c>
      <c r="I873" t="s">
        <v>616</v>
      </c>
      <c r="J873" t="s">
        <v>1302</v>
      </c>
      <c r="L873" t="s">
        <v>617</v>
      </c>
      <c r="N873" t="s">
        <v>3107</v>
      </c>
      <c r="O873" t="s">
        <v>3108</v>
      </c>
      <c r="P873" t="s">
        <v>3109</v>
      </c>
      <c r="Q873" t="s">
        <v>3110</v>
      </c>
      <c r="R873">
        <v>8000</v>
      </c>
      <c r="S873">
        <v>8000</v>
      </c>
      <c r="T873">
        <v>7232</v>
      </c>
      <c r="U873">
        <v>9</v>
      </c>
      <c r="V873">
        <v>9</v>
      </c>
      <c r="W873">
        <v>20</v>
      </c>
      <c r="Y873" t="s">
        <v>3111</v>
      </c>
      <c r="Z873" t="s">
        <v>607</v>
      </c>
      <c r="AA873">
        <v>4.0000000000000002E-4</v>
      </c>
      <c r="AB873">
        <v>7.4000000000000003E-3</v>
      </c>
      <c r="AC873">
        <v>1.84E-2</v>
      </c>
      <c r="AD873" t="s">
        <v>606</v>
      </c>
      <c r="AE873">
        <v>0.9667</v>
      </c>
      <c r="AF873">
        <v>4.7999999999999996E-3</v>
      </c>
      <c r="AG873">
        <v>1E-3</v>
      </c>
      <c r="AH873">
        <v>2.9999999999999997E-4</v>
      </c>
      <c r="AI873">
        <v>2.0000000000000001E-4</v>
      </c>
      <c r="AJ873">
        <v>2.0000000000000001E-4</v>
      </c>
      <c r="AK873">
        <v>1E-4</v>
      </c>
      <c r="AL873">
        <v>1.2999999999999999E-4</v>
      </c>
      <c r="AM873">
        <v>6.0000000000000002E-5</v>
      </c>
      <c r="AN873">
        <v>6.0000000000000002E-5</v>
      </c>
      <c r="AO873">
        <v>0</v>
      </c>
      <c r="AP873">
        <v>0</v>
      </c>
      <c r="AQ873" t="s">
        <v>606</v>
      </c>
      <c r="AR873" t="s">
        <v>606</v>
      </c>
      <c r="AS873" t="s">
        <v>606</v>
      </c>
      <c r="AT873" t="s">
        <v>606</v>
      </c>
      <c r="AU873" t="s">
        <v>606</v>
      </c>
      <c r="BK873">
        <v>0</v>
      </c>
      <c r="BL873">
        <v>4.0000000000000003E-5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1.2999999999999999E-4</v>
      </c>
      <c r="BS873">
        <v>2.0000000000000002E-5</v>
      </c>
      <c r="BT873">
        <v>2.0000000000000002E-5</v>
      </c>
      <c r="BU873">
        <v>4.0000000000000003E-5</v>
      </c>
      <c r="BV873">
        <v>0.58099999999999996</v>
      </c>
      <c r="BW873">
        <v>0.71207359999999997</v>
      </c>
      <c r="BX873">
        <v>16.8</v>
      </c>
      <c r="BY873">
        <v>4638.8</v>
      </c>
      <c r="BZ873">
        <v>193.2</v>
      </c>
      <c r="CB873">
        <v>99.3</v>
      </c>
      <c r="CC873">
        <v>3.4285714289999998</v>
      </c>
      <c r="CD873">
        <v>3.425657143</v>
      </c>
      <c r="CE873">
        <v>201.95</v>
      </c>
      <c r="CF873" t="s">
        <v>609</v>
      </c>
      <c r="CG873">
        <v>0</v>
      </c>
      <c r="CH873" t="s">
        <v>631</v>
      </c>
      <c r="CJ873" t="s">
        <v>624</v>
      </c>
      <c r="CW873" t="s">
        <v>3112</v>
      </c>
      <c r="CX873">
        <v>0</v>
      </c>
      <c r="CY873" t="s">
        <v>677</v>
      </c>
    </row>
    <row r="874" spans="1:103" hidden="1">
      <c r="B874">
        <v>79040</v>
      </c>
      <c r="C874" t="s">
        <v>3105</v>
      </c>
      <c r="D874" t="s">
        <v>592</v>
      </c>
      <c r="E874" t="s">
        <v>665</v>
      </c>
      <c r="F874" t="s">
        <v>594</v>
      </c>
      <c r="G874" t="s">
        <v>3113</v>
      </c>
      <c r="H874">
        <v>14394</v>
      </c>
      <c r="I874" t="s">
        <v>616</v>
      </c>
      <c r="J874" t="s">
        <v>1302</v>
      </c>
      <c r="L874" t="s">
        <v>617</v>
      </c>
      <c r="N874" t="s">
        <v>3107</v>
      </c>
      <c r="O874" t="s">
        <v>3108</v>
      </c>
      <c r="P874" t="s">
        <v>3109</v>
      </c>
      <c r="Q874" t="s">
        <v>3114</v>
      </c>
      <c r="R874">
        <v>8000</v>
      </c>
      <c r="S874">
        <v>8000</v>
      </c>
      <c r="T874">
        <v>7106</v>
      </c>
      <c r="U874">
        <v>14</v>
      </c>
      <c r="V874">
        <v>14</v>
      </c>
      <c r="W874">
        <v>20</v>
      </c>
      <c r="Z874" t="s">
        <v>607</v>
      </c>
      <c r="AA874">
        <v>4.0000000000000002E-4</v>
      </c>
      <c r="AB874">
        <v>7.4000000000000003E-3</v>
      </c>
      <c r="AC874">
        <v>1.9800000000000002E-2</v>
      </c>
      <c r="AD874" t="s">
        <v>606</v>
      </c>
      <c r="AE874">
        <v>0.96530000000000005</v>
      </c>
      <c r="AF874">
        <v>4.8999999999999998E-3</v>
      </c>
      <c r="AG874">
        <v>8.9999999999999998E-4</v>
      </c>
      <c r="AH874">
        <v>2.9999999999999997E-4</v>
      </c>
      <c r="AI874">
        <v>2.0000000000000001E-4</v>
      </c>
      <c r="AJ874">
        <v>2.0000000000000001E-4</v>
      </c>
      <c r="AK874">
        <v>1E-4</v>
      </c>
      <c r="AL874">
        <v>1.3999999999999999E-4</v>
      </c>
      <c r="AM874">
        <v>6.0000000000000002E-5</v>
      </c>
      <c r="AN874">
        <v>6.0000000000000002E-5</v>
      </c>
      <c r="AO874">
        <v>0</v>
      </c>
      <c r="AP874">
        <v>0</v>
      </c>
      <c r="AQ874" t="s">
        <v>606</v>
      </c>
      <c r="AR874" t="s">
        <v>606</v>
      </c>
      <c r="AS874" t="s">
        <v>606</v>
      </c>
      <c r="AT874" t="s">
        <v>606</v>
      </c>
      <c r="AU874" t="s">
        <v>606</v>
      </c>
      <c r="BK874">
        <v>0</v>
      </c>
      <c r="BL874">
        <v>4.0000000000000003E-5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1.2E-4</v>
      </c>
      <c r="BS874">
        <v>2.0000000000000002E-5</v>
      </c>
      <c r="BT874">
        <v>2.0000000000000002E-5</v>
      </c>
      <c r="BU874">
        <v>4.0000000000000003E-5</v>
      </c>
      <c r="BV874">
        <v>0.58199999999999996</v>
      </c>
      <c r="BW874">
        <v>0.71329920000000002</v>
      </c>
      <c r="BX874">
        <v>16.899999999999999</v>
      </c>
      <c r="BY874">
        <v>4642.7</v>
      </c>
      <c r="BZ874">
        <v>193.4</v>
      </c>
      <c r="CB874">
        <v>98.8</v>
      </c>
      <c r="CC874">
        <v>3.411307726</v>
      </c>
      <c r="CD874">
        <v>3.4084081140000002</v>
      </c>
      <c r="CE874">
        <v>200.95</v>
      </c>
      <c r="CF874" t="s">
        <v>609</v>
      </c>
      <c r="CG874">
        <v>0</v>
      </c>
      <c r="CH874" t="s">
        <v>628</v>
      </c>
      <c r="CJ874" t="s">
        <v>624</v>
      </c>
      <c r="CW874" t="s">
        <v>3112</v>
      </c>
      <c r="CX874">
        <v>0</v>
      </c>
      <c r="CY874" t="s">
        <v>677</v>
      </c>
    </row>
    <row r="875" spans="1:103" hidden="1">
      <c r="B875">
        <v>80694</v>
      </c>
      <c r="C875" t="s">
        <v>3105</v>
      </c>
      <c r="D875" t="s">
        <v>592</v>
      </c>
      <c r="E875" t="s">
        <v>665</v>
      </c>
      <c r="F875" t="s">
        <v>594</v>
      </c>
      <c r="G875" t="s">
        <v>3115</v>
      </c>
      <c r="H875" t="s">
        <v>157</v>
      </c>
      <c r="I875" t="s">
        <v>616</v>
      </c>
      <c r="J875" t="s">
        <v>1302</v>
      </c>
      <c r="L875" t="s">
        <v>617</v>
      </c>
      <c r="N875" t="s">
        <v>3107</v>
      </c>
      <c r="P875" t="s">
        <v>3116</v>
      </c>
      <c r="Q875" t="s">
        <v>3117</v>
      </c>
      <c r="R875" t="s">
        <v>694</v>
      </c>
      <c r="S875" t="s">
        <v>694</v>
      </c>
      <c r="T875" t="s">
        <v>694</v>
      </c>
      <c r="U875" t="s">
        <v>694</v>
      </c>
      <c r="V875" t="s">
        <v>694</v>
      </c>
      <c r="W875">
        <v>23</v>
      </c>
      <c r="Y875" t="s">
        <v>3118</v>
      </c>
      <c r="AL875">
        <v>0</v>
      </c>
      <c r="AM875">
        <v>0</v>
      </c>
      <c r="AN875">
        <v>0</v>
      </c>
      <c r="AO875">
        <v>0</v>
      </c>
      <c r="AP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0</v>
      </c>
      <c r="BW875">
        <v>0</v>
      </c>
      <c r="CB875">
        <v>95</v>
      </c>
      <c r="CC875">
        <v>3.28</v>
      </c>
      <c r="CD875">
        <v>3.2770000000000001</v>
      </c>
      <c r="CE875">
        <v>195</v>
      </c>
      <c r="CF875" t="s">
        <v>609</v>
      </c>
      <c r="CG875">
        <v>0</v>
      </c>
      <c r="CH875" t="s">
        <v>3119</v>
      </c>
      <c r="CJ875" t="s">
        <v>624</v>
      </c>
      <c r="CW875" t="s">
        <v>3112</v>
      </c>
    </row>
    <row r="876" spans="1:103" hidden="1">
      <c r="A876" t="str">
        <f>2&amp;J876</f>
        <v>200/D-093-K/094-A-11/00</v>
      </c>
      <c r="B876">
        <v>52717</v>
      </c>
      <c r="C876" t="s">
        <v>664</v>
      </c>
      <c r="D876" t="s">
        <v>592</v>
      </c>
      <c r="E876" t="s">
        <v>665</v>
      </c>
      <c r="F876" t="s">
        <v>594</v>
      </c>
      <c r="G876" t="s">
        <v>3120</v>
      </c>
      <c r="H876">
        <v>17124</v>
      </c>
      <c r="I876" t="s">
        <v>616</v>
      </c>
      <c r="J876" t="s">
        <v>667</v>
      </c>
      <c r="L876" t="s">
        <v>668</v>
      </c>
      <c r="N876" t="s">
        <v>3121</v>
      </c>
      <c r="O876" t="s">
        <v>3122</v>
      </c>
      <c r="P876" t="s">
        <v>3123</v>
      </c>
      <c r="Q876" t="s">
        <v>3124</v>
      </c>
      <c r="R876">
        <v>4200</v>
      </c>
      <c r="S876">
        <v>4200</v>
      </c>
      <c r="T876">
        <v>3751</v>
      </c>
      <c r="U876">
        <v>22</v>
      </c>
      <c r="V876">
        <v>22</v>
      </c>
      <c r="W876">
        <v>20</v>
      </c>
      <c r="Y876" t="s">
        <v>2746</v>
      </c>
      <c r="Z876" t="s">
        <v>607</v>
      </c>
      <c r="AA876">
        <v>1E-4</v>
      </c>
      <c r="AB876">
        <v>2.0999999999999999E-3</v>
      </c>
      <c r="AC876">
        <v>2.69E-2</v>
      </c>
      <c r="AD876">
        <v>1.5900000000000001E-2</v>
      </c>
      <c r="AE876">
        <v>0.81610000000000005</v>
      </c>
      <c r="AF876">
        <v>7.8E-2</v>
      </c>
      <c r="AG876">
        <v>3.2599999999999997E-2</v>
      </c>
      <c r="AH876">
        <v>5.4999999999999997E-3</v>
      </c>
      <c r="AI876">
        <v>1.0500000000000001E-2</v>
      </c>
      <c r="AJ876">
        <v>3.2000000000000002E-3</v>
      </c>
      <c r="AK876">
        <v>3.3E-3</v>
      </c>
      <c r="AL876">
        <v>1.6199999999999999E-3</v>
      </c>
      <c r="AM876">
        <v>3.5E-4</v>
      </c>
      <c r="AN876">
        <v>6.6E-4</v>
      </c>
      <c r="AO876">
        <v>5.0000000000000002E-5</v>
      </c>
      <c r="AP876">
        <v>0</v>
      </c>
      <c r="AQ876" t="s">
        <v>607</v>
      </c>
      <c r="AR876" t="s">
        <v>607</v>
      </c>
      <c r="AS876" t="s">
        <v>607</v>
      </c>
      <c r="AT876" t="s">
        <v>606</v>
      </c>
      <c r="AU876" t="s">
        <v>606</v>
      </c>
      <c r="BK876">
        <v>2.5999999999999998E-4</v>
      </c>
      <c r="BL876">
        <v>6.0000000000000002E-5</v>
      </c>
      <c r="BM876">
        <v>2.4000000000000001E-4</v>
      </c>
      <c r="BN876">
        <v>1.0000000000000001E-5</v>
      </c>
      <c r="BO876">
        <v>1.0000000000000001E-5</v>
      </c>
      <c r="BP876">
        <v>3.0000000000000001E-5</v>
      </c>
      <c r="BQ876">
        <v>0</v>
      </c>
      <c r="BR876">
        <v>1.2199999999999999E-3</v>
      </c>
      <c r="BS876">
        <v>3.5E-4</v>
      </c>
      <c r="BT876">
        <v>5.4000000000000001E-4</v>
      </c>
      <c r="BU876">
        <v>4.0000000000000002E-4</v>
      </c>
      <c r="BV876">
        <v>0.71099999999999997</v>
      </c>
      <c r="BW876">
        <v>0.8714016</v>
      </c>
      <c r="BX876">
        <v>20.6</v>
      </c>
      <c r="BY876">
        <v>4720.2</v>
      </c>
      <c r="BZ876">
        <v>218.6</v>
      </c>
      <c r="CB876">
        <v>95.2</v>
      </c>
      <c r="CC876">
        <v>3.2870090630000002</v>
      </c>
      <c r="CD876">
        <v>3.284215106</v>
      </c>
      <c r="CE876">
        <v>189.16</v>
      </c>
      <c r="CF876" t="s">
        <v>673</v>
      </c>
      <c r="CG876">
        <v>15900</v>
      </c>
      <c r="CH876" t="s">
        <v>674</v>
      </c>
      <c r="CJ876" t="s">
        <v>675</v>
      </c>
      <c r="CW876" t="s">
        <v>3125</v>
      </c>
      <c r="CX876">
        <v>11800</v>
      </c>
      <c r="CY876" t="s">
        <v>677</v>
      </c>
    </row>
    <row r="877" spans="1:103" hidden="1">
      <c r="B877">
        <v>52304</v>
      </c>
      <c r="C877" t="s">
        <v>2920</v>
      </c>
      <c r="D877" t="s">
        <v>592</v>
      </c>
      <c r="E877" t="s">
        <v>665</v>
      </c>
      <c r="F877" t="s">
        <v>594</v>
      </c>
      <c r="G877" t="s">
        <v>3126</v>
      </c>
      <c r="H877">
        <v>16405</v>
      </c>
      <c r="I877" t="s">
        <v>616</v>
      </c>
      <c r="J877" t="s">
        <v>2922</v>
      </c>
      <c r="L877" t="s">
        <v>2923</v>
      </c>
      <c r="N877" t="s">
        <v>3121</v>
      </c>
      <c r="O877" t="s">
        <v>3116</v>
      </c>
      <c r="P877" t="s">
        <v>3127</v>
      </c>
      <c r="Q877" t="s">
        <v>3128</v>
      </c>
      <c r="R877">
        <v>4700</v>
      </c>
      <c r="S877">
        <v>4700</v>
      </c>
      <c r="T877">
        <v>3935</v>
      </c>
      <c r="U877">
        <v>22</v>
      </c>
      <c r="V877">
        <v>22</v>
      </c>
      <c r="W877">
        <v>20</v>
      </c>
      <c r="Y877" t="s">
        <v>3129</v>
      </c>
      <c r="Z877" t="s">
        <v>607</v>
      </c>
      <c r="AA877">
        <v>2.0000000000000001E-4</v>
      </c>
      <c r="AB877">
        <v>4.1000000000000003E-3</v>
      </c>
      <c r="AC877">
        <v>1.7500000000000002E-2</v>
      </c>
      <c r="AD877">
        <v>2E-3</v>
      </c>
      <c r="AE877">
        <v>0.84440000000000004</v>
      </c>
      <c r="AF877">
        <v>7.4800000000000005E-2</v>
      </c>
      <c r="AG877">
        <v>3.2500000000000001E-2</v>
      </c>
      <c r="AH877">
        <v>4.5999999999999999E-3</v>
      </c>
      <c r="AI877">
        <v>9.4999999999999998E-3</v>
      </c>
      <c r="AJ877">
        <v>2.8E-3</v>
      </c>
      <c r="AK877">
        <v>2.8999999999999998E-3</v>
      </c>
      <c r="AL877">
        <v>1.39E-3</v>
      </c>
      <c r="AM877">
        <v>2.9999999999999997E-4</v>
      </c>
      <c r="AN877">
        <v>7.1000000000000002E-4</v>
      </c>
      <c r="AO877">
        <v>0</v>
      </c>
      <c r="AP877">
        <v>0</v>
      </c>
      <c r="AQ877" t="s">
        <v>607</v>
      </c>
      <c r="AR877" t="s">
        <v>607</v>
      </c>
      <c r="AS877" t="s">
        <v>607</v>
      </c>
      <c r="AT877" t="s">
        <v>606</v>
      </c>
      <c r="AU877" t="s">
        <v>606</v>
      </c>
      <c r="BK877">
        <v>1.2E-4</v>
      </c>
      <c r="BL877">
        <v>4.0000000000000003E-5</v>
      </c>
      <c r="BM877">
        <v>9.0000000000000006E-5</v>
      </c>
      <c r="BN877">
        <v>0</v>
      </c>
      <c r="BO877">
        <v>0</v>
      </c>
      <c r="BP877">
        <v>0</v>
      </c>
      <c r="BQ877">
        <v>0</v>
      </c>
      <c r="BR877">
        <v>1.07E-3</v>
      </c>
      <c r="BS877">
        <v>3.1E-4</v>
      </c>
      <c r="BT877">
        <v>3.6999999999999999E-4</v>
      </c>
      <c r="BU877">
        <v>2.9999999999999997E-4</v>
      </c>
      <c r="BV877">
        <v>0.68600000000000005</v>
      </c>
      <c r="BW877">
        <v>0.8407616</v>
      </c>
      <c r="BX877">
        <v>19.899999999999999</v>
      </c>
      <c r="BY877">
        <v>4633.5</v>
      </c>
      <c r="BZ877">
        <v>213.5</v>
      </c>
      <c r="CB877">
        <v>96.6</v>
      </c>
      <c r="CC877">
        <v>3.3353474319999998</v>
      </c>
      <c r="CD877">
        <v>3.332512387</v>
      </c>
      <c r="CE877">
        <v>193.48</v>
      </c>
      <c r="CF877" t="s">
        <v>609</v>
      </c>
      <c r="CG877">
        <v>2000</v>
      </c>
      <c r="CH877" t="s">
        <v>3130</v>
      </c>
      <c r="CJ877" t="s">
        <v>2928</v>
      </c>
      <c r="CW877" t="s">
        <v>3131</v>
      </c>
      <c r="CX877">
        <v>2000</v>
      </c>
      <c r="CY877" t="s">
        <v>677</v>
      </c>
    </row>
    <row r="878" spans="1:103" hidden="1">
      <c r="B878">
        <v>52304</v>
      </c>
      <c r="C878" t="s">
        <v>2920</v>
      </c>
      <c r="D878" t="s">
        <v>592</v>
      </c>
      <c r="E878" t="s">
        <v>665</v>
      </c>
      <c r="F878" t="s">
        <v>594</v>
      </c>
      <c r="G878" t="s">
        <v>3132</v>
      </c>
      <c r="H878">
        <v>17120</v>
      </c>
      <c r="I878" t="s">
        <v>616</v>
      </c>
      <c r="J878" t="s">
        <v>598</v>
      </c>
      <c r="L878" t="s">
        <v>2923</v>
      </c>
      <c r="N878" t="s">
        <v>3133</v>
      </c>
      <c r="O878" t="s">
        <v>3134</v>
      </c>
      <c r="P878" t="s">
        <v>3135</v>
      </c>
      <c r="Q878" t="s">
        <v>3128</v>
      </c>
      <c r="R878">
        <v>400</v>
      </c>
      <c r="S878">
        <v>400</v>
      </c>
      <c r="T878">
        <v>4950</v>
      </c>
      <c r="U878">
        <v>0</v>
      </c>
      <c r="V878">
        <v>0</v>
      </c>
      <c r="W878">
        <v>21</v>
      </c>
      <c r="Y878" t="s">
        <v>3136</v>
      </c>
      <c r="Z878" t="s">
        <v>607</v>
      </c>
      <c r="AA878">
        <v>2.0000000000000001E-4</v>
      </c>
      <c r="AB878">
        <v>4.4999999999999997E-3</v>
      </c>
      <c r="AC878">
        <v>1.2500000000000001E-2</v>
      </c>
      <c r="AD878">
        <v>1.8E-3</v>
      </c>
      <c r="AE878">
        <v>0.84060000000000001</v>
      </c>
      <c r="AF878">
        <v>8.4599999999999995E-2</v>
      </c>
      <c r="AG878">
        <v>3.7199999999999997E-2</v>
      </c>
      <c r="AH878">
        <v>4.4999999999999997E-3</v>
      </c>
      <c r="AI878">
        <v>9.1000000000000004E-3</v>
      </c>
      <c r="AJ878">
        <v>2E-3</v>
      </c>
      <c r="AK878">
        <v>1.9E-3</v>
      </c>
      <c r="AL878">
        <v>5.2999999999999998E-4</v>
      </c>
      <c r="AM878">
        <v>1.4999999999999999E-4</v>
      </c>
      <c r="AN878">
        <v>0</v>
      </c>
      <c r="AO878">
        <v>0</v>
      </c>
      <c r="AP878">
        <v>0</v>
      </c>
      <c r="AQ878" t="s">
        <v>607</v>
      </c>
      <c r="AR878" t="s">
        <v>607</v>
      </c>
      <c r="AS878" t="s">
        <v>607</v>
      </c>
      <c r="AT878" t="s">
        <v>606</v>
      </c>
      <c r="AU878" t="s">
        <v>606</v>
      </c>
      <c r="BK878">
        <v>3.0000000000000001E-5</v>
      </c>
      <c r="BL878">
        <v>2.0000000000000002E-5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2.5000000000000001E-4</v>
      </c>
      <c r="BS878">
        <v>6.0000000000000002E-5</v>
      </c>
      <c r="BT878">
        <v>6.0000000000000002E-5</v>
      </c>
      <c r="BU878">
        <v>0</v>
      </c>
      <c r="BV878">
        <v>0.67600000000000005</v>
      </c>
      <c r="BW878">
        <v>0.82850559999999995</v>
      </c>
      <c r="BX878">
        <v>19.600000000000001</v>
      </c>
      <c r="BY878">
        <v>4627.2</v>
      </c>
      <c r="BZ878">
        <v>212.9</v>
      </c>
      <c r="CB878">
        <v>96.2</v>
      </c>
      <c r="CC878">
        <v>3.3215364699999999</v>
      </c>
      <c r="CD878">
        <v>3.318713164</v>
      </c>
      <c r="CE878">
        <v>191.94</v>
      </c>
      <c r="CF878" t="s">
        <v>609</v>
      </c>
      <c r="CG878">
        <v>1800</v>
      </c>
      <c r="CH878" t="s">
        <v>3130</v>
      </c>
      <c r="CJ878" t="s">
        <v>2928</v>
      </c>
      <c r="CW878" t="s">
        <v>3137</v>
      </c>
      <c r="CX878">
        <v>1700</v>
      </c>
      <c r="CY878" t="s">
        <v>677</v>
      </c>
    </row>
    <row r="879" spans="1:103" hidden="1">
      <c r="A879" t="str">
        <f>2&amp;J879</f>
        <v>200/D-093-K/094-A-11/00</v>
      </c>
      <c r="B879">
        <v>52717</v>
      </c>
      <c r="C879" t="s">
        <v>3138</v>
      </c>
      <c r="D879" t="s">
        <v>592</v>
      </c>
      <c r="E879" t="s">
        <v>665</v>
      </c>
      <c r="F879" t="s">
        <v>594</v>
      </c>
      <c r="G879" t="s">
        <v>3139</v>
      </c>
      <c r="H879">
        <v>10635</v>
      </c>
      <c r="I879" t="s">
        <v>616</v>
      </c>
      <c r="J879" t="s">
        <v>667</v>
      </c>
      <c r="L879" t="s">
        <v>668</v>
      </c>
      <c r="N879" t="s">
        <v>3140</v>
      </c>
      <c r="O879" t="s">
        <v>3141</v>
      </c>
      <c r="P879" t="s">
        <v>3142</v>
      </c>
      <c r="Q879" t="s">
        <v>3124</v>
      </c>
      <c r="R879">
        <v>6000</v>
      </c>
      <c r="S879">
        <v>6000</v>
      </c>
      <c r="T879">
        <v>3877</v>
      </c>
      <c r="U879">
        <v>20</v>
      </c>
      <c r="V879">
        <v>20</v>
      </c>
      <c r="W879">
        <v>17</v>
      </c>
      <c r="Y879" t="s">
        <v>3143</v>
      </c>
      <c r="Z879" t="s">
        <v>607</v>
      </c>
      <c r="AA879">
        <v>1E-4</v>
      </c>
      <c r="AB879">
        <v>2.3E-3</v>
      </c>
      <c r="AC879">
        <v>2.2599999999999999E-2</v>
      </c>
      <c r="AD879">
        <v>1.24E-2</v>
      </c>
      <c r="AE879">
        <v>0.81510000000000005</v>
      </c>
      <c r="AF879">
        <v>8.0399999999999999E-2</v>
      </c>
      <c r="AG879">
        <v>3.4599999999999999E-2</v>
      </c>
      <c r="AH879">
        <v>6.0000000000000001E-3</v>
      </c>
      <c r="AI879">
        <v>1.14E-2</v>
      </c>
      <c r="AJ879">
        <v>3.7000000000000002E-3</v>
      </c>
      <c r="AK879">
        <v>3.8999999999999998E-3</v>
      </c>
      <c r="AL879">
        <v>1.98E-3</v>
      </c>
      <c r="AM879">
        <v>4.0999999999999999E-4</v>
      </c>
      <c r="AN879">
        <v>1.01E-3</v>
      </c>
      <c r="AO879">
        <v>0</v>
      </c>
      <c r="AP879">
        <v>0</v>
      </c>
      <c r="AQ879" t="s">
        <v>607</v>
      </c>
      <c r="AR879" t="s">
        <v>607</v>
      </c>
      <c r="AS879" t="s">
        <v>607</v>
      </c>
      <c r="AT879" t="s">
        <v>606</v>
      </c>
      <c r="AU879" t="s">
        <v>606</v>
      </c>
      <c r="BK879">
        <v>3.5E-4</v>
      </c>
      <c r="BL879">
        <v>6.9999999999999994E-5</v>
      </c>
      <c r="BM879">
        <v>2.9999999999999997E-4</v>
      </c>
      <c r="BN879">
        <v>0</v>
      </c>
      <c r="BO879">
        <v>0</v>
      </c>
      <c r="BP879">
        <v>0</v>
      </c>
      <c r="BQ879">
        <v>0</v>
      </c>
      <c r="BR879">
        <v>1.5499999999999999E-3</v>
      </c>
      <c r="BS879">
        <v>5.0000000000000001E-4</v>
      </c>
      <c r="BT879">
        <v>7.3999999999999999E-4</v>
      </c>
      <c r="BU879">
        <v>5.9000000000000003E-4</v>
      </c>
      <c r="BV879">
        <v>0.71699999999999997</v>
      </c>
      <c r="BW879">
        <v>0.87875519999999996</v>
      </c>
      <c r="BX879">
        <v>20.8</v>
      </c>
      <c r="BY879">
        <v>4688</v>
      </c>
      <c r="BZ879">
        <v>219.4</v>
      </c>
      <c r="CB879">
        <v>94.4</v>
      </c>
      <c r="CC879">
        <v>3.2593871390000002</v>
      </c>
      <c r="CD879">
        <v>3.2566166590000001</v>
      </c>
      <c r="CE879">
        <v>187.72</v>
      </c>
      <c r="CF879" t="s">
        <v>673</v>
      </c>
      <c r="CG879">
        <v>12400</v>
      </c>
      <c r="CH879" t="s">
        <v>674</v>
      </c>
      <c r="CJ879" t="s">
        <v>675</v>
      </c>
      <c r="CW879" t="s">
        <v>3144</v>
      </c>
      <c r="CX879">
        <v>4800</v>
      </c>
      <c r="CY879" t="s">
        <v>677</v>
      </c>
    </row>
    <row r="880" spans="1:103" hidden="1">
      <c r="B880">
        <v>79040</v>
      </c>
      <c r="C880" t="s">
        <v>3105</v>
      </c>
      <c r="D880" t="s">
        <v>592</v>
      </c>
      <c r="E880" t="s">
        <v>665</v>
      </c>
      <c r="F880" t="s">
        <v>594</v>
      </c>
      <c r="G880" t="s">
        <v>3145</v>
      </c>
      <c r="H880">
        <v>12699</v>
      </c>
      <c r="I880" t="s">
        <v>616</v>
      </c>
      <c r="J880" t="s">
        <v>1302</v>
      </c>
      <c r="L880" t="s">
        <v>617</v>
      </c>
      <c r="N880" t="s">
        <v>3146</v>
      </c>
      <c r="O880" t="s">
        <v>3147</v>
      </c>
      <c r="P880" t="s">
        <v>3148</v>
      </c>
      <c r="Q880" t="s">
        <v>3114</v>
      </c>
      <c r="R880">
        <v>8000</v>
      </c>
      <c r="S880">
        <v>8000</v>
      </c>
      <c r="T880">
        <v>6490</v>
      </c>
      <c r="U880">
        <v>18</v>
      </c>
      <c r="V880">
        <v>18</v>
      </c>
      <c r="W880">
        <v>20</v>
      </c>
      <c r="Y880" t="s">
        <v>2749</v>
      </c>
      <c r="Z880" t="s">
        <v>607</v>
      </c>
      <c r="AA880">
        <v>4.0000000000000002E-4</v>
      </c>
      <c r="AB880">
        <v>7.9000000000000008E-3</v>
      </c>
      <c r="AC880">
        <v>1.55E-2</v>
      </c>
      <c r="AD880" t="s">
        <v>606</v>
      </c>
      <c r="AE880">
        <v>0.96850000000000003</v>
      </c>
      <c r="AF880">
        <v>5.1999999999999998E-3</v>
      </c>
      <c r="AG880">
        <v>8.9999999999999998E-4</v>
      </c>
      <c r="AH880">
        <v>4.0000000000000002E-4</v>
      </c>
      <c r="AI880">
        <v>2.0000000000000001E-4</v>
      </c>
      <c r="AJ880">
        <v>2.0000000000000001E-4</v>
      </c>
      <c r="AK880">
        <v>1E-4</v>
      </c>
      <c r="AL880">
        <v>2.4000000000000001E-4</v>
      </c>
      <c r="AM880">
        <v>6.0000000000000002E-5</v>
      </c>
      <c r="AN880">
        <v>1.4999999999999999E-4</v>
      </c>
      <c r="AO880">
        <v>0</v>
      </c>
      <c r="AP880">
        <v>0</v>
      </c>
      <c r="AQ880" t="s">
        <v>606</v>
      </c>
      <c r="AR880" t="s">
        <v>607</v>
      </c>
      <c r="AS880" t="s">
        <v>607</v>
      </c>
      <c r="AT880" t="s">
        <v>607</v>
      </c>
      <c r="AU880" t="s">
        <v>606</v>
      </c>
      <c r="BK880">
        <v>0</v>
      </c>
      <c r="BL880">
        <v>3.0000000000000001E-5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1.2999999999999999E-4</v>
      </c>
      <c r="BS880">
        <v>2.0000000000000002E-5</v>
      </c>
      <c r="BT880">
        <v>2.0000000000000002E-5</v>
      </c>
      <c r="BU880">
        <v>5.0000000000000002E-5</v>
      </c>
      <c r="BV880">
        <v>0.57899999999999996</v>
      </c>
      <c r="BW880">
        <v>0.70962239999999999</v>
      </c>
      <c r="BX880">
        <v>16.8</v>
      </c>
      <c r="BY880">
        <v>4629.8999999999996</v>
      </c>
      <c r="BZ880">
        <v>193</v>
      </c>
      <c r="CB880">
        <v>103.3</v>
      </c>
      <c r="CC880">
        <v>3.5666810529999999</v>
      </c>
      <c r="CD880">
        <v>3.5636493740000001</v>
      </c>
      <c r="CE880">
        <v>209.86</v>
      </c>
      <c r="CF880" t="s">
        <v>609</v>
      </c>
      <c r="CG880">
        <v>0</v>
      </c>
      <c r="CH880" t="s">
        <v>628</v>
      </c>
      <c r="CJ880" t="s">
        <v>624</v>
      </c>
      <c r="CW880" t="s">
        <v>3149</v>
      </c>
      <c r="CX880">
        <v>0</v>
      </c>
      <c r="CY880" t="s">
        <v>677</v>
      </c>
    </row>
    <row r="881" spans="1:103" hidden="1">
      <c r="B881">
        <v>79041</v>
      </c>
      <c r="C881" t="s">
        <v>3105</v>
      </c>
      <c r="D881" t="s">
        <v>592</v>
      </c>
      <c r="E881" t="s">
        <v>665</v>
      </c>
      <c r="F881" t="s">
        <v>594</v>
      </c>
      <c r="G881" t="s">
        <v>3150</v>
      </c>
      <c r="H881">
        <v>182</v>
      </c>
      <c r="I881" t="s">
        <v>616</v>
      </c>
      <c r="J881" t="s">
        <v>1302</v>
      </c>
      <c r="L881" t="s">
        <v>617</v>
      </c>
      <c r="N881" t="s">
        <v>3146</v>
      </c>
      <c r="O881" t="s">
        <v>3147</v>
      </c>
      <c r="P881" t="s">
        <v>3148</v>
      </c>
      <c r="Q881" t="s">
        <v>3110</v>
      </c>
      <c r="R881">
        <v>8000</v>
      </c>
      <c r="S881">
        <v>8000</v>
      </c>
      <c r="T881">
        <v>7449</v>
      </c>
      <c r="U881">
        <v>17</v>
      </c>
      <c r="V881">
        <v>17</v>
      </c>
      <c r="W881">
        <v>20</v>
      </c>
      <c r="Z881" t="s">
        <v>607</v>
      </c>
      <c r="AA881">
        <v>4.0000000000000002E-4</v>
      </c>
      <c r="AB881">
        <v>8.0000000000000002E-3</v>
      </c>
      <c r="AC881">
        <v>1.4500000000000001E-2</v>
      </c>
      <c r="AD881" t="s">
        <v>606</v>
      </c>
      <c r="AE881">
        <v>0.96909999999999996</v>
      </c>
      <c r="AF881">
        <v>5.3E-3</v>
      </c>
      <c r="AG881">
        <v>1E-3</v>
      </c>
      <c r="AH881">
        <v>2.9999999999999997E-4</v>
      </c>
      <c r="AI881">
        <v>2.0000000000000001E-4</v>
      </c>
      <c r="AJ881">
        <v>2.0000000000000001E-4</v>
      </c>
      <c r="AK881">
        <v>1E-4</v>
      </c>
      <c r="AL881">
        <v>3.1E-4</v>
      </c>
      <c r="AM881">
        <v>6.0000000000000002E-5</v>
      </c>
      <c r="AN881">
        <v>2.4000000000000001E-4</v>
      </c>
      <c r="AO881">
        <v>0</v>
      </c>
      <c r="AP881">
        <v>0</v>
      </c>
      <c r="AQ881" t="s">
        <v>607</v>
      </c>
      <c r="AR881" t="s">
        <v>607</v>
      </c>
      <c r="AS881" t="s">
        <v>607</v>
      </c>
      <c r="AT881" t="s">
        <v>606</v>
      </c>
      <c r="AU881" t="s">
        <v>606</v>
      </c>
      <c r="BK881">
        <v>0</v>
      </c>
      <c r="BL881">
        <v>4.0000000000000003E-5</v>
      </c>
      <c r="BM881">
        <v>1.0000000000000001E-5</v>
      </c>
      <c r="BN881">
        <v>0</v>
      </c>
      <c r="BO881">
        <v>0</v>
      </c>
      <c r="BP881">
        <v>0</v>
      </c>
      <c r="BQ881">
        <v>0</v>
      </c>
      <c r="BR881">
        <v>1.4999999999999999E-4</v>
      </c>
      <c r="BS881">
        <v>2.0000000000000002E-5</v>
      </c>
      <c r="BT881">
        <v>2.0000000000000002E-5</v>
      </c>
      <c r="BU881">
        <v>5.0000000000000002E-5</v>
      </c>
      <c r="BV881">
        <v>0.57799999999999996</v>
      </c>
      <c r="BW881">
        <v>0.70839680000000005</v>
      </c>
      <c r="BX881">
        <v>16.7</v>
      </c>
      <c r="BY881">
        <v>4627.2</v>
      </c>
      <c r="BZ881">
        <v>192.9</v>
      </c>
      <c r="CB881">
        <v>102.2</v>
      </c>
      <c r="CC881">
        <v>3.5287009060000001</v>
      </c>
      <c r="CD881">
        <v>3.5257015109999998</v>
      </c>
      <c r="CE881">
        <v>206.92</v>
      </c>
      <c r="CF881" t="s">
        <v>609</v>
      </c>
      <c r="CG881">
        <v>0</v>
      </c>
      <c r="CH881" t="s">
        <v>631</v>
      </c>
      <c r="CJ881" t="s">
        <v>624</v>
      </c>
      <c r="CW881" t="s">
        <v>3149</v>
      </c>
      <c r="CX881">
        <v>0</v>
      </c>
      <c r="CY881" t="s">
        <v>677</v>
      </c>
    </row>
    <row r="882" spans="1:103" hidden="1">
      <c r="B882">
        <v>79040</v>
      </c>
      <c r="C882" t="s">
        <v>3105</v>
      </c>
      <c r="D882" t="s">
        <v>592</v>
      </c>
      <c r="E882" t="s">
        <v>614</v>
      </c>
      <c r="F882" t="s">
        <v>594</v>
      </c>
      <c r="G882" t="s">
        <v>3151</v>
      </c>
      <c r="H882">
        <v>13544</v>
      </c>
      <c r="I882" t="s">
        <v>616</v>
      </c>
      <c r="J882" t="s">
        <v>1302</v>
      </c>
      <c r="L882" t="s">
        <v>617</v>
      </c>
      <c r="N882" t="s">
        <v>3135</v>
      </c>
      <c r="O882" t="s">
        <v>3152</v>
      </c>
      <c r="P882" t="s">
        <v>3153</v>
      </c>
      <c r="Q882" t="s">
        <v>3114</v>
      </c>
      <c r="R882">
        <v>7250</v>
      </c>
      <c r="S882">
        <v>7250</v>
      </c>
      <c r="T882">
        <v>6271</v>
      </c>
      <c r="U882">
        <v>21</v>
      </c>
      <c r="V882">
        <v>21</v>
      </c>
      <c r="W882">
        <v>23</v>
      </c>
      <c r="Y882" t="s">
        <v>2749</v>
      </c>
      <c r="Z882" t="s">
        <v>607</v>
      </c>
      <c r="AA882">
        <v>2.9999999999999997E-4</v>
      </c>
      <c r="AB882">
        <v>6.3E-3</v>
      </c>
      <c r="AC882">
        <v>6.3E-3</v>
      </c>
      <c r="AD882" t="s">
        <v>606</v>
      </c>
      <c r="AE882">
        <v>0.98029999999999995</v>
      </c>
      <c r="AF882">
        <v>5.0000000000000001E-3</v>
      </c>
      <c r="AG882">
        <v>8.9999999999999998E-4</v>
      </c>
      <c r="AH882">
        <v>2.0000000000000001E-4</v>
      </c>
      <c r="AI882">
        <v>1E-4</v>
      </c>
      <c r="AJ882">
        <v>1E-4</v>
      </c>
      <c r="AK882">
        <v>1E-4</v>
      </c>
      <c r="AL882">
        <v>1.4999999999999999E-4</v>
      </c>
      <c r="AM882">
        <v>8.0000000000000007E-5</v>
      </c>
      <c r="AN882">
        <v>0</v>
      </c>
      <c r="AO882">
        <v>0</v>
      </c>
      <c r="AP882">
        <v>0</v>
      </c>
      <c r="AQ882" t="s">
        <v>606</v>
      </c>
      <c r="AR882" t="s">
        <v>606</v>
      </c>
      <c r="AS882" t="s">
        <v>606</v>
      </c>
      <c r="AT882" t="s">
        <v>606</v>
      </c>
      <c r="AU882" t="s">
        <v>606</v>
      </c>
      <c r="BK882">
        <v>0</v>
      </c>
      <c r="BL882">
        <v>4.0000000000000003E-5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1.1E-4</v>
      </c>
      <c r="BS882">
        <v>1.0000000000000001E-5</v>
      </c>
      <c r="BT882">
        <v>1.0000000000000001E-5</v>
      </c>
      <c r="BU882">
        <v>0</v>
      </c>
      <c r="BV882">
        <v>0.56799999999999995</v>
      </c>
      <c r="BW882">
        <v>0.6961408</v>
      </c>
      <c r="BX882">
        <v>16.5</v>
      </c>
      <c r="BY882">
        <v>4607.2</v>
      </c>
      <c r="BZ882">
        <v>191.9</v>
      </c>
      <c r="CB882">
        <v>100.4</v>
      </c>
      <c r="CC882">
        <v>3.466551575</v>
      </c>
      <c r="CD882">
        <v>3.4636050059999999</v>
      </c>
      <c r="CE882">
        <v>203.85</v>
      </c>
      <c r="CF882" t="s">
        <v>609</v>
      </c>
      <c r="CG882">
        <v>0</v>
      </c>
      <c r="CH882" t="s">
        <v>628</v>
      </c>
      <c r="CJ882" t="s">
        <v>624</v>
      </c>
      <c r="CW882" t="s">
        <v>2659</v>
      </c>
      <c r="CX882">
        <v>0</v>
      </c>
      <c r="CY882" t="s">
        <v>677</v>
      </c>
    </row>
    <row r="883" spans="1:103" hidden="1">
      <c r="B883">
        <v>79041</v>
      </c>
      <c r="C883" t="s">
        <v>3105</v>
      </c>
      <c r="D883" t="s">
        <v>592</v>
      </c>
      <c r="E883" t="s">
        <v>614</v>
      </c>
      <c r="F883" t="s">
        <v>594</v>
      </c>
      <c r="G883" t="s">
        <v>3154</v>
      </c>
      <c r="H883">
        <v>11906</v>
      </c>
      <c r="I883" t="s">
        <v>616</v>
      </c>
      <c r="J883" t="s">
        <v>1302</v>
      </c>
      <c r="L883" t="s">
        <v>617</v>
      </c>
      <c r="N883" t="s">
        <v>3135</v>
      </c>
      <c r="O883" t="s">
        <v>3152</v>
      </c>
      <c r="P883" t="s">
        <v>3155</v>
      </c>
      <c r="Q883" t="s">
        <v>3110</v>
      </c>
      <c r="R883">
        <v>7240</v>
      </c>
      <c r="S883">
        <v>7240</v>
      </c>
      <c r="T883">
        <v>6661</v>
      </c>
      <c r="U883">
        <v>11</v>
      </c>
      <c r="V883">
        <v>11</v>
      </c>
      <c r="W883">
        <v>23</v>
      </c>
      <c r="Z883" t="s">
        <v>607</v>
      </c>
      <c r="AA883">
        <v>2.9999999999999997E-4</v>
      </c>
      <c r="AB883">
        <v>7.3000000000000001E-3</v>
      </c>
      <c r="AC883">
        <v>5.8999999999999999E-3</v>
      </c>
      <c r="AD883" t="s">
        <v>606</v>
      </c>
      <c r="AE883">
        <v>0.97919999999999996</v>
      </c>
      <c r="AF883">
        <v>5.1000000000000004E-3</v>
      </c>
      <c r="AG883">
        <v>8.9999999999999998E-4</v>
      </c>
      <c r="AH883">
        <v>2.9999999999999997E-4</v>
      </c>
      <c r="AI883">
        <v>2.0000000000000001E-4</v>
      </c>
      <c r="AJ883">
        <v>1E-4</v>
      </c>
      <c r="AK883">
        <v>1E-4</v>
      </c>
      <c r="AL883">
        <v>8.0000000000000007E-5</v>
      </c>
      <c r="AM883">
        <v>8.0000000000000007E-5</v>
      </c>
      <c r="AN883">
        <v>1.3999999999999999E-4</v>
      </c>
      <c r="AO883">
        <v>0</v>
      </c>
      <c r="AP883">
        <v>8.0000000000000007E-5</v>
      </c>
      <c r="AQ883" t="s">
        <v>607</v>
      </c>
      <c r="AR883" t="s">
        <v>607</v>
      </c>
      <c r="AS883" t="s">
        <v>607</v>
      </c>
      <c r="AT883" t="s">
        <v>606</v>
      </c>
      <c r="AU883" t="s">
        <v>606</v>
      </c>
      <c r="BK883">
        <v>0</v>
      </c>
      <c r="BL883">
        <v>3.0000000000000001E-5</v>
      </c>
      <c r="BM883">
        <v>1.0000000000000001E-5</v>
      </c>
      <c r="BN883">
        <v>0</v>
      </c>
      <c r="BO883">
        <v>0</v>
      </c>
      <c r="BP883">
        <v>0</v>
      </c>
      <c r="BQ883">
        <v>2.0000000000000002E-5</v>
      </c>
      <c r="BR883">
        <v>9.0000000000000006E-5</v>
      </c>
      <c r="BS883">
        <v>1.0000000000000001E-5</v>
      </c>
      <c r="BT883">
        <v>1.0000000000000001E-5</v>
      </c>
      <c r="BU883">
        <v>5.0000000000000002E-5</v>
      </c>
      <c r="BV883">
        <v>0.56999999999999995</v>
      </c>
      <c r="BW883">
        <v>0.69859199999999999</v>
      </c>
      <c r="BX883">
        <v>16.5</v>
      </c>
      <c r="BY883">
        <v>4603.8999999999996</v>
      </c>
      <c r="BZ883">
        <v>192</v>
      </c>
      <c r="CB883">
        <v>114.3</v>
      </c>
      <c r="CC883">
        <v>3.9464825210000001</v>
      </c>
      <c r="CD883">
        <v>3.9431280100000001</v>
      </c>
      <c r="CE883">
        <v>231</v>
      </c>
      <c r="CF883" t="s">
        <v>673</v>
      </c>
      <c r="CG883">
        <v>0</v>
      </c>
      <c r="CH883" t="s">
        <v>631</v>
      </c>
      <c r="CJ883" t="s">
        <v>624</v>
      </c>
      <c r="CW883" t="s">
        <v>2659</v>
      </c>
      <c r="CX883">
        <v>0</v>
      </c>
      <c r="CY883" t="s">
        <v>677</v>
      </c>
    </row>
    <row r="884" spans="1:103" hidden="1">
      <c r="C884" t="s">
        <v>687</v>
      </c>
      <c r="D884" t="s">
        <v>592</v>
      </c>
      <c r="E884" t="s">
        <v>614</v>
      </c>
      <c r="F884" t="s">
        <v>594</v>
      </c>
      <c r="G884" t="s">
        <v>3156</v>
      </c>
      <c r="H884" t="s">
        <v>3157</v>
      </c>
      <c r="I884" t="s">
        <v>616</v>
      </c>
      <c r="J884" t="s">
        <v>598</v>
      </c>
      <c r="L884" t="s">
        <v>617</v>
      </c>
      <c r="N884" t="s">
        <v>3135</v>
      </c>
      <c r="O884" t="s">
        <v>3152</v>
      </c>
      <c r="P884" t="s">
        <v>3155</v>
      </c>
      <c r="Q884" t="s">
        <v>3158</v>
      </c>
      <c r="R884">
        <v>3000</v>
      </c>
      <c r="S884">
        <v>3000</v>
      </c>
      <c r="T884">
        <v>2490</v>
      </c>
      <c r="U884">
        <v>22</v>
      </c>
      <c r="V884">
        <v>22</v>
      </c>
      <c r="W884">
        <v>21</v>
      </c>
      <c r="Y884" t="s">
        <v>3159</v>
      </c>
      <c r="Z884" t="s">
        <v>607</v>
      </c>
      <c r="AA884">
        <v>2.9999999999999997E-4</v>
      </c>
      <c r="AB884">
        <v>7.0000000000000001E-3</v>
      </c>
      <c r="AC884">
        <v>5.5100000000000003E-2</v>
      </c>
      <c r="AD884">
        <v>1E-4</v>
      </c>
      <c r="AE884">
        <v>0.93</v>
      </c>
      <c r="AF884">
        <v>4.7999999999999996E-3</v>
      </c>
      <c r="AG884">
        <v>8.9999999999999998E-4</v>
      </c>
      <c r="AH884">
        <v>2.9999999999999997E-4</v>
      </c>
      <c r="AI884">
        <v>2.0000000000000001E-4</v>
      </c>
      <c r="AJ884">
        <v>2.0000000000000001E-4</v>
      </c>
      <c r="AK884">
        <v>1E-4</v>
      </c>
      <c r="AL884">
        <v>1.4999999999999999E-4</v>
      </c>
      <c r="AM884">
        <v>5.0000000000000002E-5</v>
      </c>
      <c r="AN884">
        <v>4.4000000000000002E-4</v>
      </c>
      <c r="AO884">
        <v>9.0000000000000006E-5</v>
      </c>
      <c r="AP884">
        <v>0</v>
      </c>
      <c r="AQ884" t="s">
        <v>607</v>
      </c>
      <c r="AR884" t="s">
        <v>607</v>
      </c>
      <c r="AS884" t="s">
        <v>607</v>
      </c>
      <c r="AT884" t="s">
        <v>606</v>
      </c>
      <c r="AU884" t="s">
        <v>606</v>
      </c>
      <c r="BK884">
        <v>1.0000000000000001E-5</v>
      </c>
      <c r="BL884">
        <v>4.0000000000000003E-5</v>
      </c>
      <c r="BM884">
        <v>0</v>
      </c>
      <c r="BN884">
        <v>0</v>
      </c>
      <c r="BO884">
        <v>0</v>
      </c>
      <c r="BP884">
        <v>1.0000000000000001E-5</v>
      </c>
      <c r="BQ884">
        <v>0</v>
      </c>
      <c r="BR884">
        <v>1.1E-4</v>
      </c>
      <c r="BS884">
        <v>2.0000000000000002E-5</v>
      </c>
      <c r="BT884">
        <v>2.0000000000000002E-5</v>
      </c>
      <c r="BU884">
        <v>6.0000000000000002E-5</v>
      </c>
      <c r="BV884">
        <v>0.61799999999999999</v>
      </c>
      <c r="BW884">
        <v>0.75742080000000001</v>
      </c>
      <c r="BX884">
        <v>17.899999999999999</v>
      </c>
      <c r="BY884">
        <v>4741.1000000000004</v>
      </c>
      <c r="BZ884">
        <v>197.6</v>
      </c>
      <c r="CB884">
        <v>109.6</v>
      </c>
      <c r="CC884">
        <v>3.7842037120000001</v>
      </c>
      <c r="CD884">
        <v>3.7809871390000001</v>
      </c>
      <c r="CE884">
        <v>222.62</v>
      </c>
      <c r="CF884" t="s">
        <v>609</v>
      </c>
      <c r="CG884">
        <v>90</v>
      </c>
      <c r="CH884" t="s">
        <v>3160</v>
      </c>
      <c r="CJ884" t="s">
        <v>624</v>
      </c>
      <c r="CW884" t="s">
        <v>3161</v>
      </c>
      <c r="CX884">
        <v>0</v>
      </c>
      <c r="CY884" t="s">
        <v>677</v>
      </c>
    </row>
    <row r="885" spans="1:103" hidden="1">
      <c r="B885">
        <v>52304</v>
      </c>
      <c r="C885" t="s">
        <v>3162</v>
      </c>
      <c r="D885" t="s">
        <v>592</v>
      </c>
      <c r="E885" t="s">
        <v>3163</v>
      </c>
      <c r="F885" t="s">
        <v>594</v>
      </c>
      <c r="G885" t="s">
        <v>3164</v>
      </c>
      <c r="H885">
        <v>1904</v>
      </c>
      <c r="I885" t="s">
        <v>616</v>
      </c>
      <c r="J885" t="s">
        <v>2922</v>
      </c>
      <c r="L885" t="s">
        <v>2923</v>
      </c>
      <c r="N885" t="s">
        <v>3165</v>
      </c>
      <c r="O885" t="s">
        <v>3166</v>
      </c>
      <c r="P885" t="s">
        <v>3167</v>
      </c>
      <c r="Q885" t="s">
        <v>3128</v>
      </c>
      <c r="R885">
        <v>4700</v>
      </c>
      <c r="S885">
        <v>4700</v>
      </c>
      <c r="T885">
        <v>4330</v>
      </c>
      <c r="U885">
        <v>33</v>
      </c>
      <c r="V885">
        <v>33</v>
      </c>
      <c r="W885">
        <v>24</v>
      </c>
      <c r="Y885" t="s">
        <v>3168</v>
      </c>
      <c r="Z885" t="s">
        <v>607</v>
      </c>
      <c r="AA885">
        <v>2.0000000000000001E-4</v>
      </c>
      <c r="AB885">
        <v>3.3E-3</v>
      </c>
      <c r="AC885">
        <v>1.8499999999999999E-2</v>
      </c>
      <c r="AD885">
        <v>6.3E-3</v>
      </c>
      <c r="AE885">
        <v>0.83699999999999997</v>
      </c>
      <c r="AF885">
        <v>7.7799999999999994E-2</v>
      </c>
      <c r="AG885">
        <v>3.2000000000000001E-2</v>
      </c>
      <c r="AH885">
        <v>4.7000000000000002E-3</v>
      </c>
      <c r="AI885">
        <v>9.2999999999999992E-3</v>
      </c>
      <c r="AJ885">
        <v>2.8999999999999998E-3</v>
      </c>
      <c r="AK885">
        <v>3.0999999999999999E-3</v>
      </c>
      <c r="AL885">
        <v>1.33E-3</v>
      </c>
      <c r="AM885">
        <v>3.8000000000000002E-4</v>
      </c>
      <c r="AN885">
        <v>6.9999999999999999E-4</v>
      </c>
      <c r="AO885">
        <v>5.0000000000000002E-5</v>
      </c>
      <c r="AP885">
        <v>0</v>
      </c>
      <c r="AQ885" t="s">
        <v>607</v>
      </c>
      <c r="AR885" t="s">
        <v>607</v>
      </c>
      <c r="AS885" t="s">
        <v>607</v>
      </c>
      <c r="AT885" t="s">
        <v>607</v>
      </c>
      <c r="AU885" t="s">
        <v>607</v>
      </c>
      <c r="BK885">
        <v>1.4999999999999999E-4</v>
      </c>
      <c r="BL885">
        <v>5.0000000000000002E-5</v>
      </c>
      <c r="BM885">
        <v>1.2E-4</v>
      </c>
      <c r="BN885">
        <v>1.0000000000000001E-5</v>
      </c>
      <c r="BO885">
        <v>1.0000000000000001E-5</v>
      </c>
      <c r="BP885">
        <v>3.0000000000000001E-5</v>
      </c>
      <c r="BQ885">
        <v>0</v>
      </c>
      <c r="BR885">
        <v>1.1199999999999999E-3</v>
      </c>
      <c r="BS885">
        <v>2.9E-4</v>
      </c>
      <c r="BT885">
        <v>3.8000000000000002E-4</v>
      </c>
      <c r="BU885">
        <v>2.7999999999999998E-4</v>
      </c>
      <c r="BV885">
        <v>0.69099999999999995</v>
      </c>
      <c r="BW885">
        <v>0.84688960000000002</v>
      </c>
      <c r="BX885">
        <v>20</v>
      </c>
      <c r="BY885">
        <v>4656.7</v>
      </c>
      <c r="BZ885">
        <v>214.8</v>
      </c>
      <c r="CB885">
        <v>97.6</v>
      </c>
      <c r="CC885">
        <v>3.3698748379999999</v>
      </c>
      <c r="CD885">
        <v>3.367010445</v>
      </c>
      <c r="CE885">
        <v>194.99</v>
      </c>
      <c r="CF885" t="s">
        <v>673</v>
      </c>
      <c r="CG885">
        <v>6300</v>
      </c>
      <c r="CH885" t="s">
        <v>3130</v>
      </c>
      <c r="CJ885" t="s">
        <v>2928</v>
      </c>
      <c r="CW885" t="s">
        <v>3169</v>
      </c>
      <c r="CX885">
        <v>5100</v>
      </c>
      <c r="CY885" t="s">
        <v>677</v>
      </c>
    </row>
    <row r="886" spans="1:103" hidden="1">
      <c r="B886">
        <v>83996</v>
      </c>
      <c r="C886" t="s">
        <v>3170</v>
      </c>
      <c r="D886" t="s">
        <v>592</v>
      </c>
      <c r="E886" t="s">
        <v>3163</v>
      </c>
      <c r="F886" t="s">
        <v>594</v>
      </c>
      <c r="G886" t="s">
        <v>3171</v>
      </c>
      <c r="H886">
        <v>10265</v>
      </c>
      <c r="I886" t="s">
        <v>597</v>
      </c>
      <c r="J886" t="s">
        <v>858</v>
      </c>
      <c r="K886">
        <v>21930</v>
      </c>
      <c r="L886" t="s">
        <v>890</v>
      </c>
      <c r="M886" t="s">
        <v>852</v>
      </c>
      <c r="N886" t="s">
        <v>3172</v>
      </c>
      <c r="O886" t="s">
        <v>3173</v>
      </c>
      <c r="P886" t="s">
        <v>3174</v>
      </c>
      <c r="Q886" t="s">
        <v>642</v>
      </c>
      <c r="R886">
        <v>850</v>
      </c>
      <c r="S886">
        <v>850</v>
      </c>
      <c r="T886">
        <v>606</v>
      </c>
      <c r="U886">
        <v>10</v>
      </c>
      <c r="V886">
        <v>10</v>
      </c>
      <c r="W886">
        <v>23</v>
      </c>
      <c r="Z886">
        <v>1E-4</v>
      </c>
      <c r="AA886">
        <v>2.0000000000000001E-4</v>
      </c>
      <c r="AB886">
        <v>4.4000000000000003E-3</v>
      </c>
      <c r="AC886">
        <v>9.7999999999999997E-3</v>
      </c>
      <c r="AD886" t="s">
        <v>606</v>
      </c>
      <c r="AE886">
        <v>0.85209999999999997</v>
      </c>
      <c r="AF886">
        <v>7.22E-2</v>
      </c>
      <c r="AG886">
        <v>3.5799999999999998E-2</v>
      </c>
      <c r="AH886">
        <v>5.0000000000000001E-3</v>
      </c>
      <c r="AI886">
        <v>1.0500000000000001E-2</v>
      </c>
      <c r="AJ886">
        <v>2.7000000000000001E-3</v>
      </c>
      <c r="AK886">
        <v>3.0000000000000001E-3</v>
      </c>
      <c r="AL886">
        <v>1.9E-3</v>
      </c>
      <c r="AM886">
        <v>2.3E-3</v>
      </c>
      <c r="BV886">
        <v>0.67900000000000005</v>
      </c>
      <c r="BW886">
        <v>0.83218239999999999</v>
      </c>
      <c r="BX886">
        <v>19.7</v>
      </c>
      <c r="BY886">
        <v>4598.5</v>
      </c>
      <c r="BZ886">
        <v>212.7</v>
      </c>
      <c r="CB886">
        <v>95</v>
      </c>
      <c r="CC886">
        <v>3.2801035820000002</v>
      </c>
      <c r="CD886">
        <v>3.2773154940000002</v>
      </c>
      <c r="CE886">
        <v>195</v>
      </c>
      <c r="CF886" t="s">
        <v>609</v>
      </c>
      <c r="CG886">
        <v>0</v>
      </c>
      <c r="CH886" t="s">
        <v>3175</v>
      </c>
      <c r="CJ886" t="s">
        <v>860</v>
      </c>
      <c r="CU886">
        <v>706.3</v>
      </c>
      <c r="CV886">
        <v>702.8</v>
      </c>
      <c r="CW886" t="s">
        <v>3176</v>
      </c>
      <c r="CX886">
        <v>0</v>
      </c>
      <c r="CY886" t="s">
        <v>677</v>
      </c>
    </row>
    <row r="887" spans="1:103" hidden="1">
      <c r="B887">
        <v>84020</v>
      </c>
      <c r="C887" t="s">
        <v>3177</v>
      </c>
      <c r="D887" t="s">
        <v>592</v>
      </c>
      <c r="E887" t="s">
        <v>3163</v>
      </c>
      <c r="F887" t="s">
        <v>594</v>
      </c>
      <c r="G887" t="s">
        <v>3178</v>
      </c>
      <c r="H887">
        <v>8386</v>
      </c>
      <c r="I887" t="s">
        <v>597</v>
      </c>
      <c r="J887" t="s">
        <v>3179</v>
      </c>
      <c r="K887">
        <v>21883</v>
      </c>
      <c r="L887" t="s">
        <v>874</v>
      </c>
      <c r="M887" t="s">
        <v>3180</v>
      </c>
      <c r="N887" t="s">
        <v>3172</v>
      </c>
      <c r="O887" t="s">
        <v>3173</v>
      </c>
      <c r="P887" t="s">
        <v>3174</v>
      </c>
      <c r="Q887" t="s">
        <v>642</v>
      </c>
      <c r="R887">
        <v>825</v>
      </c>
      <c r="S887">
        <v>825</v>
      </c>
      <c r="T887">
        <v>605</v>
      </c>
      <c r="U887">
        <v>9</v>
      </c>
      <c r="V887">
        <v>9</v>
      </c>
      <c r="W887">
        <v>23</v>
      </c>
      <c r="Z887">
        <v>2.0000000000000001E-4</v>
      </c>
      <c r="AA887">
        <v>5.9999999999999995E-4</v>
      </c>
      <c r="AB887">
        <v>1.2699999999999999E-2</v>
      </c>
      <c r="AC887">
        <v>2.0999999999999999E-3</v>
      </c>
      <c r="AD887" t="s">
        <v>606</v>
      </c>
      <c r="AE887">
        <v>0.9254</v>
      </c>
      <c r="AF887">
        <v>3.5799999999999998E-2</v>
      </c>
      <c r="AG887">
        <v>1.6299999999999999E-2</v>
      </c>
      <c r="AH887">
        <v>2.5999999999999999E-3</v>
      </c>
      <c r="AI887">
        <v>3.0000000000000001E-3</v>
      </c>
      <c r="AJ887">
        <v>6.9999999999999999E-4</v>
      </c>
      <c r="AK887">
        <v>4.0000000000000002E-4</v>
      </c>
      <c r="AL887">
        <v>2.0000000000000001E-4</v>
      </c>
      <c r="AM887" t="s">
        <v>607</v>
      </c>
      <c r="BV887">
        <v>0.60499999999999998</v>
      </c>
      <c r="BW887">
        <v>0.74148800000000004</v>
      </c>
      <c r="BX887">
        <v>17.5</v>
      </c>
      <c r="BY887">
        <v>4583</v>
      </c>
      <c r="BZ887">
        <v>198.6</v>
      </c>
      <c r="CB887">
        <v>95</v>
      </c>
      <c r="CC887">
        <v>3.2801035820000002</v>
      </c>
      <c r="CD887">
        <v>3.2773154940000002</v>
      </c>
      <c r="CE887">
        <v>195</v>
      </c>
      <c r="CF887" t="s">
        <v>609</v>
      </c>
      <c r="CG887">
        <v>0</v>
      </c>
      <c r="CH887" t="s">
        <v>3181</v>
      </c>
      <c r="CJ887" t="s">
        <v>685</v>
      </c>
      <c r="CU887">
        <v>734.2</v>
      </c>
      <c r="CV887">
        <v>730.5</v>
      </c>
      <c r="CW887" t="s">
        <v>3176</v>
      </c>
      <c r="CX887">
        <v>0</v>
      </c>
      <c r="CY887" t="s">
        <v>677</v>
      </c>
    </row>
    <row r="888" spans="1:103" hidden="1">
      <c r="B888">
        <v>84359</v>
      </c>
      <c r="C888" t="s">
        <v>3182</v>
      </c>
      <c r="D888" t="s">
        <v>592</v>
      </c>
      <c r="E888" t="s">
        <v>3163</v>
      </c>
      <c r="F888" t="s">
        <v>594</v>
      </c>
      <c r="G888" t="s">
        <v>3183</v>
      </c>
      <c r="H888">
        <v>9166</v>
      </c>
      <c r="I888" t="s">
        <v>616</v>
      </c>
      <c r="J888" t="s">
        <v>917</v>
      </c>
      <c r="L888" t="s">
        <v>3184</v>
      </c>
      <c r="N888" t="s">
        <v>3172</v>
      </c>
      <c r="O888" t="s">
        <v>3173</v>
      </c>
      <c r="P888" t="s">
        <v>3174</v>
      </c>
      <c r="Q888" t="s">
        <v>3185</v>
      </c>
      <c r="R888">
        <v>600</v>
      </c>
      <c r="S888">
        <v>600</v>
      </c>
      <c r="T888">
        <v>402</v>
      </c>
      <c r="U888">
        <v>21</v>
      </c>
      <c r="V888">
        <v>21</v>
      </c>
      <c r="W888">
        <v>22</v>
      </c>
      <c r="Z888" t="s">
        <v>607</v>
      </c>
      <c r="AA888">
        <v>2.0000000000000001E-4</v>
      </c>
      <c r="AB888">
        <v>2.8999999999999998E-3</v>
      </c>
      <c r="AC888">
        <v>1.47E-2</v>
      </c>
      <c r="AD888" t="s">
        <v>607</v>
      </c>
      <c r="AE888">
        <v>0.86670000000000003</v>
      </c>
      <c r="AF888">
        <v>7.0699999999999999E-2</v>
      </c>
      <c r="AG888">
        <v>2.7400000000000001E-2</v>
      </c>
      <c r="AH888">
        <v>3.8E-3</v>
      </c>
      <c r="AI888">
        <v>6.4999999999999997E-3</v>
      </c>
      <c r="AJ888">
        <v>1.6999999999999999E-3</v>
      </c>
      <c r="AK888">
        <v>1.8E-3</v>
      </c>
      <c r="AL888">
        <v>6.7000000000000002E-4</v>
      </c>
      <c r="AM888">
        <v>2.7999999999999998E-4</v>
      </c>
      <c r="AN888">
        <v>7.1000000000000002E-4</v>
      </c>
      <c r="AO888">
        <v>1E-4</v>
      </c>
      <c r="AP888">
        <v>0</v>
      </c>
      <c r="AQ888" t="s">
        <v>607</v>
      </c>
      <c r="AR888" t="s">
        <v>607</v>
      </c>
      <c r="AS888" t="s">
        <v>606</v>
      </c>
      <c r="AT888" t="s">
        <v>606</v>
      </c>
      <c r="AU888" t="s">
        <v>606</v>
      </c>
      <c r="BK888">
        <v>1.2E-4</v>
      </c>
      <c r="BL888">
        <v>2.0000000000000002E-5</v>
      </c>
      <c r="BM888">
        <v>2.1000000000000001E-4</v>
      </c>
      <c r="BN888">
        <v>2.0000000000000002E-5</v>
      </c>
      <c r="BO888">
        <v>2.0000000000000002E-5</v>
      </c>
      <c r="BP888">
        <v>6.0000000000000002E-5</v>
      </c>
      <c r="BQ888">
        <v>0</v>
      </c>
      <c r="BR888">
        <v>6.0999999999999997E-4</v>
      </c>
      <c r="BS888">
        <v>1.8000000000000001E-4</v>
      </c>
      <c r="BT888">
        <v>3.2000000000000003E-4</v>
      </c>
      <c r="BU888">
        <v>2.7999999999999998E-4</v>
      </c>
      <c r="BV888">
        <v>0.66200000000000003</v>
      </c>
      <c r="BW888">
        <v>0.81134720000000005</v>
      </c>
      <c r="BX888">
        <v>19.2</v>
      </c>
      <c r="BY888">
        <v>4626.7</v>
      </c>
      <c r="BZ888">
        <v>209.7</v>
      </c>
      <c r="CB888">
        <v>99.9</v>
      </c>
      <c r="CC888">
        <v>3.4492878720000002</v>
      </c>
      <c r="CD888">
        <v>3.4463559780000002</v>
      </c>
      <c r="CE888">
        <v>199</v>
      </c>
      <c r="CF888" t="s">
        <v>609</v>
      </c>
      <c r="CG888">
        <v>15</v>
      </c>
      <c r="CH888" t="s">
        <v>3186</v>
      </c>
      <c r="CJ888" t="s">
        <v>919</v>
      </c>
      <c r="CW888" t="s">
        <v>3176</v>
      </c>
      <c r="CX888">
        <v>0</v>
      </c>
      <c r="CY888" t="s">
        <v>677</v>
      </c>
    </row>
    <row r="889" spans="1:103" hidden="1">
      <c r="B889">
        <v>84012</v>
      </c>
      <c r="C889" t="s">
        <v>3187</v>
      </c>
      <c r="D889" t="s">
        <v>592</v>
      </c>
      <c r="E889" t="s">
        <v>3163</v>
      </c>
      <c r="F889" t="s">
        <v>594</v>
      </c>
      <c r="G889" t="s">
        <v>3188</v>
      </c>
      <c r="H889">
        <v>10146</v>
      </c>
      <c r="I889" t="s">
        <v>616</v>
      </c>
      <c r="J889" t="s">
        <v>917</v>
      </c>
      <c r="L889" t="s">
        <v>874</v>
      </c>
      <c r="N889" t="s">
        <v>3172</v>
      </c>
      <c r="O889" t="s">
        <v>3173</v>
      </c>
      <c r="P889" t="s">
        <v>3174</v>
      </c>
      <c r="Q889" t="s">
        <v>1644</v>
      </c>
      <c r="R889">
        <v>1250</v>
      </c>
      <c r="S889">
        <v>1250</v>
      </c>
      <c r="T889">
        <v>958</v>
      </c>
      <c r="U889">
        <v>17</v>
      </c>
      <c r="V889">
        <v>17</v>
      </c>
      <c r="W889">
        <v>23</v>
      </c>
      <c r="Z889">
        <v>1E-4</v>
      </c>
      <c r="AA889">
        <v>4.0000000000000002E-4</v>
      </c>
      <c r="AB889">
        <v>7.1999999999999998E-3</v>
      </c>
      <c r="AC889">
        <v>8.0000000000000002E-3</v>
      </c>
      <c r="AD889" t="s">
        <v>606</v>
      </c>
      <c r="AE889">
        <v>0.86880000000000002</v>
      </c>
      <c r="AF889">
        <v>6.0499999999999998E-2</v>
      </c>
      <c r="AG889">
        <v>3.2399999999999998E-2</v>
      </c>
      <c r="AH889">
        <v>4.3E-3</v>
      </c>
      <c r="AI889">
        <v>9.2999999999999992E-3</v>
      </c>
      <c r="AJ889">
        <v>2.3999999999999998E-3</v>
      </c>
      <c r="AK889">
        <v>2.5999999999999999E-3</v>
      </c>
      <c r="AL889">
        <v>9.1E-4</v>
      </c>
      <c r="AM889">
        <v>2.9E-4</v>
      </c>
      <c r="AN889">
        <v>7.3999999999999999E-4</v>
      </c>
      <c r="AO889">
        <v>0</v>
      </c>
      <c r="AP889">
        <v>0</v>
      </c>
      <c r="AQ889" t="s">
        <v>607</v>
      </c>
      <c r="AR889" t="s">
        <v>607</v>
      </c>
      <c r="AS889" t="s">
        <v>607</v>
      </c>
      <c r="AT889" t="s">
        <v>606</v>
      </c>
      <c r="AU889" t="s">
        <v>606</v>
      </c>
      <c r="BK889">
        <v>1.1E-4</v>
      </c>
      <c r="BL889">
        <v>2.0000000000000002E-5</v>
      </c>
      <c r="BM889">
        <v>1E-4</v>
      </c>
      <c r="BN889">
        <v>0</v>
      </c>
      <c r="BO889">
        <v>0</v>
      </c>
      <c r="BP889">
        <v>0</v>
      </c>
      <c r="BQ889">
        <v>0</v>
      </c>
      <c r="BR889">
        <v>7.6999999999999996E-4</v>
      </c>
      <c r="BS889">
        <v>2.9E-4</v>
      </c>
      <c r="BT889">
        <v>4.0999999999999999E-4</v>
      </c>
      <c r="BU889">
        <v>3.6000000000000002E-4</v>
      </c>
      <c r="BV889">
        <v>0.66500000000000004</v>
      </c>
      <c r="BW889">
        <v>0.81502399999999997</v>
      </c>
      <c r="BX889">
        <v>19.3</v>
      </c>
      <c r="BY889">
        <v>4592.1000000000004</v>
      </c>
      <c r="BZ889">
        <v>209.6</v>
      </c>
      <c r="CB889">
        <v>96.6</v>
      </c>
      <c r="CC889">
        <v>3.3353474319999998</v>
      </c>
      <c r="CD889">
        <v>3.332512387</v>
      </c>
      <c r="CE889">
        <v>193.52</v>
      </c>
      <c r="CF889" t="s">
        <v>609</v>
      </c>
      <c r="CG889">
        <v>0</v>
      </c>
      <c r="CH889" t="s">
        <v>1645</v>
      </c>
      <c r="CJ889" t="s">
        <v>919</v>
      </c>
      <c r="CW889" t="s">
        <v>3176</v>
      </c>
      <c r="CX889">
        <v>0</v>
      </c>
      <c r="CY889" t="s">
        <v>677</v>
      </c>
    </row>
    <row r="890" spans="1:103" hidden="1">
      <c r="B890">
        <v>52717</v>
      </c>
      <c r="C890" t="s">
        <v>3138</v>
      </c>
      <c r="D890" t="s">
        <v>592</v>
      </c>
      <c r="E890" t="s">
        <v>3163</v>
      </c>
      <c r="F890" t="s">
        <v>594</v>
      </c>
      <c r="G890" t="s">
        <v>3189</v>
      </c>
      <c r="H890">
        <v>16581</v>
      </c>
      <c r="I890" t="s">
        <v>616</v>
      </c>
      <c r="J890" t="s">
        <v>598</v>
      </c>
      <c r="L890" t="s">
        <v>668</v>
      </c>
      <c r="N890" t="s">
        <v>3172</v>
      </c>
      <c r="O890" t="s">
        <v>3173</v>
      </c>
      <c r="P890" t="s">
        <v>3190</v>
      </c>
      <c r="Q890" t="s">
        <v>3124</v>
      </c>
      <c r="R890">
        <v>3400</v>
      </c>
      <c r="S890">
        <v>3400</v>
      </c>
      <c r="T890">
        <v>3155</v>
      </c>
      <c r="U890">
        <v>24</v>
      </c>
      <c r="V890">
        <v>24</v>
      </c>
      <c r="W890">
        <v>21</v>
      </c>
      <c r="Z890" t="s">
        <v>607</v>
      </c>
      <c r="AA890">
        <v>1E-4</v>
      </c>
      <c r="AB890">
        <v>2.2000000000000001E-3</v>
      </c>
      <c r="AC890">
        <v>2.35E-2</v>
      </c>
      <c r="AD890">
        <v>1.0800000000000001E-2</v>
      </c>
      <c r="AE890">
        <v>0.82330000000000003</v>
      </c>
      <c r="AF890">
        <v>0.08</v>
      </c>
      <c r="AG890">
        <v>3.32E-2</v>
      </c>
      <c r="AH890">
        <v>5.4000000000000003E-3</v>
      </c>
      <c r="AI890">
        <v>1.0200000000000001E-2</v>
      </c>
      <c r="AJ890">
        <v>3.2000000000000002E-3</v>
      </c>
      <c r="AK890">
        <v>3.2000000000000002E-3</v>
      </c>
      <c r="AL890">
        <v>1.4599999999999999E-3</v>
      </c>
      <c r="AM890">
        <v>2.4000000000000001E-4</v>
      </c>
      <c r="AN890">
        <v>6.4999999999999997E-4</v>
      </c>
      <c r="AO890">
        <v>0</v>
      </c>
      <c r="AP890">
        <v>0</v>
      </c>
      <c r="AQ890" t="s">
        <v>607</v>
      </c>
      <c r="AR890" t="s">
        <v>607</v>
      </c>
      <c r="AS890" t="s">
        <v>607</v>
      </c>
      <c r="AT890" t="s">
        <v>606</v>
      </c>
      <c r="AU890" t="s">
        <v>606</v>
      </c>
      <c r="BK890">
        <v>2.1000000000000001E-4</v>
      </c>
      <c r="BL890">
        <v>5.0000000000000002E-5</v>
      </c>
      <c r="BM890">
        <v>1.4999999999999999E-4</v>
      </c>
      <c r="BN890">
        <v>0</v>
      </c>
      <c r="BO890">
        <v>0</v>
      </c>
      <c r="BP890">
        <v>0</v>
      </c>
      <c r="BQ890">
        <v>0</v>
      </c>
      <c r="BR890">
        <v>1.09E-3</v>
      </c>
      <c r="BS890">
        <v>3.1E-4</v>
      </c>
      <c r="BT890">
        <v>4.4000000000000002E-4</v>
      </c>
      <c r="BU890">
        <v>2.9999999999999997E-4</v>
      </c>
      <c r="BV890">
        <v>0.70299999999999996</v>
      </c>
      <c r="BW890">
        <v>0.86159680000000005</v>
      </c>
      <c r="BX890">
        <v>20.399999999999999</v>
      </c>
      <c r="BY890">
        <v>4690.3999999999996</v>
      </c>
      <c r="BZ890">
        <v>217.2</v>
      </c>
      <c r="CB890">
        <v>94.4</v>
      </c>
      <c r="CC890">
        <v>3.2593871390000002</v>
      </c>
      <c r="CD890">
        <v>3.2566166590000001</v>
      </c>
      <c r="CE890">
        <v>187.94</v>
      </c>
      <c r="CF890" t="s">
        <v>673</v>
      </c>
      <c r="CG890">
        <v>10800</v>
      </c>
      <c r="CH890" t="s">
        <v>674</v>
      </c>
      <c r="CJ890" t="s">
        <v>675</v>
      </c>
      <c r="CW890" t="s">
        <v>3191</v>
      </c>
      <c r="CX890">
        <v>6600</v>
      </c>
      <c r="CY890" t="s">
        <v>677</v>
      </c>
    </row>
    <row r="891" spans="1:103" hidden="1">
      <c r="A891" t="str">
        <f t="shared" ref="A891:A893" si="2">2&amp;J891</f>
        <v>200/D-093-K/094-A-11/00</v>
      </c>
      <c r="B891">
        <v>52718</v>
      </c>
      <c r="C891" t="s">
        <v>3079</v>
      </c>
      <c r="D891" t="s">
        <v>592</v>
      </c>
      <c r="E891" t="s">
        <v>3163</v>
      </c>
      <c r="F891" t="s">
        <v>594</v>
      </c>
      <c r="G891" t="s">
        <v>3192</v>
      </c>
      <c r="H891">
        <v>17213</v>
      </c>
      <c r="I891" t="s">
        <v>616</v>
      </c>
      <c r="J891" t="s">
        <v>667</v>
      </c>
      <c r="L891" t="s">
        <v>864</v>
      </c>
      <c r="N891" t="s">
        <v>3172</v>
      </c>
      <c r="O891" t="s">
        <v>3173</v>
      </c>
      <c r="P891" t="s">
        <v>3190</v>
      </c>
      <c r="Q891" t="s">
        <v>3081</v>
      </c>
      <c r="R891">
        <v>350</v>
      </c>
      <c r="S891">
        <v>350</v>
      </c>
      <c r="T891">
        <v>133</v>
      </c>
      <c r="U891">
        <v>16</v>
      </c>
      <c r="V891">
        <v>16</v>
      </c>
      <c r="W891">
        <v>20</v>
      </c>
      <c r="Y891" t="s">
        <v>3082</v>
      </c>
      <c r="Z891">
        <v>1E-4</v>
      </c>
      <c r="AA891">
        <v>2.0000000000000001E-4</v>
      </c>
      <c r="AB891">
        <v>8.3999999999999995E-3</v>
      </c>
      <c r="AC891">
        <v>1.24E-2</v>
      </c>
      <c r="AD891">
        <v>2E-3</v>
      </c>
      <c r="AE891">
        <v>0.81310000000000004</v>
      </c>
      <c r="AF891">
        <v>8.2000000000000003E-2</v>
      </c>
      <c r="AG891">
        <v>5.21E-2</v>
      </c>
      <c r="AH891">
        <v>6.4000000000000003E-3</v>
      </c>
      <c r="AI891">
        <v>1.32E-2</v>
      </c>
      <c r="AJ891">
        <v>2.8999999999999998E-3</v>
      </c>
      <c r="AK891">
        <v>3.0000000000000001E-3</v>
      </c>
      <c r="AL891">
        <v>1.17E-3</v>
      </c>
      <c r="AM891">
        <v>2.9E-4</v>
      </c>
      <c r="AN891">
        <v>4.0999999999999999E-4</v>
      </c>
      <c r="AO891">
        <v>5.0000000000000002E-5</v>
      </c>
      <c r="AP891">
        <v>0</v>
      </c>
      <c r="AQ891" t="s">
        <v>607</v>
      </c>
      <c r="AR891" t="s">
        <v>607</v>
      </c>
      <c r="AS891" t="s">
        <v>607</v>
      </c>
      <c r="AT891" t="s">
        <v>606</v>
      </c>
      <c r="AU891" t="s">
        <v>606</v>
      </c>
      <c r="BK891">
        <v>1.8000000000000001E-4</v>
      </c>
      <c r="BL891">
        <v>2.0000000000000002E-5</v>
      </c>
      <c r="BM891">
        <v>1.4999999999999999E-4</v>
      </c>
      <c r="BN891">
        <v>1.0000000000000001E-5</v>
      </c>
      <c r="BO891">
        <v>1.0000000000000001E-5</v>
      </c>
      <c r="BP891">
        <v>3.0000000000000001E-5</v>
      </c>
      <c r="BQ891">
        <v>0</v>
      </c>
      <c r="BR891">
        <v>8.0999999999999996E-4</v>
      </c>
      <c r="BS891">
        <v>2.7999999999999998E-4</v>
      </c>
      <c r="BT891">
        <v>4.4999999999999999E-4</v>
      </c>
      <c r="BU891">
        <v>3.4000000000000002E-4</v>
      </c>
      <c r="BV891">
        <v>0.71199999999999997</v>
      </c>
      <c r="BW891">
        <v>0.87262720000000005</v>
      </c>
      <c r="BX891">
        <v>20.6</v>
      </c>
      <c r="BY891">
        <v>4605.2</v>
      </c>
      <c r="BZ891">
        <v>218.1</v>
      </c>
      <c r="CB891">
        <v>96.1</v>
      </c>
      <c r="CC891">
        <v>3.318083729</v>
      </c>
      <c r="CD891">
        <v>3.3152633580000002</v>
      </c>
      <c r="CE891">
        <v>191.29</v>
      </c>
      <c r="CF891" t="s">
        <v>609</v>
      </c>
      <c r="CG891">
        <v>2000</v>
      </c>
      <c r="CH891" t="s">
        <v>3083</v>
      </c>
      <c r="CJ891" t="s">
        <v>675</v>
      </c>
      <c r="CW891" t="s">
        <v>3191</v>
      </c>
      <c r="CX891">
        <v>0</v>
      </c>
      <c r="CY891" t="s">
        <v>677</v>
      </c>
    </row>
    <row r="892" spans="1:103" hidden="1">
      <c r="A892" t="str">
        <f t="shared" si="2"/>
        <v>200/D-093-K/094-A-11/00</v>
      </c>
      <c r="B892">
        <v>52718</v>
      </c>
      <c r="C892" t="s">
        <v>3079</v>
      </c>
      <c r="D892" t="s">
        <v>592</v>
      </c>
      <c r="E892" t="s">
        <v>3163</v>
      </c>
      <c r="F892" t="s">
        <v>594</v>
      </c>
      <c r="G892" t="s">
        <v>3193</v>
      </c>
      <c r="H892">
        <v>13720</v>
      </c>
      <c r="I892" t="s">
        <v>616</v>
      </c>
      <c r="J892" t="s">
        <v>667</v>
      </c>
      <c r="L892" t="s">
        <v>864</v>
      </c>
      <c r="N892" t="s">
        <v>3194</v>
      </c>
      <c r="O892" t="s">
        <v>3195</v>
      </c>
      <c r="P892" t="s">
        <v>3196</v>
      </c>
      <c r="Q892" t="s">
        <v>3081</v>
      </c>
      <c r="R892">
        <v>30</v>
      </c>
      <c r="S892">
        <v>30</v>
      </c>
      <c r="T892">
        <v>104</v>
      </c>
      <c r="U892">
        <v>0</v>
      </c>
      <c r="V892">
        <v>0</v>
      </c>
      <c r="W892">
        <v>20</v>
      </c>
      <c r="Z892">
        <v>1E-4</v>
      </c>
      <c r="AA892">
        <v>2.0000000000000001E-4</v>
      </c>
      <c r="AB892">
        <v>6.3E-3</v>
      </c>
      <c r="AC892">
        <v>1.15E-2</v>
      </c>
      <c r="AD892">
        <v>3.0999999999999999E-3</v>
      </c>
      <c r="AE892">
        <v>0.82</v>
      </c>
      <c r="AF892">
        <v>8.14E-2</v>
      </c>
      <c r="AG892">
        <v>5.0700000000000002E-2</v>
      </c>
      <c r="AH892">
        <v>5.7999999999999996E-3</v>
      </c>
      <c r="AI892">
        <v>1.21E-2</v>
      </c>
      <c r="AJ892">
        <v>2.3999999999999998E-3</v>
      </c>
      <c r="AK892">
        <v>2.5000000000000001E-3</v>
      </c>
      <c r="AL892">
        <v>1.0300000000000001E-3</v>
      </c>
      <c r="AM892">
        <v>2.4000000000000001E-4</v>
      </c>
      <c r="AN892">
        <v>5.4000000000000001E-4</v>
      </c>
      <c r="AO892">
        <v>5.0000000000000002E-5</v>
      </c>
      <c r="AP892">
        <v>8.0000000000000007E-5</v>
      </c>
      <c r="AQ892" t="s">
        <v>607</v>
      </c>
      <c r="AR892" t="s">
        <v>607</v>
      </c>
      <c r="AS892" t="s">
        <v>607</v>
      </c>
      <c r="AT892" t="s">
        <v>606</v>
      </c>
      <c r="AU892" t="s">
        <v>606</v>
      </c>
      <c r="BK892">
        <v>1.1E-4</v>
      </c>
      <c r="BL892">
        <v>2.0000000000000002E-5</v>
      </c>
      <c r="BM892">
        <v>5.8E-4</v>
      </c>
      <c r="BN892">
        <v>1.0000000000000001E-5</v>
      </c>
      <c r="BO892">
        <v>1.0000000000000001E-5</v>
      </c>
      <c r="BP892">
        <v>3.0000000000000001E-5</v>
      </c>
      <c r="BQ892">
        <v>2.0000000000000002E-5</v>
      </c>
      <c r="BR892">
        <v>5.5000000000000003E-4</v>
      </c>
      <c r="BS892">
        <v>1.8000000000000001E-4</v>
      </c>
      <c r="BT892">
        <v>2.7E-4</v>
      </c>
      <c r="BU892">
        <v>1.8000000000000001E-4</v>
      </c>
      <c r="BV892">
        <v>0.70299999999999996</v>
      </c>
      <c r="BW892">
        <v>0.86159680000000005</v>
      </c>
      <c r="BX892">
        <v>20.399999999999999</v>
      </c>
      <c r="BY892">
        <v>4614.3</v>
      </c>
      <c r="BZ892">
        <v>217.1</v>
      </c>
      <c r="CB892">
        <v>98.8</v>
      </c>
      <c r="CC892">
        <v>3.411307726</v>
      </c>
      <c r="CD892">
        <v>3.4084081140000002</v>
      </c>
      <c r="CE892">
        <v>193.43</v>
      </c>
      <c r="CF892" t="s">
        <v>673</v>
      </c>
      <c r="CG892">
        <v>3100</v>
      </c>
      <c r="CH892" t="s">
        <v>3083</v>
      </c>
      <c r="CJ892" t="s">
        <v>675</v>
      </c>
      <c r="CW892" t="s">
        <v>3197</v>
      </c>
      <c r="CX892">
        <v>0</v>
      </c>
      <c r="CY892" t="s">
        <v>677</v>
      </c>
    </row>
    <row r="893" spans="1:103" hidden="1">
      <c r="A893" t="str">
        <f t="shared" si="2"/>
        <v>200/D-093-K/094-A-11/00</v>
      </c>
      <c r="B893">
        <v>52717</v>
      </c>
      <c r="C893" t="s">
        <v>3198</v>
      </c>
      <c r="D893" t="s">
        <v>592</v>
      </c>
      <c r="E893" t="s">
        <v>3163</v>
      </c>
      <c r="F893" t="s">
        <v>594</v>
      </c>
      <c r="G893" t="s">
        <v>3199</v>
      </c>
      <c r="H893">
        <v>13897</v>
      </c>
      <c r="I893" t="s">
        <v>616</v>
      </c>
      <c r="J893" t="s">
        <v>667</v>
      </c>
      <c r="L893" t="s">
        <v>668</v>
      </c>
      <c r="N893" t="s">
        <v>3194</v>
      </c>
      <c r="O893" t="s">
        <v>3195</v>
      </c>
      <c r="P893" t="s">
        <v>3196</v>
      </c>
      <c r="Q893" t="s">
        <v>3124</v>
      </c>
      <c r="R893">
        <v>3900</v>
      </c>
      <c r="S893">
        <v>3900</v>
      </c>
      <c r="T893">
        <v>3559</v>
      </c>
      <c r="U893">
        <v>23</v>
      </c>
      <c r="V893">
        <v>23</v>
      </c>
      <c r="W893">
        <v>21</v>
      </c>
      <c r="Z893" t="s">
        <v>607</v>
      </c>
      <c r="AA893">
        <v>1E-4</v>
      </c>
      <c r="AB893">
        <v>2.2000000000000001E-3</v>
      </c>
      <c r="AC893">
        <v>2.47E-2</v>
      </c>
      <c r="AD893">
        <v>1.12E-2</v>
      </c>
      <c r="AE893">
        <v>0.82569999999999999</v>
      </c>
      <c r="AF893">
        <v>7.85E-2</v>
      </c>
      <c r="AG893">
        <v>3.1899999999999998E-2</v>
      </c>
      <c r="AH893">
        <v>5.1999999999999998E-3</v>
      </c>
      <c r="AI893">
        <v>9.9000000000000008E-3</v>
      </c>
      <c r="AJ893">
        <v>3.0000000000000001E-3</v>
      </c>
      <c r="AK893">
        <v>3.0000000000000001E-3</v>
      </c>
      <c r="AL893">
        <v>1.41E-3</v>
      </c>
      <c r="AM893">
        <v>4.0000000000000002E-4</v>
      </c>
      <c r="AN893">
        <v>5.4000000000000001E-4</v>
      </c>
      <c r="AO893">
        <v>0</v>
      </c>
      <c r="AP893">
        <v>0</v>
      </c>
      <c r="AQ893" t="s">
        <v>606</v>
      </c>
      <c r="AR893" t="s">
        <v>606</v>
      </c>
      <c r="AS893" t="s">
        <v>607</v>
      </c>
      <c r="AT893" t="s">
        <v>606</v>
      </c>
      <c r="AU893" t="s">
        <v>606</v>
      </c>
      <c r="BK893">
        <v>1.7000000000000001E-4</v>
      </c>
      <c r="BL893">
        <v>5.0000000000000002E-5</v>
      </c>
      <c r="BM893">
        <v>1.3999999999999999E-4</v>
      </c>
      <c r="BN893">
        <v>0</v>
      </c>
      <c r="BO893">
        <v>0</v>
      </c>
      <c r="BP893">
        <v>0</v>
      </c>
      <c r="BQ893">
        <v>0</v>
      </c>
      <c r="BR893">
        <v>9.3999999999999997E-4</v>
      </c>
      <c r="BS893">
        <v>2.5999999999999998E-4</v>
      </c>
      <c r="BT893">
        <v>3.6999999999999999E-4</v>
      </c>
      <c r="BU893">
        <v>3.2000000000000003E-4</v>
      </c>
      <c r="BV893">
        <v>0.7</v>
      </c>
      <c r="BW893">
        <v>0.85792000000000002</v>
      </c>
      <c r="BX893">
        <v>20.3</v>
      </c>
      <c r="BY893">
        <v>4697.2</v>
      </c>
      <c r="BZ893">
        <v>216.6</v>
      </c>
      <c r="CB893">
        <v>94.4</v>
      </c>
      <c r="CC893">
        <v>3.2593871390000002</v>
      </c>
      <c r="CD893">
        <v>3.2566166590000001</v>
      </c>
      <c r="CE893">
        <v>187.73</v>
      </c>
      <c r="CF893" t="s">
        <v>673</v>
      </c>
      <c r="CG893">
        <v>11200</v>
      </c>
      <c r="CH893" t="s">
        <v>674</v>
      </c>
      <c r="CJ893" t="s">
        <v>675</v>
      </c>
      <c r="CW893" t="s">
        <v>3197</v>
      </c>
      <c r="CX893">
        <v>6900</v>
      </c>
      <c r="CY893" t="s">
        <v>677</v>
      </c>
    </row>
    <row r="894" spans="1:103" hidden="1">
      <c r="B894">
        <v>52304</v>
      </c>
      <c r="C894" t="s">
        <v>3162</v>
      </c>
      <c r="D894" t="s">
        <v>592</v>
      </c>
      <c r="E894" t="s">
        <v>3163</v>
      </c>
      <c r="F894" t="s">
        <v>594</v>
      </c>
      <c r="G894" t="s">
        <v>3200</v>
      </c>
      <c r="H894">
        <v>16677</v>
      </c>
      <c r="I894" t="s">
        <v>616</v>
      </c>
      <c r="J894" t="s">
        <v>2922</v>
      </c>
      <c r="L894" t="s">
        <v>2923</v>
      </c>
      <c r="N894" t="s">
        <v>3196</v>
      </c>
      <c r="O894" t="s">
        <v>3201</v>
      </c>
      <c r="P894" t="s">
        <v>3202</v>
      </c>
      <c r="Q894" t="s">
        <v>3128</v>
      </c>
      <c r="R894">
        <v>5600</v>
      </c>
      <c r="S894">
        <v>5600</v>
      </c>
      <c r="T894">
        <v>4373</v>
      </c>
      <c r="U894">
        <v>11</v>
      </c>
      <c r="V894">
        <v>11</v>
      </c>
      <c r="W894">
        <v>23</v>
      </c>
      <c r="Z894" t="s">
        <v>607</v>
      </c>
      <c r="AA894">
        <v>2.0000000000000001E-4</v>
      </c>
      <c r="AB894">
        <v>4.0000000000000001E-3</v>
      </c>
      <c r="AC894">
        <v>1.9900000000000001E-2</v>
      </c>
      <c r="AD894">
        <v>5.1999999999999998E-3</v>
      </c>
      <c r="AE894">
        <v>0.84789999999999999</v>
      </c>
      <c r="AF894">
        <v>7.3200000000000001E-2</v>
      </c>
      <c r="AG894">
        <v>3.1399999999999997E-2</v>
      </c>
      <c r="AH894">
        <v>4.3E-3</v>
      </c>
      <c r="AI894">
        <v>7.9000000000000008E-3</v>
      </c>
      <c r="AJ894">
        <v>2E-3</v>
      </c>
      <c r="AK894">
        <v>2E-3</v>
      </c>
      <c r="AL894">
        <v>6.4999999999999997E-4</v>
      </c>
      <c r="AM894">
        <v>1E-4</v>
      </c>
      <c r="AN894">
        <v>1.6000000000000001E-4</v>
      </c>
      <c r="AO894">
        <v>0</v>
      </c>
      <c r="AP894">
        <v>0</v>
      </c>
      <c r="AQ894" t="s">
        <v>607</v>
      </c>
      <c r="AR894" t="s">
        <v>607</v>
      </c>
      <c r="AS894" t="s">
        <v>607</v>
      </c>
      <c r="AT894" t="s">
        <v>606</v>
      </c>
      <c r="AU894" t="s">
        <v>606</v>
      </c>
      <c r="BK894">
        <v>8.0000000000000007E-5</v>
      </c>
      <c r="BL894">
        <v>3.0000000000000001E-5</v>
      </c>
      <c r="BM894">
        <v>4.0000000000000003E-5</v>
      </c>
      <c r="BN894">
        <v>0</v>
      </c>
      <c r="BO894">
        <v>0</v>
      </c>
      <c r="BP894">
        <v>0</v>
      </c>
      <c r="BQ894">
        <v>0</v>
      </c>
      <c r="BR894">
        <v>5.1999999999999995E-4</v>
      </c>
      <c r="BS894">
        <v>1.3999999999999999E-4</v>
      </c>
      <c r="BT894">
        <v>1.8000000000000001E-4</v>
      </c>
      <c r="BU894">
        <v>1E-4</v>
      </c>
      <c r="BV894">
        <v>0.67500000000000004</v>
      </c>
      <c r="BW894">
        <v>0.82728000000000002</v>
      </c>
      <c r="BX894">
        <v>19.5</v>
      </c>
      <c r="BY894">
        <v>4661.8999999999996</v>
      </c>
      <c r="BZ894">
        <v>212.1</v>
      </c>
      <c r="CB894">
        <v>93.3</v>
      </c>
      <c r="CC894">
        <v>3.2214069919999999</v>
      </c>
      <c r="CD894">
        <v>3.2186687960000002</v>
      </c>
      <c r="CE894">
        <v>185.97</v>
      </c>
      <c r="CF894" t="s">
        <v>673</v>
      </c>
      <c r="CG894">
        <v>5200</v>
      </c>
      <c r="CH894" t="s">
        <v>3130</v>
      </c>
      <c r="CJ894" t="s">
        <v>2928</v>
      </c>
      <c r="CW894" t="s">
        <v>3203</v>
      </c>
      <c r="CX894">
        <v>1100</v>
      </c>
      <c r="CY894" t="s">
        <v>677</v>
      </c>
    </row>
    <row r="895" spans="1:103" hidden="1">
      <c r="B895">
        <v>79041</v>
      </c>
      <c r="C895" t="s">
        <v>1741</v>
      </c>
      <c r="D895" t="s">
        <v>592</v>
      </c>
      <c r="E895" t="s">
        <v>614</v>
      </c>
      <c r="F895" t="s">
        <v>594</v>
      </c>
      <c r="G895" t="s">
        <v>3204</v>
      </c>
      <c r="H895">
        <v>13398</v>
      </c>
      <c r="I895" t="s">
        <v>616</v>
      </c>
      <c r="J895" t="s">
        <v>598</v>
      </c>
      <c r="L895" t="s">
        <v>617</v>
      </c>
      <c r="N895" t="s">
        <v>3196</v>
      </c>
      <c r="O895" t="s">
        <v>3195</v>
      </c>
      <c r="P895" t="s">
        <v>3205</v>
      </c>
      <c r="Q895" t="s">
        <v>630</v>
      </c>
      <c r="R895">
        <v>8065</v>
      </c>
      <c r="S895">
        <v>8065</v>
      </c>
      <c r="T895">
        <v>7845</v>
      </c>
      <c r="U895">
        <v>17</v>
      </c>
      <c r="V895">
        <v>17</v>
      </c>
      <c r="W895">
        <v>22</v>
      </c>
      <c r="Y895" t="s">
        <v>3206</v>
      </c>
      <c r="Z895" t="s">
        <v>607</v>
      </c>
      <c r="AA895">
        <v>4.0000000000000002E-4</v>
      </c>
      <c r="AB895">
        <v>8.5000000000000006E-3</v>
      </c>
      <c r="AC895">
        <v>8.0000000000000002E-3</v>
      </c>
      <c r="AD895" t="s">
        <v>606</v>
      </c>
      <c r="AE895">
        <v>0.97460000000000002</v>
      </c>
      <c r="AF895">
        <v>5.7000000000000002E-3</v>
      </c>
      <c r="AG895">
        <v>1E-3</v>
      </c>
      <c r="AH895">
        <v>2.9999999999999997E-4</v>
      </c>
      <c r="AI895">
        <v>2.0000000000000001E-4</v>
      </c>
      <c r="AJ895">
        <v>2.0000000000000001E-4</v>
      </c>
      <c r="AK895">
        <v>1E-4</v>
      </c>
      <c r="AL895">
        <v>2.4000000000000001E-4</v>
      </c>
      <c r="AM895">
        <v>1.6000000000000001E-4</v>
      </c>
      <c r="AN895">
        <v>3.3E-4</v>
      </c>
      <c r="AO895">
        <v>0</v>
      </c>
      <c r="AP895">
        <v>0</v>
      </c>
      <c r="AQ895" t="s">
        <v>607</v>
      </c>
      <c r="AR895" t="s">
        <v>606</v>
      </c>
      <c r="AS895" t="s">
        <v>606</v>
      </c>
      <c r="AT895" t="s">
        <v>606</v>
      </c>
      <c r="AU895" t="s">
        <v>606</v>
      </c>
      <c r="BK895">
        <v>0</v>
      </c>
      <c r="BL895">
        <v>3.0000000000000001E-5</v>
      </c>
      <c r="BM895">
        <v>1.0000000000000001E-5</v>
      </c>
      <c r="BN895">
        <v>0</v>
      </c>
      <c r="BO895">
        <v>0</v>
      </c>
      <c r="BP895">
        <v>0</v>
      </c>
      <c r="BQ895">
        <v>0</v>
      </c>
      <c r="BR895">
        <v>1.2999999999999999E-4</v>
      </c>
      <c r="BS895">
        <v>2.0000000000000002E-5</v>
      </c>
      <c r="BT895">
        <v>2.0000000000000002E-5</v>
      </c>
      <c r="BU895">
        <v>6.0000000000000002E-5</v>
      </c>
      <c r="BV895">
        <v>0.57299999999999995</v>
      </c>
      <c r="BW895">
        <v>0.70226880000000003</v>
      </c>
      <c r="BX895">
        <v>16.600000000000001</v>
      </c>
      <c r="BY895">
        <v>4607.8</v>
      </c>
      <c r="BZ895">
        <v>192.2</v>
      </c>
      <c r="CB895">
        <v>104.1</v>
      </c>
      <c r="CC895">
        <v>3.594302978</v>
      </c>
      <c r="CD895">
        <v>3.59124782</v>
      </c>
      <c r="CE895">
        <v>210.89</v>
      </c>
      <c r="CF895" t="s">
        <v>609</v>
      </c>
      <c r="CG895">
        <v>0</v>
      </c>
      <c r="CH895" t="s">
        <v>631</v>
      </c>
      <c r="CI895" t="s">
        <v>157</v>
      </c>
      <c r="CJ895" t="s">
        <v>624</v>
      </c>
      <c r="CW895" t="s">
        <v>3207</v>
      </c>
      <c r="CX895">
        <v>0</v>
      </c>
      <c r="CY895" t="s">
        <v>677</v>
      </c>
    </row>
    <row r="896" spans="1:103" hidden="1">
      <c r="B896">
        <v>79040</v>
      </c>
      <c r="C896" t="s">
        <v>1741</v>
      </c>
      <c r="D896" t="s">
        <v>592</v>
      </c>
      <c r="E896" t="s">
        <v>614</v>
      </c>
      <c r="F896" t="s">
        <v>594</v>
      </c>
      <c r="G896" t="s">
        <v>3208</v>
      </c>
      <c r="H896">
        <v>16343</v>
      </c>
      <c r="I896" t="s">
        <v>616</v>
      </c>
      <c r="J896" t="s">
        <v>598</v>
      </c>
      <c r="L896" t="s">
        <v>617</v>
      </c>
      <c r="N896" t="s">
        <v>3196</v>
      </c>
      <c r="O896" t="s">
        <v>3195</v>
      </c>
      <c r="P896" t="s">
        <v>3205</v>
      </c>
      <c r="Q896" t="s">
        <v>627</v>
      </c>
      <c r="R896">
        <v>8061</v>
      </c>
      <c r="S896">
        <v>8061</v>
      </c>
      <c r="T896">
        <v>7618</v>
      </c>
      <c r="U896">
        <v>23</v>
      </c>
      <c r="V896">
        <v>23</v>
      </c>
      <c r="W896">
        <v>22</v>
      </c>
      <c r="Y896" t="s">
        <v>3209</v>
      </c>
      <c r="Z896" t="s">
        <v>607</v>
      </c>
      <c r="AA896">
        <v>4.0000000000000002E-4</v>
      </c>
      <c r="AB896">
        <v>8.3999999999999995E-3</v>
      </c>
      <c r="AC896">
        <v>7.7000000000000002E-3</v>
      </c>
      <c r="AD896" t="s">
        <v>606</v>
      </c>
      <c r="AE896">
        <v>0.97489999999999999</v>
      </c>
      <c r="AF896">
        <v>5.5999999999999999E-3</v>
      </c>
      <c r="AG896">
        <v>1E-3</v>
      </c>
      <c r="AH896">
        <v>2.9999999999999997E-4</v>
      </c>
      <c r="AI896">
        <v>2.0000000000000001E-4</v>
      </c>
      <c r="AJ896">
        <v>2.0000000000000001E-4</v>
      </c>
      <c r="AK896">
        <v>1E-4</v>
      </c>
      <c r="AL896">
        <v>2.9999999999999997E-4</v>
      </c>
      <c r="AM896">
        <v>1.6000000000000001E-4</v>
      </c>
      <c r="AN896">
        <v>4.4000000000000002E-4</v>
      </c>
      <c r="AO896">
        <v>0</v>
      </c>
      <c r="AP896">
        <v>0</v>
      </c>
      <c r="AQ896" t="s">
        <v>606</v>
      </c>
      <c r="AR896" t="s">
        <v>606</v>
      </c>
      <c r="AS896" t="s">
        <v>606</v>
      </c>
      <c r="AT896" t="s">
        <v>606</v>
      </c>
      <c r="AU896" t="s">
        <v>606</v>
      </c>
      <c r="BK896">
        <v>0</v>
      </c>
      <c r="BL896">
        <v>4.0000000000000003E-5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1.6000000000000001E-4</v>
      </c>
      <c r="BS896">
        <v>2.0000000000000002E-5</v>
      </c>
      <c r="BT896">
        <v>2.0000000000000002E-5</v>
      </c>
      <c r="BU896">
        <v>6.0000000000000002E-5</v>
      </c>
      <c r="BV896">
        <v>0.57299999999999995</v>
      </c>
      <c r="BW896">
        <v>0.70226880000000003</v>
      </c>
      <c r="BX896">
        <v>16.600000000000001</v>
      </c>
      <c r="BY896">
        <v>4606.8999999999996</v>
      </c>
      <c r="BZ896">
        <v>192.2</v>
      </c>
      <c r="CB896">
        <v>102.8</v>
      </c>
      <c r="CC896">
        <v>3.5494173500000001</v>
      </c>
      <c r="CD896">
        <v>3.5464003449999999</v>
      </c>
      <c r="CE896">
        <v>209.28</v>
      </c>
      <c r="CF896" t="s">
        <v>609</v>
      </c>
      <c r="CG896">
        <v>0</v>
      </c>
      <c r="CH896" t="s">
        <v>628</v>
      </c>
      <c r="CI896" t="s">
        <v>157</v>
      </c>
      <c r="CJ896" t="s">
        <v>624</v>
      </c>
      <c r="CW896" t="s">
        <v>3207</v>
      </c>
      <c r="CX896">
        <v>0</v>
      </c>
      <c r="CY896" t="s">
        <v>677</v>
      </c>
    </row>
    <row r="897" spans="2:103" hidden="1">
      <c r="B897">
        <v>84470</v>
      </c>
      <c r="C897" t="s">
        <v>3210</v>
      </c>
      <c r="D897" t="s">
        <v>592</v>
      </c>
      <c r="E897" t="s">
        <v>3163</v>
      </c>
      <c r="F897" t="s">
        <v>594</v>
      </c>
      <c r="G897" t="s">
        <v>3211</v>
      </c>
      <c r="H897">
        <v>13535</v>
      </c>
      <c r="I897" t="s">
        <v>616</v>
      </c>
      <c r="J897" t="s">
        <v>3212</v>
      </c>
      <c r="L897" t="s">
        <v>874</v>
      </c>
      <c r="N897" t="s">
        <v>3213</v>
      </c>
      <c r="O897" t="s">
        <v>3214</v>
      </c>
      <c r="P897" t="s">
        <v>3202</v>
      </c>
      <c r="Q897" t="s">
        <v>3215</v>
      </c>
      <c r="R897">
        <v>280</v>
      </c>
      <c r="S897">
        <v>280</v>
      </c>
      <c r="T897">
        <v>346</v>
      </c>
      <c r="U897">
        <v>-6</v>
      </c>
      <c r="V897">
        <v>-6</v>
      </c>
      <c r="W897">
        <v>20</v>
      </c>
      <c r="Y897" t="s">
        <v>3216</v>
      </c>
      <c r="Z897" t="s">
        <v>607</v>
      </c>
      <c r="AA897">
        <v>2.0000000000000001E-4</v>
      </c>
      <c r="AB897">
        <v>5.1999999999999998E-3</v>
      </c>
      <c r="AC897">
        <v>1.15E-2</v>
      </c>
      <c r="AD897" t="s">
        <v>606</v>
      </c>
      <c r="AE897">
        <v>0.83599999999999997</v>
      </c>
      <c r="AF897">
        <v>7.4300000000000005E-2</v>
      </c>
      <c r="AG897">
        <v>4.4600000000000001E-2</v>
      </c>
      <c r="AH897">
        <v>5.7000000000000002E-3</v>
      </c>
      <c r="AI897">
        <v>1.3100000000000001E-2</v>
      </c>
      <c r="AJ897">
        <v>2.8E-3</v>
      </c>
      <c r="AK897">
        <v>3.2000000000000002E-3</v>
      </c>
      <c r="AL897">
        <v>1.09E-3</v>
      </c>
      <c r="AM897">
        <v>2.3000000000000001E-4</v>
      </c>
      <c r="AN897">
        <v>4.4999999999999999E-4</v>
      </c>
      <c r="AO897">
        <v>0</v>
      </c>
      <c r="AP897">
        <v>0</v>
      </c>
      <c r="AQ897" t="s">
        <v>607</v>
      </c>
      <c r="AR897" t="s">
        <v>607</v>
      </c>
      <c r="AS897" t="s">
        <v>607</v>
      </c>
      <c r="AT897" t="s">
        <v>606</v>
      </c>
      <c r="AU897" t="s">
        <v>606</v>
      </c>
      <c r="BK897">
        <v>9.0000000000000006E-5</v>
      </c>
      <c r="BL897">
        <v>2.0000000000000002E-5</v>
      </c>
      <c r="BM897">
        <v>6.0000000000000002E-5</v>
      </c>
      <c r="BN897">
        <v>0</v>
      </c>
      <c r="BO897">
        <v>0</v>
      </c>
      <c r="BP897">
        <v>0</v>
      </c>
      <c r="BQ897">
        <v>0</v>
      </c>
      <c r="BR897">
        <v>6.8999999999999997E-4</v>
      </c>
      <c r="BS897">
        <v>2.5999999999999998E-4</v>
      </c>
      <c r="BT897">
        <v>3.2000000000000003E-4</v>
      </c>
      <c r="BU897">
        <v>1.9000000000000001E-4</v>
      </c>
      <c r="BV897">
        <v>0.69399999999999995</v>
      </c>
      <c r="BW897">
        <v>0.85056639999999994</v>
      </c>
      <c r="BX897">
        <v>20.100000000000001</v>
      </c>
      <c r="BY897">
        <v>4600.3999999999996</v>
      </c>
      <c r="BZ897">
        <v>215.1</v>
      </c>
      <c r="CB897">
        <v>93.9</v>
      </c>
      <c r="CC897">
        <v>3.2421234349999999</v>
      </c>
      <c r="CD897">
        <v>3.2393676309999999</v>
      </c>
      <c r="CE897">
        <v>187.46</v>
      </c>
      <c r="CF897" t="s">
        <v>609</v>
      </c>
      <c r="CG897">
        <v>0</v>
      </c>
      <c r="CH897" t="s">
        <v>2932</v>
      </c>
      <c r="CJ897" t="s">
        <v>902</v>
      </c>
      <c r="CW897" t="s">
        <v>2659</v>
      </c>
      <c r="CX897">
        <v>0</v>
      </c>
      <c r="CY897" t="s">
        <v>677</v>
      </c>
    </row>
    <row r="898" spans="2:103" hidden="1">
      <c r="B898">
        <v>76844</v>
      </c>
      <c r="C898" t="s">
        <v>2325</v>
      </c>
      <c r="D898" t="s">
        <v>592</v>
      </c>
      <c r="E898" t="s">
        <v>3163</v>
      </c>
      <c r="F898" t="s">
        <v>594</v>
      </c>
      <c r="G898" t="s">
        <v>3217</v>
      </c>
      <c r="H898">
        <v>11866</v>
      </c>
      <c r="I898" t="s">
        <v>616</v>
      </c>
      <c r="J898" t="s">
        <v>1136</v>
      </c>
      <c r="K898">
        <v>12299</v>
      </c>
      <c r="L898" t="s">
        <v>638</v>
      </c>
      <c r="M898" t="s">
        <v>1096</v>
      </c>
      <c r="N898" t="s">
        <v>3205</v>
      </c>
      <c r="O898" t="s">
        <v>3218</v>
      </c>
      <c r="P898" t="s">
        <v>3219</v>
      </c>
      <c r="Q898" t="s">
        <v>1137</v>
      </c>
      <c r="R898">
        <v>510</v>
      </c>
      <c r="S898">
        <v>510</v>
      </c>
      <c r="T898">
        <v>634</v>
      </c>
      <c r="U898">
        <v>-6</v>
      </c>
      <c r="V898">
        <v>-6</v>
      </c>
      <c r="W898">
        <v>22</v>
      </c>
      <c r="Y898" t="s">
        <v>2751</v>
      </c>
      <c r="Z898" t="s">
        <v>607</v>
      </c>
      <c r="AA898">
        <v>6.9999999999999999E-4</v>
      </c>
      <c r="AB898">
        <v>1.49E-2</v>
      </c>
      <c r="AC898">
        <v>1.8700000000000001E-2</v>
      </c>
      <c r="AD898" t="s">
        <v>607</v>
      </c>
      <c r="AE898">
        <v>0.9506</v>
      </c>
      <c r="AF898">
        <v>1.0999999999999999E-2</v>
      </c>
      <c r="AG898">
        <v>1.8E-3</v>
      </c>
      <c r="AH898">
        <v>6.9999999999999999E-4</v>
      </c>
      <c r="AI898">
        <v>4.0000000000000002E-4</v>
      </c>
      <c r="AJ898">
        <v>4.0000000000000002E-4</v>
      </c>
      <c r="AK898">
        <v>2.0000000000000001E-4</v>
      </c>
      <c r="AL898">
        <v>1.2999999999999999E-4</v>
      </c>
      <c r="AM898">
        <v>5.0000000000000002E-5</v>
      </c>
      <c r="AN898">
        <v>1.4999999999999999E-4</v>
      </c>
      <c r="AO898">
        <v>0</v>
      </c>
      <c r="AP898">
        <v>0</v>
      </c>
      <c r="AQ898" t="s">
        <v>607</v>
      </c>
      <c r="AR898" t="s">
        <v>606</v>
      </c>
      <c r="AS898" t="s">
        <v>606</v>
      </c>
      <c r="AT898" t="s">
        <v>606</v>
      </c>
      <c r="AU898" t="s">
        <v>606</v>
      </c>
      <c r="BK898">
        <v>1.0000000000000001E-5</v>
      </c>
      <c r="BL898">
        <v>3.0000000000000001E-5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1.3999999999999999E-4</v>
      </c>
      <c r="BS898">
        <v>2.0000000000000002E-5</v>
      </c>
      <c r="BT898">
        <v>2.0000000000000002E-5</v>
      </c>
      <c r="BU898">
        <v>5.0000000000000002E-5</v>
      </c>
      <c r="BV898">
        <v>0.59</v>
      </c>
      <c r="BW898">
        <v>0.72310399999999997</v>
      </c>
      <c r="BX898">
        <v>17.100000000000001</v>
      </c>
      <c r="BY898">
        <v>4629</v>
      </c>
      <c r="BZ898">
        <v>193.9</v>
      </c>
      <c r="CB898">
        <v>103.7</v>
      </c>
      <c r="CC898">
        <v>3.580492016</v>
      </c>
      <c r="CD898">
        <v>3.5774485970000001</v>
      </c>
      <c r="CE898">
        <v>210.17</v>
      </c>
      <c r="CF898" t="s">
        <v>609</v>
      </c>
      <c r="CG898">
        <v>5</v>
      </c>
      <c r="CH898" t="s">
        <v>1138</v>
      </c>
      <c r="CI898" t="s">
        <v>157</v>
      </c>
      <c r="CJ898" t="s">
        <v>1139</v>
      </c>
      <c r="CL898">
        <v>1374</v>
      </c>
      <c r="CM898">
        <v>1725</v>
      </c>
      <c r="CN898">
        <v>1374</v>
      </c>
      <c r="CO898">
        <v>1725</v>
      </c>
      <c r="CP898" t="s">
        <v>157</v>
      </c>
      <c r="CQ898" t="s">
        <v>157</v>
      </c>
      <c r="CU898">
        <v>450.3</v>
      </c>
      <c r="CV898">
        <v>446</v>
      </c>
      <c r="CW898" t="s">
        <v>3220</v>
      </c>
      <c r="CX898">
        <v>0</v>
      </c>
      <c r="CY898" t="s">
        <v>677</v>
      </c>
    </row>
    <row r="899" spans="2:103" hidden="1">
      <c r="B899">
        <v>76846</v>
      </c>
      <c r="C899" t="s">
        <v>2328</v>
      </c>
      <c r="D899" t="s">
        <v>592</v>
      </c>
      <c r="E899" t="s">
        <v>3163</v>
      </c>
      <c r="F899" t="s">
        <v>594</v>
      </c>
      <c r="G899" t="s">
        <v>3221</v>
      </c>
      <c r="H899">
        <v>13045</v>
      </c>
      <c r="I899" t="s">
        <v>616</v>
      </c>
      <c r="J899" t="s">
        <v>1131</v>
      </c>
      <c r="K899">
        <v>12298</v>
      </c>
      <c r="L899" t="s">
        <v>638</v>
      </c>
      <c r="M899" t="s">
        <v>1096</v>
      </c>
      <c r="N899" t="s">
        <v>3205</v>
      </c>
      <c r="O899" t="s">
        <v>3218</v>
      </c>
      <c r="P899" t="s">
        <v>3222</v>
      </c>
      <c r="Q899" t="s">
        <v>1137</v>
      </c>
      <c r="R899">
        <v>490</v>
      </c>
      <c r="S899">
        <v>490</v>
      </c>
      <c r="T899">
        <v>520</v>
      </c>
      <c r="U899">
        <v>3</v>
      </c>
      <c r="V899">
        <v>3</v>
      </c>
      <c r="W899">
        <v>22</v>
      </c>
      <c r="Y899" t="s">
        <v>3223</v>
      </c>
      <c r="Z899">
        <v>1E-4</v>
      </c>
      <c r="AA899">
        <v>1.2999999999999999E-3</v>
      </c>
      <c r="AB899">
        <v>2.4899999999999999E-2</v>
      </c>
      <c r="AC899">
        <v>2.01E-2</v>
      </c>
      <c r="AD899" t="s">
        <v>607</v>
      </c>
      <c r="AE899">
        <v>0.93969999999999998</v>
      </c>
      <c r="AF899">
        <v>6.7999999999999996E-3</v>
      </c>
      <c r="AG899">
        <v>1E-3</v>
      </c>
      <c r="AH899">
        <v>5.9999999999999995E-4</v>
      </c>
      <c r="AI899">
        <v>4.0000000000000002E-4</v>
      </c>
      <c r="AJ899">
        <v>8.9999999999999998E-4</v>
      </c>
      <c r="AK899">
        <v>6.9999999999999999E-4</v>
      </c>
      <c r="AL899">
        <v>1.0399999999999999E-3</v>
      </c>
      <c r="AM899">
        <v>5.2999999999999998E-4</v>
      </c>
      <c r="AN899">
        <v>8.1999999999999998E-4</v>
      </c>
      <c r="AO899">
        <v>0</v>
      </c>
      <c r="AP899">
        <v>0</v>
      </c>
      <c r="AQ899" t="s">
        <v>607</v>
      </c>
      <c r="AR899" t="s">
        <v>607</v>
      </c>
      <c r="AS899" t="s">
        <v>607</v>
      </c>
      <c r="AT899" t="s">
        <v>607</v>
      </c>
      <c r="AU899" t="s">
        <v>606</v>
      </c>
      <c r="BK899">
        <v>2.0000000000000002E-5</v>
      </c>
      <c r="BL899">
        <v>9.0000000000000006E-5</v>
      </c>
      <c r="BM899">
        <v>1.0000000000000001E-5</v>
      </c>
      <c r="BN899">
        <v>0</v>
      </c>
      <c r="BO899">
        <v>0</v>
      </c>
      <c r="BP899">
        <v>0</v>
      </c>
      <c r="BQ899">
        <v>0</v>
      </c>
      <c r="BR899">
        <v>6.7000000000000002E-4</v>
      </c>
      <c r="BS899">
        <v>8.0000000000000007E-5</v>
      </c>
      <c r="BT899">
        <v>6.9999999999999994E-5</v>
      </c>
      <c r="BU899">
        <v>1.7000000000000001E-4</v>
      </c>
      <c r="BV899">
        <v>0.60099999999999998</v>
      </c>
      <c r="BW899">
        <v>0.73658559999999995</v>
      </c>
      <c r="BX899">
        <v>17.399999999999999</v>
      </c>
      <c r="BY899">
        <v>4612.3999999999996</v>
      </c>
      <c r="BZ899">
        <v>193.8</v>
      </c>
      <c r="CB899">
        <v>102.2</v>
      </c>
      <c r="CC899">
        <v>3.5287009060000001</v>
      </c>
      <c r="CD899">
        <v>3.5257015109999998</v>
      </c>
      <c r="CE899">
        <v>207.38</v>
      </c>
      <c r="CF899" t="s">
        <v>609</v>
      </c>
      <c r="CG899">
        <v>8</v>
      </c>
      <c r="CH899" t="s">
        <v>1132</v>
      </c>
      <c r="CI899" t="s">
        <v>157</v>
      </c>
      <c r="CJ899" t="s">
        <v>1133</v>
      </c>
      <c r="CL899">
        <v>1388</v>
      </c>
      <c r="CM899">
        <v>1840</v>
      </c>
      <c r="CN899">
        <v>1388</v>
      </c>
      <c r="CO899">
        <v>1840</v>
      </c>
      <c r="CP899" t="s">
        <v>157</v>
      </c>
      <c r="CQ899" t="s">
        <v>157</v>
      </c>
      <c r="CU899">
        <v>455.2</v>
      </c>
      <c r="CV899">
        <v>450.1</v>
      </c>
      <c r="CW899" t="s">
        <v>3220</v>
      </c>
      <c r="CX899">
        <v>0</v>
      </c>
      <c r="CY899" t="s">
        <v>677</v>
      </c>
    </row>
    <row r="900" spans="2:103" hidden="1">
      <c r="B900">
        <v>76665</v>
      </c>
      <c r="C900" t="s">
        <v>2769</v>
      </c>
      <c r="D900" t="s">
        <v>592</v>
      </c>
      <c r="E900" t="s">
        <v>3163</v>
      </c>
      <c r="F900" t="s">
        <v>594</v>
      </c>
      <c r="G900" t="s">
        <v>3224</v>
      </c>
      <c r="H900">
        <v>8282</v>
      </c>
      <c r="I900" t="s">
        <v>616</v>
      </c>
      <c r="J900" t="s">
        <v>1040</v>
      </c>
      <c r="K900">
        <v>17057</v>
      </c>
      <c r="L900" t="s">
        <v>654</v>
      </c>
      <c r="M900" t="s">
        <v>1024</v>
      </c>
      <c r="N900" t="s">
        <v>3205</v>
      </c>
      <c r="O900" t="s">
        <v>3194</v>
      </c>
      <c r="P900" t="s">
        <v>3222</v>
      </c>
      <c r="Q900" t="s">
        <v>1063</v>
      </c>
      <c r="R900">
        <v>520</v>
      </c>
      <c r="S900">
        <v>520</v>
      </c>
      <c r="T900">
        <v>605</v>
      </c>
      <c r="U900">
        <v>2</v>
      </c>
      <c r="V900">
        <v>2</v>
      </c>
      <c r="W900">
        <v>21</v>
      </c>
      <c r="Y900" t="s">
        <v>3225</v>
      </c>
      <c r="Z900" t="s">
        <v>607</v>
      </c>
      <c r="AA900">
        <v>1E-4</v>
      </c>
      <c r="AB900">
        <v>2.7000000000000001E-3</v>
      </c>
      <c r="AC900">
        <v>0.1123</v>
      </c>
      <c r="AD900" t="s">
        <v>606</v>
      </c>
      <c r="AE900">
        <v>0.88429999999999997</v>
      </c>
      <c r="AF900">
        <v>2.9999999999999997E-4</v>
      </c>
      <c r="AG900">
        <v>1E-4</v>
      </c>
      <c r="AH900">
        <v>1E-4</v>
      </c>
      <c r="AI900" t="s">
        <v>607</v>
      </c>
      <c r="AJ900" t="s">
        <v>607</v>
      </c>
      <c r="AK900" t="s">
        <v>607</v>
      </c>
      <c r="AL900">
        <v>6.9999999999999994E-5</v>
      </c>
      <c r="AM900">
        <v>0</v>
      </c>
      <c r="AN900">
        <v>0</v>
      </c>
      <c r="AO900">
        <v>0</v>
      </c>
      <c r="AP900">
        <v>0</v>
      </c>
      <c r="AQ900" t="s">
        <v>607</v>
      </c>
      <c r="AR900" t="s">
        <v>607</v>
      </c>
      <c r="AS900" t="s">
        <v>607</v>
      </c>
      <c r="AT900" t="s">
        <v>606</v>
      </c>
      <c r="AU900" t="s">
        <v>606</v>
      </c>
      <c r="BK900">
        <v>0</v>
      </c>
      <c r="BL900">
        <v>3.0000000000000001E-5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0</v>
      </c>
      <c r="BV900">
        <v>0.66400000000000003</v>
      </c>
      <c r="BW900">
        <v>0.81379840000000003</v>
      </c>
      <c r="BX900">
        <v>19.2</v>
      </c>
      <c r="BY900">
        <v>4907.3999999999996</v>
      </c>
      <c r="BZ900">
        <v>203.3</v>
      </c>
      <c r="CB900">
        <v>117.9</v>
      </c>
      <c r="CC900">
        <v>4.0707811830000002</v>
      </c>
      <c r="CD900">
        <v>4.0673210190000004</v>
      </c>
      <c r="CE900">
        <v>235.74</v>
      </c>
      <c r="CF900" t="s">
        <v>609</v>
      </c>
      <c r="CG900">
        <v>0</v>
      </c>
      <c r="CH900" t="s">
        <v>1041</v>
      </c>
      <c r="CI900" t="s">
        <v>157</v>
      </c>
      <c r="CJ900" t="s">
        <v>1042</v>
      </c>
      <c r="CL900">
        <v>524.5</v>
      </c>
      <c r="CM900">
        <v>526.5</v>
      </c>
      <c r="CN900">
        <v>524.5</v>
      </c>
      <c r="CO900">
        <v>526.5</v>
      </c>
      <c r="CP900" t="s">
        <v>157</v>
      </c>
      <c r="CQ900" t="s">
        <v>157</v>
      </c>
      <c r="CU900" t="s">
        <v>157</v>
      </c>
      <c r="CV900">
        <v>614.70000000000005</v>
      </c>
      <c r="CW900" t="s">
        <v>3226</v>
      </c>
      <c r="CX900">
        <v>0</v>
      </c>
      <c r="CY900" t="s">
        <v>677</v>
      </c>
    </row>
    <row r="901" spans="2:103" hidden="1">
      <c r="B901">
        <v>76789</v>
      </c>
      <c r="C901" t="s">
        <v>2419</v>
      </c>
      <c r="D901" t="s">
        <v>592</v>
      </c>
      <c r="E901" t="s">
        <v>3163</v>
      </c>
      <c r="F901" t="s">
        <v>594</v>
      </c>
      <c r="G901" t="s">
        <v>3227</v>
      </c>
      <c r="H901">
        <v>12317</v>
      </c>
      <c r="I901" t="s">
        <v>616</v>
      </c>
      <c r="J901" t="s">
        <v>1420</v>
      </c>
      <c r="K901">
        <v>14417</v>
      </c>
      <c r="L901" t="s">
        <v>638</v>
      </c>
      <c r="M901" t="s">
        <v>1169</v>
      </c>
      <c r="N901" t="s">
        <v>3205</v>
      </c>
      <c r="O901" t="s">
        <v>3194</v>
      </c>
      <c r="P901" t="s">
        <v>3222</v>
      </c>
      <c r="Q901" t="s">
        <v>642</v>
      </c>
      <c r="R901">
        <v>500</v>
      </c>
      <c r="S901">
        <v>500</v>
      </c>
      <c r="T901">
        <v>611</v>
      </c>
      <c r="U901">
        <v>4</v>
      </c>
      <c r="V901">
        <v>4</v>
      </c>
      <c r="W901">
        <v>21</v>
      </c>
      <c r="Y901" t="s">
        <v>3228</v>
      </c>
      <c r="Z901" t="s">
        <v>607</v>
      </c>
      <c r="AA901">
        <v>1E-4</v>
      </c>
      <c r="AB901">
        <v>1.9E-3</v>
      </c>
      <c r="AC901">
        <v>0.13389999999999999</v>
      </c>
      <c r="AD901">
        <v>1E-4</v>
      </c>
      <c r="AE901">
        <v>0.86040000000000005</v>
      </c>
      <c r="AF901">
        <v>1.8E-3</v>
      </c>
      <c r="AG901">
        <v>1.1999999999999999E-3</v>
      </c>
      <c r="AH901">
        <v>2.9999999999999997E-4</v>
      </c>
      <c r="AI901">
        <v>1E-4</v>
      </c>
      <c r="AJ901" t="s">
        <v>607</v>
      </c>
      <c r="AK901" t="s">
        <v>607</v>
      </c>
      <c r="AL901">
        <v>6.9999999999999994E-5</v>
      </c>
      <c r="AM901">
        <v>0</v>
      </c>
      <c r="AN901">
        <v>8.0000000000000007E-5</v>
      </c>
      <c r="AO901">
        <v>0</v>
      </c>
      <c r="AP901">
        <v>0</v>
      </c>
      <c r="AQ901" t="s">
        <v>607</v>
      </c>
      <c r="AR901" t="s">
        <v>607</v>
      </c>
      <c r="AS901" t="s">
        <v>607</v>
      </c>
      <c r="AT901" t="s">
        <v>606</v>
      </c>
      <c r="AU901" t="s">
        <v>606</v>
      </c>
      <c r="BK901">
        <v>0</v>
      </c>
      <c r="BL901">
        <v>3.0000000000000001E-5</v>
      </c>
      <c r="BM901">
        <v>1.0000000000000001E-5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1.0000000000000001E-5</v>
      </c>
      <c r="BV901">
        <v>0.68799999999999994</v>
      </c>
      <c r="BW901">
        <v>0.84321279999999998</v>
      </c>
      <c r="BX901">
        <v>19.899999999999999</v>
      </c>
      <c r="BY901">
        <v>4968.1000000000004</v>
      </c>
      <c r="BZ901">
        <v>206.3</v>
      </c>
      <c r="CB901">
        <v>118.7</v>
      </c>
      <c r="CC901">
        <v>4.0984031070000002</v>
      </c>
      <c r="CD901">
        <v>4.0949194650000003</v>
      </c>
      <c r="CE901">
        <v>238.6</v>
      </c>
      <c r="CF901" t="s">
        <v>609</v>
      </c>
      <c r="CG901">
        <v>50</v>
      </c>
      <c r="CH901" t="s">
        <v>1422</v>
      </c>
      <c r="CI901" t="s">
        <v>157</v>
      </c>
      <c r="CJ901" t="s">
        <v>1423</v>
      </c>
      <c r="CL901">
        <v>415.5</v>
      </c>
      <c r="CM901">
        <v>419</v>
      </c>
      <c r="CN901">
        <v>415.5</v>
      </c>
      <c r="CO901">
        <v>419</v>
      </c>
      <c r="CP901" t="s">
        <v>157</v>
      </c>
      <c r="CQ901" t="s">
        <v>157</v>
      </c>
      <c r="CU901">
        <v>510.9</v>
      </c>
      <c r="CV901">
        <v>506.5</v>
      </c>
      <c r="CW901" t="s">
        <v>3226</v>
      </c>
      <c r="CX901">
        <v>0</v>
      </c>
      <c r="CY901" t="s">
        <v>677</v>
      </c>
    </row>
    <row r="902" spans="2:103" hidden="1">
      <c r="B902">
        <v>76930</v>
      </c>
      <c r="C902" t="s">
        <v>2522</v>
      </c>
      <c r="D902" t="s">
        <v>592</v>
      </c>
      <c r="E902" t="s">
        <v>3163</v>
      </c>
      <c r="F902" t="s">
        <v>594</v>
      </c>
      <c r="G902" t="s">
        <v>3229</v>
      </c>
      <c r="H902">
        <v>6032</v>
      </c>
      <c r="I902" t="s">
        <v>616</v>
      </c>
      <c r="J902" t="s">
        <v>1469</v>
      </c>
      <c r="K902">
        <v>13430</v>
      </c>
      <c r="L902" t="s">
        <v>638</v>
      </c>
      <c r="M902" t="s">
        <v>1096</v>
      </c>
      <c r="N902" t="s">
        <v>3205</v>
      </c>
      <c r="O902" t="s">
        <v>3194</v>
      </c>
      <c r="P902" t="s">
        <v>3230</v>
      </c>
      <c r="Q902" t="s">
        <v>642</v>
      </c>
      <c r="R902">
        <v>430</v>
      </c>
      <c r="S902">
        <v>430</v>
      </c>
      <c r="T902">
        <v>336</v>
      </c>
      <c r="U902">
        <v>14</v>
      </c>
      <c r="V902">
        <v>14</v>
      </c>
      <c r="W902">
        <v>21</v>
      </c>
      <c r="Y902" t="s">
        <v>3231</v>
      </c>
      <c r="Z902">
        <v>2.0000000000000001E-4</v>
      </c>
      <c r="AA902">
        <v>8.0000000000000004E-4</v>
      </c>
      <c r="AB902">
        <v>1.21E-2</v>
      </c>
      <c r="AC902">
        <v>2.1299999999999999E-2</v>
      </c>
      <c r="AD902" t="s">
        <v>606</v>
      </c>
      <c r="AE902">
        <v>0.95240000000000002</v>
      </c>
      <c r="AF902">
        <v>4.7000000000000002E-3</v>
      </c>
      <c r="AG902">
        <v>5.9999999999999995E-4</v>
      </c>
      <c r="AH902">
        <v>5.0000000000000001E-4</v>
      </c>
      <c r="AI902">
        <v>2.9999999999999997E-4</v>
      </c>
      <c r="AJ902">
        <v>6.9999999999999999E-4</v>
      </c>
      <c r="AK902">
        <v>6.9999999999999999E-4</v>
      </c>
      <c r="AL902">
        <v>1.2999999999999999E-3</v>
      </c>
      <c r="AM902">
        <v>9.7000000000000005E-4</v>
      </c>
      <c r="AN902">
        <v>1.6900000000000001E-3</v>
      </c>
      <c r="AO902">
        <v>1E-4</v>
      </c>
      <c r="AP902">
        <v>0</v>
      </c>
      <c r="AQ902" t="s">
        <v>606</v>
      </c>
      <c r="AR902" t="s">
        <v>606</v>
      </c>
      <c r="AS902" t="s">
        <v>606</v>
      </c>
      <c r="AT902" t="s">
        <v>606</v>
      </c>
      <c r="AU902" t="s">
        <v>606</v>
      </c>
      <c r="BK902">
        <v>3.0000000000000001E-5</v>
      </c>
      <c r="BL902">
        <v>1E-4</v>
      </c>
      <c r="BM902">
        <v>1.0000000000000001E-5</v>
      </c>
      <c r="BN902">
        <v>0</v>
      </c>
      <c r="BO902">
        <v>0</v>
      </c>
      <c r="BP902">
        <v>0</v>
      </c>
      <c r="BQ902">
        <v>0</v>
      </c>
      <c r="BR902">
        <v>1E-3</v>
      </c>
      <c r="BS902">
        <v>1E-4</v>
      </c>
      <c r="BT902">
        <v>1E-4</v>
      </c>
      <c r="BU902">
        <v>2.9999999999999997E-4</v>
      </c>
      <c r="BV902">
        <v>0.60099999999999998</v>
      </c>
      <c r="BW902">
        <v>0.73658559999999995</v>
      </c>
      <c r="BX902">
        <v>17.399999999999999</v>
      </c>
      <c r="BY902">
        <v>4629.3</v>
      </c>
      <c r="BZ902">
        <v>195.2</v>
      </c>
      <c r="CB902">
        <v>102.5</v>
      </c>
      <c r="CC902">
        <v>3.5390591279999999</v>
      </c>
      <c r="CD902">
        <v>3.5360509279999999</v>
      </c>
      <c r="CE902">
        <v>208.29</v>
      </c>
      <c r="CF902" t="s">
        <v>609</v>
      </c>
      <c r="CG902">
        <v>0</v>
      </c>
      <c r="CH902" t="s">
        <v>1470</v>
      </c>
      <c r="CI902" t="s">
        <v>157</v>
      </c>
      <c r="CJ902" t="s">
        <v>1471</v>
      </c>
      <c r="CL902">
        <v>1472</v>
      </c>
      <c r="CM902">
        <v>1935</v>
      </c>
      <c r="CN902">
        <v>1472</v>
      </c>
      <c r="CO902">
        <v>1935</v>
      </c>
      <c r="CP902" t="s">
        <v>157</v>
      </c>
      <c r="CQ902" t="s">
        <v>157</v>
      </c>
      <c r="CU902">
        <v>543.5</v>
      </c>
      <c r="CV902">
        <v>539.20000000000005</v>
      </c>
      <c r="CW902" t="s">
        <v>3226</v>
      </c>
      <c r="CX902">
        <v>0</v>
      </c>
      <c r="CY902" t="s">
        <v>677</v>
      </c>
    </row>
    <row r="903" spans="2:103" hidden="1">
      <c r="B903">
        <v>76699</v>
      </c>
      <c r="C903" t="s">
        <v>3232</v>
      </c>
      <c r="D903" t="s">
        <v>592</v>
      </c>
      <c r="E903" t="s">
        <v>3163</v>
      </c>
      <c r="F903" t="s">
        <v>594</v>
      </c>
      <c r="G903" t="s">
        <v>3233</v>
      </c>
      <c r="H903">
        <v>10462</v>
      </c>
      <c r="I903" t="s">
        <v>616</v>
      </c>
      <c r="J903" t="s">
        <v>3234</v>
      </c>
      <c r="L903" t="s">
        <v>617</v>
      </c>
      <c r="N903" t="s">
        <v>3205</v>
      </c>
      <c r="O903" t="s">
        <v>3194</v>
      </c>
      <c r="P903" t="s">
        <v>3222</v>
      </c>
      <c r="Q903" t="s">
        <v>642</v>
      </c>
      <c r="R903">
        <v>430</v>
      </c>
      <c r="S903">
        <v>430</v>
      </c>
      <c r="T903">
        <v>556</v>
      </c>
      <c r="U903">
        <v>7</v>
      </c>
      <c r="V903">
        <v>7</v>
      </c>
      <c r="W903">
        <v>21</v>
      </c>
      <c r="Y903" t="s">
        <v>3235</v>
      </c>
      <c r="Z903" t="s">
        <v>607</v>
      </c>
      <c r="AA903">
        <v>8.0000000000000004E-4</v>
      </c>
      <c r="AB903">
        <v>1.26E-2</v>
      </c>
      <c r="AC903">
        <v>2.3900000000000001E-2</v>
      </c>
      <c r="AD903" t="s">
        <v>607</v>
      </c>
      <c r="AE903">
        <v>0.94979999999999998</v>
      </c>
      <c r="AF903">
        <v>4.0000000000000001E-3</v>
      </c>
      <c r="AG903">
        <v>5.0000000000000001E-4</v>
      </c>
      <c r="AH903">
        <v>1.6999999999999999E-3</v>
      </c>
      <c r="AI903">
        <v>2.0000000000000001E-4</v>
      </c>
      <c r="AJ903">
        <v>4.0000000000000002E-4</v>
      </c>
      <c r="AK903">
        <v>4.0000000000000002E-4</v>
      </c>
      <c r="AL903">
        <v>6.0999999999999997E-4</v>
      </c>
      <c r="AM903">
        <v>9.7999999999999997E-4</v>
      </c>
      <c r="AN903">
        <v>2.5799999999999998E-3</v>
      </c>
      <c r="AO903">
        <v>6.6E-4</v>
      </c>
      <c r="AP903">
        <v>1E-4</v>
      </c>
      <c r="AQ903" t="s">
        <v>607</v>
      </c>
      <c r="AR903" t="s">
        <v>607</v>
      </c>
      <c r="AS903" t="s">
        <v>606</v>
      </c>
      <c r="AT903" t="s">
        <v>606</v>
      </c>
      <c r="AU903" t="s">
        <v>606</v>
      </c>
      <c r="BK903">
        <v>2.0000000000000002E-5</v>
      </c>
      <c r="BL903">
        <v>5.0000000000000002E-5</v>
      </c>
      <c r="BM903">
        <v>1.0000000000000001E-5</v>
      </c>
      <c r="BN903">
        <v>0</v>
      </c>
      <c r="BO903">
        <v>1.0000000000000001E-5</v>
      </c>
      <c r="BP903">
        <v>3.0000000000000001E-5</v>
      </c>
      <c r="BQ903">
        <v>0</v>
      </c>
      <c r="BR903">
        <v>5.4000000000000001E-4</v>
      </c>
      <c r="BS903">
        <v>5.0000000000000002E-5</v>
      </c>
      <c r="BT903">
        <v>5.0000000000000002E-5</v>
      </c>
      <c r="BU903">
        <v>1.0000000000000001E-5</v>
      </c>
      <c r="BV903">
        <v>0.60599999999999998</v>
      </c>
      <c r="BW903">
        <v>0.74271359999999997</v>
      </c>
      <c r="BX903">
        <v>17.600000000000001</v>
      </c>
      <c r="BY903">
        <v>4634.1000000000004</v>
      </c>
      <c r="BZ903">
        <v>195.6</v>
      </c>
      <c r="CB903">
        <v>111.7</v>
      </c>
      <c r="CC903">
        <v>3.8567112649999999</v>
      </c>
      <c r="CD903">
        <v>3.85343306</v>
      </c>
      <c r="CE903">
        <v>228.07</v>
      </c>
      <c r="CF903" t="s">
        <v>609</v>
      </c>
      <c r="CG903">
        <v>12</v>
      </c>
      <c r="CH903" t="s">
        <v>3236</v>
      </c>
      <c r="CJ903" t="s">
        <v>3237</v>
      </c>
      <c r="CW903" t="s">
        <v>3226</v>
      </c>
      <c r="CX903">
        <v>0</v>
      </c>
      <c r="CY903" t="s">
        <v>677</v>
      </c>
    </row>
    <row r="904" spans="2:103" hidden="1">
      <c r="B904">
        <v>76704</v>
      </c>
      <c r="C904" t="s">
        <v>2489</v>
      </c>
      <c r="D904" t="s">
        <v>592</v>
      </c>
      <c r="E904" t="s">
        <v>3163</v>
      </c>
      <c r="F904" t="s">
        <v>594</v>
      </c>
      <c r="G904" t="s">
        <v>3238</v>
      </c>
      <c r="H904">
        <v>17139</v>
      </c>
      <c r="I904" t="s">
        <v>616</v>
      </c>
      <c r="J904" t="s">
        <v>3239</v>
      </c>
      <c r="K904">
        <v>13427</v>
      </c>
      <c r="L904" t="s">
        <v>638</v>
      </c>
      <c r="M904" t="s">
        <v>1096</v>
      </c>
      <c r="N904" t="s">
        <v>3205</v>
      </c>
      <c r="O904" t="s">
        <v>3194</v>
      </c>
      <c r="P904" t="s">
        <v>3222</v>
      </c>
      <c r="Q904" t="s">
        <v>642</v>
      </c>
      <c r="R904">
        <v>450</v>
      </c>
      <c r="S904">
        <v>450</v>
      </c>
      <c r="T904">
        <v>456</v>
      </c>
      <c r="U904">
        <v>7</v>
      </c>
      <c r="V904">
        <v>7</v>
      </c>
      <c r="W904">
        <v>21</v>
      </c>
      <c r="Y904" t="s">
        <v>3240</v>
      </c>
      <c r="Z904">
        <v>1E-4</v>
      </c>
      <c r="AA904">
        <v>8.9999999999999998E-4</v>
      </c>
      <c r="AB904">
        <v>1.32E-2</v>
      </c>
      <c r="AC904">
        <v>1.7100000000000001E-2</v>
      </c>
      <c r="AD904" t="s">
        <v>607</v>
      </c>
      <c r="AE904">
        <v>0.96140000000000003</v>
      </c>
      <c r="AF904">
        <v>3.8E-3</v>
      </c>
      <c r="AG904">
        <v>4.0000000000000002E-4</v>
      </c>
      <c r="AH904">
        <v>2.0000000000000001E-4</v>
      </c>
      <c r="AI904">
        <v>2.0000000000000001E-4</v>
      </c>
      <c r="AJ904">
        <v>4.0000000000000002E-4</v>
      </c>
      <c r="AK904">
        <v>2.9999999999999997E-4</v>
      </c>
      <c r="AL904">
        <v>4.2000000000000002E-4</v>
      </c>
      <c r="AM904">
        <v>2.2000000000000001E-4</v>
      </c>
      <c r="AN904">
        <v>6.7000000000000002E-4</v>
      </c>
      <c r="AO904">
        <v>9.0000000000000006E-5</v>
      </c>
      <c r="AP904">
        <v>0</v>
      </c>
      <c r="AQ904" t="s">
        <v>607</v>
      </c>
      <c r="AR904" t="s">
        <v>606</v>
      </c>
      <c r="AS904" t="s">
        <v>606</v>
      </c>
      <c r="AT904" t="s">
        <v>606</v>
      </c>
      <c r="AU904" t="s">
        <v>606</v>
      </c>
      <c r="BK904">
        <v>1.0000000000000001E-5</v>
      </c>
      <c r="BL904">
        <v>4.0000000000000003E-5</v>
      </c>
      <c r="BM904">
        <v>0</v>
      </c>
      <c r="BN904">
        <v>0</v>
      </c>
      <c r="BO904">
        <v>0</v>
      </c>
      <c r="BP904">
        <v>1.0000000000000001E-5</v>
      </c>
      <c r="BQ904">
        <v>0</v>
      </c>
      <c r="BR904">
        <v>3.4000000000000002E-4</v>
      </c>
      <c r="BS904">
        <v>4.0000000000000003E-5</v>
      </c>
      <c r="BT904">
        <v>3.0000000000000001E-5</v>
      </c>
      <c r="BU904">
        <v>1.2999999999999999E-4</v>
      </c>
      <c r="BV904">
        <v>0.58699999999999997</v>
      </c>
      <c r="BW904">
        <v>0.71942720000000004</v>
      </c>
      <c r="BX904">
        <v>17</v>
      </c>
      <c r="BY904">
        <v>4622.3999999999996</v>
      </c>
      <c r="BZ904">
        <v>193.1</v>
      </c>
      <c r="CB904">
        <v>106.7</v>
      </c>
      <c r="CC904">
        <v>3.6840742340000001</v>
      </c>
      <c r="CD904">
        <v>3.6809427709999998</v>
      </c>
      <c r="CE904">
        <v>216.82</v>
      </c>
      <c r="CF904" t="s">
        <v>609</v>
      </c>
      <c r="CG904">
        <v>10</v>
      </c>
      <c r="CH904" t="s">
        <v>1465</v>
      </c>
      <c r="CI904" t="s">
        <v>157</v>
      </c>
      <c r="CJ904" t="s">
        <v>1466</v>
      </c>
      <c r="CL904">
        <v>1482</v>
      </c>
      <c r="CM904">
        <v>1975</v>
      </c>
      <c r="CN904">
        <v>1482</v>
      </c>
      <c r="CO904">
        <v>1975</v>
      </c>
      <c r="CP904" t="s">
        <v>157</v>
      </c>
      <c r="CQ904" t="s">
        <v>157</v>
      </c>
      <c r="CU904">
        <v>546.29999999999995</v>
      </c>
      <c r="CV904">
        <v>542.6</v>
      </c>
      <c r="CW904" t="s">
        <v>3226</v>
      </c>
      <c r="CX904">
        <v>0</v>
      </c>
      <c r="CY904" t="s">
        <v>677</v>
      </c>
    </row>
    <row r="905" spans="2:103" hidden="1">
      <c r="B905">
        <v>76679</v>
      </c>
      <c r="C905" t="s">
        <v>2392</v>
      </c>
      <c r="D905" t="s">
        <v>592</v>
      </c>
      <c r="E905" t="s">
        <v>3163</v>
      </c>
      <c r="F905" t="s">
        <v>594</v>
      </c>
      <c r="G905" t="s">
        <v>3241</v>
      </c>
      <c r="H905">
        <v>5935</v>
      </c>
      <c r="I905" t="s">
        <v>616</v>
      </c>
      <c r="J905" t="s">
        <v>1204</v>
      </c>
      <c r="K905">
        <v>14511</v>
      </c>
      <c r="L905" t="s">
        <v>654</v>
      </c>
      <c r="M905" t="s">
        <v>1169</v>
      </c>
      <c r="N905" t="s">
        <v>3205</v>
      </c>
      <c r="O905" t="s">
        <v>3194</v>
      </c>
      <c r="P905" t="s">
        <v>3222</v>
      </c>
      <c r="Q905" t="s">
        <v>642</v>
      </c>
      <c r="R905">
        <v>460</v>
      </c>
      <c r="S905">
        <v>460</v>
      </c>
      <c r="T905">
        <v>472</v>
      </c>
      <c r="U905">
        <v>-12</v>
      </c>
      <c r="V905">
        <v>-12</v>
      </c>
      <c r="W905">
        <v>21</v>
      </c>
      <c r="Z905" t="s">
        <v>607</v>
      </c>
      <c r="AA905">
        <v>1E-4</v>
      </c>
      <c r="AB905">
        <v>2.5999999999999999E-3</v>
      </c>
      <c r="AC905">
        <v>8.7800000000000003E-2</v>
      </c>
      <c r="AD905" t="s">
        <v>606</v>
      </c>
      <c r="AE905">
        <v>0.90839999999999999</v>
      </c>
      <c r="AF905">
        <v>5.9999999999999995E-4</v>
      </c>
      <c r="AG905">
        <v>2.9999999999999997E-4</v>
      </c>
      <c r="AH905">
        <v>2.0000000000000001E-4</v>
      </c>
      <c r="AI905" t="s">
        <v>607</v>
      </c>
      <c r="AJ905" t="s">
        <v>607</v>
      </c>
      <c r="AK905" t="s">
        <v>606</v>
      </c>
      <c r="AL905">
        <v>0</v>
      </c>
      <c r="AM905">
        <v>0</v>
      </c>
      <c r="AN905">
        <v>0</v>
      </c>
      <c r="AO905">
        <v>0</v>
      </c>
      <c r="AP905">
        <v>0</v>
      </c>
      <c r="AQ905" t="s">
        <v>607</v>
      </c>
      <c r="AR905" t="s">
        <v>607</v>
      </c>
      <c r="AS905" t="s">
        <v>607</v>
      </c>
      <c r="AT905" t="s">
        <v>606</v>
      </c>
      <c r="AU905" t="s">
        <v>606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0</v>
      </c>
      <c r="BV905">
        <v>0.64100000000000001</v>
      </c>
      <c r="BW905">
        <v>0.78560960000000002</v>
      </c>
      <c r="BX905">
        <v>18.600000000000001</v>
      </c>
      <c r="BY905">
        <v>4839.1000000000004</v>
      </c>
      <c r="BZ905">
        <v>200.6</v>
      </c>
      <c r="CB905">
        <v>118.7</v>
      </c>
      <c r="CC905">
        <v>4.0984031070000002</v>
      </c>
      <c r="CD905">
        <v>4.0949194650000003</v>
      </c>
      <c r="CE905">
        <v>240.84</v>
      </c>
      <c r="CF905" t="s">
        <v>609</v>
      </c>
      <c r="CG905">
        <v>0</v>
      </c>
      <c r="CH905" t="s">
        <v>1205</v>
      </c>
      <c r="CI905" t="s">
        <v>157</v>
      </c>
      <c r="CJ905" t="s">
        <v>1206</v>
      </c>
      <c r="CL905">
        <v>528.5</v>
      </c>
      <c r="CM905">
        <v>534.5</v>
      </c>
      <c r="CN905">
        <v>528.5</v>
      </c>
      <c r="CO905">
        <v>534.5</v>
      </c>
      <c r="CP905" t="s">
        <v>157</v>
      </c>
      <c r="CQ905" t="s">
        <v>157</v>
      </c>
      <c r="CU905">
        <v>624.9</v>
      </c>
      <c r="CV905">
        <v>620.29999999999995</v>
      </c>
      <c r="CW905" t="s">
        <v>3226</v>
      </c>
      <c r="CX905">
        <v>0</v>
      </c>
      <c r="CY905" t="s">
        <v>677</v>
      </c>
    </row>
    <row r="906" spans="2:103" hidden="1">
      <c r="B906">
        <v>76670</v>
      </c>
      <c r="C906" t="s">
        <v>2190</v>
      </c>
      <c r="D906" t="s">
        <v>592</v>
      </c>
      <c r="E906" t="s">
        <v>3163</v>
      </c>
      <c r="F906" t="s">
        <v>594</v>
      </c>
      <c r="G906" t="s">
        <v>3242</v>
      </c>
      <c r="H906" t="s">
        <v>3243</v>
      </c>
      <c r="I906" t="s">
        <v>616</v>
      </c>
      <c r="J906" t="s">
        <v>3244</v>
      </c>
      <c r="L906" t="s">
        <v>599</v>
      </c>
      <c r="M906" t="s">
        <v>831</v>
      </c>
      <c r="N906" t="s">
        <v>3205</v>
      </c>
      <c r="P906" t="s">
        <v>3245</v>
      </c>
      <c r="Q906" t="s">
        <v>642</v>
      </c>
      <c r="R906" t="s">
        <v>694</v>
      </c>
      <c r="S906" t="s">
        <v>694</v>
      </c>
      <c r="T906" t="s">
        <v>694</v>
      </c>
      <c r="U906" t="s">
        <v>694</v>
      </c>
      <c r="V906" t="s">
        <v>694</v>
      </c>
      <c r="W906">
        <v>23</v>
      </c>
      <c r="Y906" t="s">
        <v>3246</v>
      </c>
      <c r="AL906">
        <v>0</v>
      </c>
      <c r="AM906">
        <v>0</v>
      </c>
      <c r="AN906">
        <v>0</v>
      </c>
      <c r="AO906">
        <v>0</v>
      </c>
      <c r="AP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v>0</v>
      </c>
      <c r="BW906">
        <v>0</v>
      </c>
      <c r="CB906">
        <v>95</v>
      </c>
      <c r="CC906">
        <v>3.28</v>
      </c>
      <c r="CD906">
        <v>3.2770000000000001</v>
      </c>
      <c r="CE906">
        <v>195</v>
      </c>
      <c r="CF906" t="s">
        <v>609</v>
      </c>
      <c r="CG906">
        <v>0</v>
      </c>
      <c r="CH906" t="s">
        <v>2194</v>
      </c>
      <c r="CJ906" t="s">
        <v>2195</v>
      </c>
      <c r="CL906">
        <v>524</v>
      </c>
      <c r="CM906">
        <v>525.70000000000005</v>
      </c>
      <c r="CN906">
        <v>524</v>
      </c>
      <c r="CO906">
        <v>525.70000000000005</v>
      </c>
      <c r="CU906">
        <v>623.5</v>
      </c>
      <c r="CV906">
        <v>620.5</v>
      </c>
      <c r="CW906" t="s">
        <v>3226</v>
      </c>
    </row>
    <row r="907" spans="2:103" hidden="1">
      <c r="B907">
        <v>76875</v>
      </c>
      <c r="C907" t="s">
        <v>2381</v>
      </c>
      <c r="D907" t="s">
        <v>592</v>
      </c>
      <c r="E907" t="s">
        <v>3163</v>
      </c>
      <c r="F907" t="s">
        <v>594</v>
      </c>
      <c r="G907" t="s">
        <v>3247</v>
      </c>
      <c r="H907">
        <v>13071</v>
      </c>
      <c r="I907" t="s">
        <v>616</v>
      </c>
      <c r="J907" t="s">
        <v>1563</v>
      </c>
      <c r="K907">
        <v>9233</v>
      </c>
      <c r="L907" t="s">
        <v>638</v>
      </c>
      <c r="M907" t="s">
        <v>1096</v>
      </c>
      <c r="N907" t="s">
        <v>3205</v>
      </c>
      <c r="O907" t="s">
        <v>3248</v>
      </c>
      <c r="P907" t="s">
        <v>3222</v>
      </c>
      <c r="Q907" t="s">
        <v>642</v>
      </c>
      <c r="R907">
        <v>275</v>
      </c>
      <c r="S907">
        <v>275</v>
      </c>
      <c r="T907">
        <v>314</v>
      </c>
      <c r="U907">
        <v>-19</v>
      </c>
      <c r="V907">
        <v>-19</v>
      </c>
      <c r="W907">
        <v>22</v>
      </c>
      <c r="Y907" t="s">
        <v>2751</v>
      </c>
      <c r="Z907" t="s">
        <v>607</v>
      </c>
      <c r="AA907">
        <v>8.0000000000000004E-4</v>
      </c>
      <c r="AB907">
        <v>1.78E-2</v>
      </c>
      <c r="AC907">
        <v>1.4999999999999999E-2</v>
      </c>
      <c r="AD907" t="s">
        <v>607</v>
      </c>
      <c r="AE907">
        <v>0.94950000000000001</v>
      </c>
      <c r="AF907">
        <v>9.9000000000000008E-3</v>
      </c>
      <c r="AG907">
        <v>2.5999999999999999E-3</v>
      </c>
      <c r="AH907">
        <v>1.1000000000000001E-3</v>
      </c>
      <c r="AI907">
        <v>6.9999999999999999E-4</v>
      </c>
      <c r="AJ907">
        <v>5.9999999999999995E-4</v>
      </c>
      <c r="AK907">
        <v>2.9999999999999997E-4</v>
      </c>
      <c r="AL907">
        <v>3.3E-4</v>
      </c>
      <c r="AM907">
        <v>2.5000000000000001E-4</v>
      </c>
      <c r="AN907">
        <v>6.8999999999999997E-4</v>
      </c>
      <c r="AO907">
        <v>9.0000000000000006E-5</v>
      </c>
      <c r="AP907">
        <v>0</v>
      </c>
      <c r="AQ907" t="s">
        <v>607</v>
      </c>
      <c r="AR907" t="s">
        <v>607</v>
      </c>
      <c r="AS907" t="s">
        <v>606</v>
      </c>
      <c r="AT907" t="s">
        <v>606</v>
      </c>
      <c r="AU907" t="s">
        <v>606</v>
      </c>
      <c r="BK907">
        <v>1.0000000000000001E-5</v>
      </c>
      <c r="BL907">
        <v>5.0000000000000002E-5</v>
      </c>
      <c r="BM907">
        <v>1.0000000000000001E-5</v>
      </c>
      <c r="BN907">
        <v>0</v>
      </c>
      <c r="BO907">
        <v>0</v>
      </c>
      <c r="BP907">
        <v>1.0000000000000001E-5</v>
      </c>
      <c r="BQ907">
        <v>0</v>
      </c>
      <c r="BR907">
        <v>2.2000000000000001E-4</v>
      </c>
      <c r="BS907">
        <v>2.0000000000000002E-5</v>
      </c>
      <c r="BT907">
        <v>2.0000000000000002E-5</v>
      </c>
      <c r="BU907">
        <v>0</v>
      </c>
      <c r="BV907">
        <v>0.59299999999999997</v>
      </c>
      <c r="BW907">
        <v>0.7267808</v>
      </c>
      <c r="BX907">
        <v>17.2</v>
      </c>
      <c r="BY907">
        <v>4611.3</v>
      </c>
      <c r="BZ907">
        <v>194</v>
      </c>
      <c r="CB907">
        <v>109.2</v>
      </c>
      <c r="CC907">
        <v>3.770392749</v>
      </c>
      <c r="CD907">
        <v>3.7671879150000001</v>
      </c>
      <c r="CE907">
        <v>222.62</v>
      </c>
      <c r="CF907" t="s">
        <v>609</v>
      </c>
      <c r="CG907">
        <v>5</v>
      </c>
      <c r="CH907" t="s">
        <v>1564</v>
      </c>
      <c r="CI907" t="s">
        <v>157</v>
      </c>
      <c r="CJ907" t="s">
        <v>1565</v>
      </c>
      <c r="CL907">
        <v>1248.5</v>
      </c>
      <c r="CM907">
        <v>1253.5</v>
      </c>
      <c r="CN907">
        <v>1248.5</v>
      </c>
      <c r="CO907">
        <v>1253.5</v>
      </c>
      <c r="CP907" t="s">
        <v>826</v>
      </c>
      <c r="CQ907" t="s">
        <v>826</v>
      </c>
      <c r="CR907" t="s">
        <v>780</v>
      </c>
      <c r="CS907" t="s">
        <v>780</v>
      </c>
      <c r="CT907" t="s">
        <v>780</v>
      </c>
      <c r="CU907">
        <v>456.4</v>
      </c>
      <c r="CV907">
        <v>451.6</v>
      </c>
      <c r="CW907" t="s">
        <v>3249</v>
      </c>
      <c r="CX907">
        <v>0</v>
      </c>
      <c r="CY907" t="s">
        <v>677</v>
      </c>
    </row>
    <row r="908" spans="2:103" hidden="1">
      <c r="B908">
        <v>76863</v>
      </c>
      <c r="C908" t="s">
        <v>2374</v>
      </c>
      <c r="D908" t="s">
        <v>592</v>
      </c>
      <c r="E908" t="s">
        <v>3163</v>
      </c>
      <c r="F908" t="s">
        <v>594</v>
      </c>
      <c r="G908" t="s">
        <v>3250</v>
      </c>
      <c r="H908">
        <v>11705</v>
      </c>
      <c r="I908" t="s">
        <v>616</v>
      </c>
      <c r="J908" t="s">
        <v>1493</v>
      </c>
      <c r="K908">
        <v>10085</v>
      </c>
      <c r="L908" t="s">
        <v>638</v>
      </c>
      <c r="M908" t="s">
        <v>1096</v>
      </c>
      <c r="N908" t="s">
        <v>3205</v>
      </c>
      <c r="O908" t="s">
        <v>3248</v>
      </c>
      <c r="P908" t="s">
        <v>3222</v>
      </c>
      <c r="Q908" t="s">
        <v>642</v>
      </c>
      <c r="R908">
        <v>180</v>
      </c>
      <c r="S908">
        <v>180</v>
      </c>
      <c r="T908">
        <v>214</v>
      </c>
      <c r="U908">
        <v>-12</v>
      </c>
      <c r="V908">
        <v>-12</v>
      </c>
      <c r="W908">
        <v>22</v>
      </c>
      <c r="Y908" t="s">
        <v>3251</v>
      </c>
      <c r="Z908" t="s">
        <v>607</v>
      </c>
      <c r="AA908">
        <v>8.0000000000000004E-4</v>
      </c>
      <c r="AB908">
        <v>1.6E-2</v>
      </c>
      <c r="AC908">
        <v>1.9400000000000001E-2</v>
      </c>
      <c r="AD908" t="s">
        <v>606</v>
      </c>
      <c r="AE908">
        <v>0.94540000000000002</v>
      </c>
      <c r="AF908">
        <v>7.7000000000000002E-3</v>
      </c>
      <c r="AG908">
        <v>1.2999999999999999E-3</v>
      </c>
      <c r="AH908">
        <v>1.6000000000000001E-3</v>
      </c>
      <c r="AI908">
        <v>5.9999999999999995E-4</v>
      </c>
      <c r="AJ908">
        <v>1E-3</v>
      </c>
      <c r="AK908">
        <v>8.0000000000000004E-4</v>
      </c>
      <c r="AL908">
        <v>1.8E-3</v>
      </c>
      <c r="AM908">
        <v>6.7000000000000002E-4</v>
      </c>
      <c r="AN908">
        <v>8.4000000000000003E-4</v>
      </c>
      <c r="AO908">
        <v>0</v>
      </c>
      <c r="AP908">
        <v>0</v>
      </c>
      <c r="AQ908" t="s">
        <v>606</v>
      </c>
      <c r="AR908" t="s">
        <v>607</v>
      </c>
      <c r="AS908" t="s">
        <v>606</v>
      </c>
      <c r="AT908" t="s">
        <v>606</v>
      </c>
      <c r="AU908" t="s">
        <v>606</v>
      </c>
      <c r="BK908">
        <v>0</v>
      </c>
      <c r="BL908">
        <v>1.2E-4</v>
      </c>
      <c r="BM908">
        <v>1.0000000000000001E-5</v>
      </c>
      <c r="BN908">
        <v>0</v>
      </c>
      <c r="BO908">
        <v>0</v>
      </c>
      <c r="BP908">
        <v>0</v>
      </c>
      <c r="BQ908">
        <v>0</v>
      </c>
      <c r="BR908">
        <v>1.48E-3</v>
      </c>
      <c r="BS908">
        <v>1.9000000000000001E-4</v>
      </c>
      <c r="BT908">
        <v>1.3999999999999999E-4</v>
      </c>
      <c r="BU908">
        <v>1.4999999999999999E-4</v>
      </c>
      <c r="BV908">
        <v>0.60499999999999998</v>
      </c>
      <c r="BW908">
        <v>0.74148800000000004</v>
      </c>
      <c r="BX908">
        <v>17.5</v>
      </c>
      <c r="BY908">
        <v>4619.1000000000004</v>
      </c>
      <c r="BZ908">
        <v>195.5</v>
      </c>
      <c r="CB908">
        <v>98.8</v>
      </c>
      <c r="CC908">
        <v>3.411307726</v>
      </c>
      <c r="CD908">
        <v>3.4084081140000002</v>
      </c>
      <c r="CE908">
        <v>200.97</v>
      </c>
      <c r="CF908" t="s">
        <v>609</v>
      </c>
      <c r="CG908">
        <v>0</v>
      </c>
      <c r="CH908" t="s">
        <v>1494</v>
      </c>
      <c r="CI908" t="s">
        <v>157</v>
      </c>
      <c r="CJ908" t="s">
        <v>1495</v>
      </c>
      <c r="CL908">
        <v>1269.5</v>
      </c>
      <c r="CM908">
        <v>1276</v>
      </c>
      <c r="CN908">
        <v>1269.5</v>
      </c>
      <c r="CO908">
        <v>1276</v>
      </c>
      <c r="CP908" t="s">
        <v>826</v>
      </c>
      <c r="CQ908" t="s">
        <v>826</v>
      </c>
      <c r="CU908">
        <v>460.8</v>
      </c>
      <c r="CV908">
        <v>456.7</v>
      </c>
      <c r="CW908" t="s">
        <v>3249</v>
      </c>
      <c r="CX908">
        <v>0</v>
      </c>
      <c r="CY908" t="s">
        <v>677</v>
      </c>
    </row>
    <row r="909" spans="2:103" hidden="1">
      <c r="B909">
        <v>76823</v>
      </c>
      <c r="C909" t="s">
        <v>2376</v>
      </c>
      <c r="D909" t="s">
        <v>592</v>
      </c>
      <c r="E909" t="s">
        <v>3163</v>
      </c>
      <c r="F909" t="s">
        <v>594</v>
      </c>
      <c r="G909" t="s">
        <v>3252</v>
      </c>
      <c r="H909">
        <v>12682</v>
      </c>
      <c r="I909" t="s">
        <v>616</v>
      </c>
      <c r="J909" t="s">
        <v>1365</v>
      </c>
      <c r="K909">
        <v>10856</v>
      </c>
      <c r="L909" t="s">
        <v>638</v>
      </c>
      <c r="M909" t="s">
        <v>1096</v>
      </c>
      <c r="N909" t="s">
        <v>3205</v>
      </c>
      <c r="O909" t="s">
        <v>3248</v>
      </c>
      <c r="P909" t="s">
        <v>3230</v>
      </c>
      <c r="Q909" t="s">
        <v>642</v>
      </c>
      <c r="R909">
        <v>310</v>
      </c>
      <c r="S909">
        <v>310</v>
      </c>
      <c r="T909">
        <v>380</v>
      </c>
      <c r="U909">
        <v>5</v>
      </c>
      <c r="V909">
        <v>5</v>
      </c>
      <c r="W909">
        <v>22</v>
      </c>
      <c r="Y909" t="s">
        <v>3253</v>
      </c>
      <c r="Z909" t="s">
        <v>607</v>
      </c>
      <c r="AA909">
        <v>8.9999999999999998E-4</v>
      </c>
      <c r="AB909">
        <v>1.6199999999999999E-2</v>
      </c>
      <c r="AC909">
        <v>1.9099999999999999E-2</v>
      </c>
      <c r="AD909" t="s">
        <v>607</v>
      </c>
      <c r="AE909">
        <v>0.95209999999999995</v>
      </c>
      <c r="AF909">
        <v>5.4999999999999997E-3</v>
      </c>
      <c r="AG909">
        <v>6.9999999999999999E-4</v>
      </c>
      <c r="AH909">
        <v>1.1000000000000001E-3</v>
      </c>
      <c r="AI909">
        <v>2.9999999999999997E-4</v>
      </c>
      <c r="AJ909">
        <v>5.0000000000000001E-4</v>
      </c>
      <c r="AK909">
        <v>4.0000000000000002E-4</v>
      </c>
      <c r="AL909">
        <v>7.9000000000000001E-4</v>
      </c>
      <c r="AM909">
        <v>4.4999999999999999E-4</v>
      </c>
      <c r="AN909">
        <v>8.1999999999999998E-4</v>
      </c>
      <c r="AO909">
        <v>1.9000000000000001E-4</v>
      </c>
      <c r="AP909">
        <v>0</v>
      </c>
      <c r="AQ909" t="s">
        <v>606</v>
      </c>
      <c r="AR909" t="s">
        <v>606</v>
      </c>
      <c r="AS909" t="s">
        <v>606</v>
      </c>
      <c r="AT909" t="s">
        <v>606</v>
      </c>
      <c r="AU909" t="s">
        <v>606</v>
      </c>
      <c r="BK909">
        <v>2.0000000000000002E-5</v>
      </c>
      <c r="BL909">
        <v>6.0000000000000002E-5</v>
      </c>
      <c r="BM909">
        <v>0</v>
      </c>
      <c r="BN909">
        <v>0</v>
      </c>
      <c r="BO909">
        <v>0</v>
      </c>
      <c r="BP909">
        <v>1.0000000000000001E-5</v>
      </c>
      <c r="BQ909">
        <v>0</v>
      </c>
      <c r="BR909">
        <v>5.5000000000000003E-4</v>
      </c>
      <c r="BS909">
        <v>6.9999999999999994E-5</v>
      </c>
      <c r="BT909">
        <v>6.0000000000000002E-5</v>
      </c>
      <c r="BU909">
        <v>1.8000000000000001E-4</v>
      </c>
      <c r="BV909">
        <v>0.59399999999999997</v>
      </c>
      <c r="BW909">
        <v>0.72800640000000005</v>
      </c>
      <c r="BX909">
        <v>17.2</v>
      </c>
      <c r="BY909">
        <v>4622.3999999999996</v>
      </c>
      <c r="BZ909">
        <v>193.9</v>
      </c>
      <c r="CB909">
        <v>104.2</v>
      </c>
      <c r="CC909">
        <v>3.5977557189999998</v>
      </c>
      <c r="CD909">
        <v>3.5946976259999999</v>
      </c>
      <c r="CE909">
        <v>211.4</v>
      </c>
      <c r="CF909" t="s">
        <v>609</v>
      </c>
      <c r="CG909">
        <v>5</v>
      </c>
      <c r="CH909" t="s">
        <v>1366</v>
      </c>
      <c r="CI909" t="s">
        <v>157</v>
      </c>
      <c r="CJ909" t="s">
        <v>1367</v>
      </c>
      <c r="CL909">
        <v>1392</v>
      </c>
      <c r="CM909">
        <v>2006</v>
      </c>
      <c r="CN909">
        <v>1392</v>
      </c>
      <c r="CO909">
        <v>2006</v>
      </c>
      <c r="CP909" t="s">
        <v>826</v>
      </c>
      <c r="CQ909" t="s">
        <v>826</v>
      </c>
      <c r="CU909">
        <v>431.9</v>
      </c>
      <c r="CV909">
        <v>427.3</v>
      </c>
      <c r="CW909" t="s">
        <v>3249</v>
      </c>
      <c r="CX909">
        <v>0</v>
      </c>
      <c r="CY909" t="s">
        <v>677</v>
      </c>
    </row>
    <row r="910" spans="2:103" hidden="1">
      <c r="B910">
        <v>76777</v>
      </c>
      <c r="C910" t="s">
        <v>2363</v>
      </c>
      <c r="D910" t="s">
        <v>592</v>
      </c>
      <c r="E910" t="s">
        <v>3163</v>
      </c>
      <c r="F910" t="s">
        <v>594</v>
      </c>
      <c r="G910" t="s">
        <v>3254</v>
      </c>
      <c r="H910">
        <v>893</v>
      </c>
      <c r="I910" t="s">
        <v>616</v>
      </c>
      <c r="J910" t="s">
        <v>1146</v>
      </c>
      <c r="K910">
        <v>11677</v>
      </c>
      <c r="L910" t="s">
        <v>638</v>
      </c>
      <c r="M910" t="s">
        <v>1096</v>
      </c>
      <c r="N910" t="s">
        <v>3205</v>
      </c>
      <c r="O910" t="s">
        <v>3248</v>
      </c>
      <c r="P910" t="s">
        <v>3222</v>
      </c>
      <c r="Q910" t="s">
        <v>642</v>
      </c>
      <c r="R910">
        <v>50</v>
      </c>
      <c r="S910">
        <v>50</v>
      </c>
      <c r="T910">
        <v>56</v>
      </c>
      <c r="U910">
        <v>5</v>
      </c>
      <c r="V910">
        <v>5</v>
      </c>
      <c r="W910">
        <v>22</v>
      </c>
      <c r="Y910" t="s">
        <v>2756</v>
      </c>
      <c r="Z910">
        <v>2.0000000000000001E-4</v>
      </c>
      <c r="AA910">
        <v>5.0000000000000001E-4</v>
      </c>
      <c r="AB910">
        <v>1.09E-2</v>
      </c>
      <c r="AC910">
        <v>1.5800000000000002E-2</v>
      </c>
      <c r="AD910" t="s">
        <v>606</v>
      </c>
      <c r="AE910">
        <v>0.94930000000000003</v>
      </c>
      <c r="AF910">
        <v>1.47E-2</v>
      </c>
      <c r="AG910">
        <v>2.8E-3</v>
      </c>
      <c r="AH910">
        <v>1.1999999999999999E-3</v>
      </c>
      <c r="AI910">
        <v>5.0000000000000001E-4</v>
      </c>
      <c r="AJ910">
        <v>4.0000000000000002E-4</v>
      </c>
      <c r="AK910">
        <v>2.0000000000000001E-4</v>
      </c>
      <c r="AL910">
        <v>3.3E-4</v>
      </c>
      <c r="AM910">
        <v>6.3000000000000003E-4</v>
      </c>
      <c r="AN910">
        <v>1.6800000000000001E-3</v>
      </c>
      <c r="AO910">
        <v>2.9E-4</v>
      </c>
      <c r="AP910">
        <v>0</v>
      </c>
      <c r="AQ910" t="s">
        <v>606</v>
      </c>
      <c r="AR910" t="s">
        <v>606</v>
      </c>
      <c r="AS910" t="s">
        <v>606</v>
      </c>
      <c r="AT910" t="s">
        <v>607</v>
      </c>
      <c r="AU910" t="s">
        <v>606</v>
      </c>
      <c r="BK910">
        <v>2.0000000000000002E-5</v>
      </c>
      <c r="BL910">
        <v>5.0000000000000002E-5</v>
      </c>
      <c r="BM910">
        <v>1.0000000000000001E-5</v>
      </c>
      <c r="BN910">
        <v>0</v>
      </c>
      <c r="BO910">
        <v>0</v>
      </c>
      <c r="BP910">
        <v>1.0000000000000001E-5</v>
      </c>
      <c r="BQ910">
        <v>0</v>
      </c>
      <c r="BR910">
        <v>2.2000000000000001E-4</v>
      </c>
      <c r="BS910">
        <v>2.0000000000000002E-5</v>
      </c>
      <c r="BT910">
        <v>3.0000000000000001E-5</v>
      </c>
      <c r="BU910">
        <v>2.1000000000000001E-4</v>
      </c>
      <c r="BV910">
        <v>0.59799999999999998</v>
      </c>
      <c r="BW910">
        <v>0.73290880000000003</v>
      </c>
      <c r="BX910">
        <v>17.3</v>
      </c>
      <c r="BY910">
        <v>4621.2</v>
      </c>
      <c r="BZ910">
        <v>195.6</v>
      </c>
      <c r="CB910">
        <v>107.3</v>
      </c>
      <c r="CC910">
        <v>3.7047906780000002</v>
      </c>
      <c r="CD910">
        <v>3.7016416059999999</v>
      </c>
      <c r="CE910">
        <v>218.23</v>
      </c>
      <c r="CF910" t="s">
        <v>609</v>
      </c>
      <c r="CG910">
        <v>0</v>
      </c>
      <c r="CH910" t="s">
        <v>1147</v>
      </c>
      <c r="CI910" t="s">
        <v>157</v>
      </c>
      <c r="CJ910" t="s">
        <v>1148</v>
      </c>
      <c r="CL910">
        <v>1320.7</v>
      </c>
      <c r="CM910">
        <v>1740</v>
      </c>
      <c r="CN910">
        <v>1320.7</v>
      </c>
      <c r="CO910">
        <v>1740</v>
      </c>
      <c r="CP910" t="s">
        <v>157</v>
      </c>
      <c r="CQ910" t="s">
        <v>157</v>
      </c>
      <c r="CU910">
        <v>462.5</v>
      </c>
      <c r="CV910">
        <v>458.1</v>
      </c>
      <c r="CW910" t="s">
        <v>3249</v>
      </c>
      <c r="CX910">
        <v>0</v>
      </c>
      <c r="CY910" t="s">
        <v>677</v>
      </c>
    </row>
    <row r="911" spans="2:103" hidden="1">
      <c r="B911">
        <v>76860</v>
      </c>
      <c r="C911" t="s">
        <v>2414</v>
      </c>
      <c r="D911" t="s">
        <v>592</v>
      </c>
      <c r="E911" t="s">
        <v>3163</v>
      </c>
      <c r="F911" t="s">
        <v>594</v>
      </c>
      <c r="G911" t="s">
        <v>3255</v>
      </c>
      <c r="H911">
        <v>10750</v>
      </c>
      <c r="I911" t="s">
        <v>616</v>
      </c>
      <c r="J911" t="s">
        <v>1359</v>
      </c>
      <c r="K911">
        <v>10855</v>
      </c>
      <c r="L911" t="s">
        <v>638</v>
      </c>
      <c r="M911" t="s">
        <v>1096</v>
      </c>
      <c r="N911" t="s">
        <v>3205</v>
      </c>
      <c r="O911" t="s">
        <v>3248</v>
      </c>
      <c r="P911" t="s">
        <v>3222</v>
      </c>
      <c r="Q911" t="s">
        <v>642</v>
      </c>
      <c r="R911">
        <v>225</v>
      </c>
      <c r="S911">
        <v>225</v>
      </c>
      <c r="T911">
        <v>282</v>
      </c>
      <c r="U911">
        <v>10</v>
      </c>
      <c r="V911">
        <v>10</v>
      </c>
      <c r="W911">
        <v>21</v>
      </c>
      <c r="Y911" t="s">
        <v>3256</v>
      </c>
      <c r="Z911" t="s">
        <v>607</v>
      </c>
      <c r="AA911">
        <v>8.9999999999999998E-4</v>
      </c>
      <c r="AB911">
        <v>1.34E-2</v>
      </c>
      <c r="AC911">
        <v>2.0199999999999999E-2</v>
      </c>
      <c r="AD911" t="s">
        <v>607</v>
      </c>
      <c r="AE911">
        <v>0.95030000000000003</v>
      </c>
      <c r="AF911">
        <v>6.6E-3</v>
      </c>
      <c r="AG911">
        <v>1E-3</v>
      </c>
      <c r="AH911">
        <v>5.9999999999999995E-4</v>
      </c>
      <c r="AI911">
        <v>2.9999999999999997E-4</v>
      </c>
      <c r="AJ911">
        <v>5.0000000000000001E-4</v>
      </c>
      <c r="AK911">
        <v>4.0000000000000002E-4</v>
      </c>
      <c r="AL911">
        <v>8.1999999999999998E-4</v>
      </c>
      <c r="AM911">
        <v>9.3000000000000005E-4</v>
      </c>
      <c r="AN911">
        <v>2.33E-3</v>
      </c>
      <c r="AO911">
        <v>4.8999999999999998E-4</v>
      </c>
      <c r="AP911">
        <v>1E-4</v>
      </c>
      <c r="AQ911" t="s">
        <v>607</v>
      </c>
      <c r="AR911" t="s">
        <v>607</v>
      </c>
      <c r="AS911" t="s">
        <v>606</v>
      </c>
      <c r="AT911" t="s">
        <v>606</v>
      </c>
      <c r="AU911" t="s">
        <v>606</v>
      </c>
      <c r="BK911">
        <v>2.0000000000000002E-5</v>
      </c>
      <c r="BL911">
        <v>6.0000000000000002E-5</v>
      </c>
      <c r="BM911">
        <v>1.0000000000000001E-5</v>
      </c>
      <c r="BN911">
        <v>0</v>
      </c>
      <c r="BO911">
        <v>0</v>
      </c>
      <c r="BP911">
        <v>1.0000000000000001E-5</v>
      </c>
      <c r="BQ911">
        <v>0</v>
      </c>
      <c r="BR911">
        <v>6.2E-4</v>
      </c>
      <c r="BS911">
        <v>8.0000000000000007E-5</v>
      </c>
      <c r="BT911">
        <v>6.9999999999999994E-5</v>
      </c>
      <c r="BU911">
        <v>2.5999999999999998E-4</v>
      </c>
      <c r="BV911">
        <v>0.60299999999999998</v>
      </c>
      <c r="BW911">
        <v>0.73903680000000005</v>
      </c>
      <c r="BX911">
        <v>17.5</v>
      </c>
      <c r="BY911">
        <v>4624.3999999999996</v>
      </c>
      <c r="BZ911">
        <v>195.2</v>
      </c>
      <c r="CB911">
        <v>109.5</v>
      </c>
      <c r="CC911">
        <v>3.7807509709999998</v>
      </c>
      <c r="CD911">
        <v>3.7775373330000002</v>
      </c>
      <c r="CE911">
        <v>223.11</v>
      </c>
      <c r="CF911" t="s">
        <v>609</v>
      </c>
      <c r="CG911">
        <v>7</v>
      </c>
      <c r="CH911" t="s">
        <v>1361</v>
      </c>
      <c r="CI911" t="s">
        <v>157</v>
      </c>
      <c r="CJ911" t="s">
        <v>1362</v>
      </c>
      <c r="CL911">
        <v>1500</v>
      </c>
      <c r="CM911">
        <v>1657</v>
      </c>
      <c r="CN911">
        <v>1500</v>
      </c>
      <c r="CO911">
        <v>1657</v>
      </c>
      <c r="CP911" t="s">
        <v>826</v>
      </c>
      <c r="CQ911" t="s">
        <v>826</v>
      </c>
      <c r="CU911">
        <v>465.9</v>
      </c>
      <c r="CV911">
        <v>462.1</v>
      </c>
      <c r="CW911" t="s">
        <v>3249</v>
      </c>
      <c r="CX911">
        <v>0</v>
      </c>
      <c r="CY911" t="s">
        <v>677</v>
      </c>
    </row>
    <row r="912" spans="2:103" hidden="1">
      <c r="B912">
        <v>76872</v>
      </c>
      <c r="C912" t="s">
        <v>3257</v>
      </c>
      <c r="D912" t="s">
        <v>592</v>
      </c>
      <c r="E912" t="s">
        <v>3163</v>
      </c>
      <c r="F912" t="s">
        <v>594</v>
      </c>
      <c r="G912" t="s">
        <v>3258</v>
      </c>
      <c r="H912">
        <v>8204</v>
      </c>
      <c r="I912" t="s">
        <v>616</v>
      </c>
      <c r="J912" t="s">
        <v>3259</v>
      </c>
      <c r="K912" t="s">
        <v>773</v>
      </c>
      <c r="L912" t="s">
        <v>617</v>
      </c>
      <c r="N912" t="s">
        <v>3205</v>
      </c>
      <c r="O912" t="s">
        <v>3248</v>
      </c>
      <c r="P912" t="s">
        <v>3222</v>
      </c>
      <c r="Q912" t="s">
        <v>642</v>
      </c>
      <c r="R912">
        <v>215</v>
      </c>
      <c r="S912">
        <v>215</v>
      </c>
      <c r="T912">
        <v>288</v>
      </c>
      <c r="U912">
        <v>-17</v>
      </c>
      <c r="V912">
        <v>-17</v>
      </c>
      <c r="W912">
        <v>21</v>
      </c>
      <c r="Y912" t="s">
        <v>2754</v>
      </c>
      <c r="Z912">
        <v>5.0000000000000001E-4</v>
      </c>
      <c r="AA912">
        <v>4.0000000000000002E-4</v>
      </c>
      <c r="AB912">
        <v>1.21E-2</v>
      </c>
      <c r="AC912">
        <v>3.8600000000000002E-2</v>
      </c>
      <c r="AD912" t="s">
        <v>606</v>
      </c>
      <c r="AE912">
        <v>0.93840000000000001</v>
      </c>
      <c r="AF912">
        <v>7.0000000000000001E-3</v>
      </c>
      <c r="AG912">
        <v>1.4E-3</v>
      </c>
      <c r="AH912">
        <v>8.0000000000000004E-4</v>
      </c>
      <c r="AI912">
        <v>2.9999999999999997E-4</v>
      </c>
      <c r="AJ912">
        <v>2.0000000000000001E-4</v>
      </c>
      <c r="AK912">
        <v>1E-4</v>
      </c>
      <c r="AL912">
        <v>1.3999999999999999E-4</v>
      </c>
      <c r="AM912">
        <v>0</v>
      </c>
      <c r="AN912">
        <v>0</v>
      </c>
      <c r="AO912">
        <v>0</v>
      </c>
      <c r="AP912">
        <v>0</v>
      </c>
      <c r="AQ912" t="s">
        <v>606</v>
      </c>
      <c r="AR912" t="s">
        <v>606</v>
      </c>
      <c r="AS912" t="s">
        <v>606</v>
      </c>
      <c r="AT912" t="s">
        <v>606</v>
      </c>
      <c r="AU912" t="s">
        <v>606</v>
      </c>
      <c r="BK912">
        <v>0</v>
      </c>
      <c r="BL912">
        <v>1.0000000000000001E-5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5.0000000000000002E-5</v>
      </c>
      <c r="BS912">
        <v>0</v>
      </c>
      <c r="BT912">
        <v>0</v>
      </c>
      <c r="BU912">
        <v>0</v>
      </c>
      <c r="BV912">
        <v>0.60399999999999998</v>
      </c>
      <c r="BW912">
        <v>0.74026239999999999</v>
      </c>
      <c r="BX912">
        <v>17.5</v>
      </c>
      <c r="BY912">
        <v>4688.2</v>
      </c>
      <c r="BZ912">
        <v>195.6</v>
      </c>
      <c r="CB912">
        <v>106</v>
      </c>
      <c r="CC912">
        <v>3.6599050499999999</v>
      </c>
      <c r="CD912">
        <v>3.6567941300000002</v>
      </c>
      <c r="CE912">
        <v>214.28</v>
      </c>
      <c r="CF912" t="s">
        <v>609</v>
      </c>
      <c r="CG912">
        <v>0</v>
      </c>
      <c r="CH912" t="s">
        <v>3260</v>
      </c>
      <c r="CJ912" t="s">
        <v>1444</v>
      </c>
      <c r="CL912" t="s">
        <v>779</v>
      </c>
      <c r="CM912" t="s">
        <v>779</v>
      </c>
      <c r="CN912" t="s">
        <v>779</v>
      </c>
      <c r="CO912" t="s">
        <v>779</v>
      </c>
      <c r="CP912" t="s">
        <v>779</v>
      </c>
      <c r="CQ912" t="s">
        <v>779</v>
      </c>
      <c r="CU912" t="s">
        <v>780</v>
      </c>
      <c r="CV912" t="s">
        <v>780</v>
      </c>
      <c r="CW912" t="s">
        <v>3249</v>
      </c>
      <c r="CX912">
        <v>0</v>
      </c>
      <c r="CY912" t="s">
        <v>677</v>
      </c>
    </row>
    <row r="913" spans="2:103" hidden="1">
      <c r="B913">
        <v>76868</v>
      </c>
      <c r="C913" t="s">
        <v>2435</v>
      </c>
      <c r="D913" t="s">
        <v>592</v>
      </c>
      <c r="E913" t="s">
        <v>3163</v>
      </c>
      <c r="F913" t="s">
        <v>594</v>
      </c>
      <c r="G913" t="s">
        <v>3261</v>
      </c>
      <c r="H913">
        <v>7895</v>
      </c>
      <c r="I913" t="s">
        <v>616</v>
      </c>
      <c r="J913" t="s">
        <v>1385</v>
      </c>
      <c r="K913">
        <v>11679</v>
      </c>
      <c r="L913" t="s">
        <v>638</v>
      </c>
      <c r="M913" t="s">
        <v>1096</v>
      </c>
      <c r="N913" t="s">
        <v>3205</v>
      </c>
      <c r="O913" t="s">
        <v>3248</v>
      </c>
      <c r="P913" t="s">
        <v>3222</v>
      </c>
      <c r="Q913" t="s">
        <v>642</v>
      </c>
      <c r="R913">
        <v>300</v>
      </c>
      <c r="S913">
        <v>300</v>
      </c>
      <c r="T913">
        <v>377</v>
      </c>
      <c r="U913">
        <v>1</v>
      </c>
      <c r="V913">
        <v>1</v>
      </c>
      <c r="W913">
        <v>22</v>
      </c>
      <c r="Y913" t="s">
        <v>3262</v>
      </c>
      <c r="Z913" t="s">
        <v>607</v>
      </c>
      <c r="AA913">
        <v>6.9999999999999999E-4</v>
      </c>
      <c r="AB913">
        <v>1.5900000000000001E-2</v>
      </c>
      <c r="AC913">
        <v>1.9199999999999998E-2</v>
      </c>
      <c r="AD913" t="s">
        <v>607</v>
      </c>
      <c r="AE913">
        <v>0.94940000000000002</v>
      </c>
      <c r="AF913">
        <v>9.1000000000000004E-3</v>
      </c>
      <c r="AG913">
        <v>1.6000000000000001E-3</v>
      </c>
      <c r="AH913">
        <v>8.9999999999999998E-4</v>
      </c>
      <c r="AI913">
        <v>5.0000000000000001E-4</v>
      </c>
      <c r="AJ913">
        <v>5.0000000000000001E-4</v>
      </c>
      <c r="AK913">
        <v>4.0000000000000002E-4</v>
      </c>
      <c r="AL913">
        <v>5.4000000000000001E-4</v>
      </c>
      <c r="AM913">
        <v>2.2000000000000001E-4</v>
      </c>
      <c r="AN913">
        <v>3.8999999999999999E-4</v>
      </c>
      <c r="AO913">
        <v>9.0000000000000006E-5</v>
      </c>
      <c r="AP913">
        <v>0</v>
      </c>
      <c r="AQ913" t="s">
        <v>607</v>
      </c>
      <c r="AR913" t="s">
        <v>607</v>
      </c>
      <c r="AS913" t="s">
        <v>606</v>
      </c>
      <c r="AT913" t="s">
        <v>606</v>
      </c>
      <c r="AU913" t="s">
        <v>606</v>
      </c>
      <c r="BK913">
        <v>1.0000000000000001E-5</v>
      </c>
      <c r="BL913">
        <v>5.0000000000000002E-5</v>
      </c>
      <c r="BM913">
        <v>1.0000000000000001E-5</v>
      </c>
      <c r="BN913">
        <v>0</v>
      </c>
      <c r="BO913">
        <v>0</v>
      </c>
      <c r="BP913">
        <v>1.0000000000000001E-5</v>
      </c>
      <c r="BQ913">
        <v>0</v>
      </c>
      <c r="BR913">
        <v>3.1E-4</v>
      </c>
      <c r="BS913">
        <v>4.0000000000000003E-5</v>
      </c>
      <c r="BT913">
        <v>3.0000000000000001E-5</v>
      </c>
      <c r="BU913">
        <v>1E-4</v>
      </c>
      <c r="BV913">
        <v>0.59399999999999997</v>
      </c>
      <c r="BW913">
        <v>0.72800640000000005</v>
      </c>
      <c r="BX913">
        <v>17.2</v>
      </c>
      <c r="BY913">
        <v>4626.8</v>
      </c>
      <c r="BZ913">
        <v>194.1</v>
      </c>
      <c r="CB913">
        <v>104.3</v>
      </c>
      <c r="CC913">
        <v>3.601208459</v>
      </c>
      <c r="CD913">
        <v>3.5981474320000002</v>
      </c>
      <c r="CE913">
        <v>211.66</v>
      </c>
      <c r="CF913" t="s">
        <v>609</v>
      </c>
      <c r="CG913">
        <v>10</v>
      </c>
      <c r="CH913" t="s">
        <v>1386</v>
      </c>
      <c r="CI913" t="s">
        <v>157</v>
      </c>
      <c r="CJ913" t="s">
        <v>1387</v>
      </c>
      <c r="CL913">
        <v>1377</v>
      </c>
      <c r="CM913">
        <v>1926</v>
      </c>
      <c r="CN913">
        <v>1377</v>
      </c>
      <c r="CO913">
        <v>1926</v>
      </c>
      <c r="CP913" t="s">
        <v>826</v>
      </c>
      <c r="CQ913" t="s">
        <v>826</v>
      </c>
      <c r="CU913">
        <v>464.1</v>
      </c>
      <c r="CV913">
        <v>459.6</v>
      </c>
      <c r="CW913" t="s">
        <v>3249</v>
      </c>
      <c r="CX913">
        <v>0</v>
      </c>
      <c r="CY913" t="s">
        <v>677</v>
      </c>
    </row>
    <row r="914" spans="2:103" hidden="1">
      <c r="B914">
        <v>76865</v>
      </c>
      <c r="C914" t="s">
        <v>2425</v>
      </c>
      <c r="D914" t="s">
        <v>592</v>
      </c>
      <c r="E914" t="s">
        <v>3163</v>
      </c>
      <c r="F914" t="s">
        <v>594</v>
      </c>
      <c r="G914" t="s">
        <v>3263</v>
      </c>
      <c r="H914">
        <v>17019</v>
      </c>
      <c r="I914" t="s">
        <v>616</v>
      </c>
      <c r="J914" t="s">
        <v>1193</v>
      </c>
      <c r="K914">
        <v>10086</v>
      </c>
      <c r="L914" t="s">
        <v>638</v>
      </c>
      <c r="M914" t="s">
        <v>1096</v>
      </c>
      <c r="N914" t="s">
        <v>3205</v>
      </c>
      <c r="O914" t="s">
        <v>3248</v>
      </c>
      <c r="P914" t="s">
        <v>3230</v>
      </c>
      <c r="Q914" t="s">
        <v>642</v>
      </c>
      <c r="R914">
        <v>60</v>
      </c>
      <c r="S914">
        <v>60</v>
      </c>
      <c r="T914">
        <v>57</v>
      </c>
      <c r="U914">
        <v>-28</v>
      </c>
      <c r="V914">
        <v>-28</v>
      </c>
      <c r="W914">
        <v>21</v>
      </c>
      <c r="Y914" t="s">
        <v>3264</v>
      </c>
      <c r="Z914">
        <v>2.0000000000000001E-4</v>
      </c>
      <c r="AA914">
        <v>6.9999999999999999E-4</v>
      </c>
      <c r="AB914">
        <v>6.9000000000000006E-2</v>
      </c>
      <c r="AC914">
        <v>1.3599999999999999E-2</v>
      </c>
      <c r="AD914" t="s">
        <v>606</v>
      </c>
      <c r="AE914">
        <v>0.89680000000000004</v>
      </c>
      <c r="AF914">
        <v>1.26E-2</v>
      </c>
      <c r="AG914">
        <v>3.5000000000000001E-3</v>
      </c>
      <c r="AH914">
        <v>1.8E-3</v>
      </c>
      <c r="AI914">
        <v>5.9999999999999995E-4</v>
      </c>
      <c r="AJ914">
        <v>2.9999999999999997E-4</v>
      </c>
      <c r="AK914">
        <v>2.0000000000000001E-4</v>
      </c>
      <c r="AL914">
        <v>2.4000000000000001E-4</v>
      </c>
      <c r="AM914">
        <v>8.0000000000000007E-5</v>
      </c>
      <c r="AN914">
        <v>1.2999999999999999E-4</v>
      </c>
      <c r="AO914">
        <v>0</v>
      </c>
      <c r="AP914">
        <v>0</v>
      </c>
      <c r="AQ914" t="s">
        <v>607</v>
      </c>
      <c r="AR914" t="s">
        <v>607</v>
      </c>
      <c r="AS914" t="s">
        <v>607</v>
      </c>
      <c r="AT914" t="s">
        <v>606</v>
      </c>
      <c r="AU914" t="s">
        <v>606</v>
      </c>
      <c r="BK914">
        <v>0</v>
      </c>
      <c r="BL914">
        <v>3.0000000000000001E-5</v>
      </c>
      <c r="BM914">
        <v>6.0000000000000002E-5</v>
      </c>
      <c r="BN914">
        <v>0</v>
      </c>
      <c r="BO914">
        <v>0</v>
      </c>
      <c r="BP914">
        <v>0</v>
      </c>
      <c r="BQ914">
        <v>0</v>
      </c>
      <c r="BR914">
        <v>1.2999999999999999E-4</v>
      </c>
      <c r="BS914">
        <v>1.0000000000000001E-5</v>
      </c>
      <c r="BT914">
        <v>1.0000000000000001E-5</v>
      </c>
      <c r="BU914">
        <v>1.0000000000000001E-5</v>
      </c>
      <c r="BV914">
        <v>0.61099999999999999</v>
      </c>
      <c r="BW914">
        <v>0.7488416</v>
      </c>
      <c r="BX914">
        <v>17.7</v>
      </c>
      <c r="BY914">
        <v>4548</v>
      </c>
      <c r="BZ914">
        <v>190.6</v>
      </c>
      <c r="CB914">
        <v>101</v>
      </c>
      <c r="CC914">
        <v>3.4872680190000001</v>
      </c>
      <c r="CD914">
        <v>3.484303841</v>
      </c>
      <c r="CE914">
        <v>202.1</v>
      </c>
      <c r="CF914" t="s">
        <v>609</v>
      </c>
      <c r="CG914">
        <v>0</v>
      </c>
      <c r="CH914" t="s">
        <v>1194</v>
      </c>
      <c r="CI914" t="s">
        <v>157</v>
      </c>
      <c r="CJ914" t="s">
        <v>1195</v>
      </c>
      <c r="CL914">
        <v>1261.5</v>
      </c>
      <c r="CM914">
        <v>1275</v>
      </c>
      <c r="CN914">
        <v>1261.5</v>
      </c>
      <c r="CO914">
        <v>1275</v>
      </c>
      <c r="CP914" t="s">
        <v>826</v>
      </c>
      <c r="CQ914" t="s">
        <v>826</v>
      </c>
      <c r="CU914">
        <v>464.2</v>
      </c>
      <c r="CV914">
        <v>458.5</v>
      </c>
      <c r="CW914" t="s">
        <v>3249</v>
      </c>
      <c r="CX914">
        <v>0</v>
      </c>
      <c r="CY914" t="s">
        <v>677</v>
      </c>
    </row>
    <row r="915" spans="2:103" hidden="1">
      <c r="B915">
        <v>76884</v>
      </c>
      <c r="C915" t="s">
        <v>3265</v>
      </c>
      <c r="D915" t="s">
        <v>592</v>
      </c>
      <c r="E915" t="s">
        <v>3163</v>
      </c>
      <c r="F915" t="s">
        <v>594</v>
      </c>
      <c r="G915" t="s">
        <v>3266</v>
      </c>
      <c r="H915">
        <v>14028</v>
      </c>
      <c r="I915" t="s">
        <v>616</v>
      </c>
      <c r="J915" t="s">
        <v>3267</v>
      </c>
      <c r="K915" t="s">
        <v>773</v>
      </c>
      <c r="L915" t="s">
        <v>617</v>
      </c>
      <c r="N915" t="s">
        <v>3205</v>
      </c>
      <c r="O915" t="s">
        <v>3248</v>
      </c>
      <c r="P915" t="s">
        <v>3222</v>
      </c>
      <c r="Q915" t="s">
        <v>642</v>
      </c>
      <c r="R915">
        <v>280</v>
      </c>
      <c r="S915">
        <v>280</v>
      </c>
      <c r="T915">
        <v>341</v>
      </c>
      <c r="U915">
        <v>2</v>
      </c>
      <c r="V915">
        <v>2</v>
      </c>
      <c r="W915">
        <v>21</v>
      </c>
      <c r="Y915" t="s">
        <v>2756</v>
      </c>
      <c r="Z915" t="s">
        <v>607</v>
      </c>
      <c r="AA915">
        <v>6.9999999999999999E-4</v>
      </c>
      <c r="AB915">
        <v>1.6500000000000001E-2</v>
      </c>
      <c r="AC915">
        <v>1.5800000000000002E-2</v>
      </c>
      <c r="AD915" t="s">
        <v>607</v>
      </c>
      <c r="AE915">
        <v>0.95199999999999996</v>
      </c>
      <c r="AF915">
        <v>8.8999999999999999E-3</v>
      </c>
      <c r="AG915">
        <v>2E-3</v>
      </c>
      <c r="AH915">
        <v>1E-3</v>
      </c>
      <c r="AI915">
        <v>5.9999999999999995E-4</v>
      </c>
      <c r="AJ915">
        <v>5.0000000000000001E-4</v>
      </c>
      <c r="AK915">
        <v>2.9999999999999997E-4</v>
      </c>
      <c r="AL915">
        <v>3.8999999999999999E-4</v>
      </c>
      <c r="AM915">
        <v>2.2000000000000001E-4</v>
      </c>
      <c r="AN915">
        <v>5.1000000000000004E-4</v>
      </c>
      <c r="AO915">
        <v>1E-4</v>
      </c>
      <c r="AP915">
        <v>0</v>
      </c>
      <c r="AQ915" t="s">
        <v>607</v>
      </c>
      <c r="AR915" t="s">
        <v>606</v>
      </c>
      <c r="AS915" t="s">
        <v>607</v>
      </c>
      <c r="AT915" t="s">
        <v>606</v>
      </c>
      <c r="AU915" t="s">
        <v>606</v>
      </c>
      <c r="BK915">
        <v>2.0000000000000002E-5</v>
      </c>
      <c r="BL915">
        <v>4.0000000000000003E-5</v>
      </c>
      <c r="BM915">
        <v>1.0000000000000001E-5</v>
      </c>
      <c r="BN915">
        <v>0</v>
      </c>
      <c r="BO915">
        <v>0</v>
      </c>
      <c r="BP915">
        <v>0</v>
      </c>
      <c r="BQ915">
        <v>0</v>
      </c>
      <c r="BR915">
        <v>2.7E-4</v>
      </c>
      <c r="BS915">
        <v>3.0000000000000001E-5</v>
      </c>
      <c r="BT915">
        <v>3.0000000000000001E-5</v>
      </c>
      <c r="BU915">
        <v>8.0000000000000007E-5</v>
      </c>
      <c r="BV915">
        <v>0.59099999999999997</v>
      </c>
      <c r="BW915">
        <v>0.72432960000000002</v>
      </c>
      <c r="BX915">
        <v>17.100000000000001</v>
      </c>
      <c r="BY915">
        <v>4616.6000000000004</v>
      </c>
      <c r="BZ915">
        <v>193.7</v>
      </c>
      <c r="CB915">
        <v>105.2</v>
      </c>
      <c r="CC915">
        <v>3.6322831249999998</v>
      </c>
      <c r="CD915">
        <v>3.6291956839999999</v>
      </c>
      <c r="CE915">
        <v>213.57</v>
      </c>
      <c r="CF915" t="s">
        <v>609</v>
      </c>
      <c r="CG915">
        <v>2.5</v>
      </c>
      <c r="CH915" t="s">
        <v>3268</v>
      </c>
      <c r="CJ915" t="s">
        <v>3269</v>
      </c>
      <c r="CL915" t="s">
        <v>779</v>
      </c>
      <c r="CM915" t="s">
        <v>779</v>
      </c>
      <c r="CN915" t="s">
        <v>779</v>
      </c>
      <c r="CO915" t="s">
        <v>779</v>
      </c>
      <c r="CP915" t="s">
        <v>779</v>
      </c>
      <c r="CQ915" t="s">
        <v>779</v>
      </c>
      <c r="CU915" t="s">
        <v>780</v>
      </c>
      <c r="CV915" t="s">
        <v>780</v>
      </c>
      <c r="CW915" t="s">
        <v>3249</v>
      </c>
      <c r="CX915">
        <v>0</v>
      </c>
      <c r="CY915" t="s">
        <v>677</v>
      </c>
    </row>
    <row r="916" spans="2:103" hidden="1">
      <c r="B916">
        <v>76878</v>
      </c>
      <c r="C916" t="s">
        <v>3270</v>
      </c>
      <c r="D916" t="s">
        <v>592</v>
      </c>
      <c r="E916" t="s">
        <v>3163</v>
      </c>
      <c r="F916" t="s">
        <v>594</v>
      </c>
      <c r="G916" t="s">
        <v>3271</v>
      </c>
      <c r="H916">
        <v>14907</v>
      </c>
      <c r="I916" t="s">
        <v>616</v>
      </c>
      <c r="J916" t="s">
        <v>3272</v>
      </c>
      <c r="K916" t="s">
        <v>773</v>
      </c>
      <c r="L916" t="s">
        <v>617</v>
      </c>
      <c r="N916" t="s">
        <v>3205</v>
      </c>
      <c r="O916" t="s">
        <v>3248</v>
      </c>
      <c r="P916" t="s">
        <v>3222</v>
      </c>
      <c r="Q916" t="s">
        <v>642</v>
      </c>
      <c r="R916">
        <v>250</v>
      </c>
      <c r="S916">
        <v>250</v>
      </c>
      <c r="T916">
        <v>293</v>
      </c>
      <c r="U916">
        <v>-2</v>
      </c>
      <c r="V916">
        <v>-2</v>
      </c>
      <c r="W916">
        <v>22</v>
      </c>
      <c r="Y916" t="s">
        <v>2756</v>
      </c>
      <c r="Z916" t="s">
        <v>607</v>
      </c>
      <c r="AA916">
        <v>6.9999999999999999E-4</v>
      </c>
      <c r="AB916">
        <v>1.8100000000000002E-2</v>
      </c>
      <c r="AC916">
        <v>1.54E-2</v>
      </c>
      <c r="AD916" t="s">
        <v>606</v>
      </c>
      <c r="AE916">
        <v>0.9506</v>
      </c>
      <c r="AF916">
        <v>8.8999999999999999E-3</v>
      </c>
      <c r="AG916">
        <v>2E-3</v>
      </c>
      <c r="AH916">
        <v>1.1000000000000001E-3</v>
      </c>
      <c r="AI916">
        <v>5.9999999999999995E-4</v>
      </c>
      <c r="AJ916">
        <v>5.9999999999999995E-4</v>
      </c>
      <c r="AK916">
        <v>2.9999999999999997E-4</v>
      </c>
      <c r="AL916">
        <v>4.0000000000000002E-4</v>
      </c>
      <c r="AM916">
        <v>2.4000000000000001E-4</v>
      </c>
      <c r="AN916">
        <v>5.0000000000000001E-4</v>
      </c>
      <c r="AO916">
        <v>9.0000000000000006E-5</v>
      </c>
      <c r="AP916">
        <v>0</v>
      </c>
      <c r="AQ916" t="s">
        <v>607</v>
      </c>
      <c r="AR916" t="s">
        <v>607</v>
      </c>
      <c r="AS916" t="s">
        <v>607</v>
      </c>
      <c r="AT916" t="s">
        <v>606</v>
      </c>
      <c r="AU916" t="s">
        <v>606</v>
      </c>
      <c r="BK916">
        <v>1.0000000000000001E-5</v>
      </c>
      <c r="BL916">
        <v>4.0000000000000003E-5</v>
      </c>
      <c r="BM916">
        <v>0</v>
      </c>
      <c r="BN916">
        <v>0</v>
      </c>
      <c r="BO916">
        <v>0</v>
      </c>
      <c r="BP916">
        <v>1.0000000000000001E-5</v>
      </c>
      <c r="BQ916">
        <v>0</v>
      </c>
      <c r="BR916">
        <v>2.5999999999999998E-4</v>
      </c>
      <c r="BS916">
        <v>3.0000000000000001E-5</v>
      </c>
      <c r="BT916">
        <v>2.0000000000000002E-5</v>
      </c>
      <c r="BU916">
        <v>1E-4</v>
      </c>
      <c r="BV916">
        <v>0.59199999999999997</v>
      </c>
      <c r="BW916">
        <v>0.72555519999999996</v>
      </c>
      <c r="BX916">
        <v>17.100000000000001</v>
      </c>
      <c r="BY916">
        <v>4612.7</v>
      </c>
      <c r="BZ916">
        <v>193.6</v>
      </c>
      <c r="CB916">
        <v>105.9</v>
      </c>
      <c r="CC916">
        <v>3.6564523090000001</v>
      </c>
      <c r="CD916">
        <v>3.6533443249999999</v>
      </c>
      <c r="CE916">
        <v>214.89</v>
      </c>
      <c r="CF916" t="s">
        <v>609</v>
      </c>
      <c r="CG916">
        <v>0</v>
      </c>
      <c r="CH916" t="s">
        <v>3273</v>
      </c>
      <c r="CJ916" t="s">
        <v>1272</v>
      </c>
      <c r="CL916" t="s">
        <v>779</v>
      </c>
      <c r="CM916" t="s">
        <v>779</v>
      </c>
      <c r="CN916" t="s">
        <v>779</v>
      </c>
      <c r="CO916" t="s">
        <v>779</v>
      </c>
      <c r="CP916" t="s">
        <v>779</v>
      </c>
      <c r="CQ916" t="s">
        <v>779</v>
      </c>
      <c r="CU916" t="s">
        <v>780</v>
      </c>
      <c r="CV916" t="s">
        <v>780</v>
      </c>
      <c r="CW916" t="s">
        <v>3249</v>
      </c>
      <c r="CX916">
        <v>0</v>
      </c>
      <c r="CY916" t="s">
        <v>677</v>
      </c>
    </row>
    <row r="917" spans="2:103" hidden="1">
      <c r="B917">
        <v>76843</v>
      </c>
      <c r="C917" t="s">
        <v>2515</v>
      </c>
      <c r="D917" t="s">
        <v>592</v>
      </c>
      <c r="E917" t="s">
        <v>3163</v>
      </c>
      <c r="F917" t="s">
        <v>594</v>
      </c>
      <c r="G917" t="s">
        <v>3274</v>
      </c>
      <c r="H917">
        <v>16417</v>
      </c>
      <c r="I917" t="s">
        <v>616</v>
      </c>
      <c r="J917" t="s">
        <v>1353</v>
      </c>
      <c r="K917">
        <v>11771</v>
      </c>
      <c r="L917" t="s">
        <v>638</v>
      </c>
      <c r="M917" t="s">
        <v>1096</v>
      </c>
      <c r="N917" t="s">
        <v>3205</v>
      </c>
      <c r="O917" t="s">
        <v>3248</v>
      </c>
      <c r="P917" t="s">
        <v>3222</v>
      </c>
      <c r="Q917" t="s">
        <v>642</v>
      </c>
      <c r="R917">
        <v>250</v>
      </c>
      <c r="S917">
        <v>250</v>
      </c>
      <c r="T917">
        <v>332</v>
      </c>
      <c r="U917">
        <v>-22</v>
      </c>
      <c r="V917">
        <v>-22</v>
      </c>
      <c r="W917">
        <v>22</v>
      </c>
      <c r="Y917" t="s">
        <v>3264</v>
      </c>
      <c r="Z917" t="s">
        <v>607</v>
      </c>
      <c r="AA917">
        <v>5.9999999999999995E-4</v>
      </c>
      <c r="AB917">
        <v>1.24E-2</v>
      </c>
      <c r="AC917">
        <v>1.9300000000000001E-2</v>
      </c>
      <c r="AD917" t="s">
        <v>606</v>
      </c>
      <c r="AE917">
        <v>0.94950000000000001</v>
      </c>
      <c r="AF917">
        <v>1.24E-2</v>
      </c>
      <c r="AG917">
        <v>2.5999999999999999E-3</v>
      </c>
      <c r="AH917">
        <v>8.0000000000000004E-4</v>
      </c>
      <c r="AI917">
        <v>4.0000000000000002E-4</v>
      </c>
      <c r="AJ917">
        <v>4.0000000000000002E-4</v>
      </c>
      <c r="AK917">
        <v>2.9999999999999997E-4</v>
      </c>
      <c r="AL917">
        <v>3.5E-4</v>
      </c>
      <c r="AM917">
        <v>1.2E-4</v>
      </c>
      <c r="AN917">
        <v>4.2000000000000002E-4</v>
      </c>
      <c r="AO917">
        <v>0</v>
      </c>
      <c r="AP917">
        <v>0</v>
      </c>
      <c r="AQ917" t="s">
        <v>606</v>
      </c>
      <c r="AR917" t="s">
        <v>606</v>
      </c>
      <c r="AS917" t="s">
        <v>606</v>
      </c>
      <c r="AT917" t="s">
        <v>607</v>
      </c>
      <c r="AU917" t="s">
        <v>606</v>
      </c>
      <c r="BK917">
        <v>2.0000000000000002E-5</v>
      </c>
      <c r="BL917">
        <v>5.0000000000000002E-5</v>
      </c>
      <c r="BM917">
        <v>1.0000000000000001E-5</v>
      </c>
      <c r="BN917">
        <v>0</v>
      </c>
      <c r="BO917">
        <v>0</v>
      </c>
      <c r="BP917">
        <v>0</v>
      </c>
      <c r="BQ917">
        <v>0</v>
      </c>
      <c r="BR917">
        <v>2.0000000000000001E-4</v>
      </c>
      <c r="BS917">
        <v>3.0000000000000001E-5</v>
      </c>
      <c r="BT917">
        <v>3.0000000000000001E-5</v>
      </c>
      <c r="BU917">
        <v>6.9999999999999994E-5</v>
      </c>
      <c r="BV917">
        <v>0.59299999999999997</v>
      </c>
      <c r="BW917">
        <v>0.7267808</v>
      </c>
      <c r="BX917">
        <v>17.2</v>
      </c>
      <c r="BY917">
        <v>4633.5</v>
      </c>
      <c r="BZ917">
        <v>194.7</v>
      </c>
      <c r="CB917">
        <v>103.2</v>
      </c>
      <c r="CC917">
        <v>3.5632283120000001</v>
      </c>
      <c r="CD917">
        <v>3.5601995679999998</v>
      </c>
      <c r="CE917">
        <v>208.91</v>
      </c>
      <c r="CF917" t="s">
        <v>609</v>
      </c>
      <c r="CG917">
        <v>0</v>
      </c>
      <c r="CH917" t="s">
        <v>1355</v>
      </c>
      <c r="CI917" t="s">
        <v>157</v>
      </c>
      <c r="CJ917" t="s">
        <v>1356</v>
      </c>
      <c r="CL917">
        <v>1329</v>
      </c>
      <c r="CM917">
        <v>1855</v>
      </c>
      <c r="CN917">
        <v>1329</v>
      </c>
      <c r="CO917">
        <v>1855</v>
      </c>
      <c r="CP917" t="s">
        <v>826</v>
      </c>
      <c r="CQ917" t="s">
        <v>826</v>
      </c>
      <c r="CU917">
        <v>446.1</v>
      </c>
      <c r="CV917">
        <v>441.4</v>
      </c>
      <c r="CW917" t="s">
        <v>3249</v>
      </c>
      <c r="CX917">
        <v>0</v>
      </c>
      <c r="CY917" t="s">
        <v>677</v>
      </c>
    </row>
    <row r="918" spans="2:103" hidden="1">
      <c r="B918">
        <v>76838</v>
      </c>
      <c r="C918" t="s">
        <v>3275</v>
      </c>
      <c r="D918" t="s">
        <v>592</v>
      </c>
      <c r="E918" t="s">
        <v>3163</v>
      </c>
      <c r="F918" t="s">
        <v>594</v>
      </c>
      <c r="G918" t="s">
        <v>3276</v>
      </c>
      <c r="H918">
        <v>17105</v>
      </c>
      <c r="I918" t="s">
        <v>616</v>
      </c>
      <c r="J918" t="s">
        <v>1349</v>
      </c>
      <c r="K918">
        <v>11709</v>
      </c>
      <c r="L918" t="s">
        <v>638</v>
      </c>
      <c r="M918" t="s">
        <v>1096</v>
      </c>
      <c r="N918" t="s">
        <v>3205</v>
      </c>
      <c r="O918" t="s">
        <v>3248</v>
      </c>
      <c r="P918" t="s">
        <v>3222</v>
      </c>
      <c r="Q918" t="s">
        <v>642</v>
      </c>
      <c r="R918">
        <v>260</v>
      </c>
      <c r="S918">
        <v>260</v>
      </c>
      <c r="T918">
        <v>319</v>
      </c>
      <c r="U918">
        <v>0</v>
      </c>
      <c r="V918">
        <v>0</v>
      </c>
      <c r="W918">
        <v>22</v>
      </c>
      <c r="Y918" t="s">
        <v>2754</v>
      </c>
      <c r="Z918">
        <v>1E-4</v>
      </c>
      <c r="AA918">
        <v>5.9999999999999995E-4</v>
      </c>
      <c r="AB918">
        <v>1.4E-2</v>
      </c>
      <c r="AC918">
        <v>1.7899999999999999E-2</v>
      </c>
      <c r="AD918" t="s">
        <v>607</v>
      </c>
      <c r="AE918">
        <v>0.95130000000000003</v>
      </c>
      <c r="AF918">
        <v>1.0699999999999999E-2</v>
      </c>
      <c r="AG918">
        <v>2E-3</v>
      </c>
      <c r="AH918">
        <v>8.0000000000000004E-4</v>
      </c>
      <c r="AI918">
        <v>5.0000000000000001E-4</v>
      </c>
      <c r="AJ918">
        <v>5.0000000000000001E-4</v>
      </c>
      <c r="AK918">
        <v>2.9999999999999997E-4</v>
      </c>
      <c r="AL918">
        <v>3.3E-4</v>
      </c>
      <c r="AM918">
        <v>1.2E-4</v>
      </c>
      <c r="AN918">
        <v>4.2999999999999999E-4</v>
      </c>
      <c r="AO918">
        <v>0</v>
      </c>
      <c r="AP918">
        <v>0</v>
      </c>
      <c r="AQ918" t="s">
        <v>607</v>
      </c>
      <c r="AR918" t="s">
        <v>607</v>
      </c>
      <c r="AS918" t="s">
        <v>606</v>
      </c>
      <c r="AT918" t="s">
        <v>606</v>
      </c>
      <c r="AU918" t="s">
        <v>606</v>
      </c>
      <c r="BK918">
        <v>2.0000000000000002E-5</v>
      </c>
      <c r="BL918">
        <v>5.0000000000000002E-5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2.2000000000000001E-4</v>
      </c>
      <c r="BS918">
        <v>3.0000000000000001E-5</v>
      </c>
      <c r="BT918">
        <v>3.0000000000000001E-5</v>
      </c>
      <c r="BU918">
        <v>6.9999999999999994E-5</v>
      </c>
      <c r="BV918">
        <v>0.59099999999999997</v>
      </c>
      <c r="BW918">
        <v>0.72432960000000002</v>
      </c>
      <c r="BX918">
        <v>17.100000000000001</v>
      </c>
      <c r="BY918">
        <v>4626.8999999999996</v>
      </c>
      <c r="BZ918">
        <v>194.2</v>
      </c>
      <c r="CB918">
        <v>103.8</v>
      </c>
      <c r="CC918">
        <v>3.5839447560000002</v>
      </c>
      <c r="CD918">
        <v>3.580898403</v>
      </c>
      <c r="CE918">
        <v>210.55</v>
      </c>
      <c r="CF918" t="s">
        <v>609</v>
      </c>
      <c r="CG918">
        <v>7</v>
      </c>
      <c r="CH918" t="s">
        <v>1350</v>
      </c>
      <c r="CI918" t="s">
        <v>157</v>
      </c>
      <c r="CJ918" t="s">
        <v>1154</v>
      </c>
      <c r="CL918">
        <v>1367</v>
      </c>
      <c r="CM918">
        <v>1822.5</v>
      </c>
      <c r="CN918">
        <v>1367</v>
      </c>
      <c r="CO918">
        <v>1822.5</v>
      </c>
      <c r="CP918" t="s">
        <v>826</v>
      </c>
      <c r="CQ918" t="s">
        <v>826</v>
      </c>
      <c r="CU918">
        <v>456</v>
      </c>
      <c r="CV918">
        <v>451</v>
      </c>
      <c r="CW918" t="s">
        <v>3249</v>
      </c>
      <c r="CX918">
        <v>0</v>
      </c>
      <c r="CY918" t="s">
        <v>677</v>
      </c>
    </row>
    <row r="919" spans="2:103" hidden="1">
      <c r="B919">
        <v>76859</v>
      </c>
      <c r="C919" t="s">
        <v>2412</v>
      </c>
      <c r="D919" t="s">
        <v>592</v>
      </c>
      <c r="E919" t="s">
        <v>3163</v>
      </c>
      <c r="F919" t="s">
        <v>594</v>
      </c>
      <c r="G919" t="s">
        <v>3277</v>
      </c>
      <c r="H919">
        <v>9600</v>
      </c>
      <c r="I919" t="s">
        <v>616</v>
      </c>
      <c r="J919" t="s">
        <v>1314</v>
      </c>
      <c r="K919">
        <v>11772</v>
      </c>
      <c r="L919" t="s">
        <v>638</v>
      </c>
      <c r="M919" t="s">
        <v>1096</v>
      </c>
      <c r="N919" t="s">
        <v>3205</v>
      </c>
      <c r="O919" t="s">
        <v>3248</v>
      </c>
      <c r="P919" t="s">
        <v>3222</v>
      </c>
      <c r="Q919" t="s">
        <v>642</v>
      </c>
      <c r="R919">
        <v>240</v>
      </c>
      <c r="S919">
        <v>240</v>
      </c>
      <c r="T919">
        <v>283</v>
      </c>
      <c r="U919">
        <v>6</v>
      </c>
      <c r="V919">
        <v>6</v>
      </c>
      <c r="W919">
        <v>22</v>
      </c>
      <c r="Y919" t="s">
        <v>3278</v>
      </c>
      <c r="Z919">
        <v>1E-4</v>
      </c>
      <c r="AA919">
        <v>8.0000000000000004E-4</v>
      </c>
      <c r="AB919">
        <v>1.72E-2</v>
      </c>
      <c r="AC919">
        <v>1.77E-2</v>
      </c>
      <c r="AD919" t="s">
        <v>607</v>
      </c>
      <c r="AE919">
        <v>0.94450000000000001</v>
      </c>
      <c r="AF919">
        <v>1.0500000000000001E-2</v>
      </c>
      <c r="AG919">
        <v>2.7000000000000001E-3</v>
      </c>
      <c r="AH919">
        <v>1.1000000000000001E-3</v>
      </c>
      <c r="AI919">
        <v>6.9999999999999999E-4</v>
      </c>
      <c r="AJ919">
        <v>6.9999999999999999E-4</v>
      </c>
      <c r="AK919">
        <v>4.0000000000000002E-4</v>
      </c>
      <c r="AL919">
        <v>7.3999999999999999E-4</v>
      </c>
      <c r="AM919">
        <v>6.8000000000000005E-4</v>
      </c>
      <c r="AN919">
        <v>1.2199999999999999E-3</v>
      </c>
      <c r="AO919">
        <v>1.9000000000000001E-4</v>
      </c>
      <c r="AP919">
        <v>0</v>
      </c>
      <c r="AQ919" t="s">
        <v>607</v>
      </c>
      <c r="AR919" t="s">
        <v>607</v>
      </c>
      <c r="AS919" t="s">
        <v>606</v>
      </c>
      <c r="AT919" t="s">
        <v>606</v>
      </c>
      <c r="AU919" t="s">
        <v>606</v>
      </c>
      <c r="BK919">
        <v>2.0000000000000002E-5</v>
      </c>
      <c r="BL919">
        <v>6.9999999999999994E-5</v>
      </c>
      <c r="BM919">
        <v>3.0000000000000001E-5</v>
      </c>
      <c r="BN919">
        <v>0</v>
      </c>
      <c r="BO919">
        <v>0</v>
      </c>
      <c r="BP919">
        <v>1.0000000000000001E-5</v>
      </c>
      <c r="BQ919">
        <v>0</v>
      </c>
      <c r="BR919">
        <v>3.8999999999999999E-4</v>
      </c>
      <c r="BS919">
        <v>5.0000000000000002E-5</v>
      </c>
      <c r="BT919">
        <v>5.0000000000000002E-5</v>
      </c>
      <c r="BU919">
        <v>1.4999999999999999E-4</v>
      </c>
      <c r="BV919">
        <v>0.60099999999999998</v>
      </c>
      <c r="BW919">
        <v>0.73658559999999995</v>
      </c>
      <c r="BX919">
        <v>17.399999999999999</v>
      </c>
      <c r="BY919">
        <v>4616.3999999999996</v>
      </c>
      <c r="BZ919">
        <v>195.1</v>
      </c>
      <c r="CB919">
        <v>106.8</v>
      </c>
      <c r="CC919">
        <v>3.6875269749999999</v>
      </c>
      <c r="CD919">
        <v>3.6843925770000001</v>
      </c>
      <c r="CE919">
        <v>217.54</v>
      </c>
      <c r="CF919" t="s">
        <v>609</v>
      </c>
      <c r="CG919">
        <v>12</v>
      </c>
      <c r="CH919" t="s">
        <v>1315</v>
      </c>
      <c r="CI919" t="s">
        <v>157</v>
      </c>
      <c r="CJ919" t="s">
        <v>1316</v>
      </c>
      <c r="CL919">
        <v>1403</v>
      </c>
      <c r="CM919">
        <v>1927</v>
      </c>
      <c r="CN919">
        <v>1403</v>
      </c>
      <c r="CO919">
        <v>1927</v>
      </c>
      <c r="CP919" t="s">
        <v>826</v>
      </c>
      <c r="CQ919" t="s">
        <v>826</v>
      </c>
      <c r="CU919">
        <v>465.8</v>
      </c>
      <c r="CV919">
        <v>460.2</v>
      </c>
      <c r="CW919" t="s">
        <v>3249</v>
      </c>
      <c r="CX919">
        <v>0</v>
      </c>
      <c r="CY919" t="s">
        <v>677</v>
      </c>
    </row>
    <row r="920" spans="2:103" hidden="1">
      <c r="B920">
        <v>76785</v>
      </c>
      <c r="C920" t="s">
        <v>3279</v>
      </c>
      <c r="D920" t="s">
        <v>592</v>
      </c>
      <c r="E920" t="s">
        <v>3163</v>
      </c>
      <c r="F920" t="s">
        <v>594</v>
      </c>
      <c r="G920" t="s">
        <v>3280</v>
      </c>
      <c r="H920">
        <v>17143</v>
      </c>
      <c r="I920" t="s">
        <v>616</v>
      </c>
      <c r="J920" t="s">
        <v>3281</v>
      </c>
      <c r="L920" t="s">
        <v>617</v>
      </c>
      <c r="N920" t="s">
        <v>3205</v>
      </c>
      <c r="O920" t="s">
        <v>3248</v>
      </c>
      <c r="P920" t="s">
        <v>3222</v>
      </c>
      <c r="Q920" t="s">
        <v>642</v>
      </c>
      <c r="R920">
        <v>440</v>
      </c>
      <c r="S920">
        <v>440</v>
      </c>
      <c r="T920">
        <v>504</v>
      </c>
      <c r="U920">
        <v>-20</v>
      </c>
      <c r="V920">
        <v>-20</v>
      </c>
      <c r="W920">
        <v>22</v>
      </c>
      <c r="Y920" t="s">
        <v>2756</v>
      </c>
      <c r="Z920">
        <v>2.0000000000000001E-4</v>
      </c>
      <c r="AA920">
        <v>6.9999999999999999E-4</v>
      </c>
      <c r="AB920">
        <v>1.6199999999999999E-2</v>
      </c>
      <c r="AC920">
        <v>1.5900000000000001E-2</v>
      </c>
      <c r="AD920" t="s">
        <v>606</v>
      </c>
      <c r="AE920">
        <v>0.94510000000000005</v>
      </c>
      <c r="AF920">
        <v>1.4200000000000001E-2</v>
      </c>
      <c r="AG920">
        <v>4.1999999999999997E-3</v>
      </c>
      <c r="AH920">
        <v>1.1999999999999999E-3</v>
      </c>
      <c r="AI920">
        <v>8.9999999999999998E-4</v>
      </c>
      <c r="AJ920">
        <v>5.9999999999999995E-4</v>
      </c>
      <c r="AK920">
        <v>2.9999999999999997E-4</v>
      </c>
      <c r="AL920">
        <v>1.8000000000000001E-4</v>
      </c>
      <c r="AM920">
        <v>8.0000000000000007E-5</v>
      </c>
      <c r="AN920">
        <v>0</v>
      </c>
      <c r="AO920">
        <v>0</v>
      </c>
      <c r="AP920">
        <v>0</v>
      </c>
      <c r="AQ920" t="s">
        <v>606</v>
      </c>
      <c r="AR920" t="s">
        <v>606</v>
      </c>
      <c r="AS920" t="s">
        <v>606</v>
      </c>
      <c r="AT920" t="s">
        <v>606</v>
      </c>
      <c r="AU920" t="s">
        <v>606</v>
      </c>
      <c r="BK920">
        <v>0</v>
      </c>
      <c r="BL920">
        <v>3.0000000000000001E-5</v>
      </c>
      <c r="BM920">
        <v>9.0000000000000006E-5</v>
      </c>
      <c r="BN920">
        <v>0</v>
      </c>
      <c r="BO920">
        <v>0</v>
      </c>
      <c r="BP920">
        <v>0</v>
      </c>
      <c r="BQ920">
        <v>0</v>
      </c>
      <c r="BR920">
        <v>9.0000000000000006E-5</v>
      </c>
      <c r="BS920">
        <v>1.0000000000000001E-5</v>
      </c>
      <c r="BT920">
        <v>1.0000000000000001E-5</v>
      </c>
      <c r="BU920">
        <v>1.0000000000000001E-5</v>
      </c>
      <c r="BV920">
        <v>0.59299999999999997</v>
      </c>
      <c r="BW920">
        <v>0.7267808</v>
      </c>
      <c r="BX920">
        <v>17.2</v>
      </c>
      <c r="BY920">
        <v>4618.7</v>
      </c>
      <c r="BZ920">
        <v>194.5</v>
      </c>
      <c r="CB920">
        <v>99</v>
      </c>
      <c r="CC920">
        <v>3.418213207</v>
      </c>
      <c r="CD920">
        <v>3.415307726</v>
      </c>
      <c r="CE920">
        <v>194.29</v>
      </c>
      <c r="CF920" t="s">
        <v>609</v>
      </c>
      <c r="CG920">
        <v>0</v>
      </c>
      <c r="CH920" t="s">
        <v>3282</v>
      </c>
      <c r="CJ920" t="s">
        <v>3283</v>
      </c>
      <c r="CW920" t="s">
        <v>3249</v>
      </c>
      <c r="CX920">
        <v>0</v>
      </c>
      <c r="CY920" t="s">
        <v>677</v>
      </c>
    </row>
    <row r="921" spans="2:103" hidden="1">
      <c r="B921">
        <v>76874</v>
      </c>
      <c r="C921" t="s">
        <v>2431</v>
      </c>
      <c r="D921" t="s">
        <v>592</v>
      </c>
      <c r="E921" t="s">
        <v>3163</v>
      </c>
      <c r="F921" t="s">
        <v>594</v>
      </c>
      <c r="G921" t="s">
        <v>3284</v>
      </c>
      <c r="H921">
        <v>11021</v>
      </c>
      <c r="I921" t="s">
        <v>616</v>
      </c>
      <c r="J921" t="s">
        <v>1319</v>
      </c>
      <c r="K921">
        <v>14502</v>
      </c>
      <c r="L921" t="s">
        <v>638</v>
      </c>
      <c r="M921" t="s">
        <v>1096</v>
      </c>
      <c r="N921" t="s">
        <v>3205</v>
      </c>
      <c r="O921" t="s">
        <v>3248</v>
      </c>
      <c r="P921" t="s">
        <v>3222</v>
      </c>
      <c r="Q921" t="s">
        <v>642</v>
      </c>
      <c r="R921">
        <v>250</v>
      </c>
      <c r="S921">
        <v>250</v>
      </c>
      <c r="T921">
        <v>285</v>
      </c>
      <c r="U921">
        <v>-5</v>
      </c>
      <c r="V921">
        <v>-5</v>
      </c>
      <c r="W921">
        <v>22</v>
      </c>
      <c r="Y921" t="s">
        <v>3285</v>
      </c>
      <c r="Z921" t="s">
        <v>607</v>
      </c>
      <c r="AA921">
        <v>5.9999999999999995E-4</v>
      </c>
      <c r="AB921">
        <v>1.32E-2</v>
      </c>
      <c r="AC921">
        <v>1.3100000000000001E-2</v>
      </c>
      <c r="AD921" t="s">
        <v>606</v>
      </c>
      <c r="AE921">
        <v>0.95509999999999995</v>
      </c>
      <c r="AF921">
        <v>1.0699999999999999E-2</v>
      </c>
      <c r="AG921">
        <v>2.0999999999999999E-3</v>
      </c>
      <c r="AH921">
        <v>1.2999999999999999E-3</v>
      </c>
      <c r="AI921">
        <v>5.0000000000000001E-4</v>
      </c>
      <c r="AJ921">
        <v>5.9999999999999995E-4</v>
      </c>
      <c r="AK921">
        <v>2.9999999999999997E-4</v>
      </c>
      <c r="AL921">
        <v>4.0000000000000002E-4</v>
      </c>
      <c r="AM921">
        <v>2.9999999999999997E-4</v>
      </c>
      <c r="AN921">
        <v>1.15E-3</v>
      </c>
      <c r="AO921">
        <v>1.8000000000000001E-4</v>
      </c>
      <c r="AP921">
        <v>0</v>
      </c>
      <c r="AQ921" t="s">
        <v>607</v>
      </c>
      <c r="AR921" t="s">
        <v>607</v>
      </c>
      <c r="AS921" t="s">
        <v>606</v>
      </c>
      <c r="AT921" t="s">
        <v>606</v>
      </c>
      <c r="AU921" t="s">
        <v>606</v>
      </c>
      <c r="BK921">
        <v>3.0000000000000001E-5</v>
      </c>
      <c r="BL921">
        <v>6.0000000000000002E-5</v>
      </c>
      <c r="BM921">
        <v>5.0000000000000002E-5</v>
      </c>
      <c r="BN921">
        <v>0</v>
      </c>
      <c r="BO921">
        <v>0</v>
      </c>
      <c r="BP921">
        <v>2.0000000000000002E-5</v>
      </c>
      <c r="BQ921">
        <v>0</v>
      </c>
      <c r="BR921">
        <v>2.4000000000000001E-4</v>
      </c>
      <c r="BS921">
        <v>3.0000000000000001E-5</v>
      </c>
      <c r="BT921">
        <v>4.0000000000000003E-5</v>
      </c>
      <c r="BU921">
        <v>0</v>
      </c>
      <c r="BV921">
        <v>0.59199999999999997</v>
      </c>
      <c r="BW921">
        <v>0.72555519999999996</v>
      </c>
      <c r="BX921">
        <v>17.100000000000001</v>
      </c>
      <c r="BY921">
        <v>4611.3</v>
      </c>
      <c r="BZ921">
        <v>194.3</v>
      </c>
      <c r="CB921">
        <v>108.9</v>
      </c>
      <c r="CC921">
        <v>3.7600345270000002</v>
      </c>
      <c r="CD921">
        <v>3.756838498</v>
      </c>
      <c r="CE921">
        <v>221.47</v>
      </c>
      <c r="CF921" t="s">
        <v>609</v>
      </c>
      <c r="CG921">
        <v>0</v>
      </c>
      <c r="CH921" t="s">
        <v>1320</v>
      </c>
      <c r="CI921" t="s">
        <v>157</v>
      </c>
      <c r="CJ921" t="s">
        <v>1321</v>
      </c>
      <c r="CL921">
        <v>1320</v>
      </c>
      <c r="CM921">
        <v>1762</v>
      </c>
      <c r="CN921">
        <v>1320</v>
      </c>
      <c r="CO921">
        <v>1762</v>
      </c>
      <c r="CP921" t="s">
        <v>157</v>
      </c>
      <c r="CQ921" t="s">
        <v>157</v>
      </c>
      <c r="CU921">
        <v>448.3</v>
      </c>
      <c r="CV921">
        <v>443.9</v>
      </c>
      <c r="CW921" t="s">
        <v>3249</v>
      </c>
      <c r="CX921">
        <v>0</v>
      </c>
      <c r="CY921" t="s">
        <v>677</v>
      </c>
    </row>
    <row r="922" spans="2:103" hidden="1">
      <c r="B922">
        <v>76806</v>
      </c>
      <c r="C922" t="s">
        <v>3286</v>
      </c>
      <c r="D922" t="s">
        <v>592</v>
      </c>
      <c r="E922" t="s">
        <v>3163</v>
      </c>
      <c r="F922" t="s">
        <v>594</v>
      </c>
      <c r="G922" t="s">
        <v>3287</v>
      </c>
      <c r="H922">
        <v>17160</v>
      </c>
      <c r="I922" t="s">
        <v>616</v>
      </c>
      <c r="J922" t="s">
        <v>1543</v>
      </c>
      <c r="K922">
        <v>12873</v>
      </c>
      <c r="L922" t="s">
        <v>654</v>
      </c>
      <c r="M922" t="s">
        <v>1143</v>
      </c>
      <c r="N922" t="s">
        <v>3205</v>
      </c>
      <c r="O922" t="s">
        <v>3214</v>
      </c>
      <c r="P922" t="s">
        <v>3219</v>
      </c>
      <c r="Q922" t="s">
        <v>642</v>
      </c>
      <c r="R922">
        <v>786</v>
      </c>
      <c r="S922">
        <v>786</v>
      </c>
      <c r="T922">
        <v>840</v>
      </c>
      <c r="U922">
        <v>13.9</v>
      </c>
      <c r="V922">
        <v>13.9</v>
      </c>
      <c r="W922">
        <v>21</v>
      </c>
      <c r="Z922" t="s">
        <v>607</v>
      </c>
      <c r="AA922">
        <v>1E-4</v>
      </c>
      <c r="AB922">
        <v>2.7000000000000001E-3</v>
      </c>
      <c r="AC922">
        <v>8.5199999999999998E-2</v>
      </c>
      <c r="AD922" t="s">
        <v>606</v>
      </c>
      <c r="AE922">
        <v>0.91110000000000002</v>
      </c>
      <c r="AF922">
        <v>5.9999999999999995E-4</v>
      </c>
      <c r="AG922">
        <v>2.0000000000000001E-4</v>
      </c>
      <c r="AH922">
        <v>1E-4</v>
      </c>
      <c r="AI922" t="s">
        <v>607</v>
      </c>
      <c r="AJ922" t="s">
        <v>607</v>
      </c>
      <c r="AK922" t="s">
        <v>606</v>
      </c>
      <c r="AL922">
        <v>0</v>
      </c>
      <c r="AM922">
        <v>0</v>
      </c>
      <c r="AN922">
        <v>0</v>
      </c>
      <c r="AO922">
        <v>0</v>
      </c>
      <c r="AP922">
        <v>0</v>
      </c>
      <c r="AQ922" t="s">
        <v>607</v>
      </c>
      <c r="AR922" t="s">
        <v>606</v>
      </c>
      <c r="AS922" t="s">
        <v>606</v>
      </c>
      <c r="AT922" t="s">
        <v>606</v>
      </c>
      <c r="AU922" t="s">
        <v>606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0</v>
      </c>
      <c r="BV922">
        <v>0.63800000000000001</v>
      </c>
      <c r="BW922">
        <v>0.78193279999999998</v>
      </c>
      <c r="BX922">
        <v>18.5</v>
      </c>
      <c r="BY922">
        <v>4832</v>
      </c>
      <c r="BZ922">
        <v>200.2</v>
      </c>
      <c r="CB922">
        <v>111.2</v>
      </c>
      <c r="CC922">
        <v>3.8394475620000001</v>
      </c>
      <c r="CD922">
        <v>3.8361840310000002</v>
      </c>
      <c r="CE922">
        <v>222.98</v>
      </c>
      <c r="CF922" t="s">
        <v>609</v>
      </c>
      <c r="CG922">
        <v>0</v>
      </c>
      <c r="CH922" t="s">
        <v>976</v>
      </c>
      <c r="CI922" t="s">
        <v>157</v>
      </c>
      <c r="CJ922" t="s">
        <v>977</v>
      </c>
      <c r="CL922">
        <v>422.5</v>
      </c>
      <c r="CM922">
        <v>425</v>
      </c>
      <c r="CN922">
        <v>422.5</v>
      </c>
      <c r="CO922">
        <v>425</v>
      </c>
      <c r="CP922" t="s">
        <v>157</v>
      </c>
      <c r="CQ922" t="s">
        <v>157</v>
      </c>
      <c r="CU922">
        <v>508.8</v>
      </c>
      <c r="CV922">
        <v>504.5</v>
      </c>
      <c r="CW922" t="s">
        <v>3288</v>
      </c>
      <c r="CX922">
        <v>0</v>
      </c>
      <c r="CY922" t="s">
        <v>677</v>
      </c>
    </row>
    <row r="923" spans="2:103" hidden="1">
      <c r="B923">
        <v>76719</v>
      </c>
      <c r="C923" t="s">
        <v>1400</v>
      </c>
      <c r="D923" t="s">
        <v>592</v>
      </c>
      <c r="E923" t="s">
        <v>3163</v>
      </c>
      <c r="F923" t="s">
        <v>594</v>
      </c>
      <c r="G923" t="s">
        <v>3289</v>
      </c>
      <c r="H923">
        <v>12179</v>
      </c>
      <c r="I923" t="s">
        <v>616</v>
      </c>
      <c r="J923" t="s">
        <v>598</v>
      </c>
      <c r="K923">
        <v>13497</v>
      </c>
      <c r="L923" t="s">
        <v>654</v>
      </c>
      <c r="M923" t="s">
        <v>1143</v>
      </c>
      <c r="N923" t="s">
        <v>3205</v>
      </c>
      <c r="O923" t="s">
        <v>3214</v>
      </c>
      <c r="P923" t="s">
        <v>3222</v>
      </c>
      <c r="Q923" t="s">
        <v>642</v>
      </c>
      <c r="R923">
        <v>410</v>
      </c>
      <c r="S923">
        <v>410</v>
      </c>
      <c r="T923">
        <v>432</v>
      </c>
      <c r="U923">
        <v>11</v>
      </c>
      <c r="V923">
        <v>11</v>
      </c>
      <c r="W923">
        <v>22</v>
      </c>
      <c r="Y923" t="s">
        <v>2740</v>
      </c>
      <c r="Z923" t="s">
        <v>606</v>
      </c>
      <c r="AA923">
        <v>1E-4</v>
      </c>
      <c r="AB923">
        <v>3.3999999999999998E-3</v>
      </c>
      <c r="AC923">
        <v>9.9400000000000002E-2</v>
      </c>
      <c r="AD923">
        <v>1.1000000000000001E-3</v>
      </c>
      <c r="AE923">
        <v>0.89449999999999996</v>
      </c>
      <c r="AF923">
        <v>1E-3</v>
      </c>
      <c r="AG923">
        <v>2.9999999999999997E-4</v>
      </c>
      <c r="AH923">
        <v>2.0000000000000001E-4</v>
      </c>
      <c r="AI923" t="s">
        <v>607</v>
      </c>
      <c r="AJ923" t="s">
        <v>607</v>
      </c>
      <c r="AK923" t="s">
        <v>607</v>
      </c>
      <c r="AL923">
        <v>0</v>
      </c>
      <c r="AM923">
        <v>0</v>
      </c>
      <c r="AN923">
        <v>0</v>
      </c>
      <c r="AO923">
        <v>0</v>
      </c>
      <c r="AP923">
        <v>0</v>
      </c>
      <c r="AQ923" t="s">
        <v>606</v>
      </c>
      <c r="AR923" t="s">
        <v>607</v>
      </c>
      <c r="AS923" t="s">
        <v>606</v>
      </c>
      <c r="AT923" t="s">
        <v>606</v>
      </c>
      <c r="AU923" t="s">
        <v>606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0.65300000000000002</v>
      </c>
      <c r="BW923">
        <v>0.80031680000000005</v>
      </c>
      <c r="BX923">
        <v>18.899999999999999</v>
      </c>
      <c r="BY923">
        <v>4875.6000000000004</v>
      </c>
      <c r="BZ923">
        <v>202</v>
      </c>
      <c r="CB923">
        <v>113</v>
      </c>
      <c r="CC923">
        <v>3.9015968929999998</v>
      </c>
      <c r="CD923">
        <v>3.898280535</v>
      </c>
      <c r="CE923">
        <v>227.79</v>
      </c>
      <c r="CF923" t="s">
        <v>609</v>
      </c>
      <c r="CG923">
        <v>1100</v>
      </c>
      <c r="CH923" t="s">
        <v>932</v>
      </c>
      <c r="CI923" t="s">
        <v>157</v>
      </c>
      <c r="CJ923" t="s">
        <v>933</v>
      </c>
      <c r="CL923">
        <v>455</v>
      </c>
      <c r="CM923">
        <v>462</v>
      </c>
      <c r="CN923">
        <v>455</v>
      </c>
      <c r="CO923">
        <v>462</v>
      </c>
      <c r="CP923" t="s">
        <v>157</v>
      </c>
      <c r="CQ923" t="s">
        <v>157</v>
      </c>
      <c r="CU923">
        <v>538.20000000000005</v>
      </c>
      <c r="CV923">
        <v>533.79999999999995</v>
      </c>
      <c r="CW923" t="s">
        <v>3288</v>
      </c>
      <c r="CX923">
        <v>0</v>
      </c>
      <c r="CY923" t="s">
        <v>677</v>
      </c>
    </row>
    <row r="924" spans="2:103" hidden="1">
      <c r="B924">
        <v>76647</v>
      </c>
      <c r="C924" t="s">
        <v>1870</v>
      </c>
      <c r="D924" t="s">
        <v>592</v>
      </c>
      <c r="E924" t="s">
        <v>3163</v>
      </c>
      <c r="F924" t="s">
        <v>594</v>
      </c>
      <c r="G924" t="s">
        <v>3290</v>
      </c>
      <c r="H924">
        <v>7972</v>
      </c>
      <c r="I924" t="s">
        <v>616</v>
      </c>
      <c r="J924" t="s">
        <v>1872</v>
      </c>
      <c r="L924" t="s">
        <v>654</v>
      </c>
      <c r="M924" t="s">
        <v>831</v>
      </c>
      <c r="N924" t="s">
        <v>3205</v>
      </c>
      <c r="O924" t="s">
        <v>3214</v>
      </c>
      <c r="P924" t="s">
        <v>3219</v>
      </c>
      <c r="Q924" t="s">
        <v>642</v>
      </c>
      <c r="R924">
        <v>240</v>
      </c>
      <c r="S924">
        <v>240</v>
      </c>
      <c r="T924">
        <v>270</v>
      </c>
      <c r="U924">
        <v>11</v>
      </c>
      <c r="V924">
        <v>11</v>
      </c>
      <c r="W924">
        <v>22</v>
      </c>
      <c r="Y924" t="s">
        <v>3216</v>
      </c>
      <c r="Z924" t="s">
        <v>607</v>
      </c>
      <c r="AA924">
        <v>1E-4</v>
      </c>
      <c r="AB924">
        <v>2.8E-3</v>
      </c>
      <c r="AC924">
        <v>0.1066</v>
      </c>
      <c r="AD924">
        <v>2.0000000000000001E-4</v>
      </c>
      <c r="AE924">
        <v>0.88980000000000004</v>
      </c>
      <c r="AF924">
        <v>4.0000000000000002E-4</v>
      </c>
      <c r="AG924" t="s">
        <v>606</v>
      </c>
      <c r="AH924">
        <v>1E-4</v>
      </c>
      <c r="AI924" t="s">
        <v>607</v>
      </c>
      <c r="AJ924" t="s">
        <v>607</v>
      </c>
      <c r="AK924" t="s">
        <v>606</v>
      </c>
      <c r="AL924">
        <v>0</v>
      </c>
      <c r="AM924">
        <v>0</v>
      </c>
      <c r="AN924">
        <v>0</v>
      </c>
      <c r="AO924">
        <v>0</v>
      </c>
      <c r="AP924">
        <v>0</v>
      </c>
      <c r="AQ924" t="s">
        <v>606</v>
      </c>
      <c r="AR924" t="s">
        <v>606</v>
      </c>
      <c r="AS924" t="s">
        <v>607</v>
      </c>
      <c r="AT924" t="s">
        <v>607</v>
      </c>
      <c r="AU924" t="s">
        <v>606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v>0</v>
      </c>
      <c r="BV924">
        <v>0.65900000000000003</v>
      </c>
      <c r="BW924">
        <v>0.80767040000000001</v>
      </c>
      <c r="BX924">
        <v>19.100000000000001</v>
      </c>
      <c r="BY924">
        <v>4892.6000000000004</v>
      </c>
      <c r="BZ924">
        <v>202.6</v>
      </c>
      <c r="CB924">
        <v>129.30000000000001</v>
      </c>
      <c r="CC924">
        <v>4.4643936120000003</v>
      </c>
      <c r="CD924">
        <v>4.4605988779999999</v>
      </c>
      <c r="CE924">
        <v>261.62</v>
      </c>
      <c r="CF924" t="s">
        <v>609</v>
      </c>
      <c r="CG924">
        <v>200</v>
      </c>
      <c r="CH924" t="s">
        <v>1875</v>
      </c>
      <c r="CJ924" t="s">
        <v>1876</v>
      </c>
      <c r="CL924">
        <v>487</v>
      </c>
      <c r="CM924">
        <v>493</v>
      </c>
      <c r="CN924">
        <v>487</v>
      </c>
      <c r="CO924">
        <v>493</v>
      </c>
      <c r="CU924">
        <v>571.95000000000005</v>
      </c>
      <c r="CV924">
        <v>568.35</v>
      </c>
      <c r="CW924" t="s">
        <v>3288</v>
      </c>
      <c r="CX924">
        <v>0</v>
      </c>
      <c r="CY924" t="s">
        <v>677</v>
      </c>
    </row>
    <row r="925" spans="2:103" hidden="1">
      <c r="B925">
        <v>76648</v>
      </c>
      <c r="C925" t="s">
        <v>1697</v>
      </c>
      <c r="D925" t="s">
        <v>592</v>
      </c>
      <c r="E925" t="s">
        <v>3163</v>
      </c>
      <c r="F925" t="s">
        <v>594</v>
      </c>
      <c r="G925" t="s">
        <v>3291</v>
      </c>
      <c r="H925">
        <v>17432</v>
      </c>
      <c r="I925" t="s">
        <v>616</v>
      </c>
      <c r="J925" t="s">
        <v>1699</v>
      </c>
      <c r="L925" t="s">
        <v>654</v>
      </c>
      <c r="M925" t="s">
        <v>831</v>
      </c>
      <c r="N925" t="s">
        <v>3205</v>
      </c>
      <c r="O925" t="s">
        <v>3214</v>
      </c>
      <c r="P925" t="s">
        <v>3222</v>
      </c>
      <c r="Q925" t="s">
        <v>642</v>
      </c>
      <c r="R925">
        <v>250</v>
      </c>
      <c r="S925">
        <v>250</v>
      </c>
      <c r="T925">
        <v>293</v>
      </c>
      <c r="U925">
        <v>8</v>
      </c>
      <c r="V925">
        <v>8</v>
      </c>
      <c r="W925">
        <v>21</v>
      </c>
      <c r="Y925" t="s">
        <v>3216</v>
      </c>
      <c r="Z925" t="s">
        <v>606</v>
      </c>
      <c r="AA925">
        <v>1E-4</v>
      </c>
      <c r="AB925">
        <v>3.2000000000000002E-3</v>
      </c>
      <c r="AC925">
        <v>7.7100000000000002E-2</v>
      </c>
      <c r="AD925" t="s">
        <v>606</v>
      </c>
      <c r="AE925">
        <v>0.91879999999999995</v>
      </c>
      <c r="AF925">
        <v>5.0000000000000001E-4</v>
      </c>
      <c r="AG925">
        <v>2.0000000000000001E-4</v>
      </c>
      <c r="AH925">
        <v>1E-4</v>
      </c>
      <c r="AI925" t="s">
        <v>607</v>
      </c>
      <c r="AJ925" t="s">
        <v>607</v>
      </c>
      <c r="AK925" t="s">
        <v>607</v>
      </c>
      <c r="AL925">
        <v>0</v>
      </c>
      <c r="AM925">
        <v>0</v>
      </c>
      <c r="AN925">
        <v>0</v>
      </c>
      <c r="AO925">
        <v>0</v>
      </c>
      <c r="AP925">
        <v>0</v>
      </c>
      <c r="AQ925" t="s">
        <v>607</v>
      </c>
      <c r="AR925" t="s">
        <v>607</v>
      </c>
      <c r="AS925" t="s">
        <v>607</v>
      </c>
      <c r="AT925" t="s">
        <v>607</v>
      </c>
      <c r="AU925" t="s">
        <v>607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0</v>
      </c>
      <c r="BU925">
        <v>0</v>
      </c>
      <c r="BV925">
        <v>0.63100000000000001</v>
      </c>
      <c r="BW925">
        <v>0.77335359999999997</v>
      </c>
      <c r="BX925">
        <v>18.3</v>
      </c>
      <c r="BY925">
        <v>4808.7</v>
      </c>
      <c r="BZ925">
        <v>199.3</v>
      </c>
      <c r="CB925">
        <v>124.5</v>
      </c>
      <c r="CC925">
        <v>4.2986620630000001</v>
      </c>
      <c r="CD925">
        <v>4.2950081999999998</v>
      </c>
      <c r="CE925">
        <v>251.15</v>
      </c>
      <c r="CF925" t="s">
        <v>609</v>
      </c>
      <c r="CG925">
        <v>0</v>
      </c>
      <c r="CH925" t="s">
        <v>1701</v>
      </c>
      <c r="CJ925" t="s">
        <v>1702</v>
      </c>
      <c r="CL925">
        <v>508</v>
      </c>
      <c r="CM925">
        <v>510</v>
      </c>
      <c r="CN925">
        <v>501</v>
      </c>
      <c r="CO925">
        <v>507</v>
      </c>
      <c r="CU925">
        <v>584.79999999999995</v>
      </c>
      <c r="CV925">
        <v>581.20000000000005</v>
      </c>
      <c r="CW925" t="s">
        <v>3288</v>
      </c>
      <c r="CX925">
        <v>0</v>
      </c>
      <c r="CY925" t="s">
        <v>677</v>
      </c>
    </row>
    <row r="926" spans="2:103" hidden="1">
      <c r="B926">
        <v>76714</v>
      </c>
      <c r="C926" t="s">
        <v>1339</v>
      </c>
      <c r="D926" t="s">
        <v>592</v>
      </c>
      <c r="E926" t="s">
        <v>3163</v>
      </c>
      <c r="F926" t="s">
        <v>594</v>
      </c>
      <c r="G926" t="s">
        <v>3292</v>
      </c>
      <c r="H926">
        <v>12478</v>
      </c>
      <c r="I926" t="s">
        <v>616</v>
      </c>
      <c r="J926" t="s">
        <v>1341</v>
      </c>
      <c r="K926">
        <v>12906</v>
      </c>
      <c r="L926" t="s">
        <v>654</v>
      </c>
      <c r="M926" t="s">
        <v>1143</v>
      </c>
      <c r="N926" t="s">
        <v>3205</v>
      </c>
      <c r="O926" t="s">
        <v>3214</v>
      </c>
      <c r="P926" t="s">
        <v>3222</v>
      </c>
      <c r="Q926" t="s">
        <v>642</v>
      </c>
      <c r="R926">
        <v>160</v>
      </c>
      <c r="S926">
        <v>160</v>
      </c>
      <c r="T926">
        <v>206</v>
      </c>
      <c r="U926">
        <v>8</v>
      </c>
      <c r="V926">
        <v>8</v>
      </c>
      <c r="W926">
        <v>21</v>
      </c>
      <c r="Y926" t="s">
        <v>3293</v>
      </c>
      <c r="Z926" t="s">
        <v>607</v>
      </c>
      <c r="AA926">
        <v>1E-4</v>
      </c>
      <c r="AB926">
        <v>2.5999999999999999E-3</v>
      </c>
      <c r="AC926">
        <v>9.9500000000000005E-2</v>
      </c>
      <c r="AD926" t="s">
        <v>607</v>
      </c>
      <c r="AE926">
        <v>0.89649999999999996</v>
      </c>
      <c r="AF926">
        <v>8.9999999999999998E-4</v>
      </c>
      <c r="AG926">
        <v>2.9999999999999997E-4</v>
      </c>
      <c r="AH926">
        <v>1E-4</v>
      </c>
      <c r="AI926" t="s">
        <v>607</v>
      </c>
      <c r="AJ926" t="s">
        <v>607</v>
      </c>
      <c r="AK926" t="s">
        <v>607</v>
      </c>
      <c r="AL926">
        <v>0</v>
      </c>
      <c r="AM926">
        <v>0</v>
      </c>
      <c r="AN926">
        <v>0</v>
      </c>
      <c r="AO926">
        <v>0</v>
      </c>
      <c r="AP926">
        <v>0</v>
      </c>
      <c r="AQ926" t="s">
        <v>607</v>
      </c>
      <c r="AR926" t="s">
        <v>607</v>
      </c>
      <c r="AS926" t="s">
        <v>607</v>
      </c>
      <c r="AT926" t="s">
        <v>607</v>
      </c>
      <c r="AU926" t="s">
        <v>607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0</v>
      </c>
      <c r="BV926">
        <v>0.65200000000000002</v>
      </c>
      <c r="BW926">
        <v>0.7990912</v>
      </c>
      <c r="BX926">
        <v>18.899999999999999</v>
      </c>
      <c r="BY926">
        <v>4872.1000000000004</v>
      </c>
      <c r="BZ926">
        <v>201.9</v>
      </c>
      <c r="CB926">
        <v>129.30000000000001</v>
      </c>
      <c r="CC926">
        <v>4.4643936120000003</v>
      </c>
      <c r="CD926">
        <v>4.4605988779999999</v>
      </c>
      <c r="CE926">
        <v>261.43</v>
      </c>
      <c r="CF926" t="s">
        <v>609</v>
      </c>
      <c r="CG926">
        <v>35</v>
      </c>
      <c r="CH926" t="s">
        <v>1342</v>
      </c>
      <c r="CI926" t="s">
        <v>157</v>
      </c>
      <c r="CJ926" t="s">
        <v>1343</v>
      </c>
      <c r="CL926">
        <v>451</v>
      </c>
      <c r="CM926">
        <v>461</v>
      </c>
      <c r="CN926">
        <v>451</v>
      </c>
      <c r="CO926">
        <v>461</v>
      </c>
      <c r="CP926" t="s">
        <v>157</v>
      </c>
      <c r="CQ926" t="s">
        <v>157</v>
      </c>
      <c r="CU926">
        <v>536</v>
      </c>
      <c r="CV926">
        <v>532.4</v>
      </c>
      <c r="CW926" t="s">
        <v>3288</v>
      </c>
      <c r="CX926">
        <v>0</v>
      </c>
      <c r="CY926" t="s">
        <v>677</v>
      </c>
    </row>
    <row r="927" spans="2:103" hidden="1">
      <c r="B927">
        <v>76717</v>
      </c>
      <c r="C927" t="s">
        <v>2807</v>
      </c>
      <c r="D927" t="s">
        <v>592</v>
      </c>
      <c r="E927" t="s">
        <v>3163</v>
      </c>
      <c r="F927" t="s">
        <v>594</v>
      </c>
      <c r="G927" t="s">
        <v>3294</v>
      </c>
      <c r="H927">
        <v>13387</v>
      </c>
      <c r="I927" t="s">
        <v>616</v>
      </c>
      <c r="J927" t="s">
        <v>1447</v>
      </c>
      <c r="K927">
        <v>14596</v>
      </c>
      <c r="L927" t="s">
        <v>654</v>
      </c>
      <c r="M927" t="s">
        <v>1143</v>
      </c>
      <c r="N927" t="s">
        <v>3205</v>
      </c>
      <c r="O927" t="s">
        <v>3214</v>
      </c>
      <c r="P927" t="s">
        <v>3219</v>
      </c>
      <c r="Q927" t="s">
        <v>642</v>
      </c>
      <c r="R927">
        <v>165</v>
      </c>
      <c r="S927">
        <v>165</v>
      </c>
      <c r="T927">
        <v>202</v>
      </c>
      <c r="U927">
        <v>8</v>
      </c>
      <c r="V927">
        <v>8</v>
      </c>
      <c r="W927">
        <v>22</v>
      </c>
      <c r="Y927" t="s">
        <v>3295</v>
      </c>
      <c r="Z927" t="s">
        <v>607</v>
      </c>
      <c r="AA927">
        <v>1E-4</v>
      </c>
      <c r="AB927">
        <v>3.5000000000000001E-3</v>
      </c>
      <c r="AC927">
        <v>0.10059999999999999</v>
      </c>
      <c r="AD927">
        <v>1E-4</v>
      </c>
      <c r="AE927">
        <v>0.89319999999999999</v>
      </c>
      <c r="AF927">
        <v>1.1999999999999999E-3</v>
      </c>
      <c r="AG927">
        <v>5.9999999999999995E-4</v>
      </c>
      <c r="AH927">
        <v>5.0000000000000001E-4</v>
      </c>
      <c r="AI927">
        <v>1E-4</v>
      </c>
      <c r="AJ927" t="s">
        <v>607</v>
      </c>
      <c r="AK927" t="s">
        <v>607</v>
      </c>
      <c r="AL927">
        <v>6.0000000000000002E-5</v>
      </c>
      <c r="AM927">
        <v>0</v>
      </c>
      <c r="AN927">
        <v>0</v>
      </c>
      <c r="AO927">
        <v>0</v>
      </c>
      <c r="AP927">
        <v>0</v>
      </c>
      <c r="AQ927" t="s">
        <v>607</v>
      </c>
      <c r="AR927" t="s">
        <v>607</v>
      </c>
      <c r="AS927" t="s">
        <v>607</v>
      </c>
      <c r="AT927" t="s">
        <v>607</v>
      </c>
      <c r="AU927" t="s">
        <v>606</v>
      </c>
      <c r="BK927">
        <v>0</v>
      </c>
      <c r="BL927">
        <v>4.0000000000000003E-5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>
        <v>0</v>
      </c>
      <c r="BU927">
        <v>0</v>
      </c>
      <c r="BV927">
        <v>0.65500000000000003</v>
      </c>
      <c r="BW927">
        <v>0.80276800000000004</v>
      </c>
      <c r="BX927">
        <v>19</v>
      </c>
      <c r="BY927">
        <v>4873.8</v>
      </c>
      <c r="BZ927">
        <v>202.2</v>
      </c>
      <c r="CB927">
        <v>118.6</v>
      </c>
      <c r="CC927">
        <v>4.094950367</v>
      </c>
      <c r="CD927">
        <v>4.0914696590000004</v>
      </c>
      <c r="CE927">
        <v>238.44</v>
      </c>
      <c r="CF927" t="s">
        <v>609</v>
      </c>
      <c r="CG927">
        <v>52</v>
      </c>
      <c r="CH927" t="s">
        <v>1448</v>
      </c>
      <c r="CI927" t="s">
        <v>157</v>
      </c>
      <c r="CJ927" t="s">
        <v>1449</v>
      </c>
      <c r="CL927">
        <v>447</v>
      </c>
      <c r="CM927">
        <v>451</v>
      </c>
      <c r="CN927">
        <v>447</v>
      </c>
      <c r="CO927">
        <v>451</v>
      </c>
      <c r="CP927" t="s">
        <v>157</v>
      </c>
      <c r="CQ927" t="s">
        <v>157</v>
      </c>
      <c r="CU927">
        <v>532</v>
      </c>
      <c r="CV927">
        <v>527.9</v>
      </c>
      <c r="CW927" t="s">
        <v>3288</v>
      </c>
      <c r="CX927">
        <v>0</v>
      </c>
      <c r="CY927" t="s">
        <v>677</v>
      </c>
    </row>
    <row r="928" spans="2:103" hidden="1">
      <c r="B928">
        <v>76643</v>
      </c>
      <c r="C928" t="s">
        <v>3296</v>
      </c>
      <c r="D928" t="s">
        <v>592</v>
      </c>
      <c r="E928" t="s">
        <v>3163</v>
      </c>
      <c r="F928" t="s">
        <v>594</v>
      </c>
      <c r="G928" t="s">
        <v>3297</v>
      </c>
      <c r="H928">
        <v>14417</v>
      </c>
      <c r="I928" t="s">
        <v>616</v>
      </c>
      <c r="J928" t="s">
        <v>922</v>
      </c>
      <c r="K928">
        <v>15226</v>
      </c>
      <c r="L928" t="s">
        <v>654</v>
      </c>
      <c r="M928" t="s">
        <v>1169</v>
      </c>
      <c r="N928" t="s">
        <v>3205</v>
      </c>
      <c r="O928" t="s">
        <v>3214</v>
      </c>
      <c r="P928" t="s">
        <v>3219</v>
      </c>
      <c r="Q928" t="s">
        <v>642</v>
      </c>
      <c r="R928">
        <v>300</v>
      </c>
      <c r="S928">
        <v>300</v>
      </c>
      <c r="T928">
        <v>329</v>
      </c>
      <c r="U928">
        <v>4</v>
      </c>
      <c r="V928">
        <v>4</v>
      </c>
      <c r="W928">
        <v>21</v>
      </c>
      <c r="Y928" t="s">
        <v>3298</v>
      </c>
      <c r="Z928">
        <v>1E-4</v>
      </c>
      <c r="AA928">
        <v>1E-4</v>
      </c>
      <c r="AB928">
        <v>4.1000000000000003E-3</v>
      </c>
      <c r="AC928">
        <v>0.14269999999999999</v>
      </c>
      <c r="AD928">
        <v>5.9999999999999995E-4</v>
      </c>
      <c r="AE928">
        <v>0.84819999999999995</v>
      </c>
      <c r="AF928">
        <v>2.8999999999999998E-3</v>
      </c>
      <c r="AG928">
        <v>1E-3</v>
      </c>
      <c r="AH928">
        <v>2.0000000000000001E-4</v>
      </c>
      <c r="AI928" t="s">
        <v>607</v>
      </c>
      <c r="AJ928" t="s">
        <v>607</v>
      </c>
      <c r="AK928" t="s">
        <v>607</v>
      </c>
      <c r="AL928">
        <v>6.0000000000000002E-5</v>
      </c>
      <c r="AM928">
        <v>0</v>
      </c>
      <c r="AN928">
        <v>0</v>
      </c>
      <c r="AO928">
        <v>0</v>
      </c>
      <c r="AP928">
        <v>0</v>
      </c>
      <c r="AQ928" t="s">
        <v>607</v>
      </c>
      <c r="AR928" t="s">
        <v>607</v>
      </c>
      <c r="AS928" t="s">
        <v>606</v>
      </c>
      <c r="AT928" t="s">
        <v>607</v>
      </c>
      <c r="AU928" t="s">
        <v>606</v>
      </c>
      <c r="BK928">
        <v>0</v>
      </c>
      <c r="BL928">
        <v>4.0000000000000003E-5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0</v>
      </c>
      <c r="BU928">
        <v>0</v>
      </c>
      <c r="BV928">
        <v>0.69699999999999995</v>
      </c>
      <c r="BW928">
        <v>0.85424319999999998</v>
      </c>
      <c r="BX928">
        <v>20.2</v>
      </c>
      <c r="BY928">
        <v>4993</v>
      </c>
      <c r="BZ928">
        <v>207.3</v>
      </c>
      <c r="CB928">
        <v>112.1</v>
      </c>
      <c r="CC928">
        <v>3.8705222269999999</v>
      </c>
      <c r="CD928">
        <v>3.8672322829999999</v>
      </c>
      <c r="CE928">
        <v>223.2</v>
      </c>
      <c r="CF928" t="s">
        <v>609</v>
      </c>
      <c r="CG928">
        <v>550</v>
      </c>
      <c r="CH928" t="s">
        <v>656</v>
      </c>
      <c r="CI928" t="s">
        <v>157</v>
      </c>
      <c r="CJ928" t="s">
        <v>657</v>
      </c>
      <c r="CL928">
        <v>1458</v>
      </c>
      <c r="CM928">
        <v>1462</v>
      </c>
      <c r="CN928">
        <v>1458</v>
      </c>
      <c r="CO928">
        <v>1462</v>
      </c>
      <c r="CP928" t="s">
        <v>157</v>
      </c>
      <c r="CQ928" t="s">
        <v>157</v>
      </c>
      <c r="CU928">
        <v>558</v>
      </c>
      <c r="CV928">
        <v>553.5</v>
      </c>
      <c r="CW928" t="s">
        <v>3288</v>
      </c>
      <c r="CX928">
        <v>0</v>
      </c>
      <c r="CY928" t="s">
        <v>677</v>
      </c>
    </row>
    <row r="929" spans="2:103" hidden="1">
      <c r="B929">
        <v>76700</v>
      </c>
      <c r="C929" t="s">
        <v>3299</v>
      </c>
      <c r="D929" t="s">
        <v>592</v>
      </c>
      <c r="E929" t="s">
        <v>3163</v>
      </c>
      <c r="F929" t="s">
        <v>594</v>
      </c>
      <c r="G929" t="s">
        <v>3300</v>
      </c>
      <c r="H929">
        <v>6495</v>
      </c>
      <c r="I929" t="s">
        <v>616</v>
      </c>
      <c r="J929" t="s">
        <v>1095</v>
      </c>
      <c r="K929">
        <v>13397</v>
      </c>
      <c r="L929" t="s">
        <v>638</v>
      </c>
      <c r="M929" t="s">
        <v>1096</v>
      </c>
      <c r="N929" t="s">
        <v>3205</v>
      </c>
      <c r="O929" t="s">
        <v>3214</v>
      </c>
      <c r="P929" t="s">
        <v>3222</v>
      </c>
      <c r="Q929" t="s">
        <v>1099</v>
      </c>
      <c r="R929">
        <v>440</v>
      </c>
      <c r="S929">
        <v>440</v>
      </c>
      <c r="T929">
        <v>544</v>
      </c>
      <c r="U929">
        <v>-2</v>
      </c>
      <c r="V929">
        <v>-2</v>
      </c>
      <c r="W929">
        <v>21</v>
      </c>
      <c r="Y929" t="s">
        <v>3301</v>
      </c>
      <c r="Z929" t="s">
        <v>607</v>
      </c>
      <c r="AA929">
        <v>8.0000000000000004E-4</v>
      </c>
      <c r="AB929">
        <v>1.2800000000000001E-2</v>
      </c>
      <c r="AC929">
        <v>1.7399999999999999E-2</v>
      </c>
      <c r="AD929" t="s">
        <v>607</v>
      </c>
      <c r="AE929">
        <v>0.95799999999999996</v>
      </c>
      <c r="AF929">
        <v>3.8999999999999998E-3</v>
      </c>
      <c r="AG929">
        <v>5.0000000000000001E-4</v>
      </c>
      <c r="AH929">
        <v>2.0000000000000001E-4</v>
      </c>
      <c r="AI929">
        <v>2.0000000000000001E-4</v>
      </c>
      <c r="AJ929">
        <v>5.0000000000000001E-4</v>
      </c>
      <c r="AK929">
        <v>5.0000000000000001E-4</v>
      </c>
      <c r="AL929">
        <v>1.0499999999999999E-3</v>
      </c>
      <c r="AM929">
        <v>9.3000000000000005E-4</v>
      </c>
      <c r="AN929">
        <v>1.89E-3</v>
      </c>
      <c r="AO929">
        <v>2.0000000000000001E-4</v>
      </c>
      <c r="AP929">
        <v>0</v>
      </c>
      <c r="AQ929" t="s">
        <v>606</v>
      </c>
      <c r="AR929" t="s">
        <v>606</v>
      </c>
      <c r="AS929" t="s">
        <v>606</v>
      </c>
      <c r="AT929" t="s">
        <v>606</v>
      </c>
      <c r="AU929" t="s">
        <v>606</v>
      </c>
      <c r="BK929">
        <v>3.0000000000000001E-5</v>
      </c>
      <c r="BL929">
        <v>6.9999999999999994E-5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8.8000000000000003E-4</v>
      </c>
      <c r="BS929">
        <v>8.0000000000000007E-5</v>
      </c>
      <c r="BT929">
        <v>6.0000000000000002E-5</v>
      </c>
      <c r="BU929">
        <v>1.0000000000000001E-5</v>
      </c>
      <c r="BV929">
        <v>0.59499999999999997</v>
      </c>
      <c r="BW929">
        <v>0.72923199999999999</v>
      </c>
      <c r="BX929">
        <v>17.2</v>
      </c>
      <c r="BY929">
        <v>4618.7</v>
      </c>
      <c r="BZ929">
        <v>194.2</v>
      </c>
      <c r="CB929">
        <v>107.3</v>
      </c>
      <c r="CC929">
        <v>3.7047906780000002</v>
      </c>
      <c r="CD929">
        <v>3.7016416059999999</v>
      </c>
      <c r="CE929">
        <v>219.07</v>
      </c>
      <c r="CF929" t="s">
        <v>609</v>
      </c>
      <c r="CG929">
        <v>10</v>
      </c>
      <c r="CH929" t="s">
        <v>1100</v>
      </c>
      <c r="CI929" t="s">
        <v>157</v>
      </c>
      <c r="CJ929" t="s">
        <v>1101</v>
      </c>
      <c r="CL929">
        <v>1537</v>
      </c>
      <c r="CM929">
        <v>2041</v>
      </c>
      <c r="CN929">
        <v>1537</v>
      </c>
      <c r="CO929">
        <v>2041</v>
      </c>
      <c r="CP929" t="s">
        <v>157</v>
      </c>
      <c r="CQ929" t="s">
        <v>157</v>
      </c>
      <c r="CU929">
        <v>561.1</v>
      </c>
      <c r="CV929">
        <v>555.9</v>
      </c>
      <c r="CW929" t="s">
        <v>3288</v>
      </c>
      <c r="CX929">
        <v>0</v>
      </c>
      <c r="CY929" t="s">
        <v>677</v>
      </c>
    </row>
    <row r="930" spans="2:103" hidden="1">
      <c r="B930">
        <v>76657</v>
      </c>
      <c r="C930" t="s">
        <v>1609</v>
      </c>
      <c r="D930" t="s">
        <v>592</v>
      </c>
      <c r="E930" t="s">
        <v>3163</v>
      </c>
      <c r="F930" t="s">
        <v>594</v>
      </c>
      <c r="G930" t="s">
        <v>3302</v>
      </c>
      <c r="H930">
        <v>14224</v>
      </c>
      <c r="I930" t="s">
        <v>616</v>
      </c>
      <c r="J930" t="s">
        <v>1611</v>
      </c>
      <c r="L930" t="s">
        <v>654</v>
      </c>
      <c r="M930" t="s">
        <v>831</v>
      </c>
      <c r="N930" t="s">
        <v>3205</v>
      </c>
      <c r="O930" t="s">
        <v>3214</v>
      </c>
      <c r="P930" t="s">
        <v>3219</v>
      </c>
      <c r="Q930" t="s">
        <v>642</v>
      </c>
      <c r="R930">
        <v>400</v>
      </c>
      <c r="S930">
        <v>400</v>
      </c>
      <c r="T930">
        <v>468</v>
      </c>
      <c r="U930">
        <v>10</v>
      </c>
      <c r="V930">
        <v>10</v>
      </c>
      <c r="W930">
        <v>22</v>
      </c>
      <c r="Y930" t="s">
        <v>3216</v>
      </c>
      <c r="Z930" t="s">
        <v>607</v>
      </c>
      <c r="AA930">
        <v>1E-4</v>
      </c>
      <c r="AB930">
        <v>2.3999999999999998E-3</v>
      </c>
      <c r="AC930">
        <v>9.7100000000000006E-2</v>
      </c>
      <c r="AD930" t="s">
        <v>607</v>
      </c>
      <c r="AE930">
        <v>0.89900000000000002</v>
      </c>
      <c r="AF930">
        <v>5.9999999999999995E-4</v>
      </c>
      <c r="AG930">
        <v>2.9999999999999997E-4</v>
      </c>
      <c r="AH930">
        <v>4.0000000000000002E-4</v>
      </c>
      <c r="AI930">
        <v>1E-4</v>
      </c>
      <c r="AJ930" t="s">
        <v>607</v>
      </c>
      <c r="AK930" t="s">
        <v>607</v>
      </c>
      <c r="AL930">
        <v>0</v>
      </c>
      <c r="AM930">
        <v>0</v>
      </c>
      <c r="AN930">
        <v>0</v>
      </c>
      <c r="AO930">
        <v>0</v>
      </c>
      <c r="AP930">
        <v>0</v>
      </c>
      <c r="AQ930" t="s">
        <v>607</v>
      </c>
      <c r="AR930" t="s">
        <v>607</v>
      </c>
      <c r="AS930" t="s">
        <v>607</v>
      </c>
      <c r="AT930" t="s">
        <v>606</v>
      </c>
      <c r="AU930" t="s">
        <v>606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v>0</v>
      </c>
      <c r="BV930">
        <v>0.65</v>
      </c>
      <c r="BW930">
        <v>0.79664000000000001</v>
      </c>
      <c r="BX930">
        <v>18.8</v>
      </c>
      <c r="BY930">
        <v>4865.3</v>
      </c>
      <c r="BZ930">
        <v>201.7</v>
      </c>
      <c r="CB930">
        <v>116.5</v>
      </c>
      <c r="CC930">
        <v>4.0224428139999997</v>
      </c>
      <c r="CD930">
        <v>4.0190237379999996</v>
      </c>
      <c r="CE930">
        <v>233.94</v>
      </c>
      <c r="CF930" t="s">
        <v>609</v>
      </c>
      <c r="CG930">
        <v>5</v>
      </c>
      <c r="CH930" t="s">
        <v>1613</v>
      </c>
      <c r="CJ930" t="s">
        <v>1614</v>
      </c>
      <c r="CL930">
        <v>492.6</v>
      </c>
      <c r="CM930">
        <v>494.6</v>
      </c>
      <c r="CN930">
        <v>492.6</v>
      </c>
      <c r="CO930">
        <v>494.6</v>
      </c>
      <c r="CU930">
        <v>582.70000000000005</v>
      </c>
      <c r="CV930">
        <v>579</v>
      </c>
      <c r="CW930" t="s">
        <v>3288</v>
      </c>
      <c r="CX930">
        <v>0</v>
      </c>
      <c r="CY930" t="s">
        <v>677</v>
      </c>
    </row>
    <row r="931" spans="2:103" hidden="1">
      <c r="B931">
        <v>76664</v>
      </c>
      <c r="C931" t="s">
        <v>1588</v>
      </c>
      <c r="D931" t="s">
        <v>592</v>
      </c>
      <c r="E931" t="s">
        <v>3163</v>
      </c>
      <c r="F931" t="s">
        <v>594</v>
      </c>
      <c r="G931" t="s">
        <v>3303</v>
      </c>
      <c r="H931">
        <v>12338</v>
      </c>
      <c r="I931" t="s">
        <v>616</v>
      </c>
      <c r="J931" t="s">
        <v>1591</v>
      </c>
      <c r="L931" t="s">
        <v>654</v>
      </c>
      <c r="M931" t="s">
        <v>852</v>
      </c>
      <c r="N931" t="s">
        <v>3205</v>
      </c>
      <c r="O931" t="s">
        <v>3214</v>
      </c>
      <c r="P931" t="s">
        <v>3219</v>
      </c>
      <c r="Q931" t="s">
        <v>642</v>
      </c>
      <c r="R931">
        <v>470</v>
      </c>
      <c r="S931">
        <v>470</v>
      </c>
      <c r="T931">
        <v>547</v>
      </c>
      <c r="U931">
        <v>10</v>
      </c>
      <c r="V931">
        <v>10</v>
      </c>
      <c r="W931">
        <v>22</v>
      </c>
      <c r="Y931" t="s">
        <v>3304</v>
      </c>
      <c r="Z931" t="s">
        <v>607</v>
      </c>
      <c r="AA931">
        <v>1E-4</v>
      </c>
      <c r="AB931">
        <v>2.0999999999999999E-3</v>
      </c>
      <c r="AC931">
        <v>0.10979999999999999</v>
      </c>
      <c r="AD931" t="s">
        <v>606</v>
      </c>
      <c r="AE931">
        <v>0.88660000000000005</v>
      </c>
      <c r="AF931">
        <v>2.9999999999999997E-4</v>
      </c>
      <c r="AG931">
        <v>5.9999999999999995E-4</v>
      </c>
      <c r="AH931">
        <v>2.0000000000000001E-4</v>
      </c>
      <c r="AI931" t="s">
        <v>607</v>
      </c>
      <c r="AJ931" t="s">
        <v>607</v>
      </c>
      <c r="AK931" t="s">
        <v>606</v>
      </c>
      <c r="AL931">
        <v>6.0000000000000002E-5</v>
      </c>
      <c r="AM931">
        <v>0</v>
      </c>
      <c r="AN931">
        <v>9.0000000000000006E-5</v>
      </c>
      <c r="AO931">
        <v>0</v>
      </c>
      <c r="AP931">
        <v>9.0000000000000006E-5</v>
      </c>
      <c r="AQ931" t="s">
        <v>607</v>
      </c>
      <c r="AR931" t="s">
        <v>607</v>
      </c>
      <c r="AS931" t="s">
        <v>607</v>
      </c>
      <c r="AT931" t="s">
        <v>606</v>
      </c>
      <c r="AU931" t="s">
        <v>606</v>
      </c>
      <c r="BK931">
        <v>0</v>
      </c>
      <c r="BL931">
        <v>4.0000000000000003E-5</v>
      </c>
      <c r="BM931">
        <v>1.0000000000000001E-5</v>
      </c>
      <c r="BN931">
        <v>0</v>
      </c>
      <c r="BO931">
        <v>0</v>
      </c>
      <c r="BP931">
        <v>0</v>
      </c>
      <c r="BQ931">
        <v>1.0000000000000001E-5</v>
      </c>
      <c r="BR931">
        <v>0</v>
      </c>
      <c r="BS931">
        <v>0</v>
      </c>
      <c r="BT931">
        <v>0</v>
      </c>
      <c r="BU931">
        <v>0</v>
      </c>
      <c r="BV931">
        <v>0.66300000000000003</v>
      </c>
      <c r="BW931">
        <v>0.81257279999999998</v>
      </c>
      <c r="BX931">
        <v>19.2</v>
      </c>
      <c r="BY931">
        <v>4900.5</v>
      </c>
      <c r="BZ931">
        <v>203.3</v>
      </c>
      <c r="CB931">
        <v>127.9</v>
      </c>
      <c r="CC931">
        <v>4.4160552439999998</v>
      </c>
      <c r="CD931">
        <v>4.4123015969999999</v>
      </c>
      <c r="CE931">
        <v>258.41000000000003</v>
      </c>
      <c r="CF931" t="s">
        <v>609</v>
      </c>
      <c r="CG931">
        <v>0</v>
      </c>
      <c r="CH931" t="s">
        <v>1595</v>
      </c>
      <c r="CJ931" t="s">
        <v>1596</v>
      </c>
      <c r="CL931">
        <v>524.5</v>
      </c>
      <c r="CM931">
        <v>530.5</v>
      </c>
      <c r="CN931">
        <v>524.5</v>
      </c>
      <c r="CO931">
        <v>530.5</v>
      </c>
      <c r="CU931">
        <v>622.5</v>
      </c>
      <c r="CV931">
        <v>618.79999999999995</v>
      </c>
      <c r="CW931" t="s">
        <v>3288</v>
      </c>
      <c r="CX931">
        <v>0</v>
      </c>
      <c r="CY931" t="s">
        <v>677</v>
      </c>
    </row>
    <row r="932" spans="2:103" hidden="1">
      <c r="B932">
        <v>76710</v>
      </c>
      <c r="C932" t="s">
        <v>2437</v>
      </c>
      <c r="D932" t="s">
        <v>592</v>
      </c>
      <c r="E932" t="s">
        <v>3163</v>
      </c>
      <c r="F932" t="s">
        <v>594</v>
      </c>
      <c r="G932" t="s">
        <v>3305</v>
      </c>
      <c r="H932">
        <v>12710</v>
      </c>
      <c r="I932" t="s">
        <v>616</v>
      </c>
      <c r="J932" t="s">
        <v>1265</v>
      </c>
      <c r="K932">
        <v>15453</v>
      </c>
      <c r="L932" t="s">
        <v>654</v>
      </c>
      <c r="M932" t="s">
        <v>1169</v>
      </c>
      <c r="N932" t="s">
        <v>3205</v>
      </c>
      <c r="O932" t="s">
        <v>3214</v>
      </c>
      <c r="P932" t="s">
        <v>3219</v>
      </c>
      <c r="Q932" t="s">
        <v>642</v>
      </c>
      <c r="R932">
        <v>260</v>
      </c>
      <c r="S932">
        <v>260</v>
      </c>
      <c r="T932">
        <v>284</v>
      </c>
      <c r="U932">
        <v>-1</v>
      </c>
      <c r="V932">
        <v>-1</v>
      </c>
      <c r="W932">
        <v>22</v>
      </c>
      <c r="Y932" t="s">
        <v>3216</v>
      </c>
      <c r="Z932" t="s">
        <v>607</v>
      </c>
      <c r="AA932">
        <v>1E-4</v>
      </c>
      <c r="AB932">
        <v>3.5999999999999999E-3</v>
      </c>
      <c r="AC932">
        <v>9.6799999999999997E-2</v>
      </c>
      <c r="AD932" t="s">
        <v>607</v>
      </c>
      <c r="AE932">
        <v>0.8982</v>
      </c>
      <c r="AF932">
        <v>8.9999999999999998E-4</v>
      </c>
      <c r="AG932">
        <v>2.0000000000000001E-4</v>
      </c>
      <c r="AH932">
        <v>2.0000000000000001E-4</v>
      </c>
      <c r="AI932" t="s">
        <v>607</v>
      </c>
      <c r="AJ932" t="s">
        <v>607</v>
      </c>
      <c r="AK932" t="s">
        <v>607</v>
      </c>
      <c r="AL932">
        <v>0</v>
      </c>
      <c r="AM932">
        <v>0</v>
      </c>
      <c r="AN932">
        <v>0</v>
      </c>
      <c r="AO932">
        <v>0</v>
      </c>
      <c r="AP932">
        <v>0</v>
      </c>
      <c r="AQ932" t="s">
        <v>607</v>
      </c>
      <c r="AR932" t="s">
        <v>607</v>
      </c>
      <c r="AS932" t="s">
        <v>607</v>
      </c>
      <c r="AT932" t="s">
        <v>607</v>
      </c>
      <c r="AU932" t="s">
        <v>606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0</v>
      </c>
      <c r="BU932">
        <v>0</v>
      </c>
      <c r="BV932">
        <v>0.65</v>
      </c>
      <c r="BW932">
        <v>0.79664000000000001</v>
      </c>
      <c r="BX932">
        <v>18.8</v>
      </c>
      <c r="BY932">
        <v>4863.3</v>
      </c>
      <c r="BZ932">
        <v>201.5</v>
      </c>
      <c r="CB932">
        <v>130.69999999999999</v>
      </c>
      <c r="CC932">
        <v>4.5127319809999999</v>
      </c>
      <c r="CD932">
        <v>4.5088961589999998</v>
      </c>
      <c r="CE932">
        <v>264.38</v>
      </c>
      <c r="CF932" t="s">
        <v>609</v>
      </c>
      <c r="CG932">
        <v>20</v>
      </c>
      <c r="CH932" t="s">
        <v>643</v>
      </c>
      <c r="CI932" t="s">
        <v>157</v>
      </c>
      <c r="CJ932" t="s">
        <v>644</v>
      </c>
      <c r="CL932">
        <v>505.5</v>
      </c>
      <c r="CM932">
        <v>508.5</v>
      </c>
      <c r="CN932">
        <v>505.5</v>
      </c>
      <c r="CO932">
        <v>508.5</v>
      </c>
      <c r="CP932" t="s">
        <v>157</v>
      </c>
      <c r="CQ932" t="s">
        <v>157</v>
      </c>
      <c r="CU932">
        <v>589</v>
      </c>
      <c r="CV932">
        <v>584.6</v>
      </c>
      <c r="CW932" t="s">
        <v>3288</v>
      </c>
      <c r="CX932">
        <v>0</v>
      </c>
      <c r="CY932" t="s">
        <v>677</v>
      </c>
    </row>
    <row r="933" spans="2:103" hidden="1">
      <c r="B933">
        <v>76712</v>
      </c>
      <c r="C933" t="s">
        <v>1475</v>
      </c>
      <c r="D933" t="s">
        <v>592</v>
      </c>
      <c r="E933" t="s">
        <v>3163</v>
      </c>
      <c r="F933" t="s">
        <v>594</v>
      </c>
      <c r="G933" t="s">
        <v>3306</v>
      </c>
      <c r="H933">
        <v>15148</v>
      </c>
      <c r="I933" t="s">
        <v>616</v>
      </c>
      <c r="J933" t="s">
        <v>1477</v>
      </c>
      <c r="K933">
        <v>14540</v>
      </c>
      <c r="L933" t="s">
        <v>654</v>
      </c>
      <c r="M933" t="s">
        <v>1169</v>
      </c>
      <c r="N933" t="s">
        <v>3205</v>
      </c>
      <c r="O933" t="s">
        <v>3214</v>
      </c>
      <c r="P933" t="s">
        <v>3219</v>
      </c>
      <c r="Q933" t="s">
        <v>642</v>
      </c>
      <c r="R933">
        <v>220</v>
      </c>
      <c r="S933">
        <v>220</v>
      </c>
      <c r="T933">
        <v>239</v>
      </c>
      <c r="U933">
        <v>7</v>
      </c>
      <c r="V933">
        <v>7</v>
      </c>
      <c r="W933">
        <v>22</v>
      </c>
      <c r="Y933" t="s">
        <v>3307</v>
      </c>
      <c r="Z933" t="s">
        <v>607</v>
      </c>
      <c r="AA933">
        <v>1E-4</v>
      </c>
      <c r="AB933">
        <v>3.0999999999999999E-3</v>
      </c>
      <c r="AC933">
        <v>0.1026</v>
      </c>
      <c r="AD933" t="s">
        <v>607</v>
      </c>
      <c r="AE933">
        <v>0.89300000000000002</v>
      </c>
      <c r="AF933">
        <v>5.9999999999999995E-4</v>
      </c>
      <c r="AG933">
        <v>1E-4</v>
      </c>
      <c r="AH933">
        <v>4.0000000000000002E-4</v>
      </c>
      <c r="AI933">
        <v>1E-4</v>
      </c>
      <c r="AJ933" t="s">
        <v>607</v>
      </c>
      <c r="AK933" t="s">
        <v>607</v>
      </c>
      <c r="AL933">
        <v>0</v>
      </c>
      <c r="AM933">
        <v>0</v>
      </c>
      <c r="AN933">
        <v>0</v>
      </c>
      <c r="AO933">
        <v>0</v>
      </c>
      <c r="AP933">
        <v>0</v>
      </c>
      <c r="AQ933" t="s">
        <v>607</v>
      </c>
      <c r="AR933" t="s">
        <v>607</v>
      </c>
      <c r="AS933" t="s">
        <v>607</v>
      </c>
      <c r="AT933" t="s">
        <v>606</v>
      </c>
      <c r="AU933" t="s">
        <v>606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v>0</v>
      </c>
      <c r="BV933">
        <v>0.65500000000000003</v>
      </c>
      <c r="BW933">
        <v>0.80276800000000004</v>
      </c>
      <c r="BX933">
        <v>19</v>
      </c>
      <c r="BY933">
        <v>4880</v>
      </c>
      <c r="BZ933">
        <v>202.2</v>
      </c>
      <c r="CB933">
        <v>123</v>
      </c>
      <c r="CC933">
        <v>4.2468709540000003</v>
      </c>
      <c r="CD933">
        <v>4.2432611140000001</v>
      </c>
      <c r="CE933">
        <v>249.09</v>
      </c>
      <c r="CF933" t="s">
        <v>609</v>
      </c>
      <c r="CG933">
        <v>45</v>
      </c>
      <c r="CH933" t="s">
        <v>1478</v>
      </c>
      <c r="CI933" t="s">
        <v>157</v>
      </c>
      <c r="CJ933" t="s">
        <v>1479</v>
      </c>
      <c r="CL933">
        <v>470</v>
      </c>
      <c r="CM933">
        <v>475</v>
      </c>
      <c r="CN933">
        <v>470</v>
      </c>
      <c r="CO933">
        <v>475</v>
      </c>
      <c r="CP933" t="s">
        <v>157</v>
      </c>
      <c r="CQ933" t="s">
        <v>157</v>
      </c>
      <c r="CU933">
        <v>563</v>
      </c>
      <c r="CV933">
        <v>558.29999999999995</v>
      </c>
      <c r="CW933" t="s">
        <v>3288</v>
      </c>
      <c r="CX933">
        <v>0</v>
      </c>
      <c r="CY933" t="s">
        <v>677</v>
      </c>
    </row>
    <row r="934" spans="2:103" hidden="1">
      <c r="B934">
        <v>76649</v>
      </c>
      <c r="C934" t="s">
        <v>1684</v>
      </c>
      <c r="D934" t="s">
        <v>592</v>
      </c>
      <c r="E934" t="s">
        <v>3163</v>
      </c>
      <c r="F934" t="s">
        <v>594</v>
      </c>
      <c r="G934" t="s">
        <v>3308</v>
      </c>
      <c r="H934">
        <v>13761</v>
      </c>
      <c r="I934" t="s">
        <v>616</v>
      </c>
      <c r="J934" t="s">
        <v>1686</v>
      </c>
      <c r="L934" t="s">
        <v>654</v>
      </c>
      <c r="M934" t="s">
        <v>831</v>
      </c>
      <c r="N934" t="s">
        <v>3205</v>
      </c>
      <c r="O934" t="s">
        <v>3214</v>
      </c>
      <c r="P934" t="s">
        <v>3219</v>
      </c>
      <c r="Q934" t="s">
        <v>642</v>
      </c>
      <c r="R934">
        <v>220</v>
      </c>
      <c r="S934">
        <v>220</v>
      </c>
      <c r="T934">
        <v>266</v>
      </c>
      <c r="U934">
        <v>2</v>
      </c>
      <c r="V934">
        <v>2</v>
      </c>
      <c r="W934">
        <v>22</v>
      </c>
      <c r="Y934" t="s">
        <v>3216</v>
      </c>
      <c r="Z934" t="s">
        <v>606</v>
      </c>
      <c r="AA934">
        <v>1E-4</v>
      </c>
      <c r="AB934">
        <v>3.2000000000000002E-3</v>
      </c>
      <c r="AC934">
        <v>7.5600000000000001E-2</v>
      </c>
      <c r="AD934" t="s">
        <v>606</v>
      </c>
      <c r="AE934">
        <v>0.92030000000000001</v>
      </c>
      <c r="AF934">
        <v>5.0000000000000001E-4</v>
      </c>
      <c r="AG934">
        <v>2.0000000000000001E-4</v>
      </c>
      <c r="AH934">
        <v>1E-4</v>
      </c>
      <c r="AI934" t="s">
        <v>607</v>
      </c>
      <c r="AJ934" t="s">
        <v>607</v>
      </c>
      <c r="AK934" t="s">
        <v>607</v>
      </c>
      <c r="AL934">
        <v>0</v>
      </c>
      <c r="AM934">
        <v>0</v>
      </c>
      <c r="AN934">
        <v>0</v>
      </c>
      <c r="AO934">
        <v>0</v>
      </c>
      <c r="AP934">
        <v>0</v>
      </c>
      <c r="AQ934" t="s">
        <v>607</v>
      </c>
      <c r="AR934" t="s">
        <v>607</v>
      </c>
      <c r="AS934" t="s">
        <v>607</v>
      </c>
      <c r="AT934" t="s">
        <v>607</v>
      </c>
      <c r="AU934" t="s">
        <v>607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>
        <v>0</v>
      </c>
      <c r="BV934">
        <v>0.629</v>
      </c>
      <c r="BW934">
        <v>0.77090239999999999</v>
      </c>
      <c r="BX934">
        <v>18.2</v>
      </c>
      <c r="BY934">
        <v>4804.8</v>
      </c>
      <c r="BZ934">
        <v>199.1</v>
      </c>
      <c r="CB934">
        <v>124.7</v>
      </c>
      <c r="CC934">
        <v>4.3055675439999996</v>
      </c>
      <c r="CD934">
        <v>4.3019078119999996</v>
      </c>
      <c r="CE934">
        <v>251.62</v>
      </c>
      <c r="CF934" t="s">
        <v>609</v>
      </c>
      <c r="CG934">
        <v>0</v>
      </c>
      <c r="CH934" t="s">
        <v>1689</v>
      </c>
      <c r="CJ934" t="s">
        <v>1690</v>
      </c>
      <c r="CL934">
        <v>518.9</v>
      </c>
      <c r="CM934">
        <v>523.9</v>
      </c>
      <c r="CN934">
        <v>515.5</v>
      </c>
      <c r="CO934">
        <v>518.5</v>
      </c>
      <c r="CU934">
        <v>600.29999999999995</v>
      </c>
      <c r="CV934">
        <v>596.70000000000005</v>
      </c>
      <c r="CW934" t="s">
        <v>3288</v>
      </c>
      <c r="CX934">
        <v>0</v>
      </c>
      <c r="CY934" t="s">
        <v>677</v>
      </c>
    </row>
    <row r="935" spans="2:103" hidden="1">
      <c r="B935">
        <v>76771</v>
      </c>
      <c r="C935" t="s">
        <v>1411</v>
      </c>
      <c r="D935" t="s">
        <v>592</v>
      </c>
      <c r="E935" t="s">
        <v>3163</v>
      </c>
      <c r="F935" t="s">
        <v>594</v>
      </c>
      <c r="G935" t="s">
        <v>3309</v>
      </c>
      <c r="H935">
        <v>16957</v>
      </c>
      <c r="I935" t="s">
        <v>616</v>
      </c>
      <c r="J935" t="s">
        <v>1413</v>
      </c>
      <c r="K935">
        <v>11674</v>
      </c>
      <c r="L935" t="s">
        <v>638</v>
      </c>
      <c r="M935" t="s">
        <v>1143</v>
      </c>
      <c r="N935" t="s">
        <v>3205</v>
      </c>
      <c r="O935" t="s">
        <v>3201</v>
      </c>
      <c r="P935" t="s">
        <v>3222</v>
      </c>
      <c r="Q935" t="s">
        <v>642</v>
      </c>
      <c r="R935">
        <v>370</v>
      </c>
      <c r="S935">
        <v>370</v>
      </c>
      <c r="T935">
        <v>165</v>
      </c>
      <c r="U935">
        <v>11</v>
      </c>
      <c r="V935">
        <v>11</v>
      </c>
      <c r="W935">
        <v>21</v>
      </c>
      <c r="Z935" t="s">
        <v>607</v>
      </c>
      <c r="AA935">
        <v>1E-4</v>
      </c>
      <c r="AB935">
        <v>1.8E-3</v>
      </c>
      <c r="AC935">
        <v>0.13800000000000001</v>
      </c>
      <c r="AD935" t="s">
        <v>607</v>
      </c>
      <c r="AE935">
        <v>0.85760000000000003</v>
      </c>
      <c r="AF935">
        <v>1.1000000000000001E-3</v>
      </c>
      <c r="AG935">
        <v>8.9999999999999998E-4</v>
      </c>
      <c r="AH935">
        <v>4.0000000000000002E-4</v>
      </c>
      <c r="AI935">
        <v>1E-4</v>
      </c>
      <c r="AJ935" t="s">
        <v>607</v>
      </c>
      <c r="AK935" t="s">
        <v>607</v>
      </c>
      <c r="AL935">
        <v>0</v>
      </c>
      <c r="AM935">
        <v>0</v>
      </c>
      <c r="AN935">
        <v>0</v>
      </c>
      <c r="AO935">
        <v>0</v>
      </c>
      <c r="AP935">
        <v>0</v>
      </c>
      <c r="AQ935" t="s">
        <v>607</v>
      </c>
      <c r="AR935" t="s">
        <v>607</v>
      </c>
      <c r="AS935" t="s">
        <v>606</v>
      </c>
      <c r="AT935" t="s">
        <v>606</v>
      </c>
      <c r="AU935" t="s">
        <v>606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0</v>
      </c>
      <c r="BU935">
        <v>0</v>
      </c>
      <c r="BV935">
        <v>0.69099999999999995</v>
      </c>
      <c r="BW935">
        <v>0.84688960000000002</v>
      </c>
      <c r="BX935">
        <v>20</v>
      </c>
      <c r="BY935">
        <v>4979.6000000000004</v>
      </c>
      <c r="BZ935">
        <v>206.7</v>
      </c>
      <c r="CB935">
        <v>119.7</v>
      </c>
      <c r="CC935">
        <v>4.1329305139999999</v>
      </c>
      <c r="CD935">
        <v>4.1294175229999999</v>
      </c>
      <c r="CE935">
        <v>242.32</v>
      </c>
      <c r="CF935" t="s">
        <v>609</v>
      </c>
      <c r="CG935">
        <v>20</v>
      </c>
      <c r="CH935" t="s">
        <v>1414</v>
      </c>
      <c r="CI935" t="s">
        <v>157</v>
      </c>
      <c r="CJ935" t="s">
        <v>1410</v>
      </c>
      <c r="CL935">
        <v>378.5</v>
      </c>
      <c r="CM935">
        <v>382</v>
      </c>
      <c r="CN935">
        <v>378.5</v>
      </c>
      <c r="CO935">
        <v>382</v>
      </c>
      <c r="CP935" t="s">
        <v>157</v>
      </c>
      <c r="CQ935" t="s">
        <v>157</v>
      </c>
      <c r="CU935">
        <v>483.2</v>
      </c>
      <c r="CV935">
        <v>479.5</v>
      </c>
      <c r="CW935" t="s">
        <v>3226</v>
      </c>
      <c r="CX935">
        <v>0</v>
      </c>
      <c r="CY935" t="s">
        <v>677</v>
      </c>
    </row>
    <row r="936" spans="2:103" hidden="1">
      <c r="B936">
        <v>76773</v>
      </c>
      <c r="C936" t="s">
        <v>3310</v>
      </c>
      <c r="D936" t="s">
        <v>592</v>
      </c>
      <c r="E936" t="s">
        <v>3163</v>
      </c>
      <c r="F936" t="s">
        <v>594</v>
      </c>
      <c r="G936" t="s">
        <v>3311</v>
      </c>
      <c r="H936">
        <v>18105</v>
      </c>
      <c r="I936" t="s">
        <v>616</v>
      </c>
      <c r="J936" t="s">
        <v>1408</v>
      </c>
      <c r="K936">
        <v>10853</v>
      </c>
      <c r="L936" t="s">
        <v>638</v>
      </c>
      <c r="M936" t="s">
        <v>1096</v>
      </c>
      <c r="N936" t="s">
        <v>3205</v>
      </c>
      <c r="O936" t="s">
        <v>3201</v>
      </c>
      <c r="P936" t="s">
        <v>3222</v>
      </c>
      <c r="Q936" t="s">
        <v>642</v>
      </c>
      <c r="R936">
        <v>365</v>
      </c>
      <c r="S936">
        <v>365</v>
      </c>
      <c r="T936">
        <v>345</v>
      </c>
      <c r="U936">
        <v>10</v>
      </c>
      <c r="V936">
        <v>10</v>
      </c>
      <c r="W936">
        <v>21</v>
      </c>
      <c r="Y936" t="s">
        <v>3240</v>
      </c>
      <c r="Z936" t="s">
        <v>607</v>
      </c>
      <c r="AA936">
        <v>1.1000000000000001E-3</v>
      </c>
      <c r="AB936">
        <v>1.89E-2</v>
      </c>
      <c r="AC936">
        <v>1.9300000000000001E-2</v>
      </c>
      <c r="AD936" t="s">
        <v>607</v>
      </c>
      <c r="AE936">
        <v>0.94979999999999998</v>
      </c>
      <c r="AF936">
        <v>5.1999999999999998E-3</v>
      </c>
      <c r="AG936">
        <v>6.9999999999999999E-4</v>
      </c>
      <c r="AH936">
        <v>4.0000000000000002E-4</v>
      </c>
      <c r="AI936">
        <v>2.9999999999999997E-4</v>
      </c>
      <c r="AJ936">
        <v>5.9999999999999995E-4</v>
      </c>
      <c r="AK936">
        <v>5.0000000000000001E-4</v>
      </c>
      <c r="AL936">
        <v>7.2000000000000005E-4</v>
      </c>
      <c r="AM936">
        <v>5.5000000000000003E-4</v>
      </c>
      <c r="AN936">
        <v>1.08E-3</v>
      </c>
      <c r="AO936">
        <v>9.0000000000000006E-5</v>
      </c>
      <c r="AP936">
        <v>0</v>
      </c>
      <c r="AQ936" t="s">
        <v>607</v>
      </c>
      <c r="AR936" t="s">
        <v>606</v>
      </c>
      <c r="AS936" t="s">
        <v>607</v>
      </c>
      <c r="AT936" t="s">
        <v>607</v>
      </c>
      <c r="AU936" t="s">
        <v>606</v>
      </c>
      <c r="BK936">
        <v>2.0000000000000002E-5</v>
      </c>
      <c r="BL936">
        <v>6.0000000000000002E-5</v>
      </c>
      <c r="BM936">
        <v>1.0000000000000001E-5</v>
      </c>
      <c r="BN936">
        <v>0</v>
      </c>
      <c r="BO936">
        <v>0</v>
      </c>
      <c r="BP936">
        <v>1.0000000000000001E-5</v>
      </c>
      <c r="BQ936">
        <v>0</v>
      </c>
      <c r="BR936">
        <v>5.1999999999999995E-4</v>
      </c>
      <c r="BS936">
        <v>6.9999999999999994E-5</v>
      </c>
      <c r="BT936">
        <v>6.0000000000000002E-5</v>
      </c>
      <c r="BU936">
        <v>1.0000000000000001E-5</v>
      </c>
      <c r="BV936">
        <v>0.59499999999999997</v>
      </c>
      <c r="BW936">
        <v>0.72923199999999999</v>
      </c>
      <c r="BX936">
        <v>17.2</v>
      </c>
      <c r="BY936">
        <v>4619.1000000000004</v>
      </c>
      <c r="BZ936">
        <v>193.6</v>
      </c>
      <c r="CB936">
        <v>106.2</v>
      </c>
      <c r="CC936">
        <v>3.6668105309999999</v>
      </c>
      <c r="CD936">
        <v>3.663693742</v>
      </c>
      <c r="CE936">
        <v>216.13</v>
      </c>
      <c r="CF936" t="s">
        <v>609</v>
      </c>
      <c r="CG936">
        <v>10</v>
      </c>
      <c r="CH936" t="s">
        <v>1409</v>
      </c>
      <c r="CI936" t="s">
        <v>157</v>
      </c>
      <c r="CJ936" t="s">
        <v>1410</v>
      </c>
      <c r="CL936">
        <v>1000</v>
      </c>
      <c r="CM936">
        <v>1517</v>
      </c>
      <c r="CN936">
        <v>1000</v>
      </c>
      <c r="CO936">
        <v>1517</v>
      </c>
      <c r="CP936" t="s">
        <v>157</v>
      </c>
      <c r="CQ936" t="s">
        <v>157</v>
      </c>
      <c r="CU936">
        <v>484</v>
      </c>
      <c r="CV936">
        <v>479.6</v>
      </c>
      <c r="CW936" t="s">
        <v>3226</v>
      </c>
      <c r="CX936">
        <v>0</v>
      </c>
      <c r="CY936" t="s">
        <v>677</v>
      </c>
    </row>
    <row r="937" spans="2:103" hidden="1">
      <c r="B937">
        <v>76833</v>
      </c>
      <c r="C937" t="s">
        <v>3312</v>
      </c>
      <c r="D937" t="s">
        <v>592</v>
      </c>
      <c r="E937" t="s">
        <v>3163</v>
      </c>
      <c r="F937" t="s">
        <v>594</v>
      </c>
      <c r="G937" t="s">
        <v>3313</v>
      </c>
      <c r="H937">
        <v>17848</v>
      </c>
      <c r="I937" t="s">
        <v>616</v>
      </c>
      <c r="J937" t="s">
        <v>3314</v>
      </c>
      <c r="K937">
        <v>12469</v>
      </c>
      <c r="L937" t="s">
        <v>638</v>
      </c>
      <c r="M937" t="s">
        <v>1096</v>
      </c>
      <c r="N937" t="s">
        <v>3205</v>
      </c>
      <c r="O937" t="s">
        <v>3201</v>
      </c>
      <c r="P937" t="s">
        <v>3222</v>
      </c>
      <c r="Q937" t="s">
        <v>642</v>
      </c>
      <c r="R937">
        <v>475</v>
      </c>
      <c r="S937">
        <v>475</v>
      </c>
      <c r="T937">
        <v>486</v>
      </c>
      <c r="U937">
        <v>5</v>
      </c>
      <c r="V937">
        <v>5</v>
      </c>
      <c r="W937">
        <v>21</v>
      </c>
      <c r="Y937" t="s">
        <v>3223</v>
      </c>
      <c r="Z937">
        <v>1E-4</v>
      </c>
      <c r="AA937">
        <v>1.6000000000000001E-3</v>
      </c>
      <c r="AB937">
        <v>3.1E-2</v>
      </c>
      <c r="AC937">
        <v>2.0199999999999999E-2</v>
      </c>
      <c r="AD937" t="s">
        <v>607</v>
      </c>
      <c r="AE937">
        <v>0.93730000000000002</v>
      </c>
      <c r="AF937">
        <v>5.1999999999999998E-3</v>
      </c>
      <c r="AG937">
        <v>6.9999999999999999E-4</v>
      </c>
      <c r="AH937">
        <v>5.0000000000000001E-4</v>
      </c>
      <c r="AI937">
        <v>2.9999999999999997E-4</v>
      </c>
      <c r="AJ937">
        <v>5.9999999999999995E-4</v>
      </c>
      <c r="AK937">
        <v>5.0000000000000001E-4</v>
      </c>
      <c r="AL937">
        <v>7.2000000000000005E-4</v>
      </c>
      <c r="AM937">
        <v>2.0000000000000001E-4</v>
      </c>
      <c r="AN937">
        <v>4.0000000000000002E-4</v>
      </c>
      <c r="AO937">
        <v>0</v>
      </c>
      <c r="AP937">
        <v>0</v>
      </c>
      <c r="AQ937" t="s">
        <v>606</v>
      </c>
      <c r="AR937" t="s">
        <v>606</v>
      </c>
      <c r="AS937" t="s">
        <v>606</v>
      </c>
      <c r="AT937" t="s">
        <v>606</v>
      </c>
      <c r="AU937" t="s">
        <v>606</v>
      </c>
      <c r="BK937">
        <v>1.0000000000000001E-5</v>
      </c>
      <c r="BL937">
        <v>6.0000000000000002E-5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4.2000000000000002E-4</v>
      </c>
      <c r="BS937">
        <v>5.0000000000000002E-5</v>
      </c>
      <c r="BT937">
        <v>4.0000000000000003E-5</v>
      </c>
      <c r="BU937">
        <v>1E-4</v>
      </c>
      <c r="BV937">
        <v>0.59799999999999998</v>
      </c>
      <c r="BW937">
        <v>0.73290880000000003</v>
      </c>
      <c r="BX937">
        <v>17.3</v>
      </c>
      <c r="BY937">
        <v>4606.3999999999996</v>
      </c>
      <c r="BZ937">
        <v>192.5</v>
      </c>
      <c r="CB937">
        <v>102.1</v>
      </c>
      <c r="CC937">
        <v>3.5252481659999999</v>
      </c>
      <c r="CD937">
        <v>3.522251705</v>
      </c>
      <c r="CE937">
        <v>207.25</v>
      </c>
      <c r="CF937" t="s">
        <v>609</v>
      </c>
      <c r="CG937">
        <v>5</v>
      </c>
      <c r="CH937" t="s">
        <v>1243</v>
      </c>
      <c r="CI937" t="s">
        <v>157</v>
      </c>
      <c r="CJ937" t="s">
        <v>1244</v>
      </c>
      <c r="CL937">
        <v>1389.4</v>
      </c>
      <c r="CM937">
        <v>1967</v>
      </c>
      <c r="CN937">
        <v>1389.4</v>
      </c>
      <c r="CO937">
        <v>1967</v>
      </c>
      <c r="CP937" t="s">
        <v>157</v>
      </c>
      <c r="CQ937" t="s">
        <v>157</v>
      </c>
      <c r="CU937">
        <v>457.1</v>
      </c>
      <c r="CV937">
        <v>452.5</v>
      </c>
      <c r="CW937" t="s">
        <v>3226</v>
      </c>
      <c r="CX937">
        <v>0</v>
      </c>
      <c r="CY937" t="s">
        <v>677</v>
      </c>
    </row>
    <row r="938" spans="2:103" hidden="1">
      <c r="B938">
        <v>76821</v>
      </c>
      <c r="C938" t="s">
        <v>3315</v>
      </c>
      <c r="D938" t="s">
        <v>592</v>
      </c>
      <c r="E938" t="s">
        <v>3163</v>
      </c>
      <c r="F938" t="s">
        <v>594</v>
      </c>
      <c r="G938" t="s">
        <v>3316</v>
      </c>
      <c r="H938">
        <v>17904</v>
      </c>
      <c r="I938" t="s">
        <v>616</v>
      </c>
      <c r="J938" t="s">
        <v>1261</v>
      </c>
      <c r="K938">
        <v>13400</v>
      </c>
      <c r="L938" t="s">
        <v>638</v>
      </c>
      <c r="M938" t="s">
        <v>1096</v>
      </c>
      <c r="N938" t="s">
        <v>3205</v>
      </c>
      <c r="O938" t="s">
        <v>3201</v>
      </c>
      <c r="P938" t="s">
        <v>3222</v>
      </c>
      <c r="Q938" t="s">
        <v>642</v>
      </c>
      <c r="R938">
        <v>365</v>
      </c>
      <c r="S938">
        <v>365</v>
      </c>
      <c r="T938">
        <v>409</v>
      </c>
      <c r="U938">
        <v>5</v>
      </c>
      <c r="V938">
        <v>5</v>
      </c>
      <c r="W938">
        <v>20</v>
      </c>
      <c r="Y938" t="s">
        <v>3240</v>
      </c>
      <c r="Z938" t="s">
        <v>607</v>
      </c>
      <c r="AA938">
        <v>8.0000000000000004E-4</v>
      </c>
      <c r="AB938">
        <v>1.41E-2</v>
      </c>
      <c r="AC938">
        <v>1.9699999999999999E-2</v>
      </c>
      <c r="AD938" t="s">
        <v>607</v>
      </c>
      <c r="AE938">
        <v>0.95830000000000004</v>
      </c>
      <c r="AF938">
        <v>3.8E-3</v>
      </c>
      <c r="AG938">
        <v>5.0000000000000001E-4</v>
      </c>
      <c r="AH938">
        <v>2.0000000000000001E-4</v>
      </c>
      <c r="AI938">
        <v>2.0000000000000001E-4</v>
      </c>
      <c r="AJ938">
        <v>2.9999999999999997E-4</v>
      </c>
      <c r="AK938">
        <v>2.0000000000000001E-4</v>
      </c>
      <c r="AL938">
        <v>3.3E-4</v>
      </c>
      <c r="AM938">
        <v>2.9999999999999997E-4</v>
      </c>
      <c r="AN938">
        <v>6.8000000000000005E-4</v>
      </c>
      <c r="AO938">
        <v>9.0000000000000006E-5</v>
      </c>
      <c r="AP938">
        <v>0</v>
      </c>
      <c r="AQ938" t="s">
        <v>606</v>
      </c>
      <c r="AR938" t="s">
        <v>606</v>
      </c>
      <c r="AS938" t="s">
        <v>607</v>
      </c>
      <c r="AT938" t="s">
        <v>606</v>
      </c>
      <c r="AU938" t="s">
        <v>606</v>
      </c>
      <c r="BK938">
        <v>1.0000000000000001E-5</v>
      </c>
      <c r="BL938">
        <v>3.0000000000000001E-5</v>
      </c>
      <c r="BM938">
        <v>0</v>
      </c>
      <c r="BN938">
        <v>0</v>
      </c>
      <c r="BO938">
        <v>0</v>
      </c>
      <c r="BP938">
        <v>1.0000000000000001E-5</v>
      </c>
      <c r="BQ938">
        <v>0</v>
      </c>
      <c r="BR938">
        <v>3.4000000000000002E-4</v>
      </c>
      <c r="BS938">
        <v>5.0000000000000002E-5</v>
      </c>
      <c r="BT938">
        <v>4.0000000000000003E-5</v>
      </c>
      <c r="BU938">
        <v>2.0000000000000002E-5</v>
      </c>
      <c r="BV938">
        <v>0.58799999999999997</v>
      </c>
      <c r="BW938">
        <v>0.72065279999999998</v>
      </c>
      <c r="BX938">
        <v>17</v>
      </c>
      <c r="BY938">
        <v>4629.1000000000004</v>
      </c>
      <c r="BZ938">
        <v>193.2</v>
      </c>
      <c r="CB938">
        <v>105.3</v>
      </c>
      <c r="CC938">
        <v>3.635735865</v>
      </c>
      <c r="CD938">
        <v>3.6326454899999998</v>
      </c>
      <c r="CE938">
        <v>214.6</v>
      </c>
      <c r="CF938" t="s">
        <v>609</v>
      </c>
      <c r="CG938">
        <v>5</v>
      </c>
      <c r="CH938" t="s">
        <v>1262</v>
      </c>
      <c r="CI938" t="s">
        <v>157</v>
      </c>
      <c r="CJ938" t="s">
        <v>1263</v>
      </c>
      <c r="CL938">
        <v>1403</v>
      </c>
      <c r="CM938">
        <v>1959</v>
      </c>
      <c r="CN938">
        <v>1403</v>
      </c>
      <c r="CO938">
        <v>1959</v>
      </c>
      <c r="CP938" t="s">
        <v>157</v>
      </c>
      <c r="CQ938" t="s">
        <v>157</v>
      </c>
      <c r="CU938">
        <v>480.4</v>
      </c>
      <c r="CV938">
        <v>475.4</v>
      </c>
      <c r="CW938" t="s">
        <v>3226</v>
      </c>
      <c r="CX938">
        <v>0</v>
      </c>
      <c r="CY938" t="s">
        <v>677</v>
      </c>
    </row>
    <row r="939" spans="2:103" hidden="1">
      <c r="B939">
        <v>76790</v>
      </c>
      <c r="C939" t="s">
        <v>2416</v>
      </c>
      <c r="D939" t="s">
        <v>592</v>
      </c>
      <c r="E939" t="s">
        <v>3163</v>
      </c>
      <c r="F939" t="s">
        <v>594</v>
      </c>
      <c r="G939" t="s">
        <v>3317</v>
      </c>
      <c r="H939">
        <v>11037</v>
      </c>
      <c r="I939" t="s">
        <v>616</v>
      </c>
      <c r="J939" t="s">
        <v>1013</v>
      </c>
      <c r="K939">
        <v>12827</v>
      </c>
      <c r="L939" t="s">
        <v>638</v>
      </c>
      <c r="M939" t="s">
        <v>2418</v>
      </c>
      <c r="N939" t="s">
        <v>3205</v>
      </c>
      <c r="O939" t="s">
        <v>3201</v>
      </c>
      <c r="P939" t="s">
        <v>3222</v>
      </c>
      <c r="Q939" t="s">
        <v>642</v>
      </c>
      <c r="R939">
        <v>480</v>
      </c>
      <c r="S939">
        <v>480</v>
      </c>
      <c r="T939">
        <v>300</v>
      </c>
      <c r="U939">
        <v>-4</v>
      </c>
      <c r="V939">
        <v>-4</v>
      </c>
      <c r="W939">
        <v>21</v>
      </c>
      <c r="Y939" t="s">
        <v>3318</v>
      </c>
      <c r="Z939" t="s">
        <v>606</v>
      </c>
      <c r="AA939">
        <v>1E-4</v>
      </c>
      <c r="AB939">
        <v>2.0999999999999999E-3</v>
      </c>
      <c r="AC939">
        <v>0.1366</v>
      </c>
      <c r="AD939" t="s">
        <v>607</v>
      </c>
      <c r="AE939">
        <v>0.85660000000000003</v>
      </c>
      <c r="AF939">
        <v>2.5000000000000001E-3</v>
      </c>
      <c r="AG939">
        <v>1.5E-3</v>
      </c>
      <c r="AH939">
        <v>2.9999999999999997E-4</v>
      </c>
      <c r="AI939">
        <v>1E-4</v>
      </c>
      <c r="AJ939" t="s">
        <v>607</v>
      </c>
      <c r="AK939" t="s">
        <v>607</v>
      </c>
      <c r="AL939">
        <v>6.9999999999999994E-5</v>
      </c>
      <c r="AM939">
        <v>0</v>
      </c>
      <c r="AN939">
        <v>1E-4</v>
      </c>
      <c r="AO939">
        <v>0</v>
      </c>
      <c r="AP939">
        <v>0</v>
      </c>
      <c r="AQ939" t="s">
        <v>606</v>
      </c>
      <c r="AR939" t="s">
        <v>607</v>
      </c>
      <c r="AS939" t="s">
        <v>606</v>
      </c>
      <c r="AT939" t="s">
        <v>606</v>
      </c>
      <c r="AU939" t="s">
        <v>606</v>
      </c>
      <c r="BK939">
        <v>0</v>
      </c>
      <c r="BL939">
        <v>3.0000000000000001E-5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0</v>
      </c>
      <c r="BU939">
        <v>0</v>
      </c>
      <c r="BV939">
        <v>0.69099999999999995</v>
      </c>
      <c r="BW939">
        <v>0.84688960000000002</v>
      </c>
      <c r="BX939">
        <v>20</v>
      </c>
      <c r="BY939">
        <v>4975.5</v>
      </c>
      <c r="BZ939">
        <v>206.7</v>
      </c>
      <c r="CB939">
        <v>112.3</v>
      </c>
      <c r="CC939">
        <v>3.8774277079999999</v>
      </c>
      <c r="CD939">
        <v>3.8741318950000001</v>
      </c>
      <c r="CE939">
        <v>227.67</v>
      </c>
      <c r="CF939" t="s">
        <v>609</v>
      </c>
      <c r="CG939">
        <v>35</v>
      </c>
      <c r="CH939" t="s">
        <v>1417</v>
      </c>
      <c r="CI939" t="s">
        <v>157</v>
      </c>
      <c r="CJ939" t="s">
        <v>1016</v>
      </c>
      <c r="CL939">
        <v>418.5</v>
      </c>
      <c r="CM939">
        <v>424</v>
      </c>
      <c r="CN939">
        <v>418.5</v>
      </c>
      <c r="CO939">
        <v>424</v>
      </c>
      <c r="CP939" t="s">
        <v>157</v>
      </c>
      <c r="CQ939" t="s">
        <v>157</v>
      </c>
      <c r="CU939">
        <v>512.4</v>
      </c>
      <c r="CV939">
        <v>507.5</v>
      </c>
      <c r="CW939" t="s">
        <v>3226</v>
      </c>
      <c r="CX939">
        <v>0</v>
      </c>
      <c r="CY939" t="s">
        <v>677</v>
      </c>
    </row>
    <row r="940" spans="2:103" hidden="1">
      <c r="B940">
        <v>76797</v>
      </c>
      <c r="C940" t="s">
        <v>3319</v>
      </c>
      <c r="D940" t="s">
        <v>592</v>
      </c>
      <c r="E940" t="s">
        <v>3163</v>
      </c>
      <c r="F940" t="s">
        <v>594</v>
      </c>
      <c r="G940" t="s">
        <v>3320</v>
      </c>
      <c r="H940">
        <v>13224</v>
      </c>
      <c r="I940" t="s">
        <v>616</v>
      </c>
      <c r="J940" t="s">
        <v>1184</v>
      </c>
      <c r="K940">
        <v>13449</v>
      </c>
      <c r="L940" t="s">
        <v>1178</v>
      </c>
      <c r="M940" t="s">
        <v>1143</v>
      </c>
      <c r="N940" t="s">
        <v>3205</v>
      </c>
      <c r="O940" t="s">
        <v>3201</v>
      </c>
      <c r="P940" t="s">
        <v>3222</v>
      </c>
      <c r="Q940" t="s">
        <v>642</v>
      </c>
      <c r="R940">
        <v>750</v>
      </c>
      <c r="S940">
        <v>750</v>
      </c>
      <c r="T940">
        <v>452</v>
      </c>
      <c r="U940">
        <v>15</v>
      </c>
      <c r="V940">
        <v>15</v>
      </c>
      <c r="W940">
        <v>21</v>
      </c>
      <c r="Y940" t="s">
        <v>2749</v>
      </c>
      <c r="Z940">
        <v>1E-4</v>
      </c>
      <c r="AA940">
        <v>1E-4</v>
      </c>
      <c r="AB940">
        <v>2.2000000000000001E-3</v>
      </c>
      <c r="AC940">
        <v>0.1215</v>
      </c>
      <c r="AD940" t="s">
        <v>607</v>
      </c>
      <c r="AE940">
        <v>0.87290000000000001</v>
      </c>
      <c r="AF940">
        <v>1.9E-3</v>
      </c>
      <c r="AG940">
        <v>1.1000000000000001E-3</v>
      </c>
      <c r="AH940">
        <v>1E-4</v>
      </c>
      <c r="AI940" t="s">
        <v>607</v>
      </c>
      <c r="AJ940" t="s">
        <v>607</v>
      </c>
      <c r="AK940" t="s">
        <v>607</v>
      </c>
      <c r="AL940">
        <v>6.9999999999999994E-5</v>
      </c>
      <c r="AM940">
        <v>0</v>
      </c>
      <c r="AN940">
        <v>0</v>
      </c>
      <c r="AO940">
        <v>0</v>
      </c>
      <c r="AP940">
        <v>0</v>
      </c>
      <c r="AQ940" t="s">
        <v>607</v>
      </c>
      <c r="AR940" t="s">
        <v>607</v>
      </c>
      <c r="AS940" t="s">
        <v>607</v>
      </c>
      <c r="AT940" t="s">
        <v>606</v>
      </c>
      <c r="AU940" t="s">
        <v>606</v>
      </c>
      <c r="BK940">
        <v>0</v>
      </c>
      <c r="BL940">
        <v>3.0000000000000001E-5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0</v>
      </c>
      <c r="BU940">
        <v>0</v>
      </c>
      <c r="BV940">
        <v>0.67500000000000004</v>
      </c>
      <c r="BW940">
        <v>0.82728000000000002</v>
      </c>
      <c r="BX940">
        <v>19.600000000000001</v>
      </c>
      <c r="BY940">
        <v>4933.3999999999996</v>
      </c>
      <c r="BZ940">
        <v>204.8</v>
      </c>
      <c r="CB940">
        <v>115.6</v>
      </c>
      <c r="CC940">
        <v>3.9913681479999998</v>
      </c>
      <c r="CD940">
        <v>3.9879754859999998</v>
      </c>
      <c r="CE940">
        <v>231.75</v>
      </c>
      <c r="CF940" t="s">
        <v>609</v>
      </c>
      <c r="CG940">
        <v>38</v>
      </c>
      <c r="CH940" t="s">
        <v>993</v>
      </c>
      <c r="CI940" t="s">
        <v>157</v>
      </c>
      <c r="CJ940" t="s">
        <v>994</v>
      </c>
      <c r="CL940">
        <v>412</v>
      </c>
      <c r="CM940">
        <v>414.5</v>
      </c>
      <c r="CN940">
        <v>412</v>
      </c>
      <c r="CO940">
        <v>414.5</v>
      </c>
      <c r="CP940" t="s">
        <v>157</v>
      </c>
      <c r="CQ940" t="s">
        <v>157</v>
      </c>
      <c r="CU940">
        <v>503</v>
      </c>
      <c r="CV940">
        <v>497.9</v>
      </c>
      <c r="CW940" t="s">
        <v>3226</v>
      </c>
      <c r="CX940">
        <v>0</v>
      </c>
      <c r="CY940" t="s">
        <v>677</v>
      </c>
    </row>
    <row r="941" spans="2:103" hidden="1">
      <c r="B941">
        <v>76770</v>
      </c>
      <c r="C941" t="s">
        <v>2526</v>
      </c>
      <c r="D941" t="s">
        <v>592</v>
      </c>
      <c r="E941" t="s">
        <v>3163</v>
      </c>
      <c r="F941" t="s">
        <v>594</v>
      </c>
      <c r="G941" t="s">
        <v>3321</v>
      </c>
      <c r="H941">
        <v>15160</v>
      </c>
      <c r="I941" t="s">
        <v>616</v>
      </c>
      <c r="J941" t="s">
        <v>1487</v>
      </c>
      <c r="K941">
        <v>11676</v>
      </c>
      <c r="L941" t="s">
        <v>638</v>
      </c>
      <c r="M941" t="s">
        <v>1096</v>
      </c>
      <c r="N941" t="s">
        <v>3205</v>
      </c>
      <c r="O941" t="s">
        <v>3201</v>
      </c>
      <c r="P941" t="s">
        <v>3222</v>
      </c>
      <c r="Q941" t="s">
        <v>642</v>
      </c>
      <c r="R941">
        <v>1000</v>
      </c>
      <c r="S941">
        <v>1000</v>
      </c>
      <c r="T941">
        <v>973</v>
      </c>
      <c r="U941">
        <v>-4</v>
      </c>
      <c r="V941">
        <v>-4</v>
      </c>
      <c r="W941">
        <v>21</v>
      </c>
      <c r="Y941" t="s">
        <v>3322</v>
      </c>
      <c r="Z941">
        <v>1E-4</v>
      </c>
      <c r="AA941">
        <v>1.1999999999999999E-3</v>
      </c>
      <c r="AB941">
        <v>2.0799999999999999E-2</v>
      </c>
      <c r="AC941">
        <v>1.8599999999999998E-2</v>
      </c>
      <c r="AD941" t="s">
        <v>607</v>
      </c>
      <c r="AE941">
        <v>0.94730000000000003</v>
      </c>
      <c r="AF941">
        <v>5.1999999999999998E-3</v>
      </c>
      <c r="AG941">
        <v>6.9999999999999999E-4</v>
      </c>
      <c r="AH941">
        <v>6.9999999999999999E-4</v>
      </c>
      <c r="AI941">
        <v>2.9999999999999997E-4</v>
      </c>
      <c r="AJ941">
        <v>6.9999999999999999E-4</v>
      </c>
      <c r="AK941">
        <v>5.9999999999999995E-4</v>
      </c>
      <c r="AL941">
        <v>1.0499999999999999E-3</v>
      </c>
      <c r="AM941">
        <v>6.6E-4</v>
      </c>
      <c r="AN941">
        <v>6.8000000000000005E-4</v>
      </c>
      <c r="AO941">
        <v>0</v>
      </c>
      <c r="AP941">
        <v>0</v>
      </c>
      <c r="AQ941" t="s">
        <v>607</v>
      </c>
      <c r="AR941" t="s">
        <v>607</v>
      </c>
      <c r="AS941" t="s">
        <v>607</v>
      </c>
      <c r="AT941" t="s">
        <v>606</v>
      </c>
      <c r="AU941" t="s">
        <v>606</v>
      </c>
      <c r="BK941">
        <v>4.0000000000000003E-5</v>
      </c>
      <c r="BL941">
        <v>8.0000000000000007E-5</v>
      </c>
      <c r="BM941">
        <v>2.0000000000000002E-5</v>
      </c>
      <c r="BN941">
        <v>0</v>
      </c>
      <c r="BO941">
        <v>0</v>
      </c>
      <c r="BP941">
        <v>0</v>
      </c>
      <c r="BQ941">
        <v>0</v>
      </c>
      <c r="BR941">
        <v>7.6999999999999996E-4</v>
      </c>
      <c r="BS941">
        <v>1E-4</v>
      </c>
      <c r="BT941">
        <v>1E-4</v>
      </c>
      <c r="BU941">
        <v>2.9999999999999997E-4</v>
      </c>
      <c r="BV941">
        <v>0.59699999999999998</v>
      </c>
      <c r="BW941">
        <v>0.73168319999999998</v>
      </c>
      <c r="BX941">
        <v>17.3</v>
      </c>
      <c r="BY941">
        <v>4613.3</v>
      </c>
      <c r="BZ941">
        <v>193.7</v>
      </c>
      <c r="CB941">
        <v>98.3</v>
      </c>
      <c r="CC941">
        <v>3.3940440220000001</v>
      </c>
      <c r="CD941">
        <v>3.391159085</v>
      </c>
      <c r="CE941">
        <v>199.32</v>
      </c>
      <c r="CF941" t="s">
        <v>609</v>
      </c>
      <c r="CG941">
        <v>21</v>
      </c>
      <c r="CH941" t="s">
        <v>1488</v>
      </c>
      <c r="CI941" t="s">
        <v>157</v>
      </c>
      <c r="CJ941" t="s">
        <v>1489</v>
      </c>
      <c r="CL941">
        <v>1351</v>
      </c>
      <c r="CM941">
        <v>2040</v>
      </c>
      <c r="CN941">
        <v>1351</v>
      </c>
      <c r="CO941">
        <v>2040</v>
      </c>
      <c r="CP941" t="s">
        <v>157</v>
      </c>
      <c r="CQ941" t="s">
        <v>157</v>
      </c>
      <c r="CU941">
        <v>484.6</v>
      </c>
      <c r="CV941">
        <v>479.8</v>
      </c>
      <c r="CW941" t="s">
        <v>3226</v>
      </c>
      <c r="CX941">
        <v>0</v>
      </c>
      <c r="CY941" t="s">
        <v>677</v>
      </c>
    </row>
    <row r="942" spans="2:103" hidden="1">
      <c r="B942">
        <v>76793</v>
      </c>
      <c r="C942" t="s">
        <v>2387</v>
      </c>
      <c r="D942" t="s">
        <v>592</v>
      </c>
      <c r="E942" t="s">
        <v>3163</v>
      </c>
      <c r="F942" t="s">
        <v>594</v>
      </c>
      <c r="G942" t="s">
        <v>3323</v>
      </c>
      <c r="H942">
        <v>13996</v>
      </c>
      <c r="I942" t="s">
        <v>616</v>
      </c>
      <c r="J942" t="s">
        <v>1081</v>
      </c>
      <c r="K942">
        <v>15245</v>
      </c>
      <c r="L942" t="s">
        <v>638</v>
      </c>
      <c r="N942" t="s">
        <v>3205</v>
      </c>
      <c r="O942" t="s">
        <v>3201</v>
      </c>
      <c r="P942" t="s">
        <v>3222</v>
      </c>
      <c r="Q942" t="s">
        <v>1099</v>
      </c>
      <c r="R942">
        <v>280</v>
      </c>
      <c r="S942">
        <v>280</v>
      </c>
      <c r="T942">
        <v>339</v>
      </c>
      <c r="U942">
        <v>-17</v>
      </c>
      <c r="V942">
        <v>-17</v>
      </c>
      <c r="W942">
        <v>21</v>
      </c>
      <c r="Y942" t="s">
        <v>3324</v>
      </c>
      <c r="Z942">
        <v>2.0000000000000001E-4</v>
      </c>
      <c r="AA942">
        <v>1.1000000000000001E-3</v>
      </c>
      <c r="AB942">
        <v>1.6500000000000001E-2</v>
      </c>
      <c r="AC942">
        <v>1.66E-2</v>
      </c>
      <c r="AD942" t="s">
        <v>606</v>
      </c>
      <c r="AE942">
        <v>0.96030000000000004</v>
      </c>
      <c r="AF942">
        <v>3.5000000000000001E-3</v>
      </c>
      <c r="AG942">
        <v>2.0000000000000001E-4</v>
      </c>
      <c r="AH942">
        <v>2.0000000000000001E-4</v>
      </c>
      <c r="AI942">
        <v>2.0000000000000001E-4</v>
      </c>
      <c r="AJ942">
        <v>1E-4</v>
      </c>
      <c r="AK942">
        <v>1E-4</v>
      </c>
      <c r="AL942">
        <v>2.3000000000000001E-4</v>
      </c>
      <c r="AM942">
        <v>1.4999999999999999E-4</v>
      </c>
      <c r="AN942">
        <v>3.4000000000000002E-4</v>
      </c>
      <c r="AO942">
        <v>0</v>
      </c>
      <c r="AP942">
        <v>0</v>
      </c>
      <c r="AQ942" t="s">
        <v>606</v>
      </c>
      <c r="AR942" t="s">
        <v>606</v>
      </c>
      <c r="AS942" t="s">
        <v>606</v>
      </c>
      <c r="AT942" t="s">
        <v>606</v>
      </c>
      <c r="AU942" t="s">
        <v>606</v>
      </c>
      <c r="BK942">
        <v>1.0000000000000001E-5</v>
      </c>
      <c r="BL942">
        <v>1.0000000000000001E-5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1.6000000000000001E-4</v>
      </c>
      <c r="BS942">
        <v>2.0000000000000002E-5</v>
      </c>
      <c r="BT942">
        <v>2.0000000000000002E-5</v>
      </c>
      <c r="BU942">
        <v>6.0000000000000002E-5</v>
      </c>
      <c r="BV942">
        <v>0.58199999999999996</v>
      </c>
      <c r="BW942">
        <v>0.71329920000000002</v>
      </c>
      <c r="BX942">
        <v>16.899999999999999</v>
      </c>
      <c r="BY942">
        <v>4618.8</v>
      </c>
      <c r="BZ942">
        <v>192.1</v>
      </c>
      <c r="CB942">
        <v>103</v>
      </c>
      <c r="CC942">
        <v>3.5563228310000001</v>
      </c>
      <c r="CD942">
        <v>3.5532999570000001</v>
      </c>
      <c r="CE942">
        <v>209.1</v>
      </c>
      <c r="CF942" t="s">
        <v>609</v>
      </c>
      <c r="CG942">
        <v>0</v>
      </c>
      <c r="CH942" t="s">
        <v>1082</v>
      </c>
      <c r="CI942" t="s">
        <v>157</v>
      </c>
      <c r="CJ942" t="s">
        <v>1083</v>
      </c>
      <c r="CL942">
        <v>1384.3</v>
      </c>
      <c r="CM942">
        <v>1674</v>
      </c>
      <c r="CN942">
        <v>1384.3</v>
      </c>
      <c r="CO942">
        <v>1674</v>
      </c>
      <c r="CP942" t="s">
        <v>157</v>
      </c>
      <c r="CQ942" t="s">
        <v>157</v>
      </c>
      <c r="CU942">
        <v>486.2</v>
      </c>
      <c r="CV942">
        <v>480.9</v>
      </c>
      <c r="CW942" t="s">
        <v>3226</v>
      </c>
      <c r="CX942">
        <v>0</v>
      </c>
      <c r="CY942" t="s">
        <v>677</v>
      </c>
    </row>
    <row r="943" spans="2:103" hidden="1">
      <c r="B943">
        <v>76764</v>
      </c>
      <c r="C943" t="s">
        <v>3325</v>
      </c>
      <c r="D943" t="s">
        <v>592</v>
      </c>
      <c r="E943" t="s">
        <v>3163</v>
      </c>
      <c r="F943" t="s">
        <v>594</v>
      </c>
      <c r="G943" t="s">
        <v>3326</v>
      </c>
      <c r="H943">
        <v>16720</v>
      </c>
      <c r="I943" t="s">
        <v>616</v>
      </c>
      <c r="J943" t="s">
        <v>1116</v>
      </c>
      <c r="K943">
        <v>11982</v>
      </c>
      <c r="L943" t="s">
        <v>638</v>
      </c>
      <c r="M943" t="s">
        <v>1096</v>
      </c>
      <c r="N943" t="s">
        <v>3205</v>
      </c>
      <c r="O943" t="s">
        <v>3201</v>
      </c>
      <c r="P943" t="s">
        <v>3222</v>
      </c>
      <c r="Q943" t="s">
        <v>642</v>
      </c>
      <c r="R943">
        <v>300</v>
      </c>
      <c r="S943">
        <v>300</v>
      </c>
      <c r="T943">
        <v>397</v>
      </c>
      <c r="U943">
        <v>7</v>
      </c>
      <c r="V943">
        <v>7</v>
      </c>
      <c r="W943">
        <v>21</v>
      </c>
      <c r="Y943" t="s">
        <v>2843</v>
      </c>
      <c r="Z943" t="s">
        <v>607</v>
      </c>
      <c r="AA943">
        <v>6.9999999999999999E-4</v>
      </c>
      <c r="AB943">
        <v>1.4800000000000001E-2</v>
      </c>
      <c r="AC943">
        <v>1.6299999999999999E-2</v>
      </c>
      <c r="AD943" t="s">
        <v>607</v>
      </c>
      <c r="AE943">
        <v>0.95540000000000003</v>
      </c>
      <c r="AF943">
        <v>8.5000000000000006E-3</v>
      </c>
      <c r="AG943">
        <v>1.4E-3</v>
      </c>
      <c r="AH943">
        <v>5.9999999999999995E-4</v>
      </c>
      <c r="AI943">
        <v>2.9999999999999997E-4</v>
      </c>
      <c r="AJ943">
        <v>2.9999999999999997E-4</v>
      </c>
      <c r="AK943">
        <v>2.0000000000000001E-4</v>
      </c>
      <c r="AL943">
        <v>3.8999999999999999E-4</v>
      </c>
      <c r="AM943">
        <v>1.4999999999999999E-4</v>
      </c>
      <c r="AN943">
        <v>5.4000000000000001E-4</v>
      </c>
      <c r="AO943">
        <v>9.0000000000000006E-5</v>
      </c>
      <c r="AP943">
        <v>0</v>
      </c>
      <c r="AQ943" t="s">
        <v>607</v>
      </c>
      <c r="AR943" t="s">
        <v>606</v>
      </c>
      <c r="AS943" t="s">
        <v>606</v>
      </c>
      <c r="AT943" t="s">
        <v>606</v>
      </c>
      <c r="AU943" t="s">
        <v>606</v>
      </c>
      <c r="BK943">
        <v>1.0000000000000001E-5</v>
      </c>
      <c r="BL943">
        <v>5.0000000000000002E-5</v>
      </c>
      <c r="BM943">
        <v>0</v>
      </c>
      <c r="BN943">
        <v>0</v>
      </c>
      <c r="BO943">
        <v>0</v>
      </c>
      <c r="BP943">
        <v>1.0000000000000001E-5</v>
      </c>
      <c r="BQ943">
        <v>0</v>
      </c>
      <c r="BR943">
        <v>1.6000000000000001E-4</v>
      </c>
      <c r="BS943">
        <v>2.0000000000000002E-5</v>
      </c>
      <c r="BT943">
        <v>2.0000000000000002E-5</v>
      </c>
      <c r="BU943">
        <v>6.0000000000000002E-5</v>
      </c>
      <c r="BV943">
        <v>0.58799999999999997</v>
      </c>
      <c r="BW943">
        <v>0.72065279999999998</v>
      </c>
      <c r="BX943">
        <v>17</v>
      </c>
      <c r="BY943">
        <v>4621.2</v>
      </c>
      <c r="BZ943">
        <v>193.4</v>
      </c>
      <c r="CB943">
        <v>109.3</v>
      </c>
      <c r="CC943">
        <v>3.7738454899999998</v>
      </c>
      <c r="CD943">
        <v>3.7706377209999999</v>
      </c>
      <c r="CE943">
        <v>222.11</v>
      </c>
      <c r="CF943" t="s">
        <v>609</v>
      </c>
      <c r="CG943">
        <v>5</v>
      </c>
      <c r="CH943" t="s">
        <v>1117</v>
      </c>
      <c r="CI943" t="s">
        <v>157</v>
      </c>
      <c r="CJ943" t="s">
        <v>1118</v>
      </c>
      <c r="CL943">
        <v>1333</v>
      </c>
      <c r="CM943">
        <v>2110</v>
      </c>
      <c r="CN943">
        <v>1333</v>
      </c>
      <c r="CO943">
        <v>2110</v>
      </c>
      <c r="CP943" t="s">
        <v>157</v>
      </c>
      <c r="CQ943" t="s">
        <v>157</v>
      </c>
      <c r="CU943">
        <v>479.4</v>
      </c>
      <c r="CV943">
        <v>474.4</v>
      </c>
      <c r="CW943" t="s">
        <v>3226</v>
      </c>
      <c r="CX943">
        <v>0</v>
      </c>
      <c r="CY943" t="s">
        <v>677</v>
      </c>
    </row>
    <row r="944" spans="2:103" hidden="1">
      <c r="B944">
        <v>76780</v>
      </c>
      <c r="C944" t="s">
        <v>2474</v>
      </c>
      <c r="D944" t="s">
        <v>592</v>
      </c>
      <c r="E944" t="s">
        <v>3163</v>
      </c>
      <c r="F944" t="s">
        <v>594</v>
      </c>
      <c r="G944" t="s">
        <v>3327</v>
      </c>
      <c r="H944">
        <v>14653</v>
      </c>
      <c r="I944" t="s">
        <v>616</v>
      </c>
      <c r="J944" t="s">
        <v>1482</v>
      </c>
      <c r="K944">
        <v>9603</v>
      </c>
      <c r="L944" t="s">
        <v>638</v>
      </c>
      <c r="M944" t="s">
        <v>1096</v>
      </c>
      <c r="N944" t="s">
        <v>3205</v>
      </c>
      <c r="O944" t="s">
        <v>3201</v>
      </c>
      <c r="P944" t="s">
        <v>3230</v>
      </c>
      <c r="Q944" t="s">
        <v>642</v>
      </c>
      <c r="R944">
        <v>190</v>
      </c>
      <c r="S944">
        <v>190</v>
      </c>
      <c r="T944">
        <v>272</v>
      </c>
      <c r="U944">
        <v>1</v>
      </c>
      <c r="V944">
        <v>1</v>
      </c>
      <c r="W944">
        <v>21</v>
      </c>
      <c r="Y944" t="s">
        <v>3328</v>
      </c>
      <c r="Z944" t="s">
        <v>607</v>
      </c>
      <c r="AA944">
        <v>8.9999999999999998E-4</v>
      </c>
      <c r="AB944">
        <v>1.47E-2</v>
      </c>
      <c r="AC944">
        <v>2.0299999999999999E-2</v>
      </c>
      <c r="AD944" t="s">
        <v>607</v>
      </c>
      <c r="AE944">
        <v>0.94840000000000002</v>
      </c>
      <c r="AF944">
        <v>6.1999999999999998E-3</v>
      </c>
      <c r="AG944">
        <v>1E-3</v>
      </c>
      <c r="AH944">
        <v>8.9999999999999998E-4</v>
      </c>
      <c r="AI944">
        <v>2.9999999999999997E-4</v>
      </c>
      <c r="AJ944">
        <v>5.9999999999999995E-4</v>
      </c>
      <c r="AK944">
        <v>5.0000000000000001E-4</v>
      </c>
      <c r="AL944">
        <v>9.5E-4</v>
      </c>
      <c r="AM944">
        <v>9.5E-4</v>
      </c>
      <c r="AN944">
        <v>2.5200000000000001E-3</v>
      </c>
      <c r="AO944">
        <v>1.8000000000000001E-4</v>
      </c>
      <c r="AP944">
        <v>0</v>
      </c>
      <c r="AQ944" t="s">
        <v>607</v>
      </c>
      <c r="AR944" t="s">
        <v>607</v>
      </c>
      <c r="AS944" t="s">
        <v>607</v>
      </c>
      <c r="AT944" t="s">
        <v>607</v>
      </c>
      <c r="AU944" t="s">
        <v>606</v>
      </c>
      <c r="BK944">
        <v>3.0000000000000001E-5</v>
      </c>
      <c r="BL944">
        <v>6.9999999999999994E-5</v>
      </c>
      <c r="BM944">
        <v>3.0000000000000001E-5</v>
      </c>
      <c r="BN944">
        <v>0</v>
      </c>
      <c r="BO944">
        <v>0</v>
      </c>
      <c r="BP944">
        <v>2.0000000000000002E-5</v>
      </c>
      <c r="BQ944">
        <v>0</v>
      </c>
      <c r="BR944">
        <v>7.7999999999999999E-4</v>
      </c>
      <c r="BS944">
        <v>1.1E-4</v>
      </c>
      <c r="BT944">
        <v>1.1E-4</v>
      </c>
      <c r="BU944">
        <v>4.4999999999999999E-4</v>
      </c>
      <c r="BV944">
        <v>0.60499999999999998</v>
      </c>
      <c r="BW944">
        <v>0.74148800000000004</v>
      </c>
      <c r="BX944">
        <v>17.5</v>
      </c>
      <c r="BY944">
        <v>4622.5</v>
      </c>
      <c r="BZ944">
        <v>195.4</v>
      </c>
      <c r="CB944">
        <v>104.9</v>
      </c>
      <c r="CC944">
        <v>3.621924903</v>
      </c>
      <c r="CD944">
        <v>3.6188462669999999</v>
      </c>
      <c r="CE944">
        <v>212.87</v>
      </c>
      <c r="CF944" t="s">
        <v>609</v>
      </c>
      <c r="CG944">
        <v>8</v>
      </c>
      <c r="CH944" t="s">
        <v>1483</v>
      </c>
      <c r="CI944" t="s">
        <v>157</v>
      </c>
      <c r="CJ944" t="s">
        <v>1484</v>
      </c>
      <c r="CL944">
        <v>1280.5</v>
      </c>
      <c r="CM944">
        <v>1290.9000000000001</v>
      </c>
      <c r="CN944">
        <v>1280.5</v>
      </c>
      <c r="CO944">
        <v>1290.9000000000001</v>
      </c>
      <c r="CP944" t="s">
        <v>157</v>
      </c>
      <c r="CQ944" t="s">
        <v>157</v>
      </c>
      <c r="CU944">
        <v>468.5</v>
      </c>
      <c r="CV944">
        <v>465</v>
      </c>
      <c r="CW944" t="s">
        <v>3226</v>
      </c>
      <c r="CX944">
        <v>0</v>
      </c>
      <c r="CY944" t="s">
        <v>677</v>
      </c>
    </row>
    <row r="945" spans="1:103" hidden="1">
      <c r="B945">
        <v>76828</v>
      </c>
      <c r="C945" t="s">
        <v>3329</v>
      </c>
      <c r="D945" t="s">
        <v>592</v>
      </c>
      <c r="E945" t="s">
        <v>3163</v>
      </c>
      <c r="F945" t="s">
        <v>594</v>
      </c>
      <c r="G945" t="s">
        <v>3330</v>
      </c>
      <c r="H945">
        <v>8462</v>
      </c>
      <c r="I945" t="s">
        <v>616</v>
      </c>
      <c r="J945" t="s">
        <v>1254</v>
      </c>
      <c r="K945">
        <v>11770</v>
      </c>
      <c r="L945" t="s">
        <v>638</v>
      </c>
      <c r="M945" t="s">
        <v>1096</v>
      </c>
      <c r="N945" t="s">
        <v>3205</v>
      </c>
      <c r="O945" t="s">
        <v>3201</v>
      </c>
      <c r="P945" t="s">
        <v>3222</v>
      </c>
      <c r="Q945" t="s">
        <v>642</v>
      </c>
      <c r="R945">
        <v>310</v>
      </c>
      <c r="S945">
        <v>310</v>
      </c>
      <c r="T945">
        <v>386</v>
      </c>
      <c r="U945">
        <v>8</v>
      </c>
      <c r="V945">
        <v>8</v>
      </c>
      <c r="W945">
        <v>21</v>
      </c>
      <c r="Y945" t="s">
        <v>3240</v>
      </c>
      <c r="Z945" t="s">
        <v>607</v>
      </c>
      <c r="AA945">
        <v>8.9999999999999998E-4</v>
      </c>
      <c r="AB945">
        <v>1.77E-2</v>
      </c>
      <c r="AC945">
        <v>1.9099999999999999E-2</v>
      </c>
      <c r="AD945" t="s">
        <v>607</v>
      </c>
      <c r="AE945">
        <v>0.95120000000000005</v>
      </c>
      <c r="AF945">
        <v>4.1999999999999997E-3</v>
      </c>
      <c r="AG945">
        <v>5.0000000000000001E-4</v>
      </c>
      <c r="AH945">
        <v>2.9999999999999997E-4</v>
      </c>
      <c r="AI945">
        <v>2.9999999999999997E-4</v>
      </c>
      <c r="AJ945">
        <v>6.9999999999999999E-4</v>
      </c>
      <c r="AK945">
        <v>5.9999999999999995E-4</v>
      </c>
      <c r="AL945">
        <v>1.0399999999999999E-3</v>
      </c>
      <c r="AM945">
        <v>6.8000000000000005E-4</v>
      </c>
      <c r="AN945">
        <v>1.31E-3</v>
      </c>
      <c r="AO945">
        <v>9.0000000000000006E-5</v>
      </c>
      <c r="AP945">
        <v>0</v>
      </c>
      <c r="AQ945" t="s">
        <v>607</v>
      </c>
      <c r="AR945" t="s">
        <v>607</v>
      </c>
      <c r="AS945" t="s">
        <v>607</v>
      </c>
      <c r="AT945" t="s">
        <v>606</v>
      </c>
      <c r="AU945" t="s">
        <v>606</v>
      </c>
      <c r="BK945">
        <v>3.0000000000000001E-5</v>
      </c>
      <c r="BL945">
        <v>8.0000000000000007E-5</v>
      </c>
      <c r="BM945">
        <v>1.0000000000000001E-5</v>
      </c>
      <c r="BN945">
        <v>0</v>
      </c>
      <c r="BO945">
        <v>0</v>
      </c>
      <c r="BP945">
        <v>1.0000000000000001E-5</v>
      </c>
      <c r="BQ945">
        <v>0</v>
      </c>
      <c r="BR945">
        <v>7.7999999999999999E-4</v>
      </c>
      <c r="BS945">
        <v>1E-4</v>
      </c>
      <c r="BT945">
        <v>9.0000000000000006E-5</v>
      </c>
      <c r="BU945">
        <v>2.7999999999999998E-4</v>
      </c>
      <c r="BV945">
        <v>0.59799999999999998</v>
      </c>
      <c r="BW945">
        <v>0.73290880000000003</v>
      </c>
      <c r="BX945">
        <v>17.3</v>
      </c>
      <c r="BY945">
        <v>4618.1000000000004</v>
      </c>
      <c r="BZ945">
        <v>194.1</v>
      </c>
      <c r="CB945">
        <v>103.2</v>
      </c>
      <c r="CC945">
        <v>3.5632283120000001</v>
      </c>
      <c r="CD945">
        <v>3.5601995679999998</v>
      </c>
      <c r="CE945">
        <v>209.5</v>
      </c>
      <c r="CF945" t="s">
        <v>609</v>
      </c>
      <c r="CG945">
        <v>8</v>
      </c>
      <c r="CH945" t="s">
        <v>1256</v>
      </c>
      <c r="CI945" t="s">
        <v>157</v>
      </c>
      <c r="CJ945" t="s">
        <v>1257</v>
      </c>
      <c r="CL945">
        <v>1387</v>
      </c>
      <c r="CM945">
        <v>1998.5</v>
      </c>
      <c r="CN945">
        <v>1387</v>
      </c>
      <c r="CO945">
        <v>1998.5</v>
      </c>
      <c r="CP945" t="s">
        <v>157</v>
      </c>
      <c r="CQ945" t="s">
        <v>157</v>
      </c>
      <c r="CU945">
        <v>478.2</v>
      </c>
      <c r="CV945">
        <v>472.5</v>
      </c>
      <c r="CW945" t="s">
        <v>3226</v>
      </c>
      <c r="CX945">
        <v>0</v>
      </c>
      <c r="CY945" t="s">
        <v>677</v>
      </c>
    </row>
    <row r="946" spans="1:103" hidden="1">
      <c r="B946">
        <v>76829</v>
      </c>
      <c r="C946" t="s">
        <v>3331</v>
      </c>
      <c r="D946" t="s">
        <v>592</v>
      </c>
      <c r="E946" t="s">
        <v>3163</v>
      </c>
      <c r="F946" t="s">
        <v>594</v>
      </c>
      <c r="G946" t="s">
        <v>3332</v>
      </c>
      <c r="H946">
        <v>9199</v>
      </c>
      <c r="I946" t="s">
        <v>616</v>
      </c>
      <c r="J946" t="s">
        <v>1237</v>
      </c>
      <c r="K946">
        <v>12470</v>
      </c>
      <c r="L946" t="s">
        <v>638</v>
      </c>
      <c r="M946" t="s">
        <v>1096</v>
      </c>
      <c r="N946" t="s">
        <v>3205</v>
      </c>
      <c r="O946" t="s">
        <v>3201</v>
      </c>
      <c r="P946" t="s">
        <v>3222</v>
      </c>
      <c r="Q946" t="s">
        <v>642</v>
      </c>
      <c r="R946">
        <v>380</v>
      </c>
      <c r="S946">
        <v>380</v>
      </c>
      <c r="T946">
        <v>468</v>
      </c>
      <c r="U946">
        <v>6</v>
      </c>
      <c r="V946">
        <v>6</v>
      </c>
      <c r="W946">
        <v>21</v>
      </c>
      <c r="Y946" t="s">
        <v>2744</v>
      </c>
      <c r="Z946">
        <v>1E-4</v>
      </c>
      <c r="AA946">
        <v>1.2999999999999999E-3</v>
      </c>
      <c r="AB946">
        <v>2.1499999999999998E-2</v>
      </c>
      <c r="AC946">
        <v>1.7899999999999999E-2</v>
      </c>
      <c r="AD946" t="s">
        <v>607</v>
      </c>
      <c r="AE946">
        <v>0.94930000000000003</v>
      </c>
      <c r="AF946">
        <v>3.8E-3</v>
      </c>
      <c r="AG946">
        <v>5.0000000000000001E-4</v>
      </c>
      <c r="AH946">
        <v>4.0000000000000002E-4</v>
      </c>
      <c r="AI946">
        <v>2.9999999999999997E-4</v>
      </c>
      <c r="AJ946">
        <v>6.9999999999999999E-4</v>
      </c>
      <c r="AK946">
        <v>5.9999999999999995E-4</v>
      </c>
      <c r="AL946">
        <v>7.1000000000000002E-4</v>
      </c>
      <c r="AM946">
        <v>5.6999999999999998E-4</v>
      </c>
      <c r="AN946">
        <v>9.7000000000000005E-4</v>
      </c>
      <c r="AO946">
        <v>1.7000000000000001E-4</v>
      </c>
      <c r="AP946">
        <v>8.0000000000000007E-5</v>
      </c>
      <c r="AQ946">
        <v>1E-4</v>
      </c>
      <c r="AR946" t="s">
        <v>607</v>
      </c>
      <c r="AS946" t="s">
        <v>607</v>
      </c>
      <c r="AT946" t="s">
        <v>606</v>
      </c>
      <c r="AU946" t="s">
        <v>606</v>
      </c>
      <c r="BK946">
        <v>2.0000000000000002E-5</v>
      </c>
      <c r="BL946">
        <v>6.0000000000000002E-5</v>
      </c>
      <c r="BM946">
        <v>5.0000000000000002E-5</v>
      </c>
      <c r="BN946">
        <v>0</v>
      </c>
      <c r="BO946">
        <v>1.0000000000000001E-5</v>
      </c>
      <c r="BP946">
        <v>2.0000000000000002E-5</v>
      </c>
      <c r="BQ946">
        <v>2.0000000000000002E-5</v>
      </c>
      <c r="BR946">
        <v>5.2999999999999998E-4</v>
      </c>
      <c r="BS946">
        <v>6.0000000000000002E-5</v>
      </c>
      <c r="BT946">
        <v>5.0000000000000002E-5</v>
      </c>
      <c r="BU946">
        <v>1.8000000000000001E-4</v>
      </c>
      <c r="BV946">
        <v>0.59599999999999997</v>
      </c>
      <c r="BW946">
        <v>0.73045760000000004</v>
      </c>
      <c r="BX946">
        <v>17.3</v>
      </c>
      <c r="BY946">
        <v>4609.3</v>
      </c>
      <c r="BZ946">
        <v>193.3</v>
      </c>
      <c r="CB946">
        <v>110.7</v>
      </c>
      <c r="CC946">
        <v>3.8221838579999998</v>
      </c>
      <c r="CD946">
        <v>3.8189350019999999</v>
      </c>
      <c r="CE946">
        <v>224.32</v>
      </c>
      <c r="CF946" t="s">
        <v>609</v>
      </c>
      <c r="CG946">
        <v>8</v>
      </c>
      <c r="CH946" t="s">
        <v>1238</v>
      </c>
      <c r="CI946" t="s">
        <v>157</v>
      </c>
      <c r="CJ946" t="s">
        <v>1239</v>
      </c>
      <c r="CL946">
        <v>1422</v>
      </c>
      <c r="CM946">
        <v>1948</v>
      </c>
      <c r="CN946">
        <v>1422</v>
      </c>
      <c r="CO946">
        <v>1948</v>
      </c>
      <c r="CP946" t="s">
        <v>157</v>
      </c>
      <c r="CQ946" t="s">
        <v>157</v>
      </c>
      <c r="CU946">
        <v>476</v>
      </c>
      <c r="CV946">
        <v>470.7</v>
      </c>
      <c r="CW946" t="s">
        <v>3226</v>
      </c>
      <c r="CX946">
        <v>0</v>
      </c>
      <c r="CY946" t="s">
        <v>677</v>
      </c>
    </row>
    <row r="947" spans="1:103" hidden="1">
      <c r="B947">
        <v>76779</v>
      </c>
      <c r="C947" t="s">
        <v>2443</v>
      </c>
      <c r="D947" t="s">
        <v>592</v>
      </c>
      <c r="E947" t="s">
        <v>3163</v>
      </c>
      <c r="F947" t="s">
        <v>594</v>
      </c>
      <c r="G947" t="s">
        <v>3333</v>
      </c>
      <c r="H947">
        <v>17333</v>
      </c>
      <c r="I947" t="s">
        <v>616</v>
      </c>
      <c r="J947" t="s">
        <v>1306</v>
      </c>
      <c r="K947">
        <v>12659</v>
      </c>
      <c r="L947" t="s">
        <v>638</v>
      </c>
      <c r="M947" t="s">
        <v>1143</v>
      </c>
      <c r="N947" t="s">
        <v>3205</v>
      </c>
      <c r="O947" t="s">
        <v>3201</v>
      </c>
      <c r="P947" t="s">
        <v>3222</v>
      </c>
      <c r="Q947" t="s">
        <v>642</v>
      </c>
      <c r="R947">
        <v>260</v>
      </c>
      <c r="S947">
        <v>260</v>
      </c>
      <c r="T947">
        <v>340</v>
      </c>
      <c r="U947">
        <v>8</v>
      </c>
      <c r="V947">
        <v>8</v>
      </c>
      <c r="W947">
        <v>21</v>
      </c>
      <c r="Z947" t="s">
        <v>607</v>
      </c>
      <c r="AA947">
        <v>1E-4</v>
      </c>
      <c r="AB947">
        <v>1.6000000000000001E-3</v>
      </c>
      <c r="AC947">
        <v>0.13930000000000001</v>
      </c>
      <c r="AD947" t="s">
        <v>607</v>
      </c>
      <c r="AE947">
        <v>0.85709999999999997</v>
      </c>
      <c r="AF947">
        <v>1.1000000000000001E-3</v>
      </c>
      <c r="AG947">
        <v>5.9999999999999995E-4</v>
      </c>
      <c r="AH947">
        <v>1E-4</v>
      </c>
      <c r="AI947">
        <v>1E-4</v>
      </c>
      <c r="AJ947" t="s">
        <v>607</v>
      </c>
      <c r="AK947" t="s">
        <v>607</v>
      </c>
      <c r="AL947">
        <v>0</v>
      </c>
      <c r="AM947">
        <v>0</v>
      </c>
      <c r="AN947">
        <v>0</v>
      </c>
      <c r="AO947">
        <v>0</v>
      </c>
      <c r="AP947">
        <v>0</v>
      </c>
      <c r="AQ947" t="s">
        <v>607</v>
      </c>
      <c r="AR947" t="s">
        <v>606</v>
      </c>
      <c r="AS947" t="s">
        <v>606</v>
      </c>
      <c r="AT947" t="s">
        <v>606</v>
      </c>
      <c r="AU947" t="s">
        <v>606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0</v>
      </c>
      <c r="BV947">
        <v>0.69099999999999995</v>
      </c>
      <c r="BW947">
        <v>0.84688960000000002</v>
      </c>
      <c r="BX947">
        <v>20</v>
      </c>
      <c r="BY947">
        <v>4984.2</v>
      </c>
      <c r="BZ947">
        <v>206.6</v>
      </c>
      <c r="CB947">
        <v>113.7</v>
      </c>
      <c r="CC947">
        <v>3.925766077</v>
      </c>
      <c r="CD947">
        <v>3.9224291760000001</v>
      </c>
      <c r="CE947">
        <v>228.97</v>
      </c>
      <c r="CF947" t="s">
        <v>609</v>
      </c>
      <c r="CG947">
        <v>25</v>
      </c>
      <c r="CH947" t="s">
        <v>980</v>
      </c>
      <c r="CI947" t="s">
        <v>157</v>
      </c>
      <c r="CJ947" t="s">
        <v>981</v>
      </c>
      <c r="CL947">
        <v>363</v>
      </c>
      <c r="CM947">
        <v>366</v>
      </c>
      <c r="CN947">
        <v>363</v>
      </c>
      <c r="CO947">
        <v>366</v>
      </c>
      <c r="CP947" t="s">
        <v>157</v>
      </c>
      <c r="CQ947" t="s">
        <v>157</v>
      </c>
      <c r="CU947">
        <v>467.1</v>
      </c>
      <c r="CV947">
        <v>462.2</v>
      </c>
      <c r="CW947" t="s">
        <v>3226</v>
      </c>
      <c r="CX947">
        <v>0</v>
      </c>
      <c r="CY947" t="s">
        <v>677</v>
      </c>
    </row>
    <row r="948" spans="1:103" hidden="1">
      <c r="B948">
        <v>76769</v>
      </c>
      <c r="C948" t="s">
        <v>3334</v>
      </c>
      <c r="D948" t="s">
        <v>592</v>
      </c>
      <c r="E948" t="s">
        <v>3163</v>
      </c>
      <c r="F948" t="s">
        <v>594</v>
      </c>
      <c r="G948" t="s">
        <v>3335</v>
      </c>
      <c r="H948">
        <v>5808</v>
      </c>
      <c r="I948" t="s">
        <v>616</v>
      </c>
      <c r="J948" t="s">
        <v>1110</v>
      </c>
      <c r="K948">
        <v>10852</v>
      </c>
      <c r="L948" t="s">
        <v>638</v>
      </c>
      <c r="M948" t="s">
        <v>1096</v>
      </c>
      <c r="N948" t="s">
        <v>3205</v>
      </c>
      <c r="O948" t="s">
        <v>3201</v>
      </c>
      <c r="P948" t="s">
        <v>3222</v>
      </c>
      <c r="Q948" t="s">
        <v>642</v>
      </c>
      <c r="R948">
        <v>320</v>
      </c>
      <c r="S948">
        <v>320</v>
      </c>
      <c r="T948">
        <v>392</v>
      </c>
      <c r="U948">
        <v>15</v>
      </c>
      <c r="V948">
        <v>15</v>
      </c>
      <c r="W948">
        <v>21</v>
      </c>
      <c r="Y948" t="s">
        <v>3336</v>
      </c>
      <c r="Z948">
        <v>1E-4</v>
      </c>
      <c r="AA948">
        <v>5.0000000000000001E-4</v>
      </c>
      <c r="AB948">
        <v>1.0999999999999999E-2</v>
      </c>
      <c r="AC948">
        <v>1.4E-2</v>
      </c>
      <c r="AD948" t="s">
        <v>606</v>
      </c>
      <c r="AE948">
        <v>0.95920000000000005</v>
      </c>
      <c r="AF948">
        <v>1.0999999999999999E-2</v>
      </c>
      <c r="AG948">
        <v>1.5E-3</v>
      </c>
      <c r="AH948">
        <v>8.0000000000000004E-4</v>
      </c>
      <c r="AI948">
        <v>2.9999999999999997E-4</v>
      </c>
      <c r="AJ948">
        <v>2.0000000000000001E-4</v>
      </c>
      <c r="AK948">
        <v>1E-4</v>
      </c>
      <c r="AL948">
        <v>6.9999999999999994E-5</v>
      </c>
      <c r="AM948">
        <v>1.6000000000000001E-4</v>
      </c>
      <c r="AN948">
        <v>5.4000000000000001E-4</v>
      </c>
      <c r="AO948">
        <v>1.9000000000000001E-4</v>
      </c>
      <c r="AP948">
        <v>1E-4</v>
      </c>
      <c r="AQ948" t="s">
        <v>607</v>
      </c>
      <c r="AR948" t="s">
        <v>607</v>
      </c>
      <c r="AS948" t="s">
        <v>607</v>
      </c>
      <c r="AT948" t="s">
        <v>606</v>
      </c>
      <c r="AU948" t="s">
        <v>606</v>
      </c>
      <c r="BK948">
        <v>1.0000000000000001E-5</v>
      </c>
      <c r="BL948">
        <v>4.0000000000000003E-5</v>
      </c>
      <c r="BM948">
        <v>0</v>
      </c>
      <c r="BN948">
        <v>0</v>
      </c>
      <c r="BO948">
        <v>0</v>
      </c>
      <c r="BP948">
        <v>1.0000000000000001E-5</v>
      </c>
      <c r="BQ948">
        <v>0</v>
      </c>
      <c r="BR948">
        <v>9.0000000000000006E-5</v>
      </c>
      <c r="BS948">
        <v>1.0000000000000001E-5</v>
      </c>
      <c r="BT948">
        <v>2.0000000000000002E-5</v>
      </c>
      <c r="BU948">
        <v>6.0000000000000002E-5</v>
      </c>
      <c r="BV948">
        <v>0.58499999999999996</v>
      </c>
      <c r="BW948">
        <v>0.71697599999999995</v>
      </c>
      <c r="BX948">
        <v>16.899999999999999</v>
      </c>
      <c r="BY948">
        <v>4620.8999999999996</v>
      </c>
      <c r="BZ948">
        <v>193.7</v>
      </c>
      <c r="CB948">
        <v>114.5</v>
      </c>
      <c r="CC948">
        <v>3.9533880020000001</v>
      </c>
      <c r="CD948">
        <v>3.9500276219999999</v>
      </c>
      <c r="CE948">
        <v>232.85</v>
      </c>
      <c r="CF948" t="s">
        <v>609</v>
      </c>
      <c r="CG948">
        <v>0</v>
      </c>
      <c r="CH948" t="s">
        <v>1112</v>
      </c>
      <c r="CI948" t="s">
        <v>157</v>
      </c>
      <c r="CJ948" t="s">
        <v>1113</v>
      </c>
      <c r="CL948">
        <v>1365</v>
      </c>
      <c r="CM948">
        <v>1679</v>
      </c>
      <c r="CN948">
        <v>1365</v>
      </c>
      <c r="CO948">
        <v>1679</v>
      </c>
      <c r="CP948" t="s">
        <v>157</v>
      </c>
      <c r="CQ948" t="s">
        <v>157</v>
      </c>
      <c r="CU948">
        <v>459</v>
      </c>
      <c r="CV948">
        <v>454</v>
      </c>
      <c r="CW948" t="s">
        <v>3226</v>
      </c>
      <c r="CX948">
        <v>0</v>
      </c>
      <c r="CY948" t="s">
        <v>677</v>
      </c>
    </row>
    <row r="949" spans="1:103" hidden="1">
      <c r="A949" t="str">
        <f t="shared" ref="A949:A950" si="3">2&amp;J949</f>
        <v>200/D-093-K/094-A-11/00</v>
      </c>
      <c r="B949">
        <v>52717</v>
      </c>
      <c r="C949" t="s">
        <v>3198</v>
      </c>
      <c r="D949" t="s">
        <v>592</v>
      </c>
      <c r="E949" t="s">
        <v>3163</v>
      </c>
      <c r="F949" t="s">
        <v>594</v>
      </c>
      <c r="G949" t="s">
        <v>3337</v>
      </c>
      <c r="H949">
        <v>17207</v>
      </c>
      <c r="I949" t="s">
        <v>616</v>
      </c>
      <c r="J949" t="s">
        <v>667</v>
      </c>
      <c r="L949" t="s">
        <v>668</v>
      </c>
      <c r="N949" t="s">
        <v>3202</v>
      </c>
      <c r="O949" t="s">
        <v>3213</v>
      </c>
      <c r="P949" t="s">
        <v>3230</v>
      </c>
      <c r="Q949" t="s">
        <v>3124</v>
      </c>
      <c r="R949">
        <v>3900</v>
      </c>
      <c r="S949">
        <v>3900</v>
      </c>
      <c r="T949">
        <v>3530</v>
      </c>
      <c r="U949">
        <v>22</v>
      </c>
      <c r="V949">
        <v>22</v>
      </c>
      <c r="W949">
        <v>22</v>
      </c>
      <c r="Z949" t="s">
        <v>607</v>
      </c>
      <c r="AA949">
        <v>1E-4</v>
      </c>
      <c r="AB949">
        <v>2.3999999999999998E-3</v>
      </c>
      <c r="AC949">
        <v>2.1299999999999999E-2</v>
      </c>
      <c r="AD949">
        <v>1.44E-2</v>
      </c>
      <c r="AE949">
        <v>0.81899999999999995</v>
      </c>
      <c r="AF949">
        <v>7.8399999999999997E-2</v>
      </c>
      <c r="AG949">
        <v>3.4799999999999998E-2</v>
      </c>
      <c r="AH949">
        <v>5.4000000000000003E-3</v>
      </c>
      <c r="AI949">
        <v>1.01E-2</v>
      </c>
      <c r="AJ949">
        <v>3.5000000000000001E-3</v>
      </c>
      <c r="AK949">
        <v>3.5999999999999999E-3</v>
      </c>
      <c r="AL949">
        <v>2.0500000000000002E-3</v>
      </c>
      <c r="AM949">
        <v>5.1999999999999995E-4</v>
      </c>
      <c r="AN949">
        <v>1.0499999999999999E-3</v>
      </c>
      <c r="AO949">
        <v>6.0000000000000002E-5</v>
      </c>
      <c r="AP949">
        <v>0</v>
      </c>
      <c r="AQ949" t="s">
        <v>607</v>
      </c>
      <c r="AR949" t="s">
        <v>606</v>
      </c>
      <c r="AS949" t="s">
        <v>606</v>
      </c>
      <c r="AT949" t="s">
        <v>606</v>
      </c>
      <c r="AU949" t="s">
        <v>606</v>
      </c>
      <c r="BK949">
        <v>2.5999999999999998E-4</v>
      </c>
      <c r="BL949">
        <v>6.9999999999999994E-5</v>
      </c>
      <c r="BM949">
        <v>2.9999999999999997E-4</v>
      </c>
      <c r="BN949">
        <v>0</v>
      </c>
      <c r="BO949">
        <v>1.0000000000000001E-5</v>
      </c>
      <c r="BP949">
        <v>3.0000000000000001E-5</v>
      </c>
      <c r="BQ949">
        <v>0</v>
      </c>
      <c r="BR949">
        <v>1.3799999999999999E-3</v>
      </c>
      <c r="BS949">
        <v>4.0000000000000002E-4</v>
      </c>
      <c r="BT949">
        <v>5.1999999999999995E-4</v>
      </c>
      <c r="BU949">
        <v>3.5E-4</v>
      </c>
      <c r="BV949">
        <v>0.71099999999999997</v>
      </c>
      <c r="BW949">
        <v>0.8714016</v>
      </c>
      <c r="BX949">
        <v>20.6</v>
      </c>
      <c r="BY949">
        <v>4695</v>
      </c>
      <c r="BZ949">
        <v>218.6</v>
      </c>
      <c r="CB949">
        <v>97.2</v>
      </c>
      <c r="CC949">
        <v>3.3560638759999999</v>
      </c>
      <c r="CD949">
        <v>3.353211221</v>
      </c>
      <c r="CE949">
        <v>193.73</v>
      </c>
      <c r="CF949" t="s">
        <v>673</v>
      </c>
      <c r="CG949">
        <v>14400</v>
      </c>
      <c r="CH949" t="s">
        <v>674</v>
      </c>
      <c r="CJ949" t="s">
        <v>675</v>
      </c>
      <c r="CW949" t="s">
        <v>3338</v>
      </c>
      <c r="CX949">
        <v>10000</v>
      </c>
      <c r="CY949" t="s">
        <v>677</v>
      </c>
    </row>
    <row r="950" spans="1:103" hidden="1">
      <c r="A950" t="str">
        <f t="shared" si="3"/>
        <v>200/D-093-K/094-A-11/00</v>
      </c>
      <c r="B950">
        <v>52718</v>
      </c>
      <c r="C950" t="s">
        <v>3079</v>
      </c>
      <c r="D950" t="s">
        <v>592</v>
      </c>
      <c r="E950" t="s">
        <v>3163</v>
      </c>
      <c r="F950" t="s">
        <v>594</v>
      </c>
      <c r="G950" t="s">
        <v>3339</v>
      </c>
      <c r="H950">
        <v>17691</v>
      </c>
      <c r="I950" t="s">
        <v>616</v>
      </c>
      <c r="J950" t="s">
        <v>667</v>
      </c>
      <c r="L950" t="s">
        <v>864</v>
      </c>
      <c r="N950" t="s">
        <v>3202</v>
      </c>
      <c r="O950" t="s">
        <v>3213</v>
      </c>
      <c r="P950" t="s">
        <v>3230</v>
      </c>
      <c r="Q950" t="s">
        <v>3081</v>
      </c>
      <c r="R950">
        <v>180</v>
      </c>
      <c r="S950">
        <v>180</v>
      </c>
      <c r="T950">
        <v>171</v>
      </c>
      <c r="U950">
        <v>2</v>
      </c>
      <c r="V950">
        <v>2</v>
      </c>
      <c r="W950">
        <v>23</v>
      </c>
      <c r="Z950" t="s">
        <v>607</v>
      </c>
      <c r="AA950">
        <v>2.0000000000000001E-4</v>
      </c>
      <c r="AB950">
        <v>6.0000000000000001E-3</v>
      </c>
      <c r="AC950">
        <v>1.09E-2</v>
      </c>
      <c r="AD950">
        <v>1E-3</v>
      </c>
      <c r="AE950">
        <v>0.82179999999999997</v>
      </c>
      <c r="AF950">
        <v>8.2699999999999996E-2</v>
      </c>
      <c r="AG950">
        <v>5.21E-2</v>
      </c>
      <c r="AH950">
        <v>5.8999999999999999E-3</v>
      </c>
      <c r="AI950">
        <v>1.1599999999999999E-2</v>
      </c>
      <c r="AJ950">
        <v>2.3E-3</v>
      </c>
      <c r="AK950">
        <v>2.3999999999999998E-3</v>
      </c>
      <c r="AL950">
        <v>9.7000000000000005E-4</v>
      </c>
      <c r="AM950">
        <v>6.0000000000000002E-5</v>
      </c>
      <c r="AN950">
        <v>3.8999999999999999E-4</v>
      </c>
      <c r="AO950">
        <v>0</v>
      </c>
      <c r="AP950">
        <v>0</v>
      </c>
      <c r="AQ950" t="s">
        <v>607</v>
      </c>
      <c r="AR950" t="s">
        <v>607</v>
      </c>
      <c r="AS950" t="s">
        <v>606</v>
      </c>
      <c r="AT950" t="s">
        <v>606</v>
      </c>
      <c r="AU950" t="s">
        <v>606</v>
      </c>
      <c r="BK950">
        <v>1.2999999999999999E-4</v>
      </c>
      <c r="BL950">
        <v>2.0000000000000002E-5</v>
      </c>
      <c r="BM950">
        <v>2.3000000000000001E-4</v>
      </c>
      <c r="BN950">
        <v>0</v>
      </c>
      <c r="BO950">
        <v>0</v>
      </c>
      <c r="BP950">
        <v>0</v>
      </c>
      <c r="BQ950">
        <v>0</v>
      </c>
      <c r="BR950">
        <v>6.0999999999999997E-4</v>
      </c>
      <c r="BS950">
        <v>2.2000000000000001E-4</v>
      </c>
      <c r="BT950">
        <v>2.9E-4</v>
      </c>
      <c r="BU950">
        <v>1.8000000000000001E-4</v>
      </c>
      <c r="BV950">
        <v>0.7</v>
      </c>
      <c r="BW950">
        <v>0.85792000000000002</v>
      </c>
      <c r="BX950">
        <v>20.3</v>
      </c>
      <c r="BY950">
        <v>4604.7</v>
      </c>
      <c r="BZ950">
        <v>216.8</v>
      </c>
      <c r="CB950">
        <v>95</v>
      </c>
      <c r="CC950">
        <v>3.2801035820000002</v>
      </c>
      <c r="CD950">
        <v>3.2773154940000002</v>
      </c>
      <c r="CE950">
        <v>187.55</v>
      </c>
      <c r="CF950" t="s">
        <v>609</v>
      </c>
      <c r="CG950">
        <v>1000</v>
      </c>
      <c r="CH950" t="s">
        <v>3083</v>
      </c>
      <c r="CJ950" t="s">
        <v>675</v>
      </c>
      <c r="CW950" t="s">
        <v>3338</v>
      </c>
      <c r="CX950">
        <v>400</v>
      </c>
      <c r="CY950" t="s">
        <v>677</v>
      </c>
    </row>
    <row r="951" spans="1:103" hidden="1">
      <c r="B951">
        <v>52441</v>
      </c>
      <c r="C951" t="s">
        <v>3340</v>
      </c>
      <c r="D951" t="s">
        <v>592</v>
      </c>
      <c r="E951" t="s">
        <v>3163</v>
      </c>
      <c r="F951" t="s">
        <v>594</v>
      </c>
      <c r="G951" t="s">
        <v>3341</v>
      </c>
      <c r="H951">
        <v>1471</v>
      </c>
      <c r="I951" t="s">
        <v>616</v>
      </c>
      <c r="J951" t="s">
        <v>3027</v>
      </c>
      <c r="K951">
        <v>179</v>
      </c>
      <c r="L951" t="s">
        <v>3028</v>
      </c>
      <c r="M951" t="s">
        <v>3342</v>
      </c>
      <c r="N951" t="s">
        <v>3343</v>
      </c>
      <c r="O951" t="s">
        <v>3230</v>
      </c>
      <c r="P951" t="s">
        <v>3344</v>
      </c>
      <c r="Q951" t="s">
        <v>642</v>
      </c>
      <c r="R951">
        <v>430</v>
      </c>
      <c r="S951">
        <v>430</v>
      </c>
      <c r="T951">
        <v>301</v>
      </c>
      <c r="U951">
        <v>3</v>
      </c>
      <c r="V951">
        <v>3</v>
      </c>
      <c r="W951">
        <v>22</v>
      </c>
      <c r="Z951">
        <v>1E-4</v>
      </c>
      <c r="AA951">
        <v>5.9999999999999995E-4</v>
      </c>
      <c r="AB951">
        <v>1.5800000000000002E-2</v>
      </c>
      <c r="AC951">
        <v>1E-4</v>
      </c>
      <c r="AD951" t="s">
        <v>606</v>
      </c>
      <c r="AE951">
        <v>0.90810000000000002</v>
      </c>
      <c r="AF951">
        <v>4.4900000000000002E-2</v>
      </c>
      <c r="AG951">
        <v>1.43E-2</v>
      </c>
      <c r="AH951">
        <v>3.3E-3</v>
      </c>
      <c r="AI951">
        <v>5.1000000000000004E-3</v>
      </c>
      <c r="AJ951">
        <v>1.4E-3</v>
      </c>
      <c r="AK951">
        <v>1.9E-3</v>
      </c>
      <c r="AL951">
        <v>8.8999999999999995E-4</v>
      </c>
      <c r="AM951">
        <v>5.4000000000000001E-4</v>
      </c>
      <c r="AN951">
        <v>9.8999999999999999E-4</v>
      </c>
      <c r="AO951">
        <v>6.9999999999999994E-5</v>
      </c>
      <c r="AP951">
        <v>0</v>
      </c>
      <c r="AQ951" t="s">
        <v>607</v>
      </c>
      <c r="AR951" t="s">
        <v>607</v>
      </c>
      <c r="AS951" t="s">
        <v>606</v>
      </c>
      <c r="AT951" t="s">
        <v>606</v>
      </c>
      <c r="AU951" t="s">
        <v>606</v>
      </c>
      <c r="BK951">
        <v>5.0000000000000001E-4</v>
      </c>
      <c r="BL951">
        <v>5.0000000000000002E-5</v>
      </c>
      <c r="BM951">
        <v>5.0000000000000002E-5</v>
      </c>
      <c r="BN951">
        <v>1.0000000000000001E-5</v>
      </c>
      <c r="BO951">
        <v>0</v>
      </c>
      <c r="BP951">
        <v>2.0000000000000002E-5</v>
      </c>
      <c r="BQ951">
        <v>0</v>
      </c>
      <c r="BR951">
        <v>8.5999999999999998E-4</v>
      </c>
      <c r="BS951">
        <v>1.1E-4</v>
      </c>
      <c r="BT951">
        <v>1.4999999999999999E-4</v>
      </c>
      <c r="BU951">
        <v>1.6000000000000001E-4</v>
      </c>
      <c r="BV951">
        <v>0.626</v>
      </c>
      <c r="BW951">
        <v>0.76722559999999995</v>
      </c>
      <c r="BX951">
        <v>18.100000000000001</v>
      </c>
      <c r="BY951">
        <v>4567.2</v>
      </c>
      <c r="BZ951">
        <v>201.5</v>
      </c>
      <c r="CB951">
        <v>98.1</v>
      </c>
      <c r="CC951">
        <v>3.3871385410000001</v>
      </c>
      <c r="CD951">
        <v>3.3842594730000002</v>
      </c>
      <c r="CE951">
        <v>195.17</v>
      </c>
      <c r="CF951" t="s">
        <v>609</v>
      </c>
      <c r="CG951">
        <v>0</v>
      </c>
      <c r="CH951" t="s">
        <v>3345</v>
      </c>
      <c r="CJ951" t="s">
        <v>3032</v>
      </c>
      <c r="CL951">
        <v>1466.3</v>
      </c>
      <c r="CM951">
        <v>1477.9</v>
      </c>
      <c r="CN951">
        <v>1342</v>
      </c>
      <c r="CO951">
        <v>1348.7</v>
      </c>
      <c r="CU951">
        <v>675.7</v>
      </c>
      <c r="CV951">
        <v>672.1</v>
      </c>
      <c r="CW951" t="s">
        <v>3346</v>
      </c>
      <c r="CX951">
        <v>0</v>
      </c>
      <c r="CY951" t="s">
        <v>677</v>
      </c>
    </row>
    <row r="952" spans="1:103" hidden="1">
      <c r="B952">
        <v>52444</v>
      </c>
      <c r="C952" t="s">
        <v>3347</v>
      </c>
      <c r="D952" t="s">
        <v>592</v>
      </c>
      <c r="E952" t="s">
        <v>3163</v>
      </c>
      <c r="F952" t="s">
        <v>594</v>
      </c>
      <c r="G952" t="s">
        <v>3348</v>
      </c>
      <c r="H952">
        <v>9574</v>
      </c>
      <c r="I952" t="s">
        <v>616</v>
      </c>
      <c r="J952" t="s">
        <v>3349</v>
      </c>
      <c r="L952" t="s">
        <v>3028</v>
      </c>
      <c r="M952" t="s">
        <v>3350</v>
      </c>
      <c r="N952" t="s">
        <v>3343</v>
      </c>
      <c r="O952" t="s">
        <v>3230</v>
      </c>
      <c r="P952" t="s">
        <v>3344</v>
      </c>
      <c r="Q952" t="s">
        <v>642</v>
      </c>
      <c r="R952">
        <v>450</v>
      </c>
      <c r="S952">
        <v>450</v>
      </c>
      <c r="T952">
        <v>297</v>
      </c>
      <c r="U952">
        <v>4</v>
      </c>
      <c r="V952">
        <v>4</v>
      </c>
      <c r="W952">
        <v>21</v>
      </c>
      <c r="Z952">
        <v>1E-4</v>
      </c>
      <c r="AA952">
        <v>1E-4</v>
      </c>
      <c r="AB952">
        <v>1.8E-3</v>
      </c>
      <c r="AC952">
        <v>4.6199999999999998E-2</v>
      </c>
      <c r="AD952">
        <v>6.7900000000000002E-2</v>
      </c>
      <c r="AE952">
        <v>0.82189999999999996</v>
      </c>
      <c r="AF952">
        <v>3.8600000000000002E-2</v>
      </c>
      <c r="AG952">
        <v>1.2500000000000001E-2</v>
      </c>
      <c r="AH952">
        <v>2.0999999999999999E-3</v>
      </c>
      <c r="AI952">
        <v>3.7000000000000002E-3</v>
      </c>
      <c r="AJ952">
        <v>1E-3</v>
      </c>
      <c r="AK952">
        <v>1.1999999999999999E-3</v>
      </c>
      <c r="AL952">
        <v>5.6999999999999998E-4</v>
      </c>
      <c r="AM952">
        <v>4.6999999999999999E-4</v>
      </c>
      <c r="AN952">
        <v>6.8999999999999997E-4</v>
      </c>
      <c r="AO952">
        <v>1.4999999999999999E-4</v>
      </c>
      <c r="AP952">
        <v>0</v>
      </c>
      <c r="AQ952" t="s">
        <v>607</v>
      </c>
      <c r="AR952" t="s">
        <v>607</v>
      </c>
      <c r="AS952" t="s">
        <v>606</v>
      </c>
      <c r="AT952" t="s">
        <v>606</v>
      </c>
      <c r="AU952" t="s">
        <v>606</v>
      </c>
      <c r="BK952">
        <v>5.0000000000000002E-5</v>
      </c>
      <c r="BL952">
        <v>2.0000000000000002E-5</v>
      </c>
      <c r="BM952">
        <v>8.0000000000000007E-5</v>
      </c>
      <c r="BN952">
        <v>1.0000000000000001E-5</v>
      </c>
      <c r="BO952">
        <v>1.0000000000000001E-5</v>
      </c>
      <c r="BP952">
        <v>3.0000000000000001E-5</v>
      </c>
      <c r="BQ952">
        <v>0</v>
      </c>
      <c r="BR952">
        <v>5.1000000000000004E-4</v>
      </c>
      <c r="BS952">
        <v>1E-4</v>
      </c>
      <c r="BT952">
        <v>8.0000000000000007E-5</v>
      </c>
      <c r="BU952">
        <v>1.2999999999999999E-4</v>
      </c>
      <c r="BV952">
        <v>0.69399999999999995</v>
      </c>
      <c r="BW952">
        <v>0.85056639999999994</v>
      </c>
      <c r="BX952">
        <v>20.100000000000001</v>
      </c>
      <c r="BY952">
        <v>5016.8999999999996</v>
      </c>
      <c r="BZ952">
        <v>217.7</v>
      </c>
      <c r="CB952">
        <v>106.3</v>
      </c>
      <c r="CC952">
        <v>3.670263271</v>
      </c>
      <c r="CD952">
        <v>3.6671435479999999</v>
      </c>
      <c r="CE952">
        <v>214.63</v>
      </c>
      <c r="CF952" t="s">
        <v>673</v>
      </c>
      <c r="CG952">
        <v>67900</v>
      </c>
      <c r="CH952" t="s">
        <v>3351</v>
      </c>
      <c r="CJ952" t="s">
        <v>3032</v>
      </c>
      <c r="CL952">
        <v>1172.2</v>
      </c>
      <c r="CM952">
        <v>1181.7</v>
      </c>
      <c r="CN952">
        <v>1150.3</v>
      </c>
      <c r="CO952">
        <v>1163.7</v>
      </c>
      <c r="CU952">
        <v>677</v>
      </c>
      <c r="CV952">
        <v>673.6</v>
      </c>
      <c r="CW952" t="s">
        <v>3346</v>
      </c>
      <c r="CX952">
        <v>57800</v>
      </c>
      <c r="CY952" t="s">
        <v>677</v>
      </c>
    </row>
    <row r="953" spans="1:103" hidden="1">
      <c r="B953">
        <v>76922</v>
      </c>
      <c r="C953" t="s">
        <v>1538</v>
      </c>
      <c r="D953" t="s">
        <v>592</v>
      </c>
      <c r="E953" t="s">
        <v>3163</v>
      </c>
      <c r="F953" t="s">
        <v>594</v>
      </c>
      <c r="G953" t="s">
        <v>3352</v>
      </c>
      <c r="H953">
        <v>13160</v>
      </c>
      <c r="I953" t="s">
        <v>616</v>
      </c>
      <c r="J953" t="s">
        <v>1540</v>
      </c>
      <c r="K953">
        <v>15234</v>
      </c>
      <c r="L953" t="s">
        <v>638</v>
      </c>
      <c r="M953" t="s">
        <v>1169</v>
      </c>
      <c r="N953" t="s">
        <v>3353</v>
      </c>
      <c r="O953" t="s">
        <v>3202</v>
      </c>
      <c r="P953" t="s">
        <v>3354</v>
      </c>
      <c r="Q953" t="s">
        <v>642</v>
      </c>
      <c r="R953">
        <v>525</v>
      </c>
      <c r="S953">
        <v>525</v>
      </c>
      <c r="T953">
        <v>650</v>
      </c>
      <c r="U953">
        <v>-27</v>
      </c>
      <c r="V953">
        <v>-27</v>
      </c>
      <c r="W953">
        <v>22</v>
      </c>
      <c r="Y953" t="s">
        <v>3355</v>
      </c>
      <c r="Z953" t="s">
        <v>606</v>
      </c>
      <c r="AA953">
        <v>1E-4</v>
      </c>
      <c r="AB953">
        <v>1.6999999999999999E-3</v>
      </c>
      <c r="AC953">
        <v>0.13220000000000001</v>
      </c>
      <c r="AD953" t="s">
        <v>606</v>
      </c>
      <c r="AE953">
        <v>0.86460000000000004</v>
      </c>
      <c r="AF953">
        <v>5.9999999999999995E-4</v>
      </c>
      <c r="AG953">
        <v>6.9999999999999999E-4</v>
      </c>
      <c r="AH953">
        <v>1E-4</v>
      </c>
      <c r="AI953" t="s">
        <v>607</v>
      </c>
      <c r="AJ953" t="s">
        <v>607</v>
      </c>
      <c r="AK953" t="s">
        <v>607</v>
      </c>
      <c r="AL953">
        <v>0</v>
      </c>
      <c r="AM953">
        <v>0</v>
      </c>
      <c r="AN953">
        <v>0</v>
      </c>
      <c r="AO953">
        <v>0</v>
      </c>
      <c r="AP953">
        <v>0</v>
      </c>
      <c r="AQ953" t="s">
        <v>607</v>
      </c>
      <c r="AR953" t="s">
        <v>607</v>
      </c>
      <c r="AS953" t="s">
        <v>607</v>
      </c>
      <c r="AT953" t="s">
        <v>606</v>
      </c>
      <c r="AU953" t="s">
        <v>606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0</v>
      </c>
      <c r="BU953">
        <v>0</v>
      </c>
      <c r="BV953">
        <v>0.68400000000000005</v>
      </c>
      <c r="BW953">
        <v>0.83831040000000001</v>
      </c>
      <c r="BX953">
        <v>19.8</v>
      </c>
      <c r="BY953">
        <v>4963.5</v>
      </c>
      <c r="BZ953">
        <v>205.7</v>
      </c>
      <c r="CB953">
        <v>112.4</v>
      </c>
      <c r="CC953">
        <v>3.8808804490000002</v>
      </c>
      <c r="CD953">
        <v>3.8775816999999999</v>
      </c>
      <c r="CE953">
        <v>223.74</v>
      </c>
      <c r="CF953" t="s">
        <v>609</v>
      </c>
      <c r="CG953">
        <v>0</v>
      </c>
      <c r="CH953" t="s">
        <v>729</v>
      </c>
      <c r="CI953" t="s">
        <v>157</v>
      </c>
      <c r="CJ953" t="s">
        <v>730</v>
      </c>
      <c r="CL953">
        <v>357</v>
      </c>
      <c r="CM953">
        <v>363</v>
      </c>
      <c r="CN953">
        <v>357</v>
      </c>
      <c r="CO953">
        <v>363</v>
      </c>
      <c r="CP953" t="s">
        <v>157</v>
      </c>
      <c r="CQ953" t="s">
        <v>157</v>
      </c>
      <c r="CU953">
        <v>450.5</v>
      </c>
      <c r="CV953">
        <v>446.3</v>
      </c>
      <c r="CW953" t="s">
        <v>3356</v>
      </c>
      <c r="CX953">
        <v>0</v>
      </c>
      <c r="CY953" t="s">
        <v>677</v>
      </c>
    </row>
    <row r="954" spans="1:103" hidden="1">
      <c r="B954">
        <v>76934</v>
      </c>
      <c r="C954" t="s">
        <v>3357</v>
      </c>
      <c r="D954" t="s">
        <v>592</v>
      </c>
      <c r="E954" t="s">
        <v>3163</v>
      </c>
      <c r="F954" t="s">
        <v>594</v>
      </c>
      <c r="G954" t="s">
        <v>3358</v>
      </c>
      <c r="H954">
        <v>11484</v>
      </c>
      <c r="I954" t="s">
        <v>616</v>
      </c>
      <c r="J954" t="s">
        <v>3359</v>
      </c>
      <c r="L954" t="s">
        <v>617</v>
      </c>
      <c r="N954" t="s">
        <v>3353</v>
      </c>
      <c r="O954" t="s">
        <v>3202</v>
      </c>
      <c r="P954" t="s">
        <v>3354</v>
      </c>
      <c r="Q954" t="s">
        <v>642</v>
      </c>
      <c r="R954">
        <v>680</v>
      </c>
      <c r="S954">
        <v>680</v>
      </c>
      <c r="T954">
        <v>696</v>
      </c>
      <c r="U954">
        <v>-6</v>
      </c>
      <c r="V954">
        <v>-6</v>
      </c>
      <c r="W954">
        <v>22</v>
      </c>
      <c r="Y954" t="s">
        <v>2045</v>
      </c>
      <c r="Z954" t="s">
        <v>606</v>
      </c>
      <c r="AA954">
        <v>1E-4</v>
      </c>
      <c r="AB954">
        <v>2.5000000000000001E-3</v>
      </c>
      <c r="AC954">
        <v>6.6299999999999998E-2</v>
      </c>
      <c r="AD954" t="s">
        <v>606</v>
      </c>
      <c r="AE954">
        <v>0.93079999999999996</v>
      </c>
      <c r="AF954">
        <v>2.0000000000000001E-4</v>
      </c>
      <c r="AG954">
        <v>1E-4</v>
      </c>
      <c r="AH954" t="s">
        <v>607</v>
      </c>
      <c r="AI954" t="s">
        <v>606</v>
      </c>
      <c r="AJ954" t="s">
        <v>607</v>
      </c>
      <c r="AK954" t="s">
        <v>606</v>
      </c>
      <c r="AL954">
        <v>0</v>
      </c>
      <c r="AM954">
        <v>0</v>
      </c>
      <c r="AN954">
        <v>0</v>
      </c>
      <c r="AO954">
        <v>0</v>
      </c>
      <c r="AP954">
        <v>0</v>
      </c>
      <c r="AQ954" t="s">
        <v>607</v>
      </c>
      <c r="AR954" t="s">
        <v>607</v>
      </c>
      <c r="AS954" t="s">
        <v>606</v>
      </c>
      <c r="AT954" t="s">
        <v>606</v>
      </c>
      <c r="AU954" t="s">
        <v>606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v>0</v>
      </c>
      <c r="BV954">
        <v>0.61899999999999999</v>
      </c>
      <c r="BW954">
        <v>0.75864640000000005</v>
      </c>
      <c r="BX954">
        <v>17.899999999999999</v>
      </c>
      <c r="BY954">
        <v>4779.7</v>
      </c>
      <c r="BZ954">
        <v>198</v>
      </c>
      <c r="CB954">
        <v>117.8</v>
      </c>
      <c r="CC954">
        <v>4.067328442</v>
      </c>
      <c r="CD954">
        <v>4.0638712129999996</v>
      </c>
      <c r="CE954">
        <v>236.84</v>
      </c>
      <c r="CF954" t="s">
        <v>609</v>
      </c>
      <c r="CG954">
        <v>0</v>
      </c>
      <c r="CH954" t="s">
        <v>3360</v>
      </c>
      <c r="CI954" t="s">
        <v>157</v>
      </c>
      <c r="CJ954" t="s">
        <v>3361</v>
      </c>
      <c r="CW954" t="s">
        <v>3356</v>
      </c>
      <c r="CX954">
        <v>0</v>
      </c>
      <c r="CY954" t="s">
        <v>677</v>
      </c>
    </row>
    <row r="955" spans="1:103" hidden="1">
      <c r="B955">
        <v>76961</v>
      </c>
      <c r="C955" t="s">
        <v>2483</v>
      </c>
      <c r="D955" t="s">
        <v>592</v>
      </c>
      <c r="E955" t="s">
        <v>3163</v>
      </c>
      <c r="F955" t="s">
        <v>594</v>
      </c>
      <c r="G955" t="s">
        <v>3362</v>
      </c>
      <c r="H955">
        <v>10265</v>
      </c>
      <c r="I955" t="s">
        <v>616</v>
      </c>
      <c r="J955" t="s">
        <v>3363</v>
      </c>
      <c r="L955" t="s">
        <v>638</v>
      </c>
      <c r="M955" t="s">
        <v>1096</v>
      </c>
      <c r="N955" t="s">
        <v>3353</v>
      </c>
      <c r="O955" t="s">
        <v>3202</v>
      </c>
      <c r="P955" t="s">
        <v>3354</v>
      </c>
      <c r="Q955" t="s">
        <v>642</v>
      </c>
      <c r="R955">
        <v>950</v>
      </c>
      <c r="S955">
        <v>950</v>
      </c>
      <c r="T955">
        <v>919</v>
      </c>
      <c r="U955">
        <v>-3</v>
      </c>
      <c r="V955">
        <v>-3</v>
      </c>
      <c r="W955">
        <v>22</v>
      </c>
      <c r="Y955" t="s">
        <v>2756</v>
      </c>
      <c r="Z955">
        <v>1E-4</v>
      </c>
      <c r="AA955">
        <v>8.0000000000000004E-4</v>
      </c>
      <c r="AB955">
        <v>1.9099999999999999E-2</v>
      </c>
      <c r="AC955">
        <v>1.7500000000000002E-2</v>
      </c>
      <c r="AD955" t="s">
        <v>607</v>
      </c>
      <c r="AE955">
        <v>0.94579999999999997</v>
      </c>
      <c r="AF955">
        <v>9.1000000000000004E-3</v>
      </c>
      <c r="AG955">
        <v>3.2000000000000002E-3</v>
      </c>
      <c r="AH955">
        <v>1.1000000000000001E-3</v>
      </c>
      <c r="AI955">
        <v>8.0000000000000004E-4</v>
      </c>
      <c r="AJ955">
        <v>6.9999999999999999E-4</v>
      </c>
      <c r="AK955">
        <v>2.9999999999999997E-4</v>
      </c>
      <c r="AL955">
        <v>5.0000000000000001E-4</v>
      </c>
      <c r="AM955">
        <v>1.2E-4</v>
      </c>
      <c r="AN955">
        <v>3.4000000000000002E-4</v>
      </c>
      <c r="AO955">
        <v>1E-4</v>
      </c>
      <c r="AP955">
        <v>0</v>
      </c>
      <c r="AQ955" t="s">
        <v>607</v>
      </c>
      <c r="AR955" t="s">
        <v>607</v>
      </c>
      <c r="AS955" t="s">
        <v>606</v>
      </c>
      <c r="AT955" t="s">
        <v>606</v>
      </c>
      <c r="AU955" t="s">
        <v>606</v>
      </c>
      <c r="BK955">
        <v>1.0000000000000001E-5</v>
      </c>
      <c r="BL955">
        <v>6.0000000000000002E-5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2.4000000000000001E-4</v>
      </c>
      <c r="BS955">
        <v>4.0000000000000003E-5</v>
      </c>
      <c r="BT955">
        <v>3.0000000000000001E-5</v>
      </c>
      <c r="BU955">
        <v>6.0000000000000002E-5</v>
      </c>
      <c r="BV955">
        <v>0.59499999999999997</v>
      </c>
      <c r="BW955">
        <v>0.72923199999999999</v>
      </c>
      <c r="BX955">
        <v>17.2</v>
      </c>
      <c r="BY955">
        <v>4616.6000000000004</v>
      </c>
      <c r="BZ955">
        <v>194</v>
      </c>
      <c r="CB955">
        <v>104.2</v>
      </c>
      <c r="CC955">
        <v>3.5977557189999998</v>
      </c>
      <c r="CD955">
        <v>3.5946976259999999</v>
      </c>
      <c r="CE955">
        <v>211.6</v>
      </c>
      <c r="CF955" t="s">
        <v>609</v>
      </c>
      <c r="CG955">
        <v>12</v>
      </c>
      <c r="CH955" t="s">
        <v>2201</v>
      </c>
      <c r="CJ955" t="s">
        <v>2202</v>
      </c>
      <c r="CU955">
        <v>503</v>
      </c>
      <c r="CW955" t="s">
        <v>3356</v>
      </c>
      <c r="CX955">
        <v>0</v>
      </c>
      <c r="CY955" t="s">
        <v>677</v>
      </c>
    </row>
    <row r="956" spans="1:103" hidden="1">
      <c r="B956">
        <v>76818</v>
      </c>
      <c r="C956" t="s">
        <v>3364</v>
      </c>
      <c r="D956" t="s">
        <v>592</v>
      </c>
      <c r="E956" t="s">
        <v>3163</v>
      </c>
      <c r="F956" t="s">
        <v>594</v>
      </c>
      <c r="G956" t="s">
        <v>3365</v>
      </c>
      <c r="H956">
        <v>8389</v>
      </c>
      <c r="I956" t="s">
        <v>616</v>
      </c>
      <c r="J956" t="s">
        <v>1508</v>
      </c>
      <c r="K956">
        <v>13588</v>
      </c>
      <c r="L956" t="s">
        <v>638</v>
      </c>
      <c r="M956" t="s">
        <v>1096</v>
      </c>
      <c r="N956" t="s">
        <v>3353</v>
      </c>
      <c r="O956" t="s">
        <v>3202</v>
      </c>
      <c r="P956" t="s">
        <v>3354</v>
      </c>
      <c r="Q956" t="s">
        <v>642</v>
      </c>
      <c r="R956">
        <v>400</v>
      </c>
      <c r="S956">
        <v>400</v>
      </c>
      <c r="T956">
        <v>568</v>
      </c>
      <c r="U956">
        <v>-2</v>
      </c>
      <c r="V956">
        <v>-2</v>
      </c>
      <c r="W956">
        <v>22</v>
      </c>
      <c r="Y956" t="s">
        <v>3366</v>
      </c>
      <c r="Z956" t="s">
        <v>607</v>
      </c>
      <c r="AA956">
        <v>1.2999999999999999E-3</v>
      </c>
      <c r="AB956">
        <v>3.2899999999999999E-2</v>
      </c>
      <c r="AC956">
        <v>1.7399999999999999E-2</v>
      </c>
      <c r="AD956" t="s">
        <v>607</v>
      </c>
      <c r="AE956">
        <v>0.93740000000000001</v>
      </c>
      <c r="AF956">
        <v>6.1999999999999998E-3</v>
      </c>
      <c r="AG956">
        <v>1.1000000000000001E-3</v>
      </c>
      <c r="AH956">
        <v>4.0000000000000002E-4</v>
      </c>
      <c r="AI956">
        <v>2.0000000000000001E-4</v>
      </c>
      <c r="AJ956">
        <v>4.0000000000000002E-4</v>
      </c>
      <c r="AK956">
        <v>2.9999999999999997E-4</v>
      </c>
      <c r="AL956">
        <v>5.4000000000000001E-4</v>
      </c>
      <c r="AM956">
        <v>4.8999999999999998E-4</v>
      </c>
      <c r="AN956">
        <v>5.5000000000000003E-4</v>
      </c>
      <c r="AO956">
        <v>9.0000000000000006E-5</v>
      </c>
      <c r="AP956">
        <v>0</v>
      </c>
      <c r="AQ956" t="s">
        <v>607</v>
      </c>
      <c r="AR956" t="s">
        <v>607</v>
      </c>
      <c r="AS956" t="s">
        <v>607</v>
      </c>
      <c r="AT956" t="s">
        <v>606</v>
      </c>
      <c r="AU956" t="s">
        <v>606</v>
      </c>
      <c r="BK956">
        <v>1.0000000000000001E-5</v>
      </c>
      <c r="BL956">
        <v>4.0000000000000003E-5</v>
      </c>
      <c r="BM956">
        <v>1.0000000000000001E-5</v>
      </c>
      <c r="BN956">
        <v>0</v>
      </c>
      <c r="BO956">
        <v>0</v>
      </c>
      <c r="BP956">
        <v>1.0000000000000001E-5</v>
      </c>
      <c r="BQ956">
        <v>0</v>
      </c>
      <c r="BR956">
        <v>4.2000000000000002E-4</v>
      </c>
      <c r="BS956">
        <v>5.0000000000000002E-5</v>
      </c>
      <c r="BT956">
        <v>5.0000000000000002E-5</v>
      </c>
      <c r="BU956">
        <v>1.3999999999999999E-4</v>
      </c>
      <c r="BV956">
        <v>0.59699999999999998</v>
      </c>
      <c r="BW956">
        <v>0.73168319999999998</v>
      </c>
      <c r="BX956">
        <v>17.3</v>
      </c>
      <c r="BY956">
        <v>4597.7</v>
      </c>
      <c r="BZ956">
        <v>192.3</v>
      </c>
      <c r="CB956">
        <v>103.5</v>
      </c>
      <c r="CC956">
        <v>3.5735865339999999</v>
      </c>
      <c r="CD956">
        <v>3.5705489859999999</v>
      </c>
      <c r="CE956">
        <v>209.83</v>
      </c>
      <c r="CF956" t="s">
        <v>609</v>
      </c>
      <c r="CG956">
        <v>2.5</v>
      </c>
      <c r="CH956" t="s">
        <v>1509</v>
      </c>
      <c r="CI956" t="s">
        <v>157</v>
      </c>
      <c r="CJ956" t="s">
        <v>1510</v>
      </c>
      <c r="CL956">
        <v>1451</v>
      </c>
      <c r="CM956">
        <v>1995</v>
      </c>
      <c r="CN956">
        <v>1451</v>
      </c>
      <c r="CO956">
        <v>1995</v>
      </c>
      <c r="CP956" t="s">
        <v>157</v>
      </c>
      <c r="CQ956" t="s">
        <v>157</v>
      </c>
      <c r="CU956">
        <v>449.9</v>
      </c>
      <c r="CV956">
        <v>445.7</v>
      </c>
      <c r="CW956" t="s">
        <v>3356</v>
      </c>
      <c r="CX956">
        <v>0</v>
      </c>
      <c r="CY956" t="s">
        <v>677</v>
      </c>
    </row>
    <row r="957" spans="1:103" hidden="1">
      <c r="B957">
        <v>76775</v>
      </c>
      <c r="C957" t="s">
        <v>3367</v>
      </c>
      <c r="D957" t="s">
        <v>592</v>
      </c>
      <c r="E957" t="s">
        <v>3163</v>
      </c>
      <c r="F957" t="s">
        <v>594</v>
      </c>
      <c r="G957" t="s">
        <v>3368</v>
      </c>
      <c r="H957">
        <v>5111</v>
      </c>
      <c r="I957" t="s">
        <v>616</v>
      </c>
      <c r="J957" t="s">
        <v>3369</v>
      </c>
      <c r="K957">
        <v>11675</v>
      </c>
      <c r="L957" t="s">
        <v>638</v>
      </c>
      <c r="M957" t="s">
        <v>959</v>
      </c>
      <c r="N957" t="s">
        <v>3353</v>
      </c>
      <c r="O957" t="s">
        <v>3202</v>
      </c>
      <c r="P957" t="s">
        <v>3354</v>
      </c>
      <c r="Q957" t="s">
        <v>823</v>
      </c>
      <c r="R957">
        <v>120</v>
      </c>
      <c r="S957">
        <v>120</v>
      </c>
      <c r="T957">
        <v>340</v>
      </c>
      <c r="U957">
        <v>4</v>
      </c>
      <c r="V957">
        <v>4</v>
      </c>
      <c r="W957">
        <v>22</v>
      </c>
      <c r="Y957" t="s">
        <v>2756</v>
      </c>
      <c r="Z957">
        <v>1E-4</v>
      </c>
      <c r="AA957">
        <v>8.0000000000000004E-4</v>
      </c>
      <c r="AB957">
        <v>1.6199999999999999E-2</v>
      </c>
      <c r="AC957">
        <v>1.9199999999999998E-2</v>
      </c>
      <c r="AD957" t="s">
        <v>607</v>
      </c>
      <c r="AE957">
        <v>0.94879999999999998</v>
      </c>
      <c r="AF957">
        <v>9.7999999999999997E-3</v>
      </c>
      <c r="AG957">
        <v>1.8E-3</v>
      </c>
      <c r="AH957">
        <v>6.9999999999999999E-4</v>
      </c>
      <c r="AI957">
        <v>4.0000000000000002E-4</v>
      </c>
      <c r="AJ957">
        <v>4.0000000000000002E-4</v>
      </c>
      <c r="AK957">
        <v>2.9999999999999997E-4</v>
      </c>
      <c r="AL957">
        <v>4.4000000000000002E-4</v>
      </c>
      <c r="AM957">
        <v>1.2E-4</v>
      </c>
      <c r="AN957">
        <v>4.2000000000000002E-4</v>
      </c>
      <c r="AO957">
        <v>9.0000000000000006E-5</v>
      </c>
      <c r="AP957">
        <v>0</v>
      </c>
      <c r="AQ957" t="s">
        <v>607</v>
      </c>
      <c r="AR957" t="s">
        <v>606</v>
      </c>
      <c r="AS957" t="s">
        <v>607</v>
      </c>
      <c r="AT957" t="s">
        <v>607</v>
      </c>
      <c r="AU957" t="s">
        <v>606</v>
      </c>
      <c r="BK957">
        <v>2.0000000000000002E-5</v>
      </c>
      <c r="BL957">
        <v>5.0000000000000002E-5</v>
      </c>
      <c r="BM957">
        <v>1.0000000000000001E-5</v>
      </c>
      <c r="BN957">
        <v>0</v>
      </c>
      <c r="BO957">
        <v>0</v>
      </c>
      <c r="BP957">
        <v>1.0000000000000001E-5</v>
      </c>
      <c r="BQ957">
        <v>0</v>
      </c>
      <c r="BR957">
        <v>2.1000000000000001E-4</v>
      </c>
      <c r="BS957">
        <v>3.0000000000000001E-5</v>
      </c>
      <c r="BT957">
        <v>3.0000000000000001E-5</v>
      </c>
      <c r="BU957">
        <v>6.9999999999999994E-5</v>
      </c>
      <c r="BV957">
        <v>0.59199999999999997</v>
      </c>
      <c r="BW957">
        <v>0.72555519999999996</v>
      </c>
      <c r="BX957">
        <v>17.2</v>
      </c>
      <c r="BY957">
        <v>4626.8999999999996</v>
      </c>
      <c r="BZ957">
        <v>193.9</v>
      </c>
      <c r="CB957">
        <v>105.3</v>
      </c>
      <c r="CC957">
        <v>3.635735865</v>
      </c>
      <c r="CD957">
        <v>3.6326454899999998</v>
      </c>
      <c r="CE957">
        <v>213.61</v>
      </c>
      <c r="CF957" t="s">
        <v>609</v>
      </c>
      <c r="CG957">
        <v>12</v>
      </c>
      <c r="CH957" t="s">
        <v>3370</v>
      </c>
      <c r="CI957" t="s">
        <v>157</v>
      </c>
      <c r="CJ957" t="s">
        <v>3371</v>
      </c>
      <c r="CL957">
        <v>1338</v>
      </c>
      <c r="CM957">
        <v>1937</v>
      </c>
      <c r="CN957">
        <v>1338</v>
      </c>
      <c r="CO957">
        <v>1937</v>
      </c>
      <c r="CP957" t="s">
        <v>157</v>
      </c>
      <c r="CQ957" t="s">
        <v>157</v>
      </c>
      <c r="CU957">
        <v>470.2</v>
      </c>
      <c r="CV957">
        <v>465.8</v>
      </c>
      <c r="CW957" t="s">
        <v>3356</v>
      </c>
      <c r="CX957">
        <v>0</v>
      </c>
      <c r="CY957" t="s">
        <v>677</v>
      </c>
    </row>
    <row r="958" spans="1:103" hidden="1">
      <c r="B958">
        <v>76955</v>
      </c>
      <c r="C958" t="s">
        <v>1896</v>
      </c>
      <c r="D958" t="s">
        <v>592</v>
      </c>
      <c r="E958" t="s">
        <v>3163</v>
      </c>
      <c r="F958" t="s">
        <v>594</v>
      </c>
      <c r="G958" t="s">
        <v>3372</v>
      </c>
      <c r="H958">
        <v>11824</v>
      </c>
      <c r="I958" t="s">
        <v>616</v>
      </c>
      <c r="J958" t="s">
        <v>1898</v>
      </c>
      <c r="L958" t="s">
        <v>1055</v>
      </c>
      <c r="M958" t="s">
        <v>1096</v>
      </c>
      <c r="N958" t="s">
        <v>3353</v>
      </c>
      <c r="O958" t="s">
        <v>3202</v>
      </c>
      <c r="P958" t="s">
        <v>3354</v>
      </c>
      <c r="Q958" t="s">
        <v>642</v>
      </c>
      <c r="R958">
        <v>917</v>
      </c>
      <c r="S958">
        <v>917</v>
      </c>
      <c r="T958">
        <v>828</v>
      </c>
      <c r="U958">
        <v>2</v>
      </c>
      <c r="V958">
        <v>2</v>
      </c>
      <c r="W958">
        <v>22</v>
      </c>
      <c r="Y958" t="s">
        <v>3373</v>
      </c>
      <c r="Z958" t="s">
        <v>607</v>
      </c>
      <c r="AA958">
        <v>8.9999999999999998E-4</v>
      </c>
      <c r="AB958">
        <v>0.02</v>
      </c>
      <c r="AC958">
        <v>1.6799999999999999E-2</v>
      </c>
      <c r="AD958" t="s">
        <v>607</v>
      </c>
      <c r="AE958">
        <v>0.94750000000000001</v>
      </c>
      <c r="AF958">
        <v>8.2000000000000007E-3</v>
      </c>
      <c r="AG958">
        <v>2.5000000000000001E-3</v>
      </c>
      <c r="AH958">
        <v>8.9999999999999998E-4</v>
      </c>
      <c r="AI958">
        <v>6.9999999999999999E-4</v>
      </c>
      <c r="AJ958">
        <v>5.9999999999999995E-4</v>
      </c>
      <c r="AK958">
        <v>2.9999999999999997E-4</v>
      </c>
      <c r="AL958">
        <v>3.6000000000000002E-4</v>
      </c>
      <c r="AM958">
        <v>2.4000000000000001E-4</v>
      </c>
      <c r="AN958">
        <v>5.4000000000000001E-4</v>
      </c>
      <c r="AO958">
        <v>1E-4</v>
      </c>
      <c r="AP958">
        <v>0</v>
      </c>
      <c r="AQ958" t="s">
        <v>607</v>
      </c>
      <c r="AR958" t="s">
        <v>607</v>
      </c>
      <c r="AS958" t="s">
        <v>607</v>
      </c>
      <c r="AT958" t="s">
        <v>607</v>
      </c>
      <c r="AU958" t="s">
        <v>606</v>
      </c>
      <c r="BK958">
        <v>1.0000000000000001E-5</v>
      </c>
      <c r="BL958">
        <v>4.0000000000000003E-5</v>
      </c>
      <c r="BM958">
        <v>1.0000000000000001E-5</v>
      </c>
      <c r="BN958">
        <v>0</v>
      </c>
      <c r="BO958">
        <v>0</v>
      </c>
      <c r="BP958">
        <v>0</v>
      </c>
      <c r="BQ958">
        <v>0</v>
      </c>
      <c r="BR958">
        <v>2.0000000000000001E-4</v>
      </c>
      <c r="BS958">
        <v>3.0000000000000001E-5</v>
      </c>
      <c r="BT958">
        <v>2.0000000000000002E-5</v>
      </c>
      <c r="BU958">
        <v>5.0000000000000002E-5</v>
      </c>
      <c r="BV958">
        <v>0.59299999999999997</v>
      </c>
      <c r="BW958">
        <v>0.7267808</v>
      </c>
      <c r="BX958">
        <v>17.2</v>
      </c>
      <c r="BY958">
        <v>4613.3</v>
      </c>
      <c r="BZ958">
        <v>193.6</v>
      </c>
      <c r="CB958">
        <v>107.5</v>
      </c>
      <c r="CC958">
        <v>3.7116961590000002</v>
      </c>
      <c r="CD958">
        <v>3.7085412170000001</v>
      </c>
      <c r="CE958">
        <v>218.62</v>
      </c>
      <c r="CF958" t="s">
        <v>609</v>
      </c>
      <c r="CG958">
        <v>2.5</v>
      </c>
      <c r="CH958" t="s">
        <v>1899</v>
      </c>
      <c r="CI958" t="s">
        <v>157</v>
      </c>
      <c r="CJ958" t="s">
        <v>1900</v>
      </c>
      <c r="CL958">
        <v>1514</v>
      </c>
      <c r="CM958">
        <v>2014</v>
      </c>
      <c r="CN958">
        <v>1514</v>
      </c>
      <c r="CO958">
        <v>2014</v>
      </c>
      <c r="CU958">
        <v>469.22</v>
      </c>
      <c r="CV958">
        <v>491.7</v>
      </c>
      <c r="CW958" t="s">
        <v>3356</v>
      </c>
      <c r="CX958">
        <v>0</v>
      </c>
      <c r="CY958" t="s">
        <v>677</v>
      </c>
    </row>
    <row r="959" spans="1:103" hidden="1">
      <c r="B959">
        <v>76946</v>
      </c>
      <c r="C959" t="s">
        <v>3374</v>
      </c>
      <c r="D959" t="s">
        <v>592</v>
      </c>
      <c r="E959" t="s">
        <v>3163</v>
      </c>
      <c r="F959" t="s">
        <v>594</v>
      </c>
      <c r="G959" t="s">
        <v>3375</v>
      </c>
      <c r="H959">
        <v>11146</v>
      </c>
      <c r="I959" t="s">
        <v>616</v>
      </c>
      <c r="J959" t="s">
        <v>1054</v>
      </c>
      <c r="K959">
        <v>17395</v>
      </c>
      <c r="L959" t="s">
        <v>1055</v>
      </c>
      <c r="M959" t="s">
        <v>959</v>
      </c>
      <c r="N959" t="s">
        <v>3353</v>
      </c>
      <c r="O959" t="s">
        <v>3202</v>
      </c>
      <c r="P959" t="s">
        <v>3354</v>
      </c>
      <c r="Q959" t="s">
        <v>642</v>
      </c>
      <c r="R959">
        <v>869</v>
      </c>
      <c r="S959">
        <v>869</v>
      </c>
      <c r="T959">
        <v>825</v>
      </c>
      <c r="U959">
        <v>5.6</v>
      </c>
      <c r="V959">
        <v>5.6</v>
      </c>
      <c r="W959">
        <v>22</v>
      </c>
      <c r="Y959" t="s">
        <v>3373</v>
      </c>
      <c r="Z959" t="s">
        <v>607</v>
      </c>
      <c r="AA959">
        <v>8.0000000000000004E-4</v>
      </c>
      <c r="AB959">
        <v>1.78E-2</v>
      </c>
      <c r="AC959">
        <v>1.72E-2</v>
      </c>
      <c r="AD959" t="s">
        <v>607</v>
      </c>
      <c r="AE959">
        <v>0.94950000000000001</v>
      </c>
      <c r="AF959">
        <v>9.1999999999999998E-3</v>
      </c>
      <c r="AG959">
        <v>2.2000000000000001E-3</v>
      </c>
      <c r="AH959">
        <v>8.0000000000000004E-4</v>
      </c>
      <c r="AI959">
        <v>5.9999999999999995E-4</v>
      </c>
      <c r="AJ959">
        <v>5.0000000000000001E-4</v>
      </c>
      <c r="AK959">
        <v>2.9999999999999997E-4</v>
      </c>
      <c r="AL959">
        <v>3.8000000000000002E-4</v>
      </c>
      <c r="AM959">
        <v>1.4999999999999999E-4</v>
      </c>
      <c r="AN959">
        <v>2.4000000000000001E-4</v>
      </c>
      <c r="AO959">
        <v>0</v>
      </c>
      <c r="AP959">
        <v>0</v>
      </c>
      <c r="AQ959" t="s">
        <v>607</v>
      </c>
      <c r="AR959" t="s">
        <v>607</v>
      </c>
      <c r="AS959" t="s">
        <v>607</v>
      </c>
      <c r="AT959" t="s">
        <v>606</v>
      </c>
      <c r="AU959" t="s">
        <v>607</v>
      </c>
      <c r="BK959">
        <v>1.0000000000000001E-5</v>
      </c>
      <c r="BL959">
        <v>4.0000000000000003E-5</v>
      </c>
      <c r="BM959">
        <v>1.0000000000000001E-5</v>
      </c>
      <c r="BN959">
        <v>0</v>
      </c>
      <c r="BO959">
        <v>0</v>
      </c>
      <c r="BP959">
        <v>0</v>
      </c>
      <c r="BQ959">
        <v>0</v>
      </c>
      <c r="BR959">
        <v>1.8000000000000001E-4</v>
      </c>
      <c r="BS959">
        <v>2.0000000000000002E-5</v>
      </c>
      <c r="BT959">
        <v>2.0000000000000002E-5</v>
      </c>
      <c r="BU959">
        <v>5.0000000000000002E-5</v>
      </c>
      <c r="BV959">
        <v>0.59099999999999997</v>
      </c>
      <c r="BW959">
        <v>0.72432960000000002</v>
      </c>
      <c r="BX959">
        <v>17.100000000000001</v>
      </c>
      <c r="BY959">
        <v>4619.2</v>
      </c>
      <c r="BZ959">
        <v>193.6</v>
      </c>
      <c r="CB959">
        <v>105.2</v>
      </c>
      <c r="CC959">
        <v>3.6322831249999998</v>
      </c>
      <c r="CD959">
        <v>3.6291956839999999</v>
      </c>
      <c r="CE959">
        <v>212.99</v>
      </c>
      <c r="CF959" t="s">
        <v>609</v>
      </c>
      <c r="CG959">
        <v>2.5</v>
      </c>
      <c r="CH959" t="s">
        <v>1057</v>
      </c>
      <c r="CI959" t="s">
        <v>157</v>
      </c>
      <c r="CJ959" t="s">
        <v>1058</v>
      </c>
      <c r="CL959">
        <v>1475.5</v>
      </c>
      <c r="CM959">
        <v>1790</v>
      </c>
      <c r="CN959">
        <v>1475.5</v>
      </c>
      <c r="CO959">
        <v>1790</v>
      </c>
      <c r="CP959" t="s">
        <v>157</v>
      </c>
      <c r="CQ959" t="s">
        <v>157</v>
      </c>
      <c r="CU959" t="s">
        <v>157</v>
      </c>
      <c r="CV959">
        <v>489.6</v>
      </c>
      <c r="CW959" t="s">
        <v>3356</v>
      </c>
      <c r="CX959">
        <v>0</v>
      </c>
      <c r="CY959" t="s">
        <v>677</v>
      </c>
    </row>
    <row r="960" spans="1:103" hidden="1">
      <c r="B960">
        <v>76735</v>
      </c>
      <c r="C960" t="s">
        <v>3376</v>
      </c>
      <c r="D960" t="s">
        <v>592</v>
      </c>
      <c r="E960" t="s">
        <v>3163</v>
      </c>
      <c r="F960" t="s">
        <v>594</v>
      </c>
      <c r="G960" t="s">
        <v>3377</v>
      </c>
      <c r="H960">
        <v>16234</v>
      </c>
      <c r="I960" t="s">
        <v>616</v>
      </c>
      <c r="J960" t="s">
        <v>2585</v>
      </c>
      <c r="L960" t="s">
        <v>617</v>
      </c>
      <c r="N960" t="s">
        <v>3353</v>
      </c>
      <c r="O960" t="s">
        <v>3219</v>
      </c>
      <c r="P960" t="s">
        <v>3354</v>
      </c>
      <c r="Q960" t="s">
        <v>642</v>
      </c>
      <c r="R960">
        <v>270</v>
      </c>
      <c r="S960">
        <v>270</v>
      </c>
      <c r="T960">
        <v>333</v>
      </c>
      <c r="U960">
        <v>-11</v>
      </c>
      <c r="V960">
        <v>-11</v>
      </c>
      <c r="W960">
        <v>22</v>
      </c>
      <c r="Y960" t="s">
        <v>3378</v>
      </c>
      <c r="Z960" t="s">
        <v>607</v>
      </c>
      <c r="AA960">
        <v>2.9999999999999997E-4</v>
      </c>
      <c r="AB960">
        <v>7.6E-3</v>
      </c>
      <c r="AC960">
        <v>1.4800000000000001E-2</v>
      </c>
      <c r="AD960" t="s">
        <v>607</v>
      </c>
      <c r="AE960">
        <v>0.96430000000000005</v>
      </c>
      <c r="AF960">
        <v>0.01</v>
      </c>
      <c r="AG960">
        <v>1.6000000000000001E-3</v>
      </c>
      <c r="AH960">
        <v>5.0000000000000001E-4</v>
      </c>
      <c r="AI960">
        <v>4.0000000000000002E-4</v>
      </c>
      <c r="AJ960">
        <v>2.0000000000000001E-4</v>
      </c>
      <c r="AK960">
        <v>1E-4</v>
      </c>
      <c r="AL960">
        <v>0</v>
      </c>
      <c r="AM960">
        <v>8.0000000000000007E-5</v>
      </c>
      <c r="AN960">
        <v>9.0000000000000006E-5</v>
      </c>
      <c r="AO960">
        <v>0</v>
      </c>
      <c r="AP960">
        <v>0</v>
      </c>
      <c r="AQ960" t="s">
        <v>607</v>
      </c>
      <c r="AR960" t="s">
        <v>607</v>
      </c>
      <c r="AS960" t="s">
        <v>607</v>
      </c>
      <c r="AT960" t="s">
        <v>607</v>
      </c>
      <c r="AU960" t="s">
        <v>606</v>
      </c>
      <c r="BK960">
        <v>1.0000000000000001E-5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1.0000000000000001E-5</v>
      </c>
      <c r="BU960">
        <v>1.0000000000000001E-5</v>
      </c>
      <c r="BV960">
        <v>0.58099999999999996</v>
      </c>
      <c r="BW960">
        <v>0.71207359999999997</v>
      </c>
      <c r="BX960">
        <v>16.8</v>
      </c>
      <c r="BY960">
        <v>4630</v>
      </c>
      <c r="BZ960">
        <v>193.5</v>
      </c>
      <c r="CB960">
        <v>109.1</v>
      </c>
      <c r="CC960">
        <v>3.7669400089999998</v>
      </c>
      <c r="CD960">
        <v>3.7637381099999998</v>
      </c>
      <c r="CE960">
        <v>221.13</v>
      </c>
      <c r="CF960" t="s">
        <v>609</v>
      </c>
      <c r="CG960">
        <v>12</v>
      </c>
      <c r="CH960" t="s">
        <v>3379</v>
      </c>
      <c r="CJ960" t="s">
        <v>2587</v>
      </c>
      <c r="CW960" t="s">
        <v>3380</v>
      </c>
      <c r="CX960">
        <v>0</v>
      </c>
      <c r="CY960" t="s">
        <v>677</v>
      </c>
    </row>
    <row r="961" spans="2:103" hidden="1">
      <c r="B961">
        <v>76731</v>
      </c>
      <c r="C961" t="s">
        <v>2704</v>
      </c>
      <c r="D961" t="s">
        <v>592</v>
      </c>
      <c r="E961" t="s">
        <v>3163</v>
      </c>
      <c r="F961" t="s">
        <v>594</v>
      </c>
      <c r="G961" t="s">
        <v>3381</v>
      </c>
      <c r="H961">
        <v>17571</v>
      </c>
      <c r="I961" t="s">
        <v>616</v>
      </c>
      <c r="J961" t="s">
        <v>2706</v>
      </c>
      <c r="L961" t="s">
        <v>2310</v>
      </c>
      <c r="N961" t="s">
        <v>3353</v>
      </c>
      <c r="O961" t="s">
        <v>3219</v>
      </c>
      <c r="P961" t="s">
        <v>3354</v>
      </c>
      <c r="Q961" t="s">
        <v>642</v>
      </c>
      <c r="R961">
        <v>290</v>
      </c>
      <c r="S961">
        <v>290</v>
      </c>
      <c r="T961">
        <v>331</v>
      </c>
      <c r="U961">
        <v>-16</v>
      </c>
      <c r="V961">
        <v>-16</v>
      </c>
      <c r="W961">
        <v>22</v>
      </c>
      <c r="Y961" t="s">
        <v>3378</v>
      </c>
      <c r="Z961" t="s">
        <v>607</v>
      </c>
      <c r="AA961">
        <v>2.9999999999999997E-4</v>
      </c>
      <c r="AB961">
        <v>9.4999999999999998E-3</v>
      </c>
      <c r="AC961">
        <v>1.3100000000000001E-2</v>
      </c>
      <c r="AD961" t="s">
        <v>607</v>
      </c>
      <c r="AE961">
        <v>0.96060000000000001</v>
      </c>
      <c r="AF961">
        <v>1.09E-2</v>
      </c>
      <c r="AG961">
        <v>2.5999999999999999E-3</v>
      </c>
      <c r="AH961">
        <v>1.9E-3</v>
      </c>
      <c r="AI961">
        <v>5.9999999999999995E-4</v>
      </c>
      <c r="AJ961">
        <v>2.0000000000000001E-4</v>
      </c>
      <c r="AK961">
        <v>1E-4</v>
      </c>
      <c r="AL961">
        <v>3.0000000000000001E-5</v>
      </c>
      <c r="AM961">
        <v>0</v>
      </c>
      <c r="AN961">
        <v>6.0000000000000002E-5</v>
      </c>
      <c r="AO961">
        <v>0</v>
      </c>
      <c r="AP961">
        <v>0</v>
      </c>
      <c r="AQ961" t="s">
        <v>606</v>
      </c>
      <c r="AR961" t="s">
        <v>606</v>
      </c>
      <c r="AS961" t="s">
        <v>607</v>
      </c>
      <c r="AT961" t="s">
        <v>606</v>
      </c>
      <c r="AU961" t="s">
        <v>607</v>
      </c>
      <c r="BK961">
        <v>0</v>
      </c>
      <c r="BL961">
        <v>2.0000000000000002E-5</v>
      </c>
      <c r="BM961">
        <v>1.0000000000000001E-5</v>
      </c>
      <c r="BN961">
        <v>0</v>
      </c>
      <c r="BO961">
        <v>0</v>
      </c>
      <c r="BP961">
        <v>0</v>
      </c>
      <c r="BQ961">
        <v>0</v>
      </c>
      <c r="BR961">
        <v>5.0000000000000002E-5</v>
      </c>
      <c r="BS961">
        <v>0</v>
      </c>
      <c r="BT961">
        <v>0</v>
      </c>
      <c r="BU961">
        <v>3.0000000000000001E-5</v>
      </c>
      <c r="BV961">
        <v>0.58399999999999996</v>
      </c>
      <c r="BW961">
        <v>0.71575040000000001</v>
      </c>
      <c r="BX961">
        <v>16.899999999999999</v>
      </c>
      <c r="BY961">
        <v>4621.3999999999996</v>
      </c>
      <c r="BZ961">
        <v>193.9</v>
      </c>
      <c r="CB961">
        <v>104.4</v>
      </c>
      <c r="CC961">
        <v>3.6046611999999998</v>
      </c>
      <c r="CD961">
        <v>3.6015972380000001</v>
      </c>
      <c r="CE961">
        <v>210.21</v>
      </c>
      <c r="CF961" t="s">
        <v>609</v>
      </c>
      <c r="CG961">
        <v>7.5</v>
      </c>
      <c r="CH961" t="s">
        <v>2707</v>
      </c>
      <c r="CJ961" t="s">
        <v>2708</v>
      </c>
      <c r="CW961" t="s">
        <v>3380</v>
      </c>
      <c r="CX961">
        <v>0</v>
      </c>
      <c r="CY961" t="s">
        <v>677</v>
      </c>
    </row>
    <row r="962" spans="2:103" hidden="1">
      <c r="B962">
        <v>76732</v>
      </c>
      <c r="C962" t="s">
        <v>3382</v>
      </c>
      <c r="D962" t="s">
        <v>592</v>
      </c>
      <c r="E962" t="s">
        <v>3163</v>
      </c>
      <c r="F962" t="s">
        <v>594</v>
      </c>
      <c r="G962" t="s">
        <v>3383</v>
      </c>
      <c r="H962">
        <v>17556</v>
      </c>
      <c r="I962" t="s">
        <v>616</v>
      </c>
      <c r="J962" t="s">
        <v>3384</v>
      </c>
      <c r="L962" t="s">
        <v>638</v>
      </c>
      <c r="N962" t="s">
        <v>3353</v>
      </c>
      <c r="O962" t="s">
        <v>3219</v>
      </c>
      <c r="P962" t="s">
        <v>3354</v>
      </c>
      <c r="Q962" t="s">
        <v>642</v>
      </c>
      <c r="R962">
        <v>490</v>
      </c>
      <c r="S962">
        <v>490</v>
      </c>
      <c r="T962">
        <v>365</v>
      </c>
      <c r="U962">
        <v>8</v>
      </c>
      <c r="V962">
        <v>8</v>
      </c>
      <c r="W962">
        <v>22</v>
      </c>
      <c r="Y962" t="s">
        <v>3378</v>
      </c>
      <c r="Z962" t="s">
        <v>607</v>
      </c>
      <c r="AA962">
        <v>2.9999999999999997E-4</v>
      </c>
      <c r="AB962">
        <v>8.3000000000000001E-3</v>
      </c>
      <c r="AC962">
        <v>1.4800000000000001E-2</v>
      </c>
      <c r="AD962" t="s">
        <v>607</v>
      </c>
      <c r="AE962">
        <v>0.96230000000000004</v>
      </c>
      <c r="AF962">
        <v>1.0200000000000001E-2</v>
      </c>
      <c r="AG962">
        <v>1.9E-3</v>
      </c>
      <c r="AH962">
        <v>5.0000000000000001E-4</v>
      </c>
      <c r="AI962">
        <v>4.0000000000000002E-4</v>
      </c>
      <c r="AJ962">
        <v>2.0000000000000001E-4</v>
      </c>
      <c r="AK962">
        <v>1E-4</v>
      </c>
      <c r="AL962">
        <v>4.0000000000000003E-5</v>
      </c>
      <c r="AM962">
        <v>6.9999999999999994E-5</v>
      </c>
      <c r="AN962">
        <v>2.5999999999999998E-4</v>
      </c>
      <c r="AO962">
        <v>1.9000000000000001E-4</v>
      </c>
      <c r="AP962">
        <v>2.0000000000000001E-4</v>
      </c>
      <c r="AQ962">
        <v>1E-4</v>
      </c>
      <c r="AR962" t="s">
        <v>607</v>
      </c>
      <c r="AS962" t="s">
        <v>607</v>
      </c>
      <c r="AT962" t="s">
        <v>607</v>
      </c>
      <c r="AU962" t="s">
        <v>606</v>
      </c>
      <c r="BK962">
        <v>1.0000000000000001E-5</v>
      </c>
      <c r="BL962">
        <v>2.0000000000000002E-5</v>
      </c>
      <c r="BM962">
        <v>1.0000000000000001E-5</v>
      </c>
      <c r="BN962">
        <v>0</v>
      </c>
      <c r="BO962">
        <v>0</v>
      </c>
      <c r="BP962">
        <v>1.0000000000000001E-5</v>
      </c>
      <c r="BQ962">
        <v>0</v>
      </c>
      <c r="BR962">
        <v>4.0000000000000003E-5</v>
      </c>
      <c r="BS962">
        <v>1.0000000000000001E-5</v>
      </c>
      <c r="BT962">
        <v>1.0000000000000001E-5</v>
      </c>
      <c r="BU962">
        <v>3.0000000000000001E-5</v>
      </c>
      <c r="BV962">
        <v>0.58399999999999996</v>
      </c>
      <c r="BW962">
        <v>0.71575040000000001</v>
      </c>
      <c r="BX962">
        <v>16.899999999999999</v>
      </c>
      <c r="BY962">
        <v>4627.1000000000004</v>
      </c>
      <c r="BZ962">
        <v>193.9</v>
      </c>
      <c r="CB962">
        <v>121</v>
      </c>
      <c r="CC962">
        <v>4.1778161420000002</v>
      </c>
      <c r="CD962">
        <v>4.1742649979999999</v>
      </c>
      <c r="CE962">
        <v>246.21</v>
      </c>
      <c r="CF962" t="s">
        <v>609</v>
      </c>
      <c r="CG962">
        <v>10</v>
      </c>
      <c r="CH962" t="s">
        <v>2574</v>
      </c>
      <c r="CJ962" t="s">
        <v>2575</v>
      </c>
      <c r="CW962" t="s">
        <v>3380</v>
      </c>
      <c r="CX962">
        <v>0</v>
      </c>
      <c r="CY962" t="s">
        <v>677</v>
      </c>
    </row>
    <row r="963" spans="2:103" hidden="1">
      <c r="B963">
        <v>76729</v>
      </c>
      <c r="C963" t="s">
        <v>3385</v>
      </c>
      <c r="D963" t="s">
        <v>592</v>
      </c>
      <c r="E963" t="s">
        <v>3163</v>
      </c>
      <c r="F963" t="s">
        <v>594</v>
      </c>
      <c r="G963" t="s">
        <v>3386</v>
      </c>
      <c r="H963">
        <v>13924</v>
      </c>
      <c r="I963" t="s">
        <v>616</v>
      </c>
      <c r="J963" t="s">
        <v>3387</v>
      </c>
      <c r="K963">
        <v>17475</v>
      </c>
      <c r="L963" t="s">
        <v>638</v>
      </c>
      <c r="M963" t="s">
        <v>1179</v>
      </c>
      <c r="N963" t="s">
        <v>3353</v>
      </c>
      <c r="O963" t="s">
        <v>3219</v>
      </c>
      <c r="P963" t="s">
        <v>3354</v>
      </c>
      <c r="Q963" t="s">
        <v>1063</v>
      </c>
      <c r="R963">
        <v>230</v>
      </c>
      <c r="S963">
        <v>230</v>
      </c>
      <c r="T963">
        <v>245</v>
      </c>
      <c r="U963">
        <v>-7.2</v>
      </c>
      <c r="V963">
        <v>-7.2</v>
      </c>
      <c r="W963">
        <v>21</v>
      </c>
      <c r="Y963" t="s">
        <v>3378</v>
      </c>
      <c r="Z963" t="s">
        <v>607</v>
      </c>
      <c r="AA963">
        <v>4.0000000000000002E-4</v>
      </c>
      <c r="AB963">
        <v>9.4000000000000004E-3</v>
      </c>
      <c r="AC963">
        <v>1.04E-2</v>
      </c>
      <c r="AD963" t="s">
        <v>607</v>
      </c>
      <c r="AE963">
        <v>0.96419999999999995</v>
      </c>
      <c r="AF963">
        <v>1.03E-2</v>
      </c>
      <c r="AG963">
        <v>1.9E-3</v>
      </c>
      <c r="AH963">
        <v>5.9999999999999995E-4</v>
      </c>
      <c r="AI963">
        <v>4.0000000000000002E-4</v>
      </c>
      <c r="AJ963">
        <v>2.9999999999999997E-4</v>
      </c>
      <c r="AK963">
        <v>1E-4</v>
      </c>
      <c r="AL963">
        <v>2.3000000000000001E-4</v>
      </c>
      <c r="AM963">
        <v>2.5000000000000001E-4</v>
      </c>
      <c r="AN963">
        <v>7.7999999999999999E-4</v>
      </c>
      <c r="AO963">
        <v>2.5999999999999998E-4</v>
      </c>
      <c r="AP963">
        <v>9.0000000000000006E-5</v>
      </c>
      <c r="AQ963" t="s">
        <v>607</v>
      </c>
      <c r="AR963" t="s">
        <v>607</v>
      </c>
      <c r="AS963" t="s">
        <v>607</v>
      </c>
      <c r="AT963" t="s">
        <v>606</v>
      </c>
      <c r="AU963" t="s">
        <v>606</v>
      </c>
      <c r="BK963">
        <v>1.0000000000000001E-5</v>
      </c>
      <c r="BL963">
        <v>6.0000000000000002E-5</v>
      </c>
      <c r="BM963">
        <v>2.0000000000000002E-5</v>
      </c>
      <c r="BN963">
        <v>0</v>
      </c>
      <c r="BO963">
        <v>1.0000000000000001E-5</v>
      </c>
      <c r="BP963">
        <v>3.0000000000000001E-5</v>
      </c>
      <c r="BQ963">
        <v>1.0000000000000001E-5</v>
      </c>
      <c r="BR963">
        <v>1.1E-4</v>
      </c>
      <c r="BS963">
        <v>2.0000000000000002E-5</v>
      </c>
      <c r="BT963">
        <v>2.0000000000000002E-5</v>
      </c>
      <c r="BU963">
        <v>1E-4</v>
      </c>
      <c r="BV963">
        <v>0.58399999999999996</v>
      </c>
      <c r="BW963">
        <v>0.71575040000000001</v>
      </c>
      <c r="BX963">
        <v>16.899999999999999</v>
      </c>
      <c r="BY963">
        <v>4611.8</v>
      </c>
      <c r="BZ963">
        <v>193.7</v>
      </c>
      <c r="CB963">
        <v>112.4</v>
      </c>
      <c r="CC963">
        <v>3.8808804490000002</v>
      </c>
      <c r="CD963">
        <v>3.8775816999999999</v>
      </c>
      <c r="CE963">
        <v>228.08</v>
      </c>
      <c r="CF963" t="s">
        <v>609</v>
      </c>
      <c r="CG963">
        <v>10</v>
      </c>
      <c r="CH963" t="s">
        <v>3388</v>
      </c>
      <c r="CI963" t="s">
        <v>157</v>
      </c>
      <c r="CJ963" t="s">
        <v>3389</v>
      </c>
      <c r="CU963">
        <v>458.2</v>
      </c>
      <c r="CV963">
        <v>452.7</v>
      </c>
      <c r="CW963" t="s">
        <v>3380</v>
      </c>
      <c r="CX963">
        <v>0</v>
      </c>
      <c r="CY963" t="s">
        <v>677</v>
      </c>
    </row>
    <row r="964" spans="2:103" hidden="1">
      <c r="B964">
        <v>76728</v>
      </c>
      <c r="C964" t="s">
        <v>2793</v>
      </c>
      <c r="D964" t="s">
        <v>592</v>
      </c>
      <c r="E964" t="s">
        <v>3163</v>
      </c>
      <c r="F964" t="s">
        <v>594</v>
      </c>
      <c r="G964" t="s">
        <v>3390</v>
      </c>
      <c r="H964">
        <v>11874</v>
      </c>
      <c r="I964" t="s">
        <v>616</v>
      </c>
      <c r="J964" t="s">
        <v>1087</v>
      </c>
      <c r="K964">
        <v>17476</v>
      </c>
      <c r="L964" t="s">
        <v>1088</v>
      </c>
      <c r="M964" t="s">
        <v>959</v>
      </c>
      <c r="N964" t="s">
        <v>3353</v>
      </c>
      <c r="O964" t="s">
        <v>3219</v>
      </c>
      <c r="P964" t="s">
        <v>3354</v>
      </c>
      <c r="Q964" t="s">
        <v>1063</v>
      </c>
      <c r="R964">
        <v>240</v>
      </c>
      <c r="S964">
        <v>240</v>
      </c>
      <c r="T964">
        <v>268</v>
      </c>
      <c r="U964">
        <v>-8</v>
      </c>
      <c r="V964">
        <v>-8</v>
      </c>
      <c r="W964">
        <v>22</v>
      </c>
      <c r="Y964" t="s">
        <v>3391</v>
      </c>
      <c r="Z964" t="s">
        <v>607</v>
      </c>
      <c r="AA964">
        <v>4.0000000000000002E-4</v>
      </c>
      <c r="AB964">
        <v>1.06E-2</v>
      </c>
      <c r="AC964">
        <v>9.5999999999999992E-3</v>
      </c>
      <c r="AD964" t="s">
        <v>607</v>
      </c>
      <c r="AE964">
        <v>0.96330000000000005</v>
      </c>
      <c r="AF964">
        <v>1.01E-2</v>
      </c>
      <c r="AG964">
        <v>2E-3</v>
      </c>
      <c r="AH964">
        <v>1.1999999999999999E-3</v>
      </c>
      <c r="AI964">
        <v>4.0000000000000002E-4</v>
      </c>
      <c r="AJ964">
        <v>4.0000000000000002E-4</v>
      </c>
      <c r="AK964">
        <v>2.0000000000000001E-4</v>
      </c>
      <c r="AL964">
        <v>4.2000000000000002E-4</v>
      </c>
      <c r="AM964">
        <v>2.3000000000000001E-4</v>
      </c>
      <c r="AN964">
        <v>5.9999999999999995E-4</v>
      </c>
      <c r="AO964">
        <v>9.0000000000000006E-5</v>
      </c>
      <c r="AP964">
        <v>0</v>
      </c>
      <c r="AQ964" t="s">
        <v>607</v>
      </c>
      <c r="AR964" t="s">
        <v>607</v>
      </c>
      <c r="AS964" t="s">
        <v>607</v>
      </c>
      <c r="AT964" t="s">
        <v>606</v>
      </c>
      <c r="AU964" t="s">
        <v>607</v>
      </c>
      <c r="BK964">
        <v>1.0000000000000001E-5</v>
      </c>
      <c r="BL964">
        <v>9.0000000000000006E-5</v>
      </c>
      <c r="BM964">
        <v>1.0000000000000001E-5</v>
      </c>
      <c r="BN964">
        <v>0</v>
      </c>
      <c r="BO964">
        <v>0</v>
      </c>
      <c r="BP964">
        <v>1.0000000000000001E-5</v>
      </c>
      <c r="BQ964">
        <v>0</v>
      </c>
      <c r="BR964">
        <v>1.9000000000000001E-4</v>
      </c>
      <c r="BS964">
        <v>3.0000000000000001E-5</v>
      </c>
      <c r="BT964">
        <v>3.0000000000000001E-5</v>
      </c>
      <c r="BU964">
        <v>9.0000000000000006E-5</v>
      </c>
      <c r="BV964">
        <v>0.58299999999999996</v>
      </c>
      <c r="BW964">
        <v>0.71452479999999996</v>
      </c>
      <c r="BX964">
        <v>16.899999999999999</v>
      </c>
      <c r="BY964">
        <v>4607.8</v>
      </c>
      <c r="BZ964">
        <v>193.6</v>
      </c>
      <c r="CB964">
        <v>106.1</v>
      </c>
      <c r="CC964">
        <v>3.6633577900000001</v>
      </c>
      <c r="CD964">
        <v>3.6602439360000001</v>
      </c>
      <c r="CE964">
        <v>215.05</v>
      </c>
      <c r="CF964" t="s">
        <v>609</v>
      </c>
      <c r="CG964">
        <v>15</v>
      </c>
      <c r="CH964" t="s">
        <v>1090</v>
      </c>
      <c r="CI964" t="s">
        <v>157</v>
      </c>
      <c r="CJ964" t="s">
        <v>1091</v>
      </c>
      <c r="CL964">
        <v>1300</v>
      </c>
      <c r="CM964">
        <v>1762</v>
      </c>
      <c r="CN964">
        <v>1300</v>
      </c>
      <c r="CO964">
        <v>1762</v>
      </c>
      <c r="CP964" t="s">
        <v>157</v>
      </c>
      <c r="CQ964" t="s">
        <v>157</v>
      </c>
      <c r="CU964">
        <v>458.2</v>
      </c>
      <c r="CV964">
        <v>453.7</v>
      </c>
      <c r="CW964" t="s">
        <v>3380</v>
      </c>
      <c r="CX964">
        <v>0</v>
      </c>
      <c r="CY964" t="s">
        <v>677</v>
      </c>
    </row>
    <row r="965" spans="2:103" hidden="1">
      <c r="B965">
        <v>76738</v>
      </c>
      <c r="C965" t="s">
        <v>3392</v>
      </c>
      <c r="D965" t="s">
        <v>592</v>
      </c>
      <c r="E965" t="s">
        <v>3163</v>
      </c>
      <c r="F965" t="s">
        <v>594</v>
      </c>
      <c r="G965" t="s">
        <v>3393</v>
      </c>
      <c r="H965">
        <v>11352</v>
      </c>
      <c r="I965" t="s">
        <v>616</v>
      </c>
      <c r="J965" t="s">
        <v>3394</v>
      </c>
      <c r="L965" t="s">
        <v>2310</v>
      </c>
      <c r="N965" t="s">
        <v>3353</v>
      </c>
      <c r="O965" t="s">
        <v>3219</v>
      </c>
      <c r="P965" t="s">
        <v>3354</v>
      </c>
      <c r="Q965" t="s">
        <v>642</v>
      </c>
      <c r="R965">
        <v>280</v>
      </c>
      <c r="S965">
        <v>280</v>
      </c>
      <c r="T965">
        <v>340</v>
      </c>
      <c r="U965">
        <v>-17</v>
      </c>
      <c r="V965">
        <v>-17</v>
      </c>
      <c r="W965">
        <v>21</v>
      </c>
      <c r="Y965" t="s">
        <v>3378</v>
      </c>
      <c r="Z965" t="s">
        <v>607</v>
      </c>
      <c r="AA965">
        <v>2.9999999999999997E-4</v>
      </c>
      <c r="AB965">
        <v>7.4999999999999997E-3</v>
      </c>
      <c r="AC965">
        <v>1.32E-2</v>
      </c>
      <c r="AD965" t="s">
        <v>607</v>
      </c>
      <c r="AE965">
        <v>0.96619999999999995</v>
      </c>
      <c r="AF965">
        <v>9.4000000000000004E-3</v>
      </c>
      <c r="AG965">
        <v>1.2999999999999999E-3</v>
      </c>
      <c r="AH965">
        <v>5.9999999999999995E-4</v>
      </c>
      <c r="AI965">
        <v>2.9999999999999997E-4</v>
      </c>
      <c r="AJ965">
        <v>2.0000000000000001E-4</v>
      </c>
      <c r="AK965">
        <v>1E-4</v>
      </c>
      <c r="AL965">
        <v>1.2E-4</v>
      </c>
      <c r="AM965">
        <v>1.2999999999999999E-4</v>
      </c>
      <c r="AN965">
        <v>3.3E-4</v>
      </c>
      <c r="AO965">
        <v>0</v>
      </c>
      <c r="AP965">
        <v>0</v>
      </c>
      <c r="AQ965" t="s">
        <v>607</v>
      </c>
      <c r="AR965" t="s">
        <v>607</v>
      </c>
      <c r="AS965" t="s">
        <v>607</v>
      </c>
      <c r="AT965" t="s">
        <v>606</v>
      </c>
      <c r="AU965" t="s">
        <v>606</v>
      </c>
      <c r="BK965">
        <v>2.0000000000000002E-5</v>
      </c>
      <c r="BL965">
        <v>4.0000000000000003E-5</v>
      </c>
      <c r="BM965">
        <v>1.0000000000000001E-5</v>
      </c>
      <c r="BN965">
        <v>0</v>
      </c>
      <c r="BO965">
        <v>0</v>
      </c>
      <c r="BP965">
        <v>0</v>
      </c>
      <c r="BQ965">
        <v>0</v>
      </c>
      <c r="BR965">
        <v>1.3999999999999999E-4</v>
      </c>
      <c r="BS965">
        <v>2.0000000000000002E-5</v>
      </c>
      <c r="BT965">
        <v>3.0000000000000001E-5</v>
      </c>
      <c r="BU965">
        <v>6.0000000000000002E-5</v>
      </c>
      <c r="BV965">
        <v>0.57999999999999996</v>
      </c>
      <c r="BW965">
        <v>0.71084800000000004</v>
      </c>
      <c r="BX965">
        <v>16.8</v>
      </c>
      <c r="BY965">
        <v>4624.3999999999996</v>
      </c>
      <c r="BZ965">
        <v>193.5</v>
      </c>
      <c r="CB965">
        <v>104.7</v>
      </c>
      <c r="CC965">
        <v>3.615019422</v>
      </c>
      <c r="CD965">
        <v>3.6119466550000001</v>
      </c>
      <c r="CE965">
        <v>212.02</v>
      </c>
      <c r="CF965" t="s">
        <v>609</v>
      </c>
      <c r="CG965">
        <v>18</v>
      </c>
      <c r="CH965" t="s">
        <v>3395</v>
      </c>
      <c r="CJ965" t="s">
        <v>2557</v>
      </c>
      <c r="CW965" t="s">
        <v>3380</v>
      </c>
      <c r="CX965">
        <v>0</v>
      </c>
      <c r="CY965" t="s">
        <v>677</v>
      </c>
    </row>
    <row r="966" spans="2:103" hidden="1">
      <c r="B966">
        <v>76740</v>
      </c>
      <c r="C966" t="s">
        <v>3396</v>
      </c>
      <c r="D966" t="s">
        <v>592</v>
      </c>
      <c r="E966" t="s">
        <v>3163</v>
      </c>
      <c r="F966" t="s">
        <v>594</v>
      </c>
      <c r="G966" t="s">
        <v>3397</v>
      </c>
      <c r="H966">
        <v>12960</v>
      </c>
      <c r="I966" t="s">
        <v>616</v>
      </c>
      <c r="J966" t="s">
        <v>3394</v>
      </c>
      <c r="L966" t="s">
        <v>2310</v>
      </c>
      <c r="N966" t="s">
        <v>3353</v>
      </c>
      <c r="O966" t="s">
        <v>3219</v>
      </c>
      <c r="P966" t="s">
        <v>3354</v>
      </c>
      <c r="Q966" t="s">
        <v>642</v>
      </c>
      <c r="R966">
        <v>490</v>
      </c>
      <c r="S966">
        <v>490</v>
      </c>
      <c r="T966">
        <v>588</v>
      </c>
      <c r="U966">
        <v>-4</v>
      </c>
      <c r="V966">
        <v>-4</v>
      </c>
      <c r="W966">
        <v>22</v>
      </c>
      <c r="Y966" t="s">
        <v>3398</v>
      </c>
      <c r="Z966" t="s">
        <v>607</v>
      </c>
      <c r="AA966">
        <v>2.9999999999999997E-4</v>
      </c>
      <c r="AB966">
        <v>7.7000000000000002E-3</v>
      </c>
      <c r="AC966">
        <v>1.41E-2</v>
      </c>
      <c r="AD966" t="s">
        <v>607</v>
      </c>
      <c r="AE966">
        <v>0.96430000000000005</v>
      </c>
      <c r="AF966">
        <v>9.7999999999999997E-3</v>
      </c>
      <c r="AG966">
        <v>1.6000000000000001E-3</v>
      </c>
      <c r="AH966">
        <v>6.9999999999999999E-4</v>
      </c>
      <c r="AI966">
        <v>5.0000000000000001E-4</v>
      </c>
      <c r="AJ966">
        <v>2.0000000000000001E-4</v>
      </c>
      <c r="AK966">
        <v>1E-4</v>
      </c>
      <c r="AL966">
        <v>9.0000000000000006E-5</v>
      </c>
      <c r="AM966">
        <v>5.0000000000000002E-5</v>
      </c>
      <c r="AN966">
        <v>2.4000000000000001E-4</v>
      </c>
      <c r="AO966">
        <v>1E-4</v>
      </c>
      <c r="AP966">
        <v>0</v>
      </c>
      <c r="AQ966" t="s">
        <v>607</v>
      </c>
      <c r="AR966" t="s">
        <v>607</v>
      </c>
      <c r="AS966" t="s">
        <v>607</v>
      </c>
      <c r="AT966" t="s">
        <v>607</v>
      </c>
      <c r="AU966" t="s">
        <v>606</v>
      </c>
      <c r="BK966">
        <v>2.0000000000000002E-5</v>
      </c>
      <c r="BL966">
        <v>3.0000000000000001E-5</v>
      </c>
      <c r="BM966">
        <v>1.0000000000000001E-5</v>
      </c>
      <c r="BN966">
        <v>0</v>
      </c>
      <c r="BO966">
        <v>0</v>
      </c>
      <c r="BP966">
        <v>0</v>
      </c>
      <c r="BQ966">
        <v>0</v>
      </c>
      <c r="BR966">
        <v>8.0000000000000007E-5</v>
      </c>
      <c r="BS966">
        <v>1.0000000000000001E-5</v>
      </c>
      <c r="BT966">
        <v>2.0000000000000002E-5</v>
      </c>
      <c r="BU966">
        <v>5.0000000000000002E-5</v>
      </c>
      <c r="BV966">
        <v>0.58199999999999996</v>
      </c>
      <c r="BW966">
        <v>0.71329920000000002</v>
      </c>
      <c r="BX966">
        <v>16.899999999999999</v>
      </c>
      <c r="BY966">
        <v>4626.6000000000004</v>
      </c>
      <c r="BZ966">
        <v>193.7</v>
      </c>
      <c r="CB966">
        <v>108.1</v>
      </c>
      <c r="CC966">
        <v>3.7324126030000002</v>
      </c>
      <c r="CD966">
        <v>3.7292400520000002</v>
      </c>
      <c r="CE966">
        <v>218.96</v>
      </c>
      <c r="CF966" t="s">
        <v>609</v>
      </c>
      <c r="CG966">
        <v>20</v>
      </c>
      <c r="CH966" t="s">
        <v>2578</v>
      </c>
      <c r="CJ966" t="s">
        <v>2557</v>
      </c>
      <c r="CW966" t="s">
        <v>3380</v>
      </c>
      <c r="CX966">
        <v>0</v>
      </c>
      <c r="CY966" t="s">
        <v>677</v>
      </c>
    </row>
    <row r="967" spans="2:103" hidden="1">
      <c r="C967" t="s">
        <v>2567</v>
      </c>
      <c r="D967" t="s">
        <v>592</v>
      </c>
      <c r="E967" t="s">
        <v>3163</v>
      </c>
      <c r="F967" t="s">
        <v>594</v>
      </c>
      <c r="G967" t="s">
        <v>3399</v>
      </c>
      <c r="H967">
        <v>7762</v>
      </c>
      <c r="I967" t="s">
        <v>616</v>
      </c>
      <c r="J967" t="s">
        <v>3400</v>
      </c>
      <c r="L967" t="s">
        <v>638</v>
      </c>
      <c r="N967" t="s">
        <v>3353</v>
      </c>
      <c r="O967" t="s">
        <v>3219</v>
      </c>
      <c r="P967" t="s">
        <v>3354</v>
      </c>
      <c r="Q967" t="s">
        <v>642</v>
      </c>
      <c r="R967">
        <v>350</v>
      </c>
      <c r="S967">
        <v>350</v>
      </c>
      <c r="T967">
        <v>419</v>
      </c>
      <c r="U967">
        <v>4</v>
      </c>
      <c r="V967">
        <v>4</v>
      </c>
      <c r="W967">
        <v>22</v>
      </c>
      <c r="Y967" t="s">
        <v>3398</v>
      </c>
      <c r="Z967" t="s">
        <v>607</v>
      </c>
      <c r="AA967">
        <v>2.9999999999999997E-4</v>
      </c>
      <c r="AB967">
        <v>7.4000000000000003E-3</v>
      </c>
      <c r="AC967">
        <v>1.3899999999999999E-2</v>
      </c>
      <c r="AD967" t="s">
        <v>607</v>
      </c>
      <c r="AE967">
        <v>0.9647</v>
      </c>
      <c r="AF967">
        <v>9.7999999999999997E-3</v>
      </c>
      <c r="AG967">
        <v>1.4E-3</v>
      </c>
      <c r="AH967">
        <v>5.9999999999999995E-4</v>
      </c>
      <c r="AI967">
        <v>2.9999999999999997E-4</v>
      </c>
      <c r="AJ967">
        <v>2.0000000000000001E-4</v>
      </c>
      <c r="AK967">
        <v>1E-4</v>
      </c>
      <c r="AL967">
        <v>1.6000000000000001E-4</v>
      </c>
      <c r="AM967">
        <v>1.2999999999999999E-4</v>
      </c>
      <c r="AN967">
        <v>6.0999999999999997E-4</v>
      </c>
      <c r="AO967">
        <v>9.0000000000000006E-5</v>
      </c>
      <c r="AP967">
        <v>0</v>
      </c>
      <c r="AQ967" t="s">
        <v>607</v>
      </c>
      <c r="AR967" t="s">
        <v>607</v>
      </c>
      <c r="AS967" t="s">
        <v>607</v>
      </c>
      <c r="AT967" t="s">
        <v>606</v>
      </c>
      <c r="AU967" t="s">
        <v>606</v>
      </c>
      <c r="BK967">
        <v>2.0000000000000002E-5</v>
      </c>
      <c r="BL967">
        <v>4.0000000000000003E-5</v>
      </c>
      <c r="BM967">
        <v>1.0000000000000001E-5</v>
      </c>
      <c r="BN967">
        <v>0</v>
      </c>
      <c r="BO967">
        <v>0</v>
      </c>
      <c r="BP967">
        <v>1.0000000000000001E-5</v>
      </c>
      <c r="BQ967">
        <v>0</v>
      </c>
      <c r="BR967">
        <v>1E-4</v>
      </c>
      <c r="BS967">
        <v>2.0000000000000002E-5</v>
      </c>
      <c r="BT967">
        <v>3.0000000000000001E-5</v>
      </c>
      <c r="BU967">
        <v>8.0000000000000007E-5</v>
      </c>
      <c r="BV967">
        <v>0.58299999999999996</v>
      </c>
      <c r="BW967">
        <v>0.71452479999999996</v>
      </c>
      <c r="BX967">
        <v>16.899999999999999</v>
      </c>
      <c r="BY967">
        <v>4625.7</v>
      </c>
      <c r="BZ967">
        <v>193.8</v>
      </c>
      <c r="CB967">
        <v>108.6</v>
      </c>
      <c r="CC967">
        <v>3.749676306</v>
      </c>
      <c r="CD967">
        <v>3.746489081</v>
      </c>
      <c r="CE967">
        <v>220.69</v>
      </c>
      <c r="CF967" t="s">
        <v>609</v>
      </c>
      <c r="CG967">
        <v>10</v>
      </c>
      <c r="CH967" t="s">
        <v>2570</v>
      </c>
      <c r="CJ967" t="s">
        <v>2571</v>
      </c>
      <c r="CW967" t="s">
        <v>3380</v>
      </c>
      <c r="CX967">
        <v>0</v>
      </c>
      <c r="CY967" t="s">
        <v>677</v>
      </c>
    </row>
    <row r="968" spans="2:103" hidden="1">
      <c r="B968">
        <v>76733</v>
      </c>
      <c r="C968" t="s">
        <v>2597</v>
      </c>
      <c r="D968" t="s">
        <v>592</v>
      </c>
      <c r="E968" t="s">
        <v>3163</v>
      </c>
      <c r="F968" t="s">
        <v>594</v>
      </c>
      <c r="G968" t="s">
        <v>3401</v>
      </c>
      <c r="H968">
        <v>9729</v>
      </c>
      <c r="I968" t="s">
        <v>616</v>
      </c>
      <c r="J968" t="s">
        <v>3402</v>
      </c>
      <c r="L968" t="s">
        <v>638</v>
      </c>
      <c r="N968" t="s">
        <v>3353</v>
      </c>
      <c r="O968" t="s">
        <v>3219</v>
      </c>
      <c r="P968" t="s">
        <v>3354</v>
      </c>
      <c r="Q968" t="s">
        <v>642</v>
      </c>
      <c r="R968">
        <v>350</v>
      </c>
      <c r="S968">
        <v>350</v>
      </c>
      <c r="T968">
        <v>179</v>
      </c>
      <c r="U968">
        <v>8</v>
      </c>
      <c r="V968">
        <v>8</v>
      </c>
      <c r="W968">
        <v>22</v>
      </c>
      <c r="Y968" t="s">
        <v>3398</v>
      </c>
      <c r="Z968" t="s">
        <v>607</v>
      </c>
      <c r="AA968">
        <v>2.9999999999999997E-4</v>
      </c>
      <c r="AB968">
        <v>7.7000000000000002E-3</v>
      </c>
      <c r="AC968">
        <v>1.41E-2</v>
      </c>
      <c r="AD968" t="s">
        <v>607</v>
      </c>
      <c r="AE968">
        <v>0.96460000000000001</v>
      </c>
      <c r="AF968">
        <v>9.5999999999999992E-3</v>
      </c>
      <c r="AG968">
        <v>1.4E-3</v>
      </c>
      <c r="AH968">
        <v>6.9999999999999999E-4</v>
      </c>
      <c r="AI968">
        <v>2.9999999999999997E-4</v>
      </c>
      <c r="AJ968">
        <v>2.0000000000000001E-4</v>
      </c>
      <c r="AK968">
        <v>1E-4</v>
      </c>
      <c r="AL968">
        <v>1E-4</v>
      </c>
      <c r="AM968">
        <v>6.0000000000000002E-5</v>
      </c>
      <c r="AN968">
        <v>5.1999999999999995E-4</v>
      </c>
      <c r="AO968">
        <v>9.0000000000000006E-5</v>
      </c>
      <c r="AP968">
        <v>0</v>
      </c>
      <c r="AQ968" t="s">
        <v>607</v>
      </c>
      <c r="AR968" t="s">
        <v>607</v>
      </c>
      <c r="AS968" t="s">
        <v>607</v>
      </c>
      <c r="AT968" t="s">
        <v>606</v>
      </c>
      <c r="AU968" t="s">
        <v>606</v>
      </c>
      <c r="BK968">
        <v>1.0000000000000001E-5</v>
      </c>
      <c r="BL968">
        <v>3.0000000000000001E-5</v>
      </c>
      <c r="BM968">
        <v>1.0000000000000001E-5</v>
      </c>
      <c r="BN968">
        <v>0</v>
      </c>
      <c r="BO968">
        <v>0</v>
      </c>
      <c r="BP968">
        <v>1.0000000000000001E-5</v>
      </c>
      <c r="BQ968">
        <v>0</v>
      </c>
      <c r="BR968">
        <v>6.9999999999999994E-5</v>
      </c>
      <c r="BS968">
        <v>1.0000000000000001E-5</v>
      </c>
      <c r="BT968">
        <v>2.0000000000000002E-5</v>
      </c>
      <c r="BU968">
        <v>6.9999999999999994E-5</v>
      </c>
      <c r="BV968">
        <v>0.58199999999999996</v>
      </c>
      <c r="BW968">
        <v>0.71329920000000002</v>
      </c>
      <c r="BX968">
        <v>16.899999999999999</v>
      </c>
      <c r="BY968">
        <v>4626.5</v>
      </c>
      <c r="BZ968">
        <v>193.6</v>
      </c>
      <c r="CB968">
        <v>109.6</v>
      </c>
      <c r="CC968">
        <v>3.7842037120000001</v>
      </c>
      <c r="CD968">
        <v>3.7809871390000001</v>
      </c>
      <c r="CE968">
        <v>222.18</v>
      </c>
      <c r="CF968" t="s">
        <v>609</v>
      </c>
      <c r="CG968">
        <v>15</v>
      </c>
      <c r="CH968" t="s">
        <v>2599</v>
      </c>
      <c r="CJ968" t="s">
        <v>2600</v>
      </c>
      <c r="CW968" t="s">
        <v>3380</v>
      </c>
      <c r="CX968">
        <v>0</v>
      </c>
      <c r="CY968" t="s">
        <v>677</v>
      </c>
    </row>
    <row r="969" spans="2:103" hidden="1">
      <c r="B969">
        <v>76736</v>
      </c>
      <c r="C969" t="s">
        <v>3403</v>
      </c>
      <c r="D969" t="s">
        <v>592</v>
      </c>
      <c r="E969" t="s">
        <v>3163</v>
      </c>
      <c r="F969" t="s">
        <v>594</v>
      </c>
      <c r="G969" t="s">
        <v>3404</v>
      </c>
      <c r="H969">
        <v>12528</v>
      </c>
      <c r="I969" t="s">
        <v>616</v>
      </c>
      <c r="J969" t="s">
        <v>2549</v>
      </c>
      <c r="L969" t="s">
        <v>617</v>
      </c>
      <c r="N969" t="s">
        <v>3353</v>
      </c>
      <c r="O969" t="s">
        <v>3219</v>
      </c>
      <c r="P969" t="s">
        <v>3354</v>
      </c>
      <c r="Q969" t="s">
        <v>642</v>
      </c>
      <c r="R969">
        <v>260</v>
      </c>
      <c r="S969">
        <v>260</v>
      </c>
      <c r="T969">
        <v>280</v>
      </c>
      <c r="U969">
        <v>-6</v>
      </c>
      <c r="V969">
        <v>-6</v>
      </c>
      <c r="W969">
        <v>22</v>
      </c>
      <c r="Y969" t="s">
        <v>3378</v>
      </c>
      <c r="Z969" t="s">
        <v>607</v>
      </c>
      <c r="AA969">
        <v>2.9999999999999997E-4</v>
      </c>
      <c r="AB969">
        <v>7.7000000000000002E-3</v>
      </c>
      <c r="AC969">
        <v>1.6400000000000001E-2</v>
      </c>
      <c r="AD969" t="s">
        <v>607</v>
      </c>
      <c r="AE969">
        <v>0.96299999999999997</v>
      </c>
      <c r="AF969">
        <v>9.4000000000000004E-3</v>
      </c>
      <c r="AG969">
        <v>1.2999999999999999E-3</v>
      </c>
      <c r="AH969">
        <v>8.9999999999999998E-4</v>
      </c>
      <c r="AI969">
        <v>2.0000000000000001E-4</v>
      </c>
      <c r="AJ969">
        <v>1E-4</v>
      </c>
      <c r="AK969">
        <v>1E-4</v>
      </c>
      <c r="AL969">
        <v>1.1E-4</v>
      </c>
      <c r="AM969">
        <v>6.0000000000000002E-5</v>
      </c>
      <c r="AN969">
        <v>2.5000000000000001E-4</v>
      </c>
      <c r="AO969">
        <v>0</v>
      </c>
      <c r="AP969">
        <v>0</v>
      </c>
      <c r="AQ969" t="s">
        <v>606</v>
      </c>
      <c r="AR969" t="s">
        <v>606</v>
      </c>
      <c r="AS969" t="s">
        <v>607</v>
      </c>
      <c r="AT969" t="s">
        <v>607</v>
      </c>
      <c r="AU969" t="s">
        <v>606</v>
      </c>
      <c r="BK969">
        <v>1.0000000000000001E-5</v>
      </c>
      <c r="BL969">
        <v>3.0000000000000001E-5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6.0000000000000002E-5</v>
      </c>
      <c r="BS969">
        <v>1.0000000000000001E-5</v>
      </c>
      <c r="BT969">
        <v>2.0000000000000002E-5</v>
      </c>
      <c r="BU969">
        <v>5.0000000000000002E-5</v>
      </c>
      <c r="BV969">
        <v>0.58299999999999996</v>
      </c>
      <c r="BW969">
        <v>0.71452479999999996</v>
      </c>
      <c r="BX969">
        <v>16.899999999999999</v>
      </c>
      <c r="BY969">
        <v>4633.7</v>
      </c>
      <c r="BZ969">
        <v>193.7</v>
      </c>
      <c r="CB969">
        <v>105.4</v>
      </c>
      <c r="CC969">
        <v>3.6391886059999998</v>
      </c>
      <c r="CD969">
        <v>3.6360952960000001</v>
      </c>
      <c r="CE969">
        <v>213.48</v>
      </c>
      <c r="CF969" t="s">
        <v>609</v>
      </c>
      <c r="CG969">
        <v>16</v>
      </c>
      <c r="CH969" t="s">
        <v>3405</v>
      </c>
      <c r="CJ969" t="s">
        <v>2553</v>
      </c>
      <c r="CW969" t="s">
        <v>3380</v>
      </c>
      <c r="CX969">
        <v>0</v>
      </c>
      <c r="CY969" t="s">
        <v>677</v>
      </c>
    </row>
    <row r="970" spans="2:103" hidden="1">
      <c r="B970">
        <v>76970</v>
      </c>
      <c r="C970" t="s">
        <v>2637</v>
      </c>
      <c r="D970" t="s">
        <v>592</v>
      </c>
      <c r="E970" t="s">
        <v>3163</v>
      </c>
      <c r="F970" t="s">
        <v>594</v>
      </c>
      <c r="G970" t="s">
        <v>3406</v>
      </c>
      <c r="H970">
        <v>12704</v>
      </c>
      <c r="I970" t="s">
        <v>616</v>
      </c>
      <c r="J970" t="s">
        <v>2639</v>
      </c>
      <c r="L970" t="s">
        <v>617</v>
      </c>
      <c r="M970" t="s">
        <v>2640</v>
      </c>
      <c r="N970" t="s">
        <v>3353</v>
      </c>
      <c r="O970" t="s">
        <v>3407</v>
      </c>
      <c r="P970" t="s">
        <v>3354</v>
      </c>
      <c r="Q970" t="s">
        <v>642</v>
      </c>
      <c r="R970">
        <v>480</v>
      </c>
      <c r="S970">
        <v>480</v>
      </c>
      <c r="T970">
        <v>510</v>
      </c>
      <c r="U970">
        <v>3</v>
      </c>
      <c r="V970">
        <v>3</v>
      </c>
      <c r="W970">
        <v>21</v>
      </c>
      <c r="Y970" t="s">
        <v>3408</v>
      </c>
      <c r="Z970">
        <v>2.0000000000000001E-4</v>
      </c>
      <c r="AA970">
        <v>2.9999999999999997E-4</v>
      </c>
      <c r="AB970">
        <v>9.1000000000000004E-3</v>
      </c>
      <c r="AC970">
        <v>1.7899999999999999E-2</v>
      </c>
      <c r="AD970" t="s">
        <v>606</v>
      </c>
      <c r="AE970">
        <v>0.9546</v>
      </c>
      <c r="AF970">
        <v>1.2500000000000001E-2</v>
      </c>
      <c r="AG970">
        <v>2.5000000000000001E-3</v>
      </c>
      <c r="AH970">
        <v>8.9999999999999998E-4</v>
      </c>
      <c r="AI970">
        <v>1E-3</v>
      </c>
      <c r="AJ970">
        <v>5.0000000000000001E-4</v>
      </c>
      <c r="AK970">
        <v>2.9999999999999997E-4</v>
      </c>
      <c r="AL970">
        <v>8.0000000000000007E-5</v>
      </c>
      <c r="AM970">
        <v>0</v>
      </c>
      <c r="AN970">
        <v>0</v>
      </c>
      <c r="AO970">
        <v>0</v>
      </c>
      <c r="AP970">
        <v>0</v>
      </c>
      <c r="AQ970" t="s">
        <v>607</v>
      </c>
      <c r="AR970" t="s">
        <v>607</v>
      </c>
      <c r="AS970" t="s">
        <v>607</v>
      </c>
      <c r="AT970" t="s">
        <v>606</v>
      </c>
      <c r="AU970" t="s">
        <v>606</v>
      </c>
      <c r="BK970">
        <v>0</v>
      </c>
      <c r="BL970">
        <v>5.0000000000000002E-5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6.9999999999999994E-5</v>
      </c>
      <c r="BS970">
        <v>0</v>
      </c>
      <c r="BT970">
        <v>0</v>
      </c>
      <c r="BU970">
        <v>0</v>
      </c>
      <c r="BV970">
        <v>0.58899999999999997</v>
      </c>
      <c r="BW970">
        <v>0.72187840000000003</v>
      </c>
      <c r="BX970">
        <v>17</v>
      </c>
      <c r="BY970">
        <v>4634.7</v>
      </c>
      <c r="BZ970">
        <v>194.6</v>
      </c>
      <c r="CB970">
        <v>99.4</v>
      </c>
      <c r="CC970">
        <v>3.432024169</v>
      </c>
      <c r="CD970">
        <v>3.4291069489999999</v>
      </c>
      <c r="CE970">
        <v>199.13</v>
      </c>
      <c r="CF970" t="s">
        <v>609</v>
      </c>
      <c r="CG970">
        <v>0</v>
      </c>
      <c r="CH970" t="s">
        <v>2643</v>
      </c>
      <c r="CJ970" t="s">
        <v>2644</v>
      </c>
      <c r="CW970" t="s">
        <v>3409</v>
      </c>
      <c r="CX970">
        <v>0</v>
      </c>
      <c r="CY970" t="s">
        <v>677</v>
      </c>
    </row>
    <row r="971" spans="2:103" hidden="1">
      <c r="C971" t="s">
        <v>2731</v>
      </c>
      <c r="D971" t="s">
        <v>592</v>
      </c>
      <c r="E971" t="s">
        <v>3163</v>
      </c>
      <c r="F971" t="s">
        <v>594</v>
      </c>
      <c r="G971" t="s">
        <v>3410</v>
      </c>
      <c r="H971">
        <v>12282</v>
      </c>
      <c r="I971" t="s">
        <v>616</v>
      </c>
      <c r="J971" t="s">
        <v>2733</v>
      </c>
      <c r="L971" t="s">
        <v>2310</v>
      </c>
      <c r="N971" t="s">
        <v>3353</v>
      </c>
      <c r="O971" t="s">
        <v>3407</v>
      </c>
      <c r="P971" t="s">
        <v>3354</v>
      </c>
      <c r="Q971" t="s">
        <v>642</v>
      </c>
      <c r="R971">
        <v>150</v>
      </c>
      <c r="S971">
        <v>150</v>
      </c>
      <c r="T971">
        <v>155</v>
      </c>
      <c r="U971">
        <v>3</v>
      </c>
      <c r="V971">
        <v>3</v>
      </c>
      <c r="W971">
        <v>21</v>
      </c>
      <c r="Y971" t="s">
        <v>3411</v>
      </c>
      <c r="Z971" t="s">
        <v>607</v>
      </c>
      <c r="AA971">
        <v>4.0000000000000002E-4</v>
      </c>
      <c r="AB971">
        <v>1.14E-2</v>
      </c>
      <c r="AC971">
        <v>1.6799999999999999E-2</v>
      </c>
      <c r="AD971" t="s">
        <v>607</v>
      </c>
      <c r="AE971">
        <v>0.95140000000000002</v>
      </c>
      <c r="AF971">
        <v>1.32E-2</v>
      </c>
      <c r="AG971">
        <v>2.8999999999999998E-3</v>
      </c>
      <c r="AH971">
        <v>1E-3</v>
      </c>
      <c r="AI971">
        <v>1.1000000000000001E-3</v>
      </c>
      <c r="AJ971">
        <v>5.0000000000000001E-4</v>
      </c>
      <c r="AK971">
        <v>4.0000000000000002E-4</v>
      </c>
      <c r="AL971">
        <v>3.3E-4</v>
      </c>
      <c r="AM971">
        <v>2.0000000000000002E-5</v>
      </c>
      <c r="AN971">
        <v>1.6000000000000001E-4</v>
      </c>
      <c r="AO971">
        <v>9.0000000000000006E-5</v>
      </c>
      <c r="AP971">
        <v>0</v>
      </c>
      <c r="AQ971" t="s">
        <v>607</v>
      </c>
      <c r="AR971" t="s">
        <v>606</v>
      </c>
      <c r="AS971" t="s">
        <v>607</v>
      </c>
      <c r="AT971" t="s">
        <v>607</v>
      </c>
      <c r="AU971" t="s">
        <v>606</v>
      </c>
      <c r="BK971">
        <v>2.0000000000000002E-5</v>
      </c>
      <c r="BL971">
        <v>5.0000000000000002E-5</v>
      </c>
      <c r="BM971">
        <v>1.0000000000000001E-5</v>
      </c>
      <c r="BN971">
        <v>0</v>
      </c>
      <c r="BO971">
        <v>0</v>
      </c>
      <c r="BP971">
        <v>1.0000000000000001E-5</v>
      </c>
      <c r="BQ971">
        <v>0</v>
      </c>
      <c r="BR971">
        <v>1.2E-4</v>
      </c>
      <c r="BS971">
        <v>3.0000000000000001E-5</v>
      </c>
      <c r="BT971">
        <v>3.0000000000000001E-5</v>
      </c>
      <c r="BU971">
        <v>3.0000000000000001E-5</v>
      </c>
      <c r="BV971">
        <v>0.59099999999999997</v>
      </c>
      <c r="BW971">
        <v>0.72432960000000002</v>
      </c>
      <c r="BX971">
        <v>17.100000000000001</v>
      </c>
      <c r="BY971">
        <v>4628.3</v>
      </c>
      <c r="BZ971">
        <v>194.7</v>
      </c>
      <c r="CB971">
        <v>106.4</v>
      </c>
      <c r="CC971">
        <v>3.6737160119999999</v>
      </c>
      <c r="CD971">
        <v>3.6705933530000001</v>
      </c>
      <c r="CE971">
        <v>215.18</v>
      </c>
      <c r="CF971" t="s">
        <v>609</v>
      </c>
      <c r="CG971">
        <v>10</v>
      </c>
      <c r="CH971" t="s">
        <v>3412</v>
      </c>
      <c r="CJ971" t="s">
        <v>2316</v>
      </c>
      <c r="CW971" t="s">
        <v>3409</v>
      </c>
      <c r="CX971">
        <v>0</v>
      </c>
      <c r="CY971" t="s">
        <v>677</v>
      </c>
    </row>
    <row r="972" spans="2:103" hidden="1">
      <c r="B972">
        <v>76761</v>
      </c>
      <c r="C972" t="s">
        <v>3413</v>
      </c>
      <c r="D972" t="s">
        <v>592</v>
      </c>
      <c r="E972" t="s">
        <v>3163</v>
      </c>
      <c r="F972" t="s">
        <v>594</v>
      </c>
      <c r="G972" t="s">
        <v>3414</v>
      </c>
      <c r="H972">
        <v>13870</v>
      </c>
      <c r="I972" t="s">
        <v>616</v>
      </c>
      <c r="J972" t="s">
        <v>2539</v>
      </c>
      <c r="L972" t="s">
        <v>2310</v>
      </c>
      <c r="N972" t="s">
        <v>3353</v>
      </c>
      <c r="O972" t="s">
        <v>3407</v>
      </c>
      <c r="P972" t="s">
        <v>3354</v>
      </c>
      <c r="Q972" t="s">
        <v>642</v>
      </c>
      <c r="R972">
        <v>210</v>
      </c>
      <c r="S972">
        <v>210</v>
      </c>
      <c r="T972">
        <v>219</v>
      </c>
      <c r="U972">
        <v>-22</v>
      </c>
      <c r="V972">
        <v>-22</v>
      </c>
      <c r="W972">
        <v>22</v>
      </c>
      <c r="Y972" t="s">
        <v>3378</v>
      </c>
      <c r="Z972" t="s">
        <v>607</v>
      </c>
      <c r="AA972">
        <v>2.9999999999999997E-4</v>
      </c>
      <c r="AB972">
        <v>9.4999999999999998E-3</v>
      </c>
      <c r="AC972">
        <v>1.5599999999999999E-2</v>
      </c>
      <c r="AD972" t="s">
        <v>607</v>
      </c>
      <c r="AE972">
        <v>0.95499999999999996</v>
      </c>
      <c r="AF972">
        <v>1.4500000000000001E-2</v>
      </c>
      <c r="AG972">
        <v>2.7000000000000001E-3</v>
      </c>
      <c r="AH972">
        <v>1.1000000000000001E-3</v>
      </c>
      <c r="AI972">
        <v>5.9999999999999995E-4</v>
      </c>
      <c r="AJ972">
        <v>2.0000000000000001E-4</v>
      </c>
      <c r="AK972">
        <v>1E-4</v>
      </c>
      <c r="AL972">
        <v>0</v>
      </c>
      <c r="AM972">
        <v>0</v>
      </c>
      <c r="AN972">
        <v>6.0000000000000002E-5</v>
      </c>
      <c r="AO972">
        <v>6.0000000000000002E-5</v>
      </c>
      <c r="AP972">
        <v>8.0000000000000007E-5</v>
      </c>
      <c r="AQ972">
        <v>1E-4</v>
      </c>
      <c r="AR972" t="s">
        <v>607</v>
      </c>
      <c r="AS972" t="s">
        <v>607</v>
      </c>
      <c r="AT972" t="s">
        <v>606</v>
      </c>
      <c r="AU972" t="s">
        <v>606</v>
      </c>
      <c r="BK972">
        <v>0</v>
      </c>
      <c r="BL972">
        <v>0</v>
      </c>
      <c r="BM972">
        <v>2.0000000000000002E-5</v>
      </c>
      <c r="BN972">
        <v>0</v>
      </c>
      <c r="BO972">
        <v>1.0000000000000001E-5</v>
      </c>
      <c r="BP972">
        <v>3.0000000000000001E-5</v>
      </c>
      <c r="BQ972">
        <v>2.0000000000000002E-5</v>
      </c>
      <c r="BR972">
        <v>0</v>
      </c>
      <c r="BS972">
        <v>0</v>
      </c>
      <c r="BT972">
        <v>0</v>
      </c>
      <c r="BU972">
        <v>2.0000000000000002E-5</v>
      </c>
      <c r="BV972">
        <v>0.58799999999999997</v>
      </c>
      <c r="BW972">
        <v>0.72065279999999998</v>
      </c>
      <c r="BX972">
        <v>17</v>
      </c>
      <c r="BY972">
        <v>4629.2</v>
      </c>
      <c r="BZ972">
        <v>194.6</v>
      </c>
      <c r="CB972">
        <v>125.7</v>
      </c>
      <c r="CC972">
        <v>4.3400949500000001</v>
      </c>
      <c r="CD972">
        <v>4.3364058700000001</v>
      </c>
      <c r="CE972">
        <v>253.68</v>
      </c>
      <c r="CF972" t="s">
        <v>609</v>
      </c>
      <c r="CG972">
        <v>7.5</v>
      </c>
      <c r="CH972" t="s">
        <v>3415</v>
      </c>
      <c r="CJ972" t="s">
        <v>2545</v>
      </c>
      <c r="CW972" t="s">
        <v>3409</v>
      </c>
      <c r="CX972">
        <v>0</v>
      </c>
      <c r="CY972" t="s">
        <v>677</v>
      </c>
    </row>
    <row r="973" spans="2:103" hidden="1">
      <c r="B973">
        <v>76967</v>
      </c>
      <c r="C973" t="s">
        <v>3416</v>
      </c>
      <c r="D973" t="s">
        <v>592</v>
      </c>
      <c r="E973" t="s">
        <v>3163</v>
      </c>
      <c r="F973" t="s">
        <v>594</v>
      </c>
      <c r="G973" t="s">
        <v>3417</v>
      </c>
      <c r="H973">
        <v>8550</v>
      </c>
      <c r="I973" t="s">
        <v>616</v>
      </c>
      <c r="J973" t="s">
        <v>3050</v>
      </c>
      <c r="L973" t="s">
        <v>2310</v>
      </c>
      <c r="N973" t="s">
        <v>3353</v>
      </c>
      <c r="O973" t="s">
        <v>3407</v>
      </c>
      <c r="P973" t="s">
        <v>3354</v>
      </c>
      <c r="Q973" t="s">
        <v>642</v>
      </c>
      <c r="R973">
        <v>500</v>
      </c>
      <c r="S973">
        <v>500</v>
      </c>
      <c r="T973">
        <v>551</v>
      </c>
      <c r="U973">
        <v>7</v>
      </c>
      <c r="V973">
        <v>7</v>
      </c>
      <c r="W973">
        <v>22</v>
      </c>
      <c r="Y973" t="s">
        <v>3378</v>
      </c>
      <c r="Z973" t="s">
        <v>607</v>
      </c>
      <c r="AA973">
        <v>6.9999999999999999E-4</v>
      </c>
      <c r="AB973">
        <v>1.89E-2</v>
      </c>
      <c r="AC973">
        <v>1.26E-2</v>
      </c>
      <c r="AD973" t="s">
        <v>607</v>
      </c>
      <c r="AE973">
        <v>0.93869999999999998</v>
      </c>
      <c r="AF973">
        <v>1.9699999999999999E-2</v>
      </c>
      <c r="AG973">
        <v>4.3E-3</v>
      </c>
      <c r="AH973">
        <v>1.5E-3</v>
      </c>
      <c r="AI973">
        <v>1.1000000000000001E-3</v>
      </c>
      <c r="AJ973">
        <v>6.9999999999999999E-4</v>
      </c>
      <c r="AK973">
        <v>4.0000000000000002E-4</v>
      </c>
      <c r="AL973">
        <v>3.5E-4</v>
      </c>
      <c r="AM973">
        <v>1.6000000000000001E-4</v>
      </c>
      <c r="AN973">
        <v>3.5E-4</v>
      </c>
      <c r="AO973">
        <v>9.0000000000000006E-5</v>
      </c>
      <c r="AP973">
        <v>1E-4</v>
      </c>
      <c r="AQ973" t="s">
        <v>607</v>
      </c>
      <c r="AR973" t="s">
        <v>607</v>
      </c>
      <c r="AS973" t="s">
        <v>607</v>
      </c>
      <c r="AT973" t="s">
        <v>607</v>
      </c>
      <c r="AU973" t="s">
        <v>606</v>
      </c>
      <c r="BK973">
        <v>0</v>
      </c>
      <c r="BL973">
        <v>6.9999999999999994E-5</v>
      </c>
      <c r="BM973">
        <v>1.0000000000000001E-5</v>
      </c>
      <c r="BN973">
        <v>0</v>
      </c>
      <c r="BO973">
        <v>0</v>
      </c>
      <c r="BP973">
        <v>1.0000000000000001E-5</v>
      </c>
      <c r="BQ973">
        <v>0</v>
      </c>
      <c r="BR973">
        <v>1.8000000000000001E-4</v>
      </c>
      <c r="BS973">
        <v>2.0000000000000002E-5</v>
      </c>
      <c r="BT973">
        <v>2.0000000000000002E-5</v>
      </c>
      <c r="BU973">
        <v>4.0000000000000003E-5</v>
      </c>
      <c r="BV973">
        <v>0.59699999999999998</v>
      </c>
      <c r="BW973">
        <v>0.73168319999999998</v>
      </c>
      <c r="BX973">
        <v>17.3</v>
      </c>
      <c r="BY973">
        <v>4605.8999999999996</v>
      </c>
      <c r="BZ973">
        <v>195.1</v>
      </c>
      <c r="CB973">
        <v>110.8</v>
      </c>
      <c r="CC973">
        <v>3.8256365990000001</v>
      </c>
      <c r="CD973">
        <v>3.8223848079999998</v>
      </c>
      <c r="CE973">
        <v>225.65</v>
      </c>
      <c r="CF973" t="s">
        <v>609</v>
      </c>
      <c r="CG973">
        <v>10</v>
      </c>
      <c r="CH973" t="s">
        <v>3418</v>
      </c>
      <c r="CJ973" t="s">
        <v>3053</v>
      </c>
      <c r="CW973" t="s">
        <v>3409</v>
      </c>
      <c r="CX973">
        <v>0</v>
      </c>
      <c r="CY973" t="s">
        <v>677</v>
      </c>
    </row>
    <row r="974" spans="2:103" hidden="1">
      <c r="B974">
        <v>76746</v>
      </c>
      <c r="C974" t="s">
        <v>3419</v>
      </c>
      <c r="D974" t="s">
        <v>592</v>
      </c>
      <c r="E974" t="s">
        <v>3163</v>
      </c>
      <c r="F974" t="s">
        <v>594</v>
      </c>
      <c r="G974" t="s">
        <v>3420</v>
      </c>
      <c r="H974">
        <v>10236</v>
      </c>
      <c r="I974" t="s">
        <v>616</v>
      </c>
      <c r="J974" t="s">
        <v>3421</v>
      </c>
      <c r="L974" t="s">
        <v>2310</v>
      </c>
      <c r="N974" t="s">
        <v>3353</v>
      </c>
      <c r="O974" t="s">
        <v>3407</v>
      </c>
      <c r="P974" t="s">
        <v>3354</v>
      </c>
      <c r="Q974" t="s">
        <v>642</v>
      </c>
      <c r="R974">
        <v>200</v>
      </c>
      <c r="S974">
        <v>200</v>
      </c>
      <c r="T974">
        <v>369</v>
      </c>
      <c r="U974">
        <v>-24</v>
      </c>
      <c r="V974">
        <v>-24</v>
      </c>
      <c r="W974">
        <v>22</v>
      </c>
      <c r="Y974" t="s">
        <v>3411</v>
      </c>
      <c r="Z974">
        <v>1E-4</v>
      </c>
      <c r="AA974">
        <v>2.9999999999999997E-4</v>
      </c>
      <c r="AB974">
        <v>9.7999999999999997E-3</v>
      </c>
      <c r="AC974">
        <v>1.61E-2</v>
      </c>
      <c r="AD974" t="s">
        <v>606</v>
      </c>
      <c r="AE974">
        <v>0.9526</v>
      </c>
      <c r="AF974">
        <v>1.2999999999999999E-2</v>
      </c>
      <c r="AG974">
        <v>2.8999999999999998E-3</v>
      </c>
      <c r="AH974">
        <v>1E-3</v>
      </c>
      <c r="AI974">
        <v>1.4E-3</v>
      </c>
      <c r="AJ974">
        <v>1.1000000000000001E-3</v>
      </c>
      <c r="AK974">
        <v>8.0000000000000004E-4</v>
      </c>
      <c r="AL974">
        <v>4.4000000000000002E-4</v>
      </c>
      <c r="AM974">
        <v>0</v>
      </c>
      <c r="AN974">
        <v>3.0000000000000001E-5</v>
      </c>
      <c r="AO974">
        <v>0</v>
      </c>
      <c r="AP974">
        <v>0</v>
      </c>
      <c r="AQ974" t="s">
        <v>607</v>
      </c>
      <c r="AR974" t="s">
        <v>607</v>
      </c>
      <c r="AS974" t="s">
        <v>607</v>
      </c>
      <c r="AT974" t="s">
        <v>606</v>
      </c>
      <c r="AU974" t="s">
        <v>606</v>
      </c>
      <c r="BK974">
        <v>3.0000000000000001E-5</v>
      </c>
      <c r="BL974">
        <v>1E-4</v>
      </c>
      <c r="BM974">
        <v>2.0000000000000002E-5</v>
      </c>
      <c r="BN974">
        <v>0</v>
      </c>
      <c r="BO974">
        <v>0</v>
      </c>
      <c r="BP974">
        <v>0</v>
      </c>
      <c r="BQ974">
        <v>0</v>
      </c>
      <c r="BR974">
        <v>1.6000000000000001E-4</v>
      </c>
      <c r="BS974">
        <v>3.0000000000000001E-5</v>
      </c>
      <c r="BT974">
        <v>4.0000000000000003E-5</v>
      </c>
      <c r="BU974">
        <v>5.0000000000000002E-5</v>
      </c>
      <c r="BV974">
        <v>0.59299999999999997</v>
      </c>
      <c r="BW974">
        <v>0.7267808</v>
      </c>
      <c r="BX974">
        <v>17.2</v>
      </c>
      <c r="BY974">
        <v>4626.7</v>
      </c>
      <c r="BZ974">
        <v>195.1</v>
      </c>
      <c r="CB974">
        <v>100.9</v>
      </c>
      <c r="CC974">
        <v>3.4838152779999998</v>
      </c>
      <c r="CD974">
        <v>3.4808540350000001</v>
      </c>
      <c r="CE974">
        <v>201.86</v>
      </c>
      <c r="CF974" t="s">
        <v>609</v>
      </c>
      <c r="CG974">
        <v>0</v>
      </c>
      <c r="CH974" t="s">
        <v>3422</v>
      </c>
      <c r="CJ974" t="s">
        <v>3423</v>
      </c>
      <c r="CW974" t="s">
        <v>3409</v>
      </c>
      <c r="CX974">
        <v>0</v>
      </c>
      <c r="CY974" t="s">
        <v>677</v>
      </c>
    </row>
    <row r="975" spans="2:103" hidden="1">
      <c r="B975">
        <v>76742</v>
      </c>
      <c r="C975" t="s">
        <v>3424</v>
      </c>
      <c r="D975" t="s">
        <v>592</v>
      </c>
      <c r="E975" t="s">
        <v>3163</v>
      </c>
      <c r="F975" t="s">
        <v>594</v>
      </c>
      <c r="G975" t="s">
        <v>3425</v>
      </c>
      <c r="H975">
        <v>13214</v>
      </c>
      <c r="I975" t="s">
        <v>616</v>
      </c>
      <c r="J975" t="s">
        <v>2564</v>
      </c>
      <c r="L975" t="s">
        <v>2310</v>
      </c>
      <c r="N975" t="s">
        <v>3353</v>
      </c>
      <c r="O975" t="s">
        <v>3407</v>
      </c>
      <c r="P975" t="s">
        <v>3354</v>
      </c>
      <c r="Q975" t="s">
        <v>642</v>
      </c>
      <c r="R975">
        <v>300</v>
      </c>
      <c r="S975">
        <v>300</v>
      </c>
      <c r="T975">
        <v>333</v>
      </c>
      <c r="U975">
        <v>-6</v>
      </c>
      <c r="V975">
        <v>-6</v>
      </c>
      <c r="W975">
        <v>22</v>
      </c>
      <c r="Y975" t="s">
        <v>3426</v>
      </c>
      <c r="Z975" t="s">
        <v>607</v>
      </c>
      <c r="AA975">
        <v>2.9999999999999997E-4</v>
      </c>
      <c r="AB975">
        <v>7.7999999999999996E-3</v>
      </c>
      <c r="AC975">
        <v>1.4200000000000001E-2</v>
      </c>
      <c r="AD975" t="s">
        <v>607</v>
      </c>
      <c r="AE975">
        <v>0.96409999999999996</v>
      </c>
      <c r="AF975">
        <v>0.01</v>
      </c>
      <c r="AG975">
        <v>1.8E-3</v>
      </c>
      <c r="AH975">
        <v>6.9999999999999999E-4</v>
      </c>
      <c r="AI975">
        <v>5.9999999999999995E-4</v>
      </c>
      <c r="AJ975">
        <v>2.0000000000000001E-4</v>
      </c>
      <c r="AK975">
        <v>1E-4</v>
      </c>
      <c r="AL975">
        <v>0</v>
      </c>
      <c r="AM975">
        <v>6.9999999999999994E-5</v>
      </c>
      <c r="AN975">
        <v>5.0000000000000002E-5</v>
      </c>
      <c r="AO975">
        <v>0</v>
      </c>
      <c r="AP975">
        <v>0</v>
      </c>
      <c r="AQ975" t="s">
        <v>607</v>
      </c>
      <c r="AR975" t="s">
        <v>607</v>
      </c>
      <c r="AS975" t="s">
        <v>607</v>
      </c>
      <c r="AT975" t="s">
        <v>606</v>
      </c>
      <c r="AU975" t="s">
        <v>607</v>
      </c>
      <c r="BK975">
        <v>1.0000000000000001E-5</v>
      </c>
      <c r="BL975">
        <v>0</v>
      </c>
      <c r="BM975">
        <v>2.0000000000000002E-5</v>
      </c>
      <c r="BN975">
        <v>0</v>
      </c>
      <c r="BO975">
        <v>0</v>
      </c>
      <c r="BP975">
        <v>0</v>
      </c>
      <c r="BQ975">
        <v>0</v>
      </c>
      <c r="BR975">
        <v>0</v>
      </c>
      <c r="BS975">
        <v>1.0000000000000001E-5</v>
      </c>
      <c r="BT975">
        <v>1.0000000000000001E-5</v>
      </c>
      <c r="BU975">
        <v>3.0000000000000001E-5</v>
      </c>
      <c r="BV975">
        <v>0.58199999999999996</v>
      </c>
      <c r="BW975">
        <v>0.71329920000000002</v>
      </c>
      <c r="BX975">
        <v>16.8</v>
      </c>
      <c r="BY975">
        <v>4627.3999999999996</v>
      </c>
      <c r="BZ975">
        <v>193.7</v>
      </c>
      <c r="CB975">
        <v>108.7</v>
      </c>
      <c r="CC975">
        <v>3.7531290460000002</v>
      </c>
      <c r="CD975">
        <v>3.7499388859999998</v>
      </c>
      <c r="CE975">
        <v>219.5</v>
      </c>
      <c r="CF975" t="s">
        <v>609</v>
      </c>
      <c r="CG975">
        <v>15</v>
      </c>
      <c r="CH975" t="s">
        <v>3427</v>
      </c>
      <c r="CJ975" t="s">
        <v>2566</v>
      </c>
      <c r="CW975" t="s">
        <v>3409</v>
      </c>
      <c r="CX975">
        <v>0</v>
      </c>
      <c r="CY975" t="s">
        <v>677</v>
      </c>
    </row>
    <row r="976" spans="2:103" hidden="1">
      <c r="B976">
        <v>76749</v>
      </c>
      <c r="C976" t="s">
        <v>2714</v>
      </c>
      <c r="D976" t="s">
        <v>592</v>
      </c>
      <c r="E976" t="s">
        <v>3163</v>
      </c>
      <c r="F976" t="s">
        <v>594</v>
      </c>
      <c r="G976" t="s">
        <v>3428</v>
      </c>
      <c r="H976">
        <v>17393</v>
      </c>
      <c r="I976" t="s">
        <v>616</v>
      </c>
      <c r="J976" t="s">
        <v>2716</v>
      </c>
      <c r="L976" t="s">
        <v>2310</v>
      </c>
      <c r="N976" t="s">
        <v>3353</v>
      </c>
      <c r="O976" t="s">
        <v>3407</v>
      </c>
      <c r="P976" t="s">
        <v>3354</v>
      </c>
      <c r="Q976" t="s">
        <v>642</v>
      </c>
      <c r="R976">
        <v>250</v>
      </c>
      <c r="S976">
        <v>250</v>
      </c>
      <c r="T976">
        <v>245</v>
      </c>
      <c r="U976">
        <v>18</v>
      </c>
      <c r="V976">
        <v>18</v>
      </c>
      <c r="W976">
        <v>21</v>
      </c>
      <c r="Y976" t="s">
        <v>3378</v>
      </c>
      <c r="Z976" t="s">
        <v>607</v>
      </c>
      <c r="AA976">
        <v>2.9999999999999997E-4</v>
      </c>
      <c r="AB976">
        <v>8.3500000000000005E-2</v>
      </c>
      <c r="AC976">
        <v>2.3999999999999998E-3</v>
      </c>
      <c r="AD976" t="s">
        <v>606</v>
      </c>
      <c r="AE976">
        <v>0.90720000000000001</v>
      </c>
      <c r="AF976">
        <v>5.4999999999999997E-3</v>
      </c>
      <c r="AG976">
        <v>2.9999999999999997E-4</v>
      </c>
      <c r="AH976">
        <v>8.0000000000000004E-4</v>
      </c>
      <c r="AI976" t="s">
        <v>607</v>
      </c>
      <c r="AJ976" t="s">
        <v>607</v>
      </c>
      <c r="AK976" t="s">
        <v>607</v>
      </c>
      <c r="AL976">
        <v>0</v>
      </c>
      <c r="AM976">
        <v>0</v>
      </c>
      <c r="AN976">
        <v>0</v>
      </c>
      <c r="AO976">
        <v>0</v>
      </c>
      <c r="AP976">
        <v>0</v>
      </c>
      <c r="AQ976" t="s">
        <v>607</v>
      </c>
      <c r="AR976" t="s">
        <v>607</v>
      </c>
      <c r="AS976" t="s">
        <v>607</v>
      </c>
      <c r="AT976" t="s">
        <v>606</v>
      </c>
      <c r="AU976" t="s">
        <v>606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0</v>
      </c>
      <c r="BS976">
        <v>0</v>
      </c>
      <c r="BT976">
        <v>0</v>
      </c>
      <c r="BU976">
        <v>0</v>
      </c>
      <c r="BV976">
        <v>0.59499999999999997</v>
      </c>
      <c r="BW976">
        <v>0.72923199999999999</v>
      </c>
      <c r="BX976">
        <v>17.2</v>
      </c>
      <c r="BY976">
        <v>4504</v>
      </c>
      <c r="BZ976">
        <v>186.3</v>
      </c>
      <c r="CB976">
        <v>115.5</v>
      </c>
      <c r="CC976">
        <v>3.9879154080000001</v>
      </c>
      <c r="CD976">
        <v>3.98452568</v>
      </c>
      <c r="CE976">
        <v>230.33</v>
      </c>
      <c r="CF976" t="s">
        <v>609</v>
      </c>
      <c r="CG976">
        <v>0</v>
      </c>
      <c r="CH976" t="s">
        <v>2717</v>
      </c>
      <c r="CJ976" t="s">
        <v>2718</v>
      </c>
      <c r="CW976" t="s">
        <v>3409</v>
      </c>
      <c r="CX976">
        <v>0</v>
      </c>
      <c r="CY976" t="s">
        <v>677</v>
      </c>
    </row>
    <row r="977" spans="2:103" hidden="1">
      <c r="B977">
        <v>76751</v>
      </c>
      <c r="C977" t="s">
        <v>2893</v>
      </c>
      <c r="D977" t="s">
        <v>592</v>
      </c>
      <c r="E977" t="s">
        <v>3163</v>
      </c>
      <c r="F977" t="s">
        <v>594</v>
      </c>
      <c r="G977" t="s">
        <v>3429</v>
      </c>
      <c r="H977">
        <v>1105</v>
      </c>
      <c r="I977" t="s">
        <v>616</v>
      </c>
      <c r="J977" t="s">
        <v>2603</v>
      </c>
      <c r="L977" t="s">
        <v>638</v>
      </c>
      <c r="M977" t="s">
        <v>2887</v>
      </c>
      <c r="N977" t="s">
        <v>3353</v>
      </c>
      <c r="O977" t="s">
        <v>3407</v>
      </c>
      <c r="P977" t="s">
        <v>3354</v>
      </c>
      <c r="Q977" t="s">
        <v>642</v>
      </c>
      <c r="R977">
        <v>1600</v>
      </c>
      <c r="S977">
        <v>1600</v>
      </c>
      <c r="T977">
        <v>1713</v>
      </c>
      <c r="U977">
        <v>-12</v>
      </c>
      <c r="V977">
        <v>-12</v>
      </c>
      <c r="W977">
        <v>22</v>
      </c>
      <c r="Y977" t="s">
        <v>3378</v>
      </c>
      <c r="Z977">
        <v>5.9999999999999995E-4</v>
      </c>
      <c r="AA977">
        <v>2.9999999999999997E-4</v>
      </c>
      <c r="AB977">
        <v>1.9300000000000001E-2</v>
      </c>
      <c r="AC977">
        <v>1.5299999999999999E-2</v>
      </c>
      <c r="AD977">
        <v>2.0000000000000001E-4</v>
      </c>
      <c r="AE977">
        <v>0.9415</v>
      </c>
      <c r="AF977">
        <v>9.7999999999999997E-3</v>
      </c>
      <c r="AG977">
        <v>1.6999999999999999E-3</v>
      </c>
      <c r="AH977">
        <v>3.8999999999999998E-3</v>
      </c>
      <c r="AI977">
        <v>5.9999999999999995E-4</v>
      </c>
      <c r="AJ977">
        <v>2.0000000000000001E-4</v>
      </c>
      <c r="AK977">
        <v>1E-4</v>
      </c>
      <c r="AL977">
        <v>1.1E-4</v>
      </c>
      <c r="AM977">
        <v>3.1E-4</v>
      </c>
      <c r="AN977">
        <v>5.3299999999999997E-3</v>
      </c>
      <c r="AO977">
        <v>2.7999999999999998E-4</v>
      </c>
      <c r="AP977">
        <v>0</v>
      </c>
      <c r="AQ977" t="s">
        <v>607</v>
      </c>
      <c r="AR977" t="s">
        <v>607</v>
      </c>
      <c r="AS977" t="s">
        <v>607</v>
      </c>
      <c r="AT977" t="s">
        <v>606</v>
      </c>
      <c r="AU977" t="s">
        <v>606</v>
      </c>
      <c r="BK977">
        <v>4.0000000000000003E-5</v>
      </c>
      <c r="BL977">
        <v>2.0000000000000002E-5</v>
      </c>
      <c r="BM977">
        <v>5.0000000000000002E-5</v>
      </c>
      <c r="BN977">
        <v>0</v>
      </c>
      <c r="BO977">
        <v>0</v>
      </c>
      <c r="BP977">
        <v>2.0000000000000002E-5</v>
      </c>
      <c r="BQ977">
        <v>0</v>
      </c>
      <c r="BR977">
        <v>6.9999999999999994E-5</v>
      </c>
      <c r="BS977">
        <v>2.0000000000000002E-5</v>
      </c>
      <c r="BT977">
        <v>3.0000000000000001E-5</v>
      </c>
      <c r="BU977">
        <v>2.2000000000000001E-4</v>
      </c>
      <c r="BV977">
        <v>0.61199999999999999</v>
      </c>
      <c r="BW977">
        <v>0.75006720000000005</v>
      </c>
      <c r="BX977">
        <v>17.7</v>
      </c>
      <c r="BY977">
        <v>4600.1000000000004</v>
      </c>
      <c r="BZ977">
        <v>196</v>
      </c>
      <c r="CB977">
        <v>112.5</v>
      </c>
      <c r="CC977">
        <v>3.8843331889999999</v>
      </c>
      <c r="CD977">
        <v>3.8810315059999998</v>
      </c>
      <c r="CE977">
        <v>229.05</v>
      </c>
      <c r="CF977" t="s">
        <v>609</v>
      </c>
      <c r="CG977">
        <v>200</v>
      </c>
      <c r="CH977" t="s">
        <v>2896</v>
      </c>
      <c r="CI977" t="s">
        <v>157</v>
      </c>
      <c r="CJ977" t="s">
        <v>2606</v>
      </c>
      <c r="CL977">
        <v>2031</v>
      </c>
      <c r="CM977">
        <v>2040</v>
      </c>
      <c r="CN977">
        <v>2022.5</v>
      </c>
      <c r="CO977">
        <v>2027.5</v>
      </c>
      <c r="CU977">
        <v>459</v>
      </c>
      <c r="CV977">
        <v>454.1</v>
      </c>
      <c r="CW977" t="s">
        <v>3409</v>
      </c>
      <c r="CX977">
        <v>0</v>
      </c>
      <c r="CY977" t="s">
        <v>677</v>
      </c>
    </row>
    <row r="978" spans="2:103" hidden="1">
      <c r="B978">
        <v>76683</v>
      </c>
      <c r="C978" t="s">
        <v>3430</v>
      </c>
      <c r="D978" t="s">
        <v>592</v>
      </c>
      <c r="E978" t="s">
        <v>3163</v>
      </c>
      <c r="F978" t="s">
        <v>594</v>
      </c>
      <c r="G978" t="s">
        <v>3431</v>
      </c>
      <c r="H978">
        <v>13241</v>
      </c>
      <c r="I978" t="s">
        <v>616</v>
      </c>
      <c r="J978" t="s">
        <v>3432</v>
      </c>
      <c r="L978" t="s">
        <v>638</v>
      </c>
      <c r="N978" t="s">
        <v>3353</v>
      </c>
      <c r="O978" t="s">
        <v>3407</v>
      </c>
      <c r="P978" t="s">
        <v>3354</v>
      </c>
      <c r="Q978" t="s">
        <v>642</v>
      </c>
      <c r="R978">
        <v>510</v>
      </c>
      <c r="S978">
        <v>510</v>
      </c>
      <c r="T978">
        <v>511</v>
      </c>
      <c r="U978">
        <v>7</v>
      </c>
      <c r="V978">
        <v>7</v>
      </c>
      <c r="W978">
        <v>23</v>
      </c>
      <c r="Y978" t="s">
        <v>3426</v>
      </c>
      <c r="Z978" t="s">
        <v>607</v>
      </c>
      <c r="AA978">
        <v>2.9999999999999997E-4</v>
      </c>
      <c r="AB978">
        <v>7.7999999999999996E-3</v>
      </c>
      <c r="AC978">
        <v>1.4999999999999999E-2</v>
      </c>
      <c r="AD978" t="s">
        <v>607</v>
      </c>
      <c r="AE978">
        <v>0.9627</v>
      </c>
      <c r="AF978">
        <v>1.0200000000000001E-2</v>
      </c>
      <c r="AG978">
        <v>1.8E-3</v>
      </c>
      <c r="AH978">
        <v>8.0000000000000004E-4</v>
      </c>
      <c r="AI978">
        <v>6.9999999999999999E-4</v>
      </c>
      <c r="AJ978">
        <v>2.9999999999999997E-4</v>
      </c>
      <c r="AK978">
        <v>2.0000000000000001E-4</v>
      </c>
      <c r="AL978">
        <v>0</v>
      </c>
      <c r="AM978">
        <v>0</v>
      </c>
      <c r="AN978">
        <v>8.0000000000000007E-5</v>
      </c>
      <c r="AO978">
        <v>1E-4</v>
      </c>
      <c r="AP978">
        <v>0</v>
      </c>
      <c r="AQ978" t="s">
        <v>607</v>
      </c>
      <c r="AR978" t="s">
        <v>607</v>
      </c>
      <c r="AS978" t="s">
        <v>607</v>
      </c>
      <c r="AT978" t="s">
        <v>606</v>
      </c>
      <c r="AU978" t="s">
        <v>607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>
        <v>2.0000000000000002E-5</v>
      </c>
      <c r="BV978">
        <v>0.58299999999999996</v>
      </c>
      <c r="BW978">
        <v>0.71452479999999996</v>
      </c>
      <c r="BX978">
        <v>16.899999999999999</v>
      </c>
      <c r="BY978">
        <v>4629.3999999999996</v>
      </c>
      <c r="BZ978">
        <v>193.8</v>
      </c>
      <c r="CB978">
        <v>113</v>
      </c>
      <c r="CC978">
        <v>3.9015968929999998</v>
      </c>
      <c r="CD978">
        <v>3.898280535</v>
      </c>
      <c r="CE978">
        <v>228.72</v>
      </c>
      <c r="CF978" t="s">
        <v>609</v>
      </c>
      <c r="CG978">
        <v>12</v>
      </c>
      <c r="CH978" t="s">
        <v>2609</v>
      </c>
      <c r="CJ978" t="s">
        <v>2610</v>
      </c>
      <c r="CW978" t="s">
        <v>3409</v>
      </c>
      <c r="CX978">
        <v>0</v>
      </c>
      <c r="CY978" t="s">
        <v>677</v>
      </c>
    </row>
    <row r="979" spans="2:103" hidden="1">
      <c r="B979">
        <v>76755</v>
      </c>
      <c r="C979" t="s">
        <v>3433</v>
      </c>
      <c r="D979" t="s">
        <v>592</v>
      </c>
      <c r="E979" t="s">
        <v>3163</v>
      </c>
      <c r="F979" t="s">
        <v>594</v>
      </c>
      <c r="G979" t="s">
        <v>3434</v>
      </c>
      <c r="H979">
        <v>11675</v>
      </c>
      <c r="I979" t="s">
        <v>616</v>
      </c>
      <c r="J979" t="s">
        <v>3435</v>
      </c>
      <c r="L979" t="s">
        <v>638</v>
      </c>
      <c r="N979" t="s">
        <v>3353</v>
      </c>
      <c r="O979" t="s">
        <v>3407</v>
      </c>
      <c r="P979" t="s">
        <v>3354</v>
      </c>
      <c r="Q979" t="s">
        <v>642</v>
      </c>
      <c r="R979">
        <v>340</v>
      </c>
      <c r="S979">
        <v>340</v>
      </c>
      <c r="T979">
        <v>366</v>
      </c>
      <c r="U979">
        <v>5</v>
      </c>
      <c r="V979">
        <v>5</v>
      </c>
      <c r="W979">
        <v>22</v>
      </c>
      <c r="Y979" t="s">
        <v>3426</v>
      </c>
      <c r="Z979" t="s">
        <v>607</v>
      </c>
      <c r="AA979">
        <v>2.9999999999999997E-4</v>
      </c>
      <c r="AB979">
        <v>7.7000000000000002E-3</v>
      </c>
      <c r="AC979">
        <v>1.5599999999999999E-2</v>
      </c>
      <c r="AD979" t="s">
        <v>607</v>
      </c>
      <c r="AE979">
        <v>0.96240000000000003</v>
      </c>
      <c r="AF979">
        <v>1.0200000000000001E-2</v>
      </c>
      <c r="AG979">
        <v>1.6999999999999999E-3</v>
      </c>
      <c r="AH979">
        <v>5.9999999999999995E-4</v>
      </c>
      <c r="AI979">
        <v>5.0000000000000001E-4</v>
      </c>
      <c r="AJ979">
        <v>2.0000000000000001E-4</v>
      </c>
      <c r="AK979">
        <v>1E-4</v>
      </c>
      <c r="AL979">
        <v>0</v>
      </c>
      <c r="AM979">
        <v>6.9999999999999994E-5</v>
      </c>
      <c r="AN979">
        <v>1.8000000000000001E-4</v>
      </c>
      <c r="AO979">
        <v>2.0000000000000001E-4</v>
      </c>
      <c r="AP979">
        <v>2.0000000000000001E-4</v>
      </c>
      <c r="AQ979" t="s">
        <v>607</v>
      </c>
      <c r="AR979" t="s">
        <v>607</v>
      </c>
      <c r="AS979" t="s">
        <v>607</v>
      </c>
      <c r="AT979" t="s">
        <v>607</v>
      </c>
      <c r="AU979" t="s">
        <v>606</v>
      </c>
      <c r="BK979">
        <v>1.0000000000000001E-5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0</v>
      </c>
      <c r="BS979">
        <v>1.0000000000000001E-5</v>
      </c>
      <c r="BT979">
        <v>1.0000000000000001E-5</v>
      </c>
      <c r="BU979">
        <v>2.0000000000000002E-5</v>
      </c>
      <c r="BV979">
        <v>0.58399999999999996</v>
      </c>
      <c r="BW979">
        <v>0.71575040000000001</v>
      </c>
      <c r="BX979">
        <v>16.899999999999999</v>
      </c>
      <c r="BY979">
        <v>4630.3999999999996</v>
      </c>
      <c r="BZ979">
        <v>194</v>
      </c>
      <c r="CB979">
        <v>121.3</v>
      </c>
      <c r="CC979">
        <v>4.1881743629999999</v>
      </c>
      <c r="CD979">
        <v>4.1846144150000004</v>
      </c>
      <c r="CE979">
        <v>246.64</v>
      </c>
      <c r="CF979" t="s">
        <v>609</v>
      </c>
      <c r="CG979">
        <v>12</v>
      </c>
      <c r="CH979" t="s">
        <v>2560</v>
      </c>
      <c r="CJ979" t="s">
        <v>2561</v>
      </c>
      <c r="CW979" t="s">
        <v>3409</v>
      </c>
      <c r="CX979">
        <v>0</v>
      </c>
      <c r="CY979" t="s">
        <v>677</v>
      </c>
    </row>
    <row r="980" spans="2:103" hidden="1">
      <c r="B980">
        <v>76739</v>
      </c>
      <c r="C980" t="s">
        <v>3436</v>
      </c>
      <c r="D980" t="s">
        <v>592</v>
      </c>
      <c r="E980" t="s">
        <v>3163</v>
      </c>
      <c r="F980" t="s">
        <v>594</v>
      </c>
      <c r="G980" t="s">
        <v>3437</v>
      </c>
      <c r="H980">
        <v>14740</v>
      </c>
      <c r="I980" t="s">
        <v>616</v>
      </c>
      <c r="J980" t="s">
        <v>2620</v>
      </c>
      <c r="L980" t="s">
        <v>2310</v>
      </c>
      <c r="N980" t="s">
        <v>3353</v>
      </c>
      <c r="O980" t="s">
        <v>3407</v>
      </c>
      <c r="P980" t="s">
        <v>3354</v>
      </c>
      <c r="Q980" t="s">
        <v>642</v>
      </c>
      <c r="R980">
        <v>110</v>
      </c>
      <c r="S980">
        <v>110</v>
      </c>
      <c r="T980">
        <v>755</v>
      </c>
      <c r="U980">
        <v>4</v>
      </c>
      <c r="V980">
        <v>4</v>
      </c>
      <c r="W980">
        <v>22</v>
      </c>
      <c r="Y980" t="s">
        <v>3438</v>
      </c>
      <c r="Z980" t="s">
        <v>607</v>
      </c>
      <c r="AA980">
        <v>2.9999999999999997E-4</v>
      </c>
      <c r="AB980">
        <v>8.5000000000000006E-3</v>
      </c>
      <c r="AC980">
        <v>1.38E-2</v>
      </c>
      <c r="AD980" t="s">
        <v>607</v>
      </c>
      <c r="AE980">
        <v>0.96250000000000002</v>
      </c>
      <c r="AF980">
        <v>1.0500000000000001E-2</v>
      </c>
      <c r="AG980">
        <v>2E-3</v>
      </c>
      <c r="AH980">
        <v>5.9999999999999995E-4</v>
      </c>
      <c r="AI980">
        <v>5.9999999999999995E-4</v>
      </c>
      <c r="AJ980">
        <v>2.9999999999999997E-4</v>
      </c>
      <c r="AK980">
        <v>1E-4</v>
      </c>
      <c r="AL980">
        <v>9.0000000000000006E-5</v>
      </c>
      <c r="AM980">
        <v>6.0000000000000002E-5</v>
      </c>
      <c r="AN980">
        <v>3.5E-4</v>
      </c>
      <c r="AO980">
        <v>9.0000000000000006E-5</v>
      </c>
      <c r="AP980">
        <v>0</v>
      </c>
      <c r="AQ980" t="s">
        <v>607</v>
      </c>
      <c r="AR980" t="s">
        <v>606</v>
      </c>
      <c r="AS980" t="s">
        <v>606</v>
      </c>
      <c r="AT980" t="s">
        <v>607</v>
      </c>
      <c r="AU980" t="s">
        <v>606</v>
      </c>
      <c r="BK980">
        <v>1.0000000000000001E-5</v>
      </c>
      <c r="BL980">
        <v>4.0000000000000003E-5</v>
      </c>
      <c r="BM980">
        <v>1.0000000000000001E-5</v>
      </c>
      <c r="BN980">
        <v>0</v>
      </c>
      <c r="BO980">
        <v>0</v>
      </c>
      <c r="BP980">
        <v>1.0000000000000001E-5</v>
      </c>
      <c r="BQ980">
        <v>0</v>
      </c>
      <c r="BR980">
        <v>6.9999999999999994E-5</v>
      </c>
      <c r="BS980">
        <v>1.0000000000000001E-5</v>
      </c>
      <c r="BT980">
        <v>2.0000000000000002E-5</v>
      </c>
      <c r="BU980">
        <v>4.0000000000000003E-5</v>
      </c>
      <c r="BV980">
        <v>0.58299999999999996</v>
      </c>
      <c r="BW980">
        <v>0.71452479999999996</v>
      </c>
      <c r="BX980">
        <v>16.899999999999999</v>
      </c>
      <c r="BY980">
        <v>4624.7</v>
      </c>
      <c r="BZ980">
        <v>193.8</v>
      </c>
      <c r="CB980">
        <v>108.6</v>
      </c>
      <c r="CC980">
        <v>3.749676306</v>
      </c>
      <c r="CD980">
        <v>3.746489081</v>
      </c>
      <c r="CE980">
        <v>219.94</v>
      </c>
      <c r="CF980" t="s">
        <v>609</v>
      </c>
      <c r="CG980">
        <v>15</v>
      </c>
      <c r="CH980" t="s">
        <v>3439</v>
      </c>
      <c r="CJ980" t="s">
        <v>2582</v>
      </c>
      <c r="CW980" t="s">
        <v>3409</v>
      </c>
      <c r="CX980">
        <v>0</v>
      </c>
      <c r="CY980" t="s">
        <v>677</v>
      </c>
    </row>
    <row r="981" spans="2:103" hidden="1">
      <c r="B981">
        <v>76741</v>
      </c>
      <c r="C981" t="s">
        <v>2579</v>
      </c>
      <c r="D981" t="s">
        <v>592</v>
      </c>
      <c r="E981" t="s">
        <v>3163</v>
      </c>
      <c r="F981" t="s">
        <v>594</v>
      </c>
      <c r="G981" t="s">
        <v>3440</v>
      </c>
      <c r="H981">
        <v>13963</v>
      </c>
      <c r="I981" t="s">
        <v>616</v>
      </c>
      <c r="J981" t="s">
        <v>2620</v>
      </c>
      <c r="L981" t="s">
        <v>2310</v>
      </c>
      <c r="N981" t="s">
        <v>3353</v>
      </c>
      <c r="O981" t="s">
        <v>3407</v>
      </c>
      <c r="P981" t="s">
        <v>3354</v>
      </c>
      <c r="Q981" t="s">
        <v>642</v>
      </c>
      <c r="R981">
        <v>590</v>
      </c>
      <c r="S981">
        <v>590</v>
      </c>
      <c r="T981">
        <v>558</v>
      </c>
      <c r="U981">
        <v>-8</v>
      </c>
      <c r="V981">
        <v>-8</v>
      </c>
      <c r="W981">
        <v>23</v>
      </c>
      <c r="Y981" t="s">
        <v>3426</v>
      </c>
      <c r="Z981" t="s">
        <v>607</v>
      </c>
      <c r="AA981">
        <v>2.9999999999999997E-4</v>
      </c>
      <c r="AB981">
        <v>9.1999999999999998E-3</v>
      </c>
      <c r="AC981">
        <v>1.2800000000000001E-2</v>
      </c>
      <c r="AD981" t="s">
        <v>606</v>
      </c>
      <c r="AE981">
        <v>0.96060000000000001</v>
      </c>
      <c r="AF981">
        <v>1.0999999999999999E-2</v>
      </c>
      <c r="AG981">
        <v>2.3999999999999998E-3</v>
      </c>
      <c r="AH981">
        <v>8.9999999999999998E-4</v>
      </c>
      <c r="AI981">
        <v>8.9999999999999998E-4</v>
      </c>
      <c r="AJ981">
        <v>2.9999999999999997E-4</v>
      </c>
      <c r="AK981">
        <v>2.0000000000000001E-4</v>
      </c>
      <c r="AL981">
        <v>8.0000000000000007E-5</v>
      </c>
      <c r="AM981">
        <v>2.3000000000000001E-4</v>
      </c>
      <c r="AN981">
        <v>7.2999999999999996E-4</v>
      </c>
      <c r="AO981">
        <v>1E-4</v>
      </c>
      <c r="AP981">
        <v>0</v>
      </c>
      <c r="AQ981" t="s">
        <v>607</v>
      </c>
      <c r="AR981" t="s">
        <v>607</v>
      </c>
      <c r="AS981" t="s">
        <v>607</v>
      </c>
      <c r="AT981" t="s">
        <v>606</v>
      </c>
      <c r="AU981" t="s">
        <v>606</v>
      </c>
      <c r="BK981">
        <v>2.0000000000000002E-5</v>
      </c>
      <c r="BL981">
        <v>3.0000000000000001E-5</v>
      </c>
      <c r="BM981">
        <v>1.0000000000000001E-5</v>
      </c>
      <c r="BN981">
        <v>0</v>
      </c>
      <c r="BO981">
        <v>0</v>
      </c>
      <c r="BP981">
        <v>0</v>
      </c>
      <c r="BQ981">
        <v>0</v>
      </c>
      <c r="BR981">
        <v>9.0000000000000006E-5</v>
      </c>
      <c r="BS981">
        <v>2.0000000000000002E-5</v>
      </c>
      <c r="BT981">
        <v>3.0000000000000001E-5</v>
      </c>
      <c r="BU981">
        <v>6.0000000000000002E-5</v>
      </c>
      <c r="BV981">
        <v>0.58599999999999997</v>
      </c>
      <c r="BW981">
        <v>0.7182016</v>
      </c>
      <c r="BX981">
        <v>17</v>
      </c>
      <c r="BY981">
        <v>4619</v>
      </c>
      <c r="BZ981">
        <v>194.1</v>
      </c>
      <c r="CB981">
        <v>108.7</v>
      </c>
      <c r="CC981">
        <v>3.7531290460000002</v>
      </c>
      <c r="CD981">
        <v>3.7499388859999998</v>
      </c>
      <c r="CE981">
        <v>221.23</v>
      </c>
      <c r="CF981" t="s">
        <v>609</v>
      </c>
      <c r="CG981">
        <v>0</v>
      </c>
      <c r="CH981" t="s">
        <v>2581</v>
      </c>
      <c r="CJ981" t="s">
        <v>2582</v>
      </c>
      <c r="CW981" t="s">
        <v>3409</v>
      </c>
      <c r="CX981">
        <v>0</v>
      </c>
      <c r="CY981" t="s">
        <v>677</v>
      </c>
    </row>
    <row r="982" spans="2:103" hidden="1">
      <c r="B982">
        <v>76906</v>
      </c>
      <c r="C982" t="s">
        <v>2403</v>
      </c>
      <c r="D982" t="s">
        <v>592</v>
      </c>
      <c r="E982" t="s">
        <v>3163</v>
      </c>
      <c r="F982" t="s">
        <v>594</v>
      </c>
      <c r="G982" t="s">
        <v>3441</v>
      </c>
      <c r="H982">
        <v>12678</v>
      </c>
      <c r="I982" t="s">
        <v>616</v>
      </c>
      <c r="J982" t="s">
        <v>1157</v>
      </c>
      <c r="K982">
        <v>14592</v>
      </c>
      <c r="L982" t="s">
        <v>638</v>
      </c>
      <c r="M982" t="s">
        <v>2360</v>
      </c>
      <c r="N982" t="s">
        <v>3353</v>
      </c>
      <c r="O982" t="s">
        <v>3442</v>
      </c>
      <c r="P982" t="s">
        <v>3354</v>
      </c>
      <c r="Q982" t="s">
        <v>2405</v>
      </c>
      <c r="R982">
        <v>650</v>
      </c>
      <c r="S982">
        <v>650</v>
      </c>
      <c r="T982">
        <v>469</v>
      </c>
      <c r="U982">
        <v>8</v>
      </c>
      <c r="V982">
        <v>8</v>
      </c>
      <c r="W982">
        <v>22</v>
      </c>
      <c r="Y982" t="s">
        <v>3443</v>
      </c>
      <c r="Z982">
        <v>1E-4</v>
      </c>
      <c r="AA982">
        <v>1E-4</v>
      </c>
      <c r="AB982">
        <v>2.3999999999999998E-3</v>
      </c>
      <c r="AC982">
        <v>7.6300000000000007E-2</v>
      </c>
      <c r="AD982" t="s">
        <v>607</v>
      </c>
      <c r="AE982">
        <v>0.92010000000000003</v>
      </c>
      <c r="AF982">
        <v>2.9999999999999997E-4</v>
      </c>
      <c r="AG982">
        <v>2.0000000000000001E-4</v>
      </c>
      <c r="AH982">
        <v>1E-4</v>
      </c>
      <c r="AI982" t="s">
        <v>607</v>
      </c>
      <c r="AJ982" t="s">
        <v>607</v>
      </c>
      <c r="AK982" t="s">
        <v>606</v>
      </c>
      <c r="AL982">
        <v>0</v>
      </c>
      <c r="AM982">
        <v>0</v>
      </c>
      <c r="AN982">
        <v>9.0000000000000006E-5</v>
      </c>
      <c r="AO982">
        <v>1.9000000000000001E-4</v>
      </c>
      <c r="AP982">
        <v>9.0000000000000006E-5</v>
      </c>
      <c r="AQ982" t="s">
        <v>607</v>
      </c>
      <c r="AR982" t="s">
        <v>607</v>
      </c>
      <c r="AS982" t="s">
        <v>606</v>
      </c>
      <c r="AT982" t="s">
        <v>606</v>
      </c>
      <c r="AU982" t="s">
        <v>606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1.0000000000000001E-5</v>
      </c>
      <c r="BQ982">
        <v>1.0000000000000001E-5</v>
      </c>
      <c r="BR982">
        <v>0</v>
      </c>
      <c r="BS982">
        <v>0</v>
      </c>
      <c r="BT982">
        <v>0</v>
      </c>
      <c r="BU982">
        <v>1.0000000000000001E-5</v>
      </c>
      <c r="BV982">
        <v>0.63100000000000001</v>
      </c>
      <c r="BW982">
        <v>0.77335359999999997</v>
      </c>
      <c r="BX982">
        <v>18.3</v>
      </c>
      <c r="BY982">
        <v>4806</v>
      </c>
      <c r="BZ982">
        <v>199.4</v>
      </c>
      <c r="CB982">
        <v>126</v>
      </c>
      <c r="CC982">
        <v>4.3504531719999999</v>
      </c>
      <c r="CD982">
        <v>4.3467552869999997</v>
      </c>
      <c r="CE982">
        <v>257.22000000000003</v>
      </c>
      <c r="CF982" t="s">
        <v>609</v>
      </c>
      <c r="CG982">
        <v>7</v>
      </c>
      <c r="CH982" t="s">
        <v>1159</v>
      </c>
      <c r="CI982" t="s">
        <v>157</v>
      </c>
      <c r="CJ982" t="s">
        <v>1160</v>
      </c>
      <c r="CL982">
        <v>372</v>
      </c>
      <c r="CM982">
        <v>374.5</v>
      </c>
      <c r="CN982">
        <v>369</v>
      </c>
      <c r="CO982">
        <v>371</v>
      </c>
      <c r="CP982" t="s">
        <v>157</v>
      </c>
      <c r="CQ982" t="s">
        <v>157</v>
      </c>
      <c r="CU982">
        <v>446.8</v>
      </c>
      <c r="CV982">
        <v>442.3</v>
      </c>
      <c r="CW982" t="s">
        <v>3444</v>
      </c>
      <c r="CX982">
        <v>0</v>
      </c>
      <c r="CY982" t="s">
        <v>677</v>
      </c>
    </row>
    <row r="983" spans="2:103" hidden="1">
      <c r="B983">
        <v>76910</v>
      </c>
      <c r="C983" t="s">
        <v>3445</v>
      </c>
      <c r="D983" t="s">
        <v>592</v>
      </c>
      <c r="E983" t="s">
        <v>3163</v>
      </c>
      <c r="F983" t="s">
        <v>594</v>
      </c>
      <c r="G983" t="s">
        <v>3446</v>
      </c>
      <c r="H983">
        <v>13049</v>
      </c>
      <c r="I983" t="s">
        <v>616</v>
      </c>
      <c r="J983" t="s">
        <v>1404</v>
      </c>
      <c r="K983">
        <v>14575</v>
      </c>
      <c r="L983" t="s">
        <v>638</v>
      </c>
      <c r="M983" t="s">
        <v>1096</v>
      </c>
      <c r="N983" t="s">
        <v>3353</v>
      </c>
      <c r="O983" t="s">
        <v>3442</v>
      </c>
      <c r="P983" t="s">
        <v>3354</v>
      </c>
      <c r="Q983" t="s">
        <v>642</v>
      </c>
      <c r="R983">
        <v>910</v>
      </c>
      <c r="S983">
        <v>910</v>
      </c>
      <c r="T983">
        <v>590</v>
      </c>
      <c r="U983">
        <v>8</v>
      </c>
      <c r="V983">
        <v>8</v>
      </c>
      <c r="W983">
        <v>22</v>
      </c>
      <c r="Z983" t="s">
        <v>607</v>
      </c>
      <c r="AA983">
        <v>4.0000000000000002E-4</v>
      </c>
      <c r="AB983">
        <v>9.7000000000000003E-3</v>
      </c>
      <c r="AC983">
        <v>1.83E-2</v>
      </c>
      <c r="AD983" t="s">
        <v>607</v>
      </c>
      <c r="AE983">
        <v>0.95330000000000004</v>
      </c>
      <c r="AF983">
        <v>1.4999999999999999E-2</v>
      </c>
      <c r="AG983">
        <v>1.8E-3</v>
      </c>
      <c r="AH983">
        <v>4.0000000000000002E-4</v>
      </c>
      <c r="AI983">
        <v>2.9999999999999997E-4</v>
      </c>
      <c r="AJ983">
        <v>2.0000000000000001E-4</v>
      </c>
      <c r="AK983">
        <v>1E-4</v>
      </c>
      <c r="AL983">
        <v>1E-4</v>
      </c>
      <c r="AM983">
        <v>5.0000000000000002E-5</v>
      </c>
      <c r="AN983">
        <v>1.4999999999999999E-4</v>
      </c>
      <c r="AO983">
        <v>0</v>
      </c>
      <c r="AP983">
        <v>0</v>
      </c>
      <c r="AQ983" t="s">
        <v>606</v>
      </c>
      <c r="AR983" t="s">
        <v>606</v>
      </c>
      <c r="AS983" t="s">
        <v>607</v>
      </c>
      <c r="AT983" t="s">
        <v>607</v>
      </c>
      <c r="AU983" t="s">
        <v>606</v>
      </c>
      <c r="BK983">
        <v>1.0000000000000001E-5</v>
      </c>
      <c r="BL983">
        <v>2.0000000000000002E-5</v>
      </c>
      <c r="BM983">
        <v>1.0000000000000001E-5</v>
      </c>
      <c r="BN983">
        <v>0</v>
      </c>
      <c r="BO983">
        <v>0</v>
      </c>
      <c r="BP983">
        <v>0</v>
      </c>
      <c r="BQ983">
        <v>0</v>
      </c>
      <c r="BR983">
        <v>8.0000000000000007E-5</v>
      </c>
      <c r="BS983">
        <v>2.0000000000000002E-5</v>
      </c>
      <c r="BT983">
        <v>2.0000000000000002E-5</v>
      </c>
      <c r="BU983">
        <v>4.0000000000000003E-5</v>
      </c>
      <c r="BV983">
        <v>0.58799999999999997</v>
      </c>
      <c r="BW983">
        <v>0.72065279999999998</v>
      </c>
      <c r="BX983">
        <v>17</v>
      </c>
      <c r="BY983">
        <v>4637.8999999999996</v>
      </c>
      <c r="BZ983">
        <v>194.5</v>
      </c>
      <c r="CB983">
        <v>105.2</v>
      </c>
      <c r="CC983">
        <v>3.6322831249999998</v>
      </c>
      <c r="CD983">
        <v>3.6291956839999999</v>
      </c>
      <c r="CE983">
        <v>212.94</v>
      </c>
      <c r="CF983" t="s">
        <v>609</v>
      </c>
      <c r="CG983">
        <v>7</v>
      </c>
      <c r="CH983" t="s">
        <v>1405</v>
      </c>
      <c r="CI983" t="s">
        <v>157</v>
      </c>
      <c r="CJ983" t="s">
        <v>1020</v>
      </c>
      <c r="CL983">
        <v>1448</v>
      </c>
      <c r="CM983">
        <v>1950</v>
      </c>
      <c r="CN983">
        <v>1448</v>
      </c>
      <c r="CO983">
        <v>1950</v>
      </c>
      <c r="CP983" t="s">
        <v>157</v>
      </c>
      <c r="CQ983" t="s">
        <v>157</v>
      </c>
      <c r="CU983">
        <v>459.8</v>
      </c>
      <c r="CV983">
        <v>455</v>
      </c>
      <c r="CW983" t="s">
        <v>3444</v>
      </c>
      <c r="CX983">
        <v>0</v>
      </c>
      <c r="CY983" t="s">
        <v>677</v>
      </c>
    </row>
    <row r="984" spans="2:103" hidden="1">
      <c r="B984">
        <v>76850</v>
      </c>
      <c r="C984" t="s">
        <v>2330</v>
      </c>
      <c r="D984" t="s">
        <v>592</v>
      </c>
      <c r="E984" t="s">
        <v>3163</v>
      </c>
      <c r="F984" t="s">
        <v>594</v>
      </c>
      <c r="G984" t="s">
        <v>3447</v>
      </c>
      <c r="H984">
        <v>7370</v>
      </c>
      <c r="I984" t="s">
        <v>616</v>
      </c>
      <c r="J984" t="s">
        <v>1209</v>
      </c>
      <c r="K984">
        <v>11706</v>
      </c>
      <c r="L984" t="s">
        <v>638</v>
      </c>
      <c r="M984" t="s">
        <v>1096</v>
      </c>
      <c r="N984" t="s">
        <v>3353</v>
      </c>
      <c r="O984" t="s">
        <v>3442</v>
      </c>
      <c r="P984" t="s">
        <v>3354</v>
      </c>
      <c r="Q984" t="s">
        <v>1137</v>
      </c>
      <c r="R984">
        <v>530</v>
      </c>
      <c r="S984">
        <v>530</v>
      </c>
      <c r="T984">
        <v>588</v>
      </c>
      <c r="U984">
        <v>-8</v>
      </c>
      <c r="V984">
        <v>-8</v>
      </c>
      <c r="W984">
        <v>21</v>
      </c>
      <c r="Y984" t="s">
        <v>3448</v>
      </c>
      <c r="Z984" t="s">
        <v>607</v>
      </c>
      <c r="AA984">
        <v>8.9999999999999998E-4</v>
      </c>
      <c r="AB984">
        <v>1.9E-2</v>
      </c>
      <c r="AC984">
        <v>1.95E-2</v>
      </c>
      <c r="AD984" t="s">
        <v>607</v>
      </c>
      <c r="AE984">
        <v>0.94540000000000002</v>
      </c>
      <c r="AF984">
        <v>9.7999999999999997E-3</v>
      </c>
      <c r="AG984">
        <v>1.4E-3</v>
      </c>
      <c r="AH984">
        <v>5.9999999999999995E-4</v>
      </c>
      <c r="AI984">
        <v>4.0000000000000002E-4</v>
      </c>
      <c r="AJ984">
        <v>5.9999999999999995E-4</v>
      </c>
      <c r="AK984">
        <v>4.0000000000000002E-4</v>
      </c>
      <c r="AL984">
        <v>5.9999999999999995E-4</v>
      </c>
      <c r="AM984">
        <v>2.0000000000000001E-4</v>
      </c>
      <c r="AN984">
        <v>5.8E-4</v>
      </c>
      <c r="AO984">
        <v>0</v>
      </c>
      <c r="AP984">
        <v>0</v>
      </c>
      <c r="AQ984" t="s">
        <v>606</v>
      </c>
      <c r="AR984" t="s">
        <v>606</v>
      </c>
      <c r="AS984" t="s">
        <v>607</v>
      </c>
      <c r="AT984" t="s">
        <v>606</v>
      </c>
      <c r="AU984" t="s">
        <v>606</v>
      </c>
      <c r="BK984">
        <v>2.0000000000000002E-5</v>
      </c>
      <c r="BL984">
        <v>6.0000000000000002E-5</v>
      </c>
      <c r="BM984">
        <v>1.0000000000000001E-5</v>
      </c>
      <c r="BN984">
        <v>0</v>
      </c>
      <c r="BO984">
        <v>0</v>
      </c>
      <c r="BP984">
        <v>0</v>
      </c>
      <c r="BQ984">
        <v>0</v>
      </c>
      <c r="BR984">
        <v>3.4000000000000002E-4</v>
      </c>
      <c r="BS984">
        <v>4.0000000000000003E-5</v>
      </c>
      <c r="BT984">
        <v>4.0000000000000003E-5</v>
      </c>
      <c r="BU984">
        <v>1.1E-4</v>
      </c>
      <c r="BV984">
        <v>0.59599999999999997</v>
      </c>
      <c r="BW984">
        <v>0.73045760000000004</v>
      </c>
      <c r="BX984">
        <v>17.3</v>
      </c>
      <c r="BY984">
        <v>4622.6000000000004</v>
      </c>
      <c r="BZ984">
        <v>194</v>
      </c>
      <c r="CB984">
        <v>103.2</v>
      </c>
      <c r="CC984">
        <v>3.5632283120000001</v>
      </c>
      <c r="CD984">
        <v>3.5601995679999998</v>
      </c>
      <c r="CE984">
        <v>209.28</v>
      </c>
      <c r="CF984" t="s">
        <v>609</v>
      </c>
      <c r="CG984">
        <v>7</v>
      </c>
      <c r="CH984" t="s">
        <v>1210</v>
      </c>
      <c r="CI984" t="s">
        <v>157</v>
      </c>
      <c r="CJ984" t="s">
        <v>1211</v>
      </c>
      <c r="CL984">
        <v>1278.5</v>
      </c>
      <c r="CM984">
        <v>1286</v>
      </c>
      <c r="CN984">
        <v>1278.5</v>
      </c>
      <c r="CO984">
        <v>1286</v>
      </c>
      <c r="CP984" t="s">
        <v>157</v>
      </c>
      <c r="CQ984" t="s">
        <v>157</v>
      </c>
      <c r="CU984">
        <v>457.3</v>
      </c>
      <c r="CV984">
        <v>452.1</v>
      </c>
      <c r="CW984" t="s">
        <v>3444</v>
      </c>
      <c r="CX984">
        <v>0</v>
      </c>
      <c r="CY984" t="s">
        <v>677</v>
      </c>
    </row>
    <row r="985" spans="2:103" hidden="1">
      <c r="B985">
        <v>76853</v>
      </c>
      <c r="C985" t="s">
        <v>3449</v>
      </c>
      <c r="D985" t="s">
        <v>592</v>
      </c>
      <c r="E985" t="s">
        <v>3163</v>
      </c>
      <c r="F985" t="s">
        <v>594</v>
      </c>
      <c r="G985" t="s">
        <v>3450</v>
      </c>
      <c r="H985">
        <v>13261</v>
      </c>
      <c r="I985" t="s">
        <v>616</v>
      </c>
      <c r="J985" t="s">
        <v>3451</v>
      </c>
      <c r="L985" t="s">
        <v>617</v>
      </c>
      <c r="N985" t="s">
        <v>3353</v>
      </c>
      <c r="O985" t="s">
        <v>3442</v>
      </c>
      <c r="P985" t="s">
        <v>3354</v>
      </c>
      <c r="Q985" t="s">
        <v>1137</v>
      </c>
      <c r="R985">
        <v>550</v>
      </c>
      <c r="S985">
        <v>550</v>
      </c>
      <c r="T985">
        <v>593</v>
      </c>
      <c r="U985">
        <v>-15</v>
      </c>
      <c r="V985">
        <v>-15</v>
      </c>
      <c r="W985">
        <v>22</v>
      </c>
      <c r="Y985" t="s">
        <v>3452</v>
      </c>
      <c r="Z985">
        <v>1E-3</v>
      </c>
      <c r="AA985">
        <v>5.9999999999999995E-4</v>
      </c>
      <c r="AB985">
        <v>1.37E-2</v>
      </c>
      <c r="AC985">
        <v>1.55E-2</v>
      </c>
      <c r="AD985" t="s">
        <v>606</v>
      </c>
      <c r="AE985">
        <v>0.95120000000000005</v>
      </c>
      <c r="AF985">
        <v>1.29E-2</v>
      </c>
      <c r="AG985">
        <v>2.0999999999999999E-3</v>
      </c>
      <c r="AH985">
        <v>1E-3</v>
      </c>
      <c r="AI985">
        <v>4.0000000000000002E-4</v>
      </c>
      <c r="AJ985">
        <v>2.9999999999999997E-4</v>
      </c>
      <c r="AK985">
        <v>2.0000000000000001E-4</v>
      </c>
      <c r="AL985">
        <v>2.0000000000000001E-4</v>
      </c>
      <c r="AM985">
        <v>1.3999999999999999E-4</v>
      </c>
      <c r="AN985">
        <v>3.6000000000000002E-4</v>
      </c>
      <c r="AO985">
        <v>1E-4</v>
      </c>
      <c r="AP985">
        <v>0</v>
      </c>
      <c r="AQ985" t="s">
        <v>607</v>
      </c>
      <c r="AR985" t="s">
        <v>607</v>
      </c>
      <c r="AS985" t="s">
        <v>607</v>
      </c>
      <c r="AT985" t="s">
        <v>606</v>
      </c>
      <c r="AU985" t="s">
        <v>606</v>
      </c>
      <c r="BK985">
        <v>1.0000000000000001E-5</v>
      </c>
      <c r="BL985">
        <v>4.0000000000000003E-5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1.6000000000000001E-4</v>
      </c>
      <c r="BS985">
        <v>3.0000000000000001E-5</v>
      </c>
      <c r="BT985">
        <v>2.0000000000000002E-5</v>
      </c>
      <c r="BU985">
        <v>4.0000000000000003E-5</v>
      </c>
      <c r="BV985">
        <v>0.58899999999999997</v>
      </c>
      <c r="BW985">
        <v>0.72187840000000003</v>
      </c>
      <c r="BX985">
        <v>17.100000000000001</v>
      </c>
      <c r="BY985">
        <v>4618.2</v>
      </c>
      <c r="BZ985">
        <v>193.9</v>
      </c>
      <c r="CB985">
        <v>106</v>
      </c>
      <c r="CC985">
        <v>3.6599050499999999</v>
      </c>
      <c r="CD985">
        <v>3.6567941300000002</v>
      </c>
      <c r="CE985">
        <v>215.81</v>
      </c>
      <c r="CF985" t="s">
        <v>609</v>
      </c>
      <c r="CG985">
        <v>0</v>
      </c>
      <c r="CH985" t="s">
        <v>3453</v>
      </c>
      <c r="CJ985" t="s">
        <v>1234</v>
      </c>
      <c r="CW985" t="s">
        <v>3444</v>
      </c>
      <c r="CX985">
        <v>0</v>
      </c>
      <c r="CY985" t="s">
        <v>677</v>
      </c>
    </row>
    <row r="986" spans="2:103" hidden="1">
      <c r="B986">
        <v>76928</v>
      </c>
      <c r="C986" t="s">
        <v>3454</v>
      </c>
      <c r="D986" t="s">
        <v>592</v>
      </c>
      <c r="E986" t="s">
        <v>3163</v>
      </c>
      <c r="F986" t="s">
        <v>594</v>
      </c>
      <c r="G986" t="s">
        <v>3455</v>
      </c>
      <c r="H986">
        <v>8621</v>
      </c>
      <c r="I986" t="s">
        <v>616</v>
      </c>
      <c r="J986" t="s">
        <v>1375</v>
      </c>
      <c r="K986">
        <v>13501</v>
      </c>
      <c r="L986" t="s">
        <v>638</v>
      </c>
      <c r="M986" t="s">
        <v>1096</v>
      </c>
      <c r="N986" t="s">
        <v>3353</v>
      </c>
      <c r="O986" t="s">
        <v>3442</v>
      </c>
      <c r="P986" t="s">
        <v>3354</v>
      </c>
      <c r="Q986" t="s">
        <v>642</v>
      </c>
      <c r="R986">
        <v>660</v>
      </c>
      <c r="S986">
        <v>660</v>
      </c>
      <c r="T986">
        <v>617</v>
      </c>
      <c r="U986">
        <v>8</v>
      </c>
      <c r="V986">
        <v>8</v>
      </c>
      <c r="W986">
        <v>22</v>
      </c>
      <c r="Y986" t="s">
        <v>2756</v>
      </c>
      <c r="Z986">
        <v>1E-4</v>
      </c>
      <c r="AA986">
        <v>5.9999999999999995E-4</v>
      </c>
      <c r="AB986">
        <v>1.2800000000000001E-2</v>
      </c>
      <c r="AC986">
        <v>1.9E-2</v>
      </c>
      <c r="AD986" t="s">
        <v>607</v>
      </c>
      <c r="AE986">
        <v>0.95269999999999999</v>
      </c>
      <c r="AF986">
        <v>9.7999999999999997E-3</v>
      </c>
      <c r="AG986">
        <v>1.5E-3</v>
      </c>
      <c r="AH986">
        <v>8.0000000000000004E-4</v>
      </c>
      <c r="AI986">
        <v>4.0000000000000002E-4</v>
      </c>
      <c r="AJ986">
        <v>4.0000000000000002E-4</v>
      </c>
      <c r="AK986">
        <v>2.9999999999999997E-4</v>
      </c>
      <c r="AL986">
        <v>3.1E-4</v>
      </c>
      <c r="AM986">
        <v>2.3000000000000001E-4</v>
      </c>
      <c r="AN986">
        <v>5.1999999999999995E-4</v>
      </c>
      <c r="AO986">
        <v>9.0000000000000006E-5</v>
      </c>
      <c r="AP986">
        <v>0</v>
      </c>
      <c r="AQ986" t="s">
        <v>607</v>
      </c>
      <c r="AR986" t="s">
        <v>606</v>
      </c>
      <c r="AS986" t="s">
        <v>607</v>
      </c>
      <c r="AT986" t="s">
        <v>606</v>
      </c>
      <c r="AU986" t="s">
        <v>606</v>
      </c>
      <c r="BK986">
        <v>1.0000000000000001E-5</v>
      </c>
      <c r="BL986">
        <v>4.0000000000000003E-5</v>
      </c>
      <c r="BM986">
        <v>0</v>
      </c>
      <c r="BN986">
        <v>0</v>
      </c>
      <c r="BO986">
        <v>0</v>
      </c>
      <c r="BP986">
        <v>1.0000000000000001E-5</v>
      </c>
      <c r="BQ986">
        <v>0</v>
      </c>
      <c r="BR986">
        <v>2.5000000000000001E-4</v>
      </c>
      <c r="BS986">
        <v>3.0000000000000001E-5</v>
      </c>
      <c r="BT986">
        <v>3.0000000000000001E-5</v>
      </c>
      <c r="BU986">
        <v>8.0000000000000007E-5</v>
      </c>
      <c r="BV986">
        <v>0.59099999999999997</v>
      </c>
      <c r="BW986">
        <v>0.72432960000000002</v>
      </c>
      <c r="BX986">
        <v>17.100000000000001</v>
      </c>
      <c r="BY986">
        <v>4630.8999999999996</v>
      </c>
      <c r="BZ986">
        <v>194.2</v>
      </c>
      <c r="CB986">
        <v>105.5</v>
      </c>
      <c r="CC986">
        <v>3.6426413470000001</v>
      </c>
      <c r="CD986">
        <v>3.6395451009999999</v>
      </c>
      <c r="CE986">
        <v>214.07</v>
      </c>
      <c r="CF986" t="s">
        <v>609</v>
      </c>
      <c r="CG986">
        <v>8</v>
      </c>
      <c r="CH986" t="s">
        <v>1376</v>
      </c>
      <c r="CI986" t="s">
        <v>157</v>
      </c>
      <c r="CJ986" t="s">
        <v>1377</v>
      </c>
      <c r="CL986">
        <v>1407</v>
      </c>
      <c r="CM986">
        <v>2162</v>
      </c>
      <c r="CN986">
        <v>1407</v>
      </c>
      <c r="CO986">
        <v>2162</v>
      </c>
      <c r="CP986" t="s">
        <v>157</v>
      </c>
      <c r="CQ986" t="s">
        <v>157</v>
      </c>
      <c r="CU986">
        <v>444</v>
      </c>
      <c r="CV986">
        <v>439.6</v>
      </c>
      <c r="CW986" t="s">
        <v>3444</v>
      </c>
      <c r="CX986">
        <v>0</v>
      </c>
      <c r="CY986" t="s">
        <v>677</v>
      </c>
    </row>
    <row r="987" spans="2:103" hidden="1">
      <c r="B987">
        <v>76899</v>
      </c>
      <c r="C987" t="s">
        <v>2336</v>
      </c>
      <c r="D987" t="s">
        <v>592</v>
      </c>
      <c r="E987" t="s">
        <v>3163</v>
      </c>
      <c r="F987" t="s">
        <v>594</v>
      </c>
      <c r="G987" t="s">
        <v>3456</v>
      </c>
      <c r="H987">
        <v>10351</v>
      </c>
      <c r="I987" t="s">
        <v>616</v>
      </c>
      <c r="J987" t="s">
        <v>1395</v>
      </c>
      <c r="K987">
        <v>13444</v>
      </c>
      <c r="L987" t="s">
        <v>638</v>
      </c>
      <c r="M987" t="s">
        <v>1096</v>
      </c>
      <c r="N987" t="s">
        <v>3353</v>
      </c>
      <c r="O987" t="s">
        <v>3442</v>
      </c>
      <c r="P987" t="s">
        <v>3457</v>
      </c>
      <c r="Q987" t="s">
        <v>1137</v>
      </c>
      <c r="R987">
        <v>585</v>
      </c>
      <c r="S987">
        <v>585</v>
      </c>
      <c r="T987">
        <v>640</v>
      </c>
      <c r="U987">
        <v>0</v>
      </c>
      <c r="V987">
        <v>0</v>
      </c>
      <c r="W987">
        <v>22</v>
      </c>
      <c r="Y987" t="s">
        <v>3458</v>
      </c>
      <c r="Z987" t="s">
        <v>607</v>
      </c>
      <c r="AA987">
        <v>5.0000000000000001E-4</v>
      </c>
      <c r="AB987">
        <v>1.11E-2</v>
      </c>
      <c r="AC987">
        <v>1.9E-2</v>
      </c>
      <c r="AD987" t="s">
        <v>607</v>
      </c>
      <c r="AE987">
        <v>0.95169999999999999</v>
      </c>
      <c r="AF987">
        <v>1.2699999999999999E-2</v>
      </c>
      <c r="AG987">
        <v>1.6000000000000001E-3</v>
      </c>
      <c r="AH987">
        <v>5.9999999999999995E-4</v>
      </c>
      <c r="AI987">
        <v>4.0000000000000002E-4</v>
      </c>
      <c r="AJ987">
        <v>4.0000000000000002E-4</v>
      </c>
      <c r="AK987">
        <v>2.9999999999999997E-4</v>
      </c>
      <c r="AL987">
        <v>4.0000000000000002E-4</v>
      </c>
      <c r="AM987">
        <v>2.2000000000000001E-4</v>
      </c>
      <c r="AN987">
        <v>6.2E-4</v>
      </c>
      <c r="AO987">
        <v>0</v>
      </c>
      <c r="AP987">
        <v>0</v>
      </c>
      <c r="AQ987" t="s">
        <v>606</v>
      </c>
      <c r="AR987" t="s">
        <v>606</v>
      </c>
      <c r="AS987" t="s">
        <v>607</v>
      </c>
      <c r="AT987" t="s">
        <v>607</v>
      </c>
      <c r="AU987" t="s">
        <v>606</v>
      </c>
      <c r="BK987">
        <v>2.0000000000000002E-5</v>
      </c>
      <c r="BL987">
        <v>5.0000000000000002E-5</v>
      </c>
      <c r="BM987">
        <v>1.0000000000000001E-5</v>
      </c>
      <c r="BN987">
        <v>0</v>
      </c>
      <c r="BO987">
        <v>0</v>
      </c>
      <c r="BP987">
        <v>0</v>
      </c>
      <c r="BQ987">
        <v>0</v>
      </c>
      <c r="BR987">
        <v>2.5000000000000001E-4</v>
      </c>
      <c r="BS987">
        <v>3.0000000000000001E-5</v>
      </c>
      <c r="BT987">
        <v>3.0000000000000001E-5</v>
      </c>
      <c r="BU987">
        <v>6.9999999999999994E-5</v>
      </c>
      <c r="BV987">
        <v>0.59199999999999997</v>
      </c>
      <c r="BW987">
        <v>0.72555519999999996</v>
      </c>
      <c r="BX987">
        <v>17.2</v>
      </c>
      <c r="BY987">
        <v>4634.1000000000004</v>
      </c>
      <c r="BZ987">
        <v>194.7</v>
      </c>
      <c r="CB987">
        <v>105</v>
      </c>
      <c r="CC987">
        <v>3.6253776439999998</v>
      </c>
      <c r="CD987">
        <v>3.6222960729999998</v>
      </c>
      <c r="CE987">
        <v>213.29</v>
      </c>
      <c r="CF987" t="s">
        <v>609</v>
      </c>
      <c r="CG987">
        <v>8</v>
      </c>
      <c r="CH987" t="s">
        <v>1396</v>
      </c>
      <c r="CI987" t="s">
        <v>157</v>
      </c>
      <c r="CJ987" t="s">
        <v>1397</v>
      </c>
      <c r="CL987">
        <v>1397</v>
      </c>
      <c r="CM987">
        <v>1807</v>
      </c>
      <c r="CN987">
        <v>1397</v>
      </c>
      <c r="CO987">
        <v>1807</v>
      </c>
      <c r="CP987" t="s">
        <v>157</v>
      </c>
      <c r="CQ987" t="s">
        <v>157</v>
      </c>
      <c r="CU987">
        <v>452.2</v>
      </c>
      <c r="CV987">
        <v>447.6</v>
      </c>
      <c r="CW987" t="s">
        <v>3444</v>
      </c>
      <c r="CX987">
        <v>0</v>
      </c>
      <c r="CY987" t="s">
        <v>677</v>
      </c>
    </row>
    <row r="988" spans="2:103" hidden="1">
      <c r="B988">
        <v>76854</v>
      </c>
      <c r="C988" t="s">
        <v>3459</v>
      </c>
      <c r="D988" t="s">
        <v>592</v>
      </c>
      <c r="E988" t="s">
        <v>3163</v>
      </c>
      <c r="F988" t="s">
        <v>594</v>
      </c>
      <c r="G988" t="s">
        <v>3460</v>
      </c>
      <c r="H988">
        <v>14793</v>
      </c>
      <c r="I988" t="s">
        <v>616</v>
      </c>
      <c r="J988" t="s">
        <v>1553</v>
      </c>
      <c r="K988">
        <v>12297</v>
      </c>
      <c r="L988" t="s">
        <v>638</v>
      </c>
      <c r="M988" t="s">
        <v>1096</v>
      </c>
      <c r="N988" t="s">
        <v>3353</v>
      </c>
      <c r="O988" t="s">
        <v>3442</v>
      </c>
      <c r="P988" t="s">
        <v>3354</v>
      </c>
      <c r="Q988" t="s">
        <v>642</v>
      </c>
      <c r="R988">
        <v>570</v>
      </c>
      <c r="S988">
        <v>570</v>
      </c>
      <c r="T988">
        <v>566</v>
      </c>
      <c r="U988">
        <v>4</v>
      </c>
      <c r="V988">
        <v>4</v>
      </c>
      <c r="W988">
        <v>24</v>
      </c>
      <c r="Y988" t="s">
        <v>2751</v>
      </c>
      <c r="Z988" t="s">
        <v>607</v>
      </c>
      <c r="AA988">
        <v>5.9999999999999995E-4</v>
      </c>
      <c r="AB988">
        <v>1.78E-2</v>
      </c>
      <c r="AC988">
        <v>1.84E-2</v>
      </c>
      <c r="AD988" t="s">
        <v>607</v>
      </c>
      <c r="AE988">
        <v>0.94510000000000005</v>
      </c>
      <c r="AF988">
        <v>1.34E-2</v>
      </c>
      <c r="AG988">
        <v>1.8E-3</v>
      </c>
      <c r="AH988">
        <v>8.0000000000000004E-4</v>
      </c>
      <c r="AI988">
        <v>4.0000000000000002E-4</v>
      </c>
      <c r="AJ988">
        <v>2.9999999999999997E-4</v>
      </c>
      <c r="AK988">
        <v>2.0000000000000001E-4</v>
      </c>
      <c r="AL988">
        <v>2.0000000000000001E-4</v>
      </c>
      <c r="AM988">
        <v>1.2E-4</v>
      </c>
      <c r="AN988">
        <v>4.2999999999999999E-4</v>
      </c>
      <c r="AO988">
        <v>9.0000000000000006E-5</v>
      </c>
      <c r="AP988">
        <v>0</v>
      </c>
      <c r="AQ988" t="s">
        <v>607</v>
      </c>
      <c r="AR988" t="s">
        <v>607</v>
      </c>
      <c r="AS988" t="s">
        <v>606</v>
      </c>
      <c r="AT988" t="s">
        <v>606</v>
      </c>
      <c r="AU988" t="s">
        <v>606</v>
      </c>
      <c r="BK988">
        <v>2.0000000000000002E-5</v>
      </c>
      <c r="BL988">
        <v>4.0000000000000003E-5</v>
      </c>
      <c r="BM988">
        <v>1.0000000000000001E-5</v>
      </c>
      <c r="BN988">
        <v>0</v>
      </c>
      <c r="BO988">
        <v>0</v>
      </c>
      <c r="BP988">
        <v>1.0000000000000001E-5</v>
      </c>
      <c r="BQ988">
        <v>0</v>
      </c>
      <c r="BR988">
        <v>1.6000000000000001E-4</v>
      </c>
      <c r="BS988">
        <v>3.0000000000000001E-5</v>
      </c>
      <c r="BT988">
        <v>3.0000000000000001E-5</v>
      </c>
      <c r="BU988">
        <v>6.0000000000000002E-5</v>
      </c>
      <c r="BV988">
        <v>0.59299999999999997</v>
      </c>
      <c r="BW988">
        <v>0.7267808</v>
      </c>
      <c r="BX988">
        <v>17.2</v>
      </c>
      <c r="BY988">
        <v>4625.3999999999996</v>
      </c>
      <c r="BZ988">
        <v>194.1</v>
      </c>
      <c r="CB988">
        <v>106.2</v>
      </c>
      <c r="CC988">
        <v>3.6668105309999999</v>
      </c>
      <c r="CD988">
        <v>3.663693742</v>
      </c>
      <c r="CE988">
        <v>215.14</v>
      </c>
      <c r="CF988" t="s">
        <v>609</v>
      </c>
      <c r="CG988">
        <v>5</v>
      </c>
      <c r="CH988" t="s">
        <v>1554</v>
      </c>
      <c r="CI988" t="s">
        <v>157</v>
      </c>
      <c r="CJ988" t="s">
        <v>1555</v>
      </c>
      <c r="CL988">
        <v>1389</v>
      </c>
      <c r="CM988">
        <v>1860</v>
      </c>
      <c r="CN988">
        <v>1389</v>
      </c>
      <c r="CO988">
        <v>1860</v>
      </c>
      <c r="CP988" t="s">
        <v>157</v>
      </c>
      <c r="CQ988" t="s">
        <v>157</v>
      </c>
      <c r="CU988">
        <v>454.8</v>
      </c>
      <c r="CV988">
        <v>449.2</v>
      </c>
      <c r="CW988" t="s">
        <v>3444</v>
      </c>
      <c r="CX988">
        <v>0</v>
      </c>
      <c r="CY988" t="s">
        <v>677</v>
      </c>
    </row>
    <row r="989" spans="2:103" hidden="1">
      <c r="B989">
        <v>76908</v>
      </c>
      <c r="C989" t="s">
        <v>2871</v>
      </c>
      <c r="D989" t="s">
        <v>592</v>
      </c>
      <c r="E989" t="s">
        <v>3163</v>
      </c>
      <c r="F989" t="s">
        <v>594</v>
      </c>
      <c r="G989" t="s">
        <v>3461</v>
      </c>
      <c r="H989">
        <v>14736</v>
      </c>
      <c r="I989" t="s">
        <v>616</v>
      </c>
      <c r="J989" t="s">
        <v>1045</v>
      </c>
      <c r="K989">
        <v>17043</v>
      </c>
      <c r="L989" t="s">
        <v>638</v>
      </c>
      <c r="M989" t="s">
        <v>959</v>
      </c>
      <c r="N989" t="s">
        <v>3353</v>
      </c>
      <c r="O989" t="s">
        <v>3442</v>
      </c>
      <c r="P989" t="s">
        <v>3462</v>
      </c>
      <c r="Q989" t="s">
        <v>642</v>
      </c>
      <c r="R989">
        <v>650</v>
      </c>
      <c r="S989">
        <v>650</v>
      </c>
      <c r="T989">
        <v>652</v>
      </c>
      <c r="U989">
        <v>8</v>
      </c>
      <c r="V989">
        <v>8</v>
      </c>
      <c r="W989">
        <v>22</v>
      </c>
      <c r="Y989" t="s">
        <v>3264</v>
      </c>
      <c r="Z989" t="s">
        <v>607</v>
      </c>
      <c r="AA989">
        <v>5.0000000000000001E-4</v>
      </c>
      <c r="AB989">
        <v>1.1299999999999999E-2</v>
      </c>
      <c r="AC989">
        <v>1.8599999999999998E-2</v>
      </c>
      <c r="AD989" t="s">
        <v>607</v>
      </c>
      <c r="AE989">
        <v>0.95089999999999997</v>
      </c>
      <c r="AF989">
        <v>1.2999999999999999E-2</v>
      </c>
      <c r="AG989">
        <v>1.6999999999999999E-3</v>
      </c>
      <c r="AH989">
        <v>5.9999999999999995E-4</v>
      </c>
      <c r="AI989">
        <v>4.0000000000000002E-4</v>
      </c>
      <c r="AJ989">
        <v>5.0000000000000001E-4</v>
      </c>
      <c r="AK989">
        <v>2.9999999999999997E-4</v>
      </c>
      <c r="AL989">
        <v>4.4999999999999999E-4</v>
      </c>
      <c r="AM989">
        <v>2.9999999999999997E-4</v>
      </c>
      <c r="AN989">
        <v>7.6999999999999996E-4</v>
      </c>
      <c r="AO989">
        <v>6.0000000000000002E-5</v>
      </c>
      <c r="AP989">
        <v>0</v>
      </c>
      <c r="AQ989" t="s">
        <v>607</v>
      </c>
      <c r="AR989" t="s">
        <v>607</v>
      </c>
      <c r="AS989" t="s">
        <v>606</v>
      </c>
      <c r="AT989" t="s">
        <v>606</v>
      </c>
      <c r="AU989" t="s">
        <v>606</v>
      </c>
      <c r="BK989">
        <v>2.0000000000000002E-5</v>
      </c>
      <c r="BL989">
        <v>5.0000000000000002E-5</v>
      </c>
      <c r="BM989">
        <v>1.0000000000000001E-5</v>
      </c>
      <c r="BN989">
        <v>0</v>
      </c>
      <c r="BO989">
        <v>1.0000000000000001E-5</v>
      </c>
      <c r="BP989">
        <v>3.0000000000000001E-5</v>
      </c>
      <c r="BQ989">
        <v>0</v>
      </c>
      <c r="BR989">
        <v>2.9999999999999997E-4</v>
      </c>
      <c r="BS989">
        <v>4.0000000000000003E-5</v>
      </c>
      <c r="BT989">
        <v>4.0000000000000003E-5</v>
      </c>
      <c r="BU989">
        <v>1.2E-4</v>
      </c>
      <c r="BV989">
        <v>0.59399999999999997</v>
      </c>
      <c r="BW989">
        <v>0.72800640000000005</v>
      </c>
      <c r="BX989">
        <v>17.2</v>
      </c>
      <c r="BY989">
        <v>4631.8</v>
      </c>
      <c r="BZ989">
        <v>194.9</v>
      </c>
      <c r="CB989">
        <v>106.7</v>
      </c>
      <c r="CC989">
        <v>3.6840742340000001</v>
      </c>
      <c r="CD989">
        <v>3.6809427709999998</v>
      </c>
      <c r="CE989">
        <v>216.38</v>
      </c>
      <c r="CF989" t="s">
        <v>609</v>
      </c>
      <c r="CG989">
        <v>5</v>
      </c>
      <c r="CH989" t="s">
        <v>1046</v>
      </c>
      <c r="CI989" t="s">
        <v>157</v>
      </c>
      <c r="CJ989" t="s">
        <v>1047</v>
      </c>
      <c r="CL989">
        <v>1394</v>
      </c>
      <c r="CM989">
        <v>1609</v>
      </c>
      <c r="CN989">
        <v>1394</v>
      </c>
      <c r="CO989">
        <v>1609</v>
      </c>
      <c r="CP989" t="s">
        <v>157</v>
      </c>
      <c r="CQ989" t="s">
        <v>157</v>
      </c>
      <c r="CU989">
        <v>463.3</v>
      </c>
      <c r="CV989">
        <v>458.1</v>
      </c>
      <c r="CW989" t="s">
        <v>3444</v>
      </c>
      <c r="CX989">
        <v>0</v>
      </c>
      <c r="CY989" t="s">
        <v>677</v>
      </c>
    </row>
    <row r="990" spans="2:103" hidden="1">
      <c r="B990">
        <v>76840</v>
      </c>
      <c r="C990" t="s">
        <v>2396</v>
      </c>
      <c r="D990" t="s">
        <v>592</v>
      </c>
      <c r="E990" t="s">
        <v>3163</v>
      </c>
      <c r="F990" t="s">
        <v>594</v>
      </c>
      <c r="G990" t="s">
        <v>3463</v>
      </c>
      <c r="H990">
        <v>18068</v>
      </c>
      <c r="I990" t="s">
        <v>616</v>
      </c>
      <c r="J990" t="s">
        <v>1453</v>
      </c>
      <c r="K990">
        <v>11705</v>
      </c>
      <c r="L990" t="s">
        <v>638</v>
      </c>
      <c r="M990" t="s">
        <v>1096</v>
      </c>
      <c r="N990" t="s">
        <v>3353</v>
      </c>
      <c r="O990" t="s">
        <v>3442</v>
      </c>
      <c r="P990" t="s">
        <v>3354</v>
      </c>
      <c r="Q990" t="s">
        <v>642</v>
      </c>
      <c r="R990">
        <v>540</v>
      </c>
      <c r="S990">
        <v>540</v>
      </c>
      <c r="T990">
        <v>597</v>
      </c>
      <c r="U990">
        <v>3</v>
      </c>
      <c r="V990">
        <v>3</v>
      </c>
      <c r="W990">
        <v>22</v>
      </c>
      <c r="Y990" t="s">
        <v>3464</v>
      </c>
      <c r="Z990" t="s">
        <v>607</v>
      </c>
      <c r="AA990">
        <v>1.6999999999999999E-3</v>
      </c>
      <c r="AB990">
        <v>3.32E-2</v>
      </c>
      <c r="AC990">
        <v>2.06E-2</v>
      </c>
      <c r="AD990" t="s">
        <v>607</v>
      </c>
      <c r="AE990">
        <v>0.93179999999999996</v>
      </c>
      <c r="AF990">
        <v>6.0000000000000001E-3</v>
      </c>
      <c r="AG990">
        <v>8.0000000000000004E-4</v>
      </c>
      <c r="AH990">
        <v>5.0000000000000001E-4</v>
      </c>
      <c r="AI990">
        <v>4.0000000000000002E-4</v>
      </c>
      <c r="AJ990">
        <v>8.9999999999999998E-4</v>
      </c>
      <c r="AK990">
        <v>6.9999999999999999E-4</v>
      </c>
      <c r="AL990">
        <v>9.8999999999999999E-4</v>
      </c>
      <c r="AM990">
        <v>5.1999999999999995E-4</v>
      </c>
      <c r="AN990">
        <v>7.2000000000000005E-4</v>
      </c>
      <c r="AO990">
        <v>0</v>
      </c>
      <c r="AP990">
        <v>0</v>
      </c>
      <c r="AQ990" t="s">
        <v>606</v>
      </c>
      <c r="AR990" t="s">
        <v>606</v>
      </c>
      <c r="AS990" t="s">
        <v>606</v>
      </c>
      <c r="AT990" t="s">
        <v>606</v>
      </c>
      <c r="AU990" t="s">
        <v>606</v>
      </c>
      <c r="BK990">
        <v>2.0000000000000002E-5</v>
      </c>
      <c r="BL990">
        <v>9.0000000000000006E-5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7.2000000000000005E-4</v>
      </c>
      <c r="BS990">
        <v>9.0000000000000006E-5</v>
      </c>
      <c r="BT990">
        <v>6.9999999999999994E-5</v>
      </c>
      <c r="BU990">
        <v>1.8000000000000001E-4</v>
      </c>
      <c r="BV990">
        <v>0.60399999999999998</v>
      </c>
      <c r="BW990">
        <v>0.74026239999999999</v>
      </c>
      <c r="BX990">
        <v>17.5</v>
      </c>
      <c r="BY990">
        <v>4601.8999999999996</v>
      </c>
      <c r="BZ990">
        <v>193.1</v>
      </c>
      <c r="CB990">
        <v>100.9</v>
      </c>
      <c r="CC990">
        <v>3.4838152779999998</v>
      </c>
      <c r="CD990">
        <v>3.4808540350000001</v>
      </c>
      <c r="CE990">
        <v>204.83</v>
      </c>
      <c r="CF990" t="s">
        <v>609</v>
      </c>
      <c r="CG990">
        <v>10</v>
      </c>
      <c r="CH990" t="s">
        <v>1455</v>
      </c>
      <c r="CI990" t="s">
        <v>157</v>
      </c>
      <c r="CJ990" t="s">
        <v>1456</v>
      </c>
      <c r="CL990">
        <v>1278</v>
      </c>
      <c r="CM990">
        <v>1286.5</v>
      </c>
      <c r="CN990">
        <v>1278</v>
      </c>
      <c r="CO990">
        <v>1286.5</v>
      </c>
      <c r="CP990" t="s">
        <v>157</v>
      </c>
      <c r="CQ990" t="s">
        <v>157</v>
      </c>
      <c r="CU990">
        <v>452.6</v>
      </c>
      <c r="CV990">
        <v>448.4</v>
      </c>
      <c r="CW990" t="s">
        <v>3444</v>
      </c>
      <c r="CX990">
        <v>0</v>
      </c>
      <c r="CY990" t="s">
        <v>677</v>
      </c>
    </row>
    <row r="991" spans="2:103" hidden="1">
      <c r="B991">
        <v>76817</v>
      </c>
      <c r="C991" t="s">
        <v>3465</v>
      </c>
      <c r="D991" t="s">
        <v>592</v>
      </c>
      <c r="E991" t="s">
        <v>3163</v>
      </c>
      <c r="F991" t="s">
        <v>594</v>
      </c>
      <c r="G991" t="s">
        <v>3466</v>
      </c>
      <c r="H991">
        <v>8817</v>
      </c>
      <c r="I991" t="s">
        <v>616</v>
      </c>
      <c r="J991" t="s">
        <v>1527</v>
      </c>
      <c r="K991">
        <v>13519</v>
      </c>
      <c r="L991" t="s">
        <v>638</v>
      </c>
      <c r="M991" t="s">
        <v>1096</v>
      </c>
      <c r="N991" t="s">
        <v>3353</v>
      </c>
      <c r="O991" t="s">
        <v>3442</v>
      </c>
      <c r="P991" t="s">
        <v>3354</v>
      </c>
      <c r="Q991" t="s">
        <v>1137</v>
      </c>
      <c r="R991">
        <v>560</v>
      </c>
      <c r="S991">
        <v>560</v>
      </c>
      <c r="T991">
        <v>589</v>
      </c>
      <c r="U991">
        <v>-2</v>
      </c>
      <c r="V991">
        <v>-2</v>
      </c>
      <c r="W991">
        <v>22</v>
      </c>
      <c r="Y991" t="s">
        <v>3467</v>
      </c>
      <c r="Z991" t="s">
        <v>607</v>
      </c>
      <c r="AA991">
        <v>6.9999999999999999E-4</v>
      </c>
      <c r="AB991">
        <v>1.49E-2</v>
      </c>
      <c r="AC991">
        <v>1.8700000000000001E-2</v>
      </c>
      <c r="AD991" t="s">
        <v>607</v>
      </c>
      <c r="AE991">
        <v>0.94989999999999997</v>
      </c>
      <c r="AF991">
        <v>9.7999999999999997E-3</v>
      </c>
      <c r="AG991">
        <v>1.4E-3</v>
      </c>
      <c r="AH991">
        <v>5.0000000000000001E-4</v>
      </c>
      <c r="AI991">
        <v>4.0000000000000002E-4</v>
      </c>
      <c r="AJ991">
        <v>5.9999999999999995E-4</v>
      </c>
      <c r="AK991">
        <v>5.0000000000000001E-4</v>
      </c>
      <c r="AL991">
        <v>6.8999999999999997E-4</v>
      </c>
      <c r="AM991">
        <v>4.4999999999999999E-4</v>
      </c>
      <c r="AN991">
        <v>5.5999999999999995E-4</v>
      </c>
      <c r="AO991">
        <v>0</v>
      </c>
      <c r="AP991">
        <v>0</v>
      </c>
      <c r="AQ991" t="s">
        <v>607</v>
      </c>
      <c r="AR991" t="s">
        <v>606</v>
      </c>
      <c r="AS991" t="s">
        <v>606</v>
      </c>
      <c r="AT991" t="s">
        <v>606</v>
      </c>
      <c r="AU991" t="s">
        <v>606</v>
      </c>
      <c r="BK991">
        <v>2.0000000000000002E-5</v>
      </c>
      <c r="BL991">
        <v>6.9999999999999994E-5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5.4000000000000001E-4</v>
      </c>
      <c r="BS991">
        <v>6.9999999999999994E-5</v>
      </c>
      <c r="BT991">
        <v>6.0000000000000002E-5</v>
      </c>
      <c r="BU991">
        <v>1.3999999999999999E-4</v>
      </c>
      <c r="BV991">
        <v>0.59499999999999997</v>
      </c>
      <c r="BW991">
        <v>0.72923199999999999</v>
      </c>
      <c r="BX991">
        <v>17.2</v>
      </c>
      <c r="BY991">
        <v>4625.6000000000004</v>
      </c>
      <c r="BZ991">
        <v>194.4</v>
      </c>
      <c r="CB991">
        <v>101.5</v>
      </c>
      <c r="CC991">
        <v>3.5045317219999998</v>
      </c>
      <c r="CD991">
        <v>3.5015528699999998</v>
      </c>
      <c r="CE991">
        <v>205.8</v>
      </c>
      <c r="CF991" t="s">
        <v>609</v>
      </c>
      <c r="CG991">
        <v>8</v>
      </c>
      <c r="CH991" t="s">
        <v>1528</v>
      </c>
      <c r="CI991" t="s">
        <v>157</v>
      </c>
      <c r="CJ991" t="s">
        <v>1529</v>
      </c>
      <c r="CL991">
        <v>1403</v>
      </c>
      <c r="CM991">
        <v>2006</v>
      </c>
      <c r="CN991">
        <v>1403</v>
      </c>
      <c r="CO991">
        <v>2006</v>
      </c>
      <c r="CP991" t="s">
        <v>157</v>
      </c>
      <c r="CQ991" t="s">
        <v>157</v>
      </c>
      <c r="CU991">
        <v>454.2</v>
      </c>
      <c r="CV991">
        <v>449.6</v>
      </c>
      <c r="CW991" t="s">
        <v>3444</v>
      </c>
      <c r="CX991">
        <v>0</v>
      </c>
      <c r="CY991" t="s">
        <v>677</v>
      </c>
    </row>
    <row r="992" spans="2:103" hidden="1">
      <c r="B992">
        <v>76852</v>
      </c>
      <c r="C992" t="s">
        <v>3468</v>
      </c>
      <c r="D992" t="s">
        <v>592</v>
      </c>
      <c r="E992" t="s">
        <v>3163</v>
      </c>
      <c r="F992" t="s">
        <v>594</v>
      </c>
      <c r="G992" t="s">
        <v>3469</v>
      </c>
      <c r="H992">
        <v>756</v>
      </c>
      <c r="I992" t="s">
        <v>616</v>
      </c>
      <c r="J992" t="s">
        <v>3470</v>
      </c>
      <c r="L992" t="s">
        <v>617</v>
      </c>
      <c r="N992" t="s">
        <v>3353</v>
      </c>
      <c r="O992" t="s">
        <v>3442</v>
      </c>
      <c r="P992" t="s">
        <v>3354</v>
      </c>
      <c r="Q992" t="s">
        <v>642</v>
      </c>
      <c r="R992">
        <v>585</v>
      </c>
      <c r="S992">
        <v>585</v>
      </c>
      <c r="T992">
        <v>619</v>
      </c>
      <c r="U992">
        <v>1</v>
      </c>
      <c r="V992">
        <v>1</v>
      </c>
      <c r="W992">
        <v>22</v>
      </c>
      <c r="Y992" t="s">
        <v>2756</v>
      </c>
      <c r="Z992" t="s">
        <v>607</v>
      </c>
      <c r="AA992">
        <v>5.9999999999999995E-4</v>
      </c>
      <c r="AB992">
        <v>1.41E-2</v>
      </c>
      <c r="AC992">
        <v>1.6500000000000001E-2</v>
      </c>
      <c r="AD992" t="s">
        <v>607</v>
      </c>
      <c r="AE992">
        <v>0.95189999999999997</v>
      </c>
      <c r="AF992">
        <v>1.24E-2</v>
      </c>
      <c r="AG992">
        <v>2E-3</v>
      </c>
      <c r="AH992">
        <v>6.9999999999999999E-4</v>
      </c>
      <c r="AI992">
        <v>4.0000000000000002E-4</v>
      </c>
      <c r="AJ992">
        <v>2.9999999999999997E-4</v>
      </c>
      <c r="AK992">
        <v>2.0000000000000001E-4</v>
      </c>
      <c r="AL992">
        <v>1.3999999999999999E-4</v>
      </c>
      <c r="AM992">
        <v>5.0000000000000002E-5</v>
      </c>
      <c r="AN992">
        <v>3.4000000000000002E-4</v>
      </c>
      <c r="AO992">
        <v>9.0000000000000006E-5</v>
      </c>
      <c r="AP992">
        <v>0</v>
      </c>
      <c r="AQ992" t="s">
        <v>606</v>
      </c>
      <c r="AR992" t="s">
        <v>606</v>
      </c>
      <c r="AS992" t="s">
        <v>606</v>
      </c>
      <c r="AT992" t="s">
        <v>606</v>
      </c>
      <c r="AU992" t="s">
        <v>606</v>
      </c>
      <c r="BK992">
        <v>1.0000000000000001E-5</v>
      </c>
      <c r="BL992">
        <v>3.0000000000000001E-5</v>
      </c>
      <c r="BM992">
        <v>1.0000000000000001E-5</v>
      </c>
      <c r="BN992">
        <v>0</v>
      </c>
      <c r="BO992">
        <v>0</v>
      </c>
      <c r="BP992">
        <v>1.0000000000000001E-5</v>
      </c>
      <c r="BQ992">
        <v>0</v>
      </c>
      <c r="BR992">
        <v>1.2999999999999999E-4</v>
      </c>
      <c r="BS992">
        <v>2.0000000000000002E-5</v>
      </c>
      <c r="BT992">
        <v>2.0000000000000002E-5</v>
      </c>
      <c r="BU992">
        <v>5.0000000000000002E-5</v>
      </c>
      <c r="BV992">
        <v>0.58899999999999997</v>
      </c>
      <c r="BW992">
        <v>0.72187840000000003</v>
      </c>
      <c r="BX992">
        <v>17.100000000000001</v>
      </c>
      <c r="BY992">
        <v>4624.5</v>
      </c>
      <c r="BZ992">
        <v>193.9</v>
      </c>
      <c r="CB992">
        <v>106.1</v>
      </c>
      <c r="CC992">
        <v>3.6633577900000001</v>
      </c>
      <c r="CD992">
        <v>3.6602439360000001</v>
      </c>
      <c r="CE992">
        <v>214.99</v>
      </c>
      <c r="CF992" t="s">
        <v>609</v>
      </c>
      <c r="CG992">
        <v>7</v>
      </c>
      <c r="CH992" t="s">
        <v>3471</v>
      </c>
      <c r="CJ992" t="s">
        <v>1229</v>
      </c>
      <c r="CW992" t="s">
        <v>3444</v>
      </c>
      <c r="CX992">
        <v>0</v>
      </c>
      <c r="CY992" t="s">
        <v>677</v>
      </c>
    </row>
    <row r="993" spans="2:103" hidden="1">
      <c r="B993">
        <v>76847</v>
      </c>
      <c r="C993" t="s">
        <v>1212</v>
      </c>
      <c r="D993" t="s">
        <v>592</v>
      </c>
      <c r="E993" t="s">
        <v>3163</v>
      </c>
      <c r="F993" t="s">
        <v>594</v>
      </c>
      <c r="G993" t="s">
        <v>3472</v>
      </c>
      <c r="H993">
        <v>5015</v>
      </c>
      <c r="I993" t="s">
        <v>616</v>
      </c>
      <c r="J993" t="s">
        <v>1214</v>
      </c>
      <c r="K993">
        <v>13456</v>
      </c>
      <c r="L993" t="s">
        <v>638</v>
      </c>
      <c r="M993" t="s">
        <v>1096</v>
      </c>
      <c r="N993" t="s">
        <v>3353</v>
      </c>
      <c r="O993" t="s">
        <v>3442</v>
      </c>
      <c r="P993" t="s">
        <v>3354</v>
      </c>
      <c r="Q993" t="s">
        <v>642</v>
      </c>
      <c r="R993">
        <v>560</v>
      </c>
      <c r="S993">
        <v>560</v>
      </c>
      <c r="T993">
        <v>598</v>
      </c>
      <c r="U993">
        <v>-3</v>
      </c>
      <c r="V993">
        <v>-3</v>
      </c>
      <c r="W993">
        <v>21</v>
      </c>
      <c r="Y993" t="s">
        <v>3473</v>
      </c>
      <c r="Z993" t="s">
        <v>607</v>
      </c>
      <c r="AA993">
        <v>8.0000000000000004E-4</v>
      </c>
      <c r="AB993">
        <v>1.9199999999999998E-2</v>
      </c>
      <c r="AC993">
        <v>1.52E-2</v>
      </c>
      <c r="AD993" t="s">
        <v>607</v>
      </c>
      <c r="AE993">
        <v>0.94950000000000001</v>
      </c>
      <c r="AF993">
        <v>9.1999999999999998E-3</v>
      </c>
      <c r="AG993">
        <v>1.9E-3</v>
      </c>
      <c r="AH993">
        <v>6.9999999999999999E-4</v>
      </c>
      <c r="AI993">
        <v>5.9999999999999995E-4</v>
      </c>
      <c r="AJ993">
        <v>6.9999999999999999E-4</v>
      </c>
      <c r="AK993">
        <v>4.0000000000000002E-4</v>
      </c>
      <c r="AL993">
        <v>4.0999999999999999E-4</v>
      </c>
      <c r="AM993">
        <v>2.3000000000000001E-4</v>
      </c>
      <c r="AN993">
        <v>5.9000000000000003E-4</v>
      </c>
      <c r="AO993">
        <v>1E-4</v>
      </c>
      <c r="AP993">
        <v>0</v>
      </c>
      <c r="AQ993" t="s">
        <v>606</v>
      </c>
      <c r="AR993" t="s">
        <v>606</v>
      </c>
      <c r="AS993" t="s">
        <v>606</v>
      </c>
      <c r="AT993" t="s">
        <v>606</v>
      </c>
      <c r="AU993" t="s">
        <v>606</v>
      </c>
      <c r="BK993">
        <v>1.0000000000000001E-5</v>
      </c>
      <c r="BL993">
        <v>5.0000000000000002E-5</v>
      </c>
      <c r="BM993">
        <v>1.0000000000000001E-5</v>
      </c>
      <c r="BN993">
        <v>0</v>
      </c>
      <c r="BO993">
        <v>0</v>
      </c>
      <c r="BP993">
        <v>0</v>
      </c>
      <c r="BQ993">
        <v>0</v>
      </c>
      <c r="BR993">
        <v>2.4000000000000001E-4</v>
      </c>
      <c r="BS993">
        <v>3.0000000000000001E-5</v>
      </c>
      <c r="BT993">
        <v>3.0000000000000001E-5</v>
      </c>
      <c r="BU993">
        <v>1E-4</v>
      </c>
      <c r="BV993">
        <v>0.59199999999999997</v>
      </c>
      <c r="BW993">
        <v>0.72555519999999996</v>
      </c>
      <c r="BX993">
        <v>17.100000000000001</v>
      </c>
      <c r="BY993">
        <v>4610.5</v>
      </c>
      <c r="BZ993">
        <v>193.6</v>
      </c>
      <c r="CB993">
        <v>105.3</v>
      </c>
      <c r="CC993">
        <v>3.635735865</v>
      </c>
      <c r="CD993">
        <v>3.6326454899999998</v>
      </c>
      <c r="CE993">
        <v>213.78</v>
      </c>
      <c r="CF993" t="s">
        <v>609</v>
      </c>
      <c r="CG993">
        <v>2</v>
      </c>
      <c r="CH993" t="s">
        <v>1215</v>
      </c>
      <c r="CI993" t="s">
        <v>157</v>
      </c>
      <c r="CJ993" t="s">
        <v>1216</v>
      </c>
      <c r="CL993">
        <v>1378</v>
      </c>
      <c r="CM993">
        <v>1931</v>
      </c>
      <c r="CN993">
        <v>1378</v>
      </c>
      <c r="CO993">
        <v>1931</v>
      </c>
      <c r="CP993" t="s">
        <v>157</v>
      </c>
      <c r="CQ993" t="s">
        <v>157</v>
      </c>
      <c r="CU993">
        <v>452</v>
      </c>
      <c r="CV993">
        <v>447.8</v>
      </c>
      <c r="CW993" t="s">
        <v>3444</v>
      </c>
      <c r="CX993">
        <v>0</v>
      </c>
      <c r="CY993" t="s">
        <v>677</v>
      </c>
    </row>
    <row r="994" spans="2:103" hidden="1">
      <c r="B994">
        <v>76856</v>
      </c>
      <c r="C994" t="s">
        <v>2500</v>
      </c>
      <c r="D994" t="s">
        <v>592</v>
      </c>
      <c r="E994" t="s">
        <v>3163</v>
      </c>
      <c r="F994" t="s">
        <v>594</v>
      </c>
      <c r="G994" t="s">
        <v>3474</v>
      </c>
      <c r="H994">
        <v>13772</v>
      </c>
      <c r="I994" t="s">
        <v>616</v>
      </c>
      <c r="J994" t="s">
        <v>1558</v>
      </c>
      <c r="K994">
        <v>12294</v>
      </c>
      <c r="L994" t="s">
        <v>638</v>
      </c>
      <c r="M994" t="s">
        <v>1096</v>
      </c>
      <c r="N994" t="s">
        <v>3353</v>
      </c>
      <c r="O994" t="s">
        <v>3442</v>
      </c>
      <c r="P994" t="s">
        <v>3354</v>
      </c>
      <c r="Q994" t="s">
        <v>642</v>
      </c>
      <c r="R994">
        <v>570</v>
      </c>
      <c r="S994">
        <v>570</v>
      </c>
      <c r="T994">
        <v>660</v>
      </c>
      <c r="U994">
        <v>9</v>
      </c>
      <c r="V994">
        <v>9</v>
      </c>
      <c r="W994">
        <v>21</v>
      </c>
      <c r="Y994" t="s">
        <v>3278</v>
      </c>
      <c r="Z994" t="s">
        <v>607</v>
      </c>
      <c r="AA994">
        <v>6.9999999999999999E-4</v>
      </c>
      <c r="AB994">
        <v>1.4800000000000001E-2</v>
      </c>
      <c r="AC994">
        <v>1.8800000000000001E-2</v>
      </c>
      <c r="AD994" t="s">
        <v>606</v>
      </c>
      <c r="AE994">
        <v>0.94750000000000001</v>
      </c>
      <c r="AF994">
        <v>1.12E-2</v>
      </c>
      <c r="AG994">
        <v>1.5E-3</v>
      </c>
      <c r="AH994">
        <v>8.0000000000000004E-4</v>
      </c>
      <c r="AI994">
        <v>5.0000000000000001E-4</v>
      </c>
      <c r="AJ994">
        <v>5.9999999999999995E-4</v>
      </c>
      <c r="AK994">
        <v>5.0000000000000001E-4</v>
      </c>
      <c r="AL994">
        <v>6.8000000000000005E-4</v>
      </c>
      <c r="AM994">
        <v>5.4000000000000001E-4</v>
      </c>
      <c r="AN994">
        <v>8.3000000000000001E-4</v>
      </c>
      <c r="AO994">
        <v>1E-4</v>
      </c>
      <c r="AP994">
        <v>0</v>
      </c>
      <c r="AQ994" t="s">
        <v>607</v>
      </c>
      <c r="AR994" t="s">
        <v>606</v>
      </c>
      <c r="AS994" t="s">
        <v>606</v>
      </c>
      <c r="AT994" t="s">
        <v>606</v>
      </c>
      <c r="AU994" t="s">
        <v>606</v>
      </c>
      <c r="BK994">
        <v>2.0000000000000002E-5</v>
      </c>
      <c r="BL994">
        <v>6.9999999999999994E-5</v>
      </c>
      <c r="BM994">
        <v>1.0000000000000001E-5</v>
      </c>
      <c r="BN994">
        <v>0</v>
      </c>
      <c r="BO994">
        <v>0</v>
      </c>
      <c r="BP994">
        <v>0</v>
      </c>
      <c r="BQ994">
        <v>0</v>
      </c>
      <c r="BR994">
        <v>5.5000000000000003E-4</v>
      </c>
      <c r="BS994">
        <v>6.9999999999999994E-5</v>
      </c>
      <c r="BT994">
        <v>6.9999999999999994E-5</v>
      </c>
      <c r="BU994">
        <v>1.6000000000000001E-4</v>
      </c>
      <c r="BV994">
        <v>0.59699999999999998</v>
      </c>
      <c r="BW994">
        <v>0.73168319999999998</v>
      </c>
      <c r="BX994">
        <v>17.3</v>
      </c>
      <c r="BY994">
        <v>4625.5</v>
      </c>
      <c r="BZ994">
        <v>194.8</v>
      </c>
      <c r="CB994">
        <v>102.5</v>
      </c>
      <c r="CC994">
        <v>3.5390591279999999</v>
      </c>
      <c r="CD994">
        <v>3.5360509279999999</v>
      </c>
      <c r="CE994">
        <v>208.06</v>
      </c>
      <c r="CF994" t="s">
        <v>609</v>
      </c>
      <c r="CG994">
        <v>0</v>
      </c>
      <c r="CH994" t="s">
        <v>1559</v>
      </c>
      <c r="CI994" t="s">
        <v>157</v>
      </c>
      <c r="CJ994" t="s">
        <v>1560</v>
      </c>
      <c r="CL994">
        <v>1376</v>
      </c>
      <c r="CM994">
        <v>1834</v>
      </c>
      <c r="CN994">
        <v>1376</v>
      </c>
      <c r="CO994">
        <v>1834</v>
      </c>
      <c r="CP994" t="s">
        <v>157</v>
      </c>
      <c r="CQ994" t="s">
        <v>157</v>
      </c>
      <c r="CU994">
        <v>459.2</v>
      </c>
      <c r="CV994">
        <v>454.1</v>
      </c>
      <c r="CW994" t="s">
        <v>3444</v>
      </c>
      <c r="CX994">
        <v>0</v>
      </c>
      <c r="CY994" t="s">
        <v>677</v>
      </c>
    </row>
    <row r="995" spans="2:103" hidden="1">
      <c r="B995">
        <v>76814</v>
      </c>
      <c r="C995" t="s">
        <v>3475</v>
      </c>
      <c r="D995" t="s">
        <v>592</v>
      </c>
      <c r="E995" t="s">
        <v>3163</v>
      </c>
      <c r="F995" t="s">
        <v>594</v>
      </c>
      <c r="G995" t="s">
        <v>3476</v>
      </c>
      <c r="H995">
        <v>12373</v>
      </c>
      <c r="I995" t="s">
        <v>616</v>
      </c>
      <c r="J995" t="s">
        <v>1546</v>
      </c>
      <c r="K995">
        <v>12133</v>
      </c>
      <c r="L995" t="s">
        <v>638</v>
      </c>
      <c r="M995" t="s">
        <v>1096</v>
      </c>
      <c r="N995" t="s">
        <v>3353</v>
      </c>
      <c r="O995" t="s">
        <v>3442</v>
      </c>
      <c r="P995" t="s">
        <v>3457</v>
      </c>
      <c r="Q995" t="s">
        <v>1137</v>
      </c>
      <c r="R995">
        <v>570</v>
      </c>
      <c r="S995">
        <v>570</v>
      </c>
      <c r="T995">
        <v>640</v>
      </c>
      <c r="U995">
        <v>2</v>
      </c>
      <c r="V995">
        <v>2</v>
      </c>
      <c r="W995">
        <v>22</v>
      </c>
      <c r="Y995" t="s">
        <v>3477</v>
      </c>
      <c r="Z995" t="s">
        <v>607</v>
      </c>
      <c r="AA995">
        <v>1.5E-3</v>
      </c>
      <c r="AB995">
        <v>3.2599999999999997E-2</v>
      </c>
      <c r="AC995">
        <v>1.7999999999999999E-2</v>
      </c>
      <c r="AD995" t="s">
        <v>607</v>
      </c>
      <c r="AE995">
        <v>0.93530000000000002</v>
      </c>
      <c r="AF995">
        <v>5.7999999999999996E-3</v>
      </c>
      <c r="AG995">
        <v>6.9999999999999999E-4</v>
      </c>
      <c r="AH995">
        <v>5.0000000000000001E-4</v>
      </c>
      <c r="AI995">
        <v>4.0000000000000002E-4</v>
      </c>
      <c r="AJ995">
        <v>8.9999999999999998E-4</v>
      </c>
      <c r="AK995">
        <v>6.9999999999999999E-4</v>
      </c>
      <c r="AL995">
        <v>9.2000000000000003E-4</v>
      </c>
      <c r="AM995">
        <v>5.0000000000000001E-4</v>
      </c>
      <c r="AN995">
        <v>8.7000000000000001E-4</v>
      </c>
      <c r="AO995">
        <v>9.0000000000000006E-5</v>
      </c>
      <c r="AP995">
        <v>0</v>
      </c>
      <c r="AQ995" t="s">
        <v>606</v>
      </c>
      <c r="AR995" t="s">
        <v>606</v>
      </c>
      <c r="AS995" t="s">
        <v>606</v>
      </c>
      <c r="AT995" t="s">
        <v>606</v>
      </c>
      <c r="AU995" t="s">
        <v>606</v>
      </c>
      <c r="BK995">
        <v>3.0000000000000001E-5</v>
      </c>
      <c r="BL995">
        <v>8.0000000000000007E-5</v>
      </c>
      <c r="BM995">
        <v>3.0000000000000001E-5</v>
      </c>
      <c r="BN995">
        <v>0</v>
      </c>
      <c r="BO995">
        <v>0</v>
      </c>
      <c r="BP995">
        <v>1.0000000000000001E-5</v>
      </c>
      <c r="BQ995">
        <v>0</v>
      </c>
      <c r="BR995">
        <v>6.9999999999999999E-4</v>
      </c>
      <c r="BS995">
        <v>9.0000000000000006E-5</v>
      </c>
      <c r="BT995">
        <v>8.0000000000000007E-5</v>
      </c>
      <c r="BU995">
        <v>2.0000000000000001E-4</v>
      </c>
      <c r="BV995">
        <v>0.60199999999999998</v>
      </c>
      <c r="BW995">
        <v>0.7378112</v>
      </c>
      <c r="BX995">
        <v>17.399999999999999</v>
      </c>
      <c r="BY995">
        <v>4595.7</v>
      </c>
      <c r="BZ995">
        <v>192.9</v>
      </c>
      <c r="CB995">
        <v>101.8</v>
      </c>
      <c r="CC995">
        <v>3.5148899440000001</v>
      </c>
      <c r="CD995">
        <v>3.5119022869999998</v>
      </c>
      <c r="CE995">
        <v>206.26</v>
      </c>
      <c r="CF995" t="s">
        <v>609</v>
      </c>
      <c r="CG995">
        <v>7</v>
      </c>
      <c r="CH995" t="s">
        <v>1547</v>
      </c>
      <c r="CI995" t="s">
        <v>157</v>
      </c>
      <c r="CJ995" t="s">
        <v>1548</v>
      </c>
      <c r="CL995">
        <v>1400</v>
      </c>
      <c r="CM995">
        <v>1903</v>
      </c>
      <c r="CN995">
        <v>1400</v>
      </c>
      <c r="CO995">
        <v>1903</v>
      </c>
      <c r="CP995" t="s">
        <v>157</v>
      </c>
      <c r="CQ995" t="s">
        <v>157</v>
      </c>
      <c r="CU995">
        <v>451.4</v>
      </c>
      <c r="CV995">
        <v>446.8</v>
      </c>
      <c r="CW995" t="s">
        <v>3444</v>
      </c>
      <c r="CX995">
        <v>0</v>
      </c>
      <c r="CY995" t="s">
        <v>677</v>
      </c>
    </row>
    <row r="996" spans="2:103" hidden="1">
      <c r="B996">
        <v>76836</v>
      </c>
      <c r="C996" t="s">
        <v>3478</v>
      </c>
      <c r="D996" t="s">
        <v>592</v>
      </c>
      <c r="E996" t="s">
        <v>3163</v>
      </c>
      <c r="F996" t="s">
        <v>594</v>
      </c>
      <c r="G996" t="s">
        <v>3479</v>
      </c>
      <c r="H996">
        <v>1219</v>
      </c>
      <c r="I996" t="s">
        <v>616</v>
      </c>
      <c r="J996" t="s">
        <v>1292</v>
      </c>
      <c r="K996">
        <v>12454</v>
      </c>
      <c r="L996" t="s">
        <v>638</v>
      </c>
      <c r="M996" t="s">
        <v>1096</v>
      </c>
      <c r="N996" t="s">
        <v>3353</v>
      </c>
      <c r="O996" t="s">
        <v>3442</v>
      </c>
      <c r="P996" t="s">
        <v>3354</v>
      </c>
      <c r="Q996" t="s">
        <v>642</v>
      </c>
      <c r="R996">
        <v>500</v>
      </c>
      <c r="S996">
        <v>500</v>
      </c>
      <c r="T996">
        <v>526</v>
      </c>
      <c r="U996">
        <v>0</v>
      </c>
      <c r="V996">
        <v>0</v>
      </c>
      <c r="W996">
        <v>22</v>
      </c>
      <c r="Y996" t="s">
        <v>3480</v>
      </c>
      <c r="Z996" t="s">
        <v>607</v>
      </c>
      <c r="AA996">
        <v>1E-3</v>
      </c>
      <c r="AB996">
        <v>1.84E-2</v>
      </c>
      <c r="AC996">
        <v>1.9699999999999999E-2</v>
      </c>
      <c r="AD996" t="s">
        <v>606</v>
      </c>
      <c r="AE996">
        <v>0.94550000000000001</v>
      </c>
      <c r="AF996">
        <v>6.8999999999999999E-3</v>
      </c>
      <c r="AG996">
        <v>1.1000000000000001E-3</v>
      </c>
      <c r="AH996">
        <v>5.9999999999999995E-4</v>
      </c>
      <c r="AI996">
        <v>4.0000000000000002E-4</v>
      </c>
      <c r="AJ996">
        <v>8.0000000000000004E-4</v>
      </c>
      <c r="AK996">
        <v>5.9999999999999995E-4</v>
      </c>
      <c r="AL996">
        <v>1.0399999999999999E-3</v>
      </c>
      <c r="AM996">
        <v>8.1999999999999998E-4</v>
      </c>
      <c r="AN996">
        <v>1.58E-3</v>
      </c>
      <c r="AO996">
        <v>0</v>
      </c>
      <c r="AP996">
        <v>0</v>
      </c>
      <c r="AQ996" t="s">
        <v>607</v>
      </c>
      <c r="AR996" t="s">
        <v>606</v>
      </c>
      <c r="AS996" t="s">
        <v>607</v>
      </c>
      <c r="AT996" t="s">
        <v>606</v>
      </c>
      <c r="AU996" t="s">
        <v>606</v>
      </c>
      <c r="BK996">
        <v>4.0000000000000003E-5</v>
      </c>
      <c r="BL996">
        <v>8.0000000000000007E-5</v>
      </c>
      <c r="BM996">
        <v>1.0000000000000001E-5</v>
      </c>
      <c r="BN996">
        <v>0</v>
      </c>
      <c r="BO996">
        <v>0</v>
      </c>
      <c r="BP996">
        <v>0</v>
      </c>
      <c r="BQ996">
        <v>0</v>
      </c>
      <c r="BR996">
        <v>8.8000000000000003E-4</v>
      </c>
      <c r="BS996">
        <v>1.2E-4</v>
      </c>
      <c r="BT996">
        <v>1.2E-4</v>
      </c>
      <c r="BU996">
        <v>3.1E-4</v>
      </c>
      <c r="BV996">
        <v>0.60299999999999998</v>
      </c>
      <c r="BW996">
        <v>0.73903680000000005</v>
      </c>
      <c r="BX996">
        <v>17.5</v>
      </c>
      <c r="BY996">
        <v>4617.8</v>
      </c>
      <c r="BZ996">
        <v>194.8</v>
      </c>
      <c r="CB996">
        <v>102.6</v>
      </c>
      <c r="CC996">
        <v>3.5425118690000001</v>
      </c>
      <c r="CD996">
        <v>3.5395007340000002</v>
      </c>
      <c r="CE996">
        <v>208.11</v>
      </c>
      <c r="CF996" t="s">
        <v>609</v>
      </c>
      <c r="CG996">
        <v>0</v>
      </c>
      <c r="CH996" t="s">
        <v>1293</v>
      </c>
      <c r="CI996" t="s">
        <v>157</v>
      </c>
      <c r="CJ996" t="s">
        <v>1294</v>
      </c>
      <c r="CL996">
        <v>1364</v>
      </c>
      <c r="CM996">
        <v>1870</v>
      </c>
      <c r="CN996">
        <v>1364</v>
      </c>
      <c r="CO996">
        <v>1870</v>
      </c>
      <c r="CP996" t="s">
        <v>157</v>
      </c>
      <c r="CQ996" t="s">
        <v>157</v>
      </c>
      <c r="CU996">
        <v>453.6</v>
      </c>
      <c r="CV996">
        <v>449.4</v>
      </c>
      <c r="CW996" t="s">
        <v>3444</v>
      </c>
      <c r="CX996">
        <v>0</v>
      </c>
      <c r="CY996" t="s">
        <v>677</v>
      </c>
    </row>
    <row r="997" spans="2:103" hidden="1">
      <c r="B997">
        <v>76901</v>
      </c>
      <c r="C997" t="s">
        <v>2356</v>
      </c>
      <c r="D997" t="s">
        <v>592</v>
      </c>
      <c r="E997" t="s">
        <v>3163</v>
      </c>
      <c r="F997" t="s">
        <v>594</v>
      </c>
      <c r="G997" t="s">
        <v>3481</v>
      </c>
      <c r="H997">
        <v>16022</v>
      </c>
      <c r="I997" t="s">
        <v>616</v>
      </c>
      <c r="J997" t="s">
        <v>1431</v>
      </c>
      <c r="K997">
        <v>13459</v>
      </c>
      <c r="L997" t="s">
        <v>638</v>
      </c>
      <c r="M997" t="s">
        <v>1096</v>
      </c>
      <c r="N997" t="s">
        <v>3353</v>
      </c>
      <c r="O997" t="s">
        <v>3442</v>
      </c>
      <c r="P997" t="s">
        <v>3354</v>
      </c>
      <c r="Q997" t="s">
        <v>642</v>
      </c>
      <c r="R997">
        <v>620</v>
      </c>
      <c r="S997">
        <v>620</v>
      </c>
      <c r="T997">
        <v>649</v>
      </c>
      <c r="U997">
        <v>-1</v>
      </c>
      <c r="V997">
        <v>-1</v>
      </c>
      <c r="W997">
        <v>22</v>
      </c>
      <c r="Y997" t="s">
        <v>3482</v>
      </c>
      <c r="Z997" t="s">
        <v>607</v>
      </c>
      <c r="AA997">
        <v>5.0000000000000001E-4</v>
      </c>
      <c r="AB997">
        <v>1.0999999999999999E-2</v>
      </c>
      <c r="AC997">
        <v>1.67E-2</v>
      </c>
      <c r="AD997" t="s">
        <v>607</v>
      </c>
      <c r="AE997">
        <v>0.95130000000000003</v>
      </c>
      <c r="AF997">
        <v>1.6E-2</v>
      </c>
      <c r="AG997">
        <v>2.2000000000000001E-3</v>
      </c>
      <c r="AH997">
        <v>5.9999999999999995E-4</v>
      </c>
      <c r="AI997">
        <v>2.9999999999999997E-4</v>
      </c>
      <c r="AJ997">
        <v>2.0000000000000001E-4</v>
      </c>
      <c r="AK997">
        <v>1E-4</v>
      </c>
      <c r="AL997">
        <v>1.3999999999999999E-4</v>
      </c>
      <c r="AM997">
        <v>1.2999999999999999E-4</v>
      </c>
      <c r="AN997">
        <v>4.2000000000000002E-4</v>
      </c>
      <c r="AO997">
        <v>1E-4</v>
      </c>
      <c r="AP997">
        <v>0</v>
      </c>
      <c r="AQ997" t="s">
        <v>607</v>
      </c>
      <c r="AR997" t="s">
        <v>606</v>
      </c>
      <c r="AS997" t="s">
        <v>607</v>
      </c>
      <c r="AT997" t="s">
        <v>606</v>
      </c>
      <c r="AU997" t="s">
        <v>607</v>
      </c>
      <c r="BK997">
        <v>2.0000000000000002E-5</v>
      </c>
      <c r="BL997">
        <v>3.0000000000000001E-5</v>
      </c>
      <c r="BM997">
        <v>1.0000000000000001E-5</v>
      </c>
      <c r="BN997">
        <v>0</v>
      </c>
      <c r="BO997">
        <v>0</v>
      </c>
      <c r="BP997">
        <v>0</v>
      </c>
      <c r="BQ997">
        <v>0</v>
      </c>
      <c r="BR997">
        <v>1.2999999999999999E-4</v>
      </c>
      <c r="BS997">
        <v>2.0000000000000002E-5</v>
      </c>
      <c r="BT997">
        <v>3.0000000000000001E-5</v>
      </c>
      <c r="BU997">
        <v>6.9999999999999994E-5</v>
      </c>
      <c r="BV997">
        <v>0.59</v>
      </c>
      <c r="BW997">
        <v>0.72310399999999997</v>
      </c>
      <c r="BX997">
        <v>17.100000000000001</v>
      </c>
      <c r="BY997">
        <v>4630.5</v>
      </c>
      <c r="BZ997">
        <v>194.6</v>
      </c>
      <c r="CB997">
        <v>105.9</v>
      </c>
      <c r="CC997">
        <v>3.6564523090000001</v>
      </c>
      <c r="CD997">
        <v>3.6533443249999999</v>
      </c>
      <c r="CE997">
        <v>214.57</v>
      </c>
      <c r="CF997" t="s">
        <v>609</v>
      </c>
      <c r="CG997">
        <v>2.5</v>
      </c>
      <c r="CH997" t="s">
        <v>1432</v>
      </c>
      <c r="CI997" t="s">
        <v>157</v>
      </c>
      <c r="CJ997" t="s">
        <v>1433</v>
      </c>
      <c r="CL997">
        <v>1392</v>
      </c>
      <c r="CM997">
        <v>2200</v>
      </c>
      <c r="CN997">
        <v>1392</v>
      </c>
      <c r="CO997">
        <v>2200</v>
      </c>
      <c r="CP997" t="s">
        <v>157</v>
      </c>
      <c r="CQ997" t="s">
        <v>157</v>
      </c>
      <c r="CU997">
        <v>449.7</v>
      </c>
      <c r="CV997">
        <v>445.5</v>
      </c>
      <c r="CW997" t="s">
        <v>3444</v>
      </c>
      <c r="CX997">
        <v>0</v>
      </c>
      <c r="CY997" t="s">
        <v>677</v>
      </c>
    </row>
    <row r="998" spans="2:103" hidden="1">
      <c r="B998">
        <v>76905</v>
      </c>
      <c r="C998" t="s">
        <v>2353</v>
      </c>
      <c r="D998" t="s">
        <v>592</v>
      </c>
      <c r="E998" t="s">
        <v>3163</v>
      </c>
      <c r="F998" t="s">
        <v>594</v>
      </c>
      <c r="G998" t="s">
        <v>3483</v>
      </c>
      <c r="H998">
        <v>16895</v>
      </c>
      <c r="I998" t="s">
        <v>616</v>
      </c>
      <c r="J998" t="s">
        <v>1163</v>
      </c>
      <c r="K998">
        <v>12458</v>
      </c>
      <c r="L998" t="s">
        <v>638</v>
      </c>
      <c r="M998" t="s">
        <v>1096</v>
      </c>
      <c r="N998" t="s">
        <v>3353</v>
      </c>
      <c r="O998" t="s">
        <v>3442</v>
      </c>
      <c r="P998" t="s">
        <v>3354</v>
      </c>
      <c r="Q998" t="s">
        <v>642</v>
      </c>
      <c r="R998">
        <v>580</v>
      </c>
      <c r="S998">
        <v>580</v>
      </c>
      <c r="T998">
        <v>625</v>
      </c>
      <c r="U998">
        <v>0</v>
      </c>
      <c r="V998">
        <v>0</v>
      </c>
      <c r="W998">
        <v>22</v>
      </c>
      <c r="Y998" t="s">
        <v>2756</v>
      </c>
      <c r="Z998" t="s">
        <v>607</v>
      </c>
      <c r="AA998">
        <v>5.0000000000000001E-4</v>
      </c>
      <c r="AB998">
        <v>1.06E-2</v>
      </c>
      <c r="AC998">
        <v>1.7600000000000001E-2</v>
      </c>
      <c r="AD998" t="s">
        <v>607</v>
      </c>
      <c r="AE998">
        <v>0.95020000000000004</v>
      </c>
      <c r="AF998">
        <v>1.6500000000000001E-2</v>
      </c>
      <c r="AG998">
        <v>2.2000000000000001E-3</v>
      </c>
      <c r="AH998">
        <v>6.9999999999999999E-4</v>
      </c>
      <c r="AI998">
        <v>2.9999999999999997E-4</v>
      </c>
      <c r="AJ998">
        <v>2.0000000000000001E-4</v>
      </c>
      <c r="AK998">
        <v>1E-4</v>
      </c>
      <c r="AL998">
        <v>2.2000000000000001E-4</v>
      </c>
      <c r="AM998">
        <v>1.4999999999999999E-4</v>
      </c>
      <c r="AN998">
        <v>4.4999999999999999E-4</v>
      </c>
      <c r="AO998">
        <v>1E-4</v>
      </c>
      <c r="AP998">
        <v>0</v>
      </c>
      <c r="AQ998" t="s">
        <v>607</v>
      </c>
      <c r="AR998" t="s">
        <v>607</v>
      </c>
      <c r="AS998" t="s">
        <v>607</v>
      </c>
      <c r="AT998" t="s">
        <v>606</v>
      </c>
      <c r="AU998" t="s">
        <v>606</v>
      </c>
      <c r="BK998">
        <v>1.0000000000000001E-5</v>
      </c>
      <c r="BL998">
        <v>2.0000000000000002E-5</v>
      </c>
      <c r="BM998">
        <v>1.0000000000000001E-5</v>
      </c>
      <c r="BN998">
        <v>0</v>
      </c>
      <c r="BO998">
        <v>0</v>
      </c>
      <c r="BP998">
        <v>0</v>
      </c>
      <c r="BQ998">
        <v>0</v>
      </c>
      <c r="BR998">
        <v>6.0000000000000002E-5</v>
      </c>
      <c r="BS998">
        <v>2.0000000000000002E-5</v>
      </c>
      <c r="BT998">
        <v>2.0000000000000002E-5</v>
      </c>
      <c r="BU998">
        <v>4.0000000000000003E-5</v>
      </c>
      <c r="BV998">
        <v>0.59099999999999997</v>
      </c>
      <c r="BW998">
        <v>0.72432960000000002</v>
      </c>
      <c r="BX998">
        <v>17.100000000000001</v>
      </c>
      <c r="BY998">
        <v>4633.5</v>
      </c>
      <c r="BZ998">
        <v>194.8</v>
      </c>
      <c r="CB998">
        <v>107.7</v>
      </c>
      <c r="CC998">
        <v>3.7186016400000002</v>
      </c>
      <c r="CD998">
        <v>3.7154408289999998</v>
      </c>
      <c r="CE998">
        <v>218.99</v>
      </c>
      <c r="CF998" t="s">
        <v>609</v>
      </c>
      <c r="CG998">
        <v>5</v>
      </c>
      <c r="CH998" t="s">
        <v>1164</v>
      </c>
      <c r="CI998" t="s">
        <v>157</v>
      </c>
      <c r="CJ998" t="s">
        <v>1165</v>
      </c>
      <c r="CL998">
        <v>1293</v>
      </c>
      <c r="CM998">
        <v>1297</v>
      </c>
      <c r="CN998">
        <v>1293</v>
      </c>
      <c r="CO998">
        <v>1297</v>
      </c>
      <c r="CP998" t="s">
        <v>157</v>
      </c>
      <c r="CQ998" t="s">
        <v>157</v>
      </c>
      <c r="CU998">
        <v>449.1</v>
      </c>
      <c r="CV998">
        <v>443.9</v>
      </c>
      <c r="CW998" t="s">
        <v>3444</v>
      </c>
      <c r="CX998">
        <v>0</v>
      </c>
      <c r="CY998" t="s">
        <v>677</v>
      </c>
    </row>
    <row r="999" spans="2:103" hidden="1">
      <c r="B999">
        <v>76898</v>
      </c>
      <c r="C999" t="s">
        <v>3484</v>
      </c>
      <c r="D999" t="s">
        <v>592</v>
      </c>
      <c r="E999" t="s">
        <v>3163</v>
      </c>
      <c r="F999" t="s">
        <v>594</v>
      </c>
      <c r="G999" t="s">
        <v>3485</v>
      </c>
      <c r="H999">
        <v>18163</v>
      </c>
      <c r="I999" t="s">
        <v>616</v>
      </c>
      <c r="J999" t="s">
        <v>1370</v>
      </c>
      <c r="L999" t="s">
        <v>617</v>
      </c>
      <c r="N999" t="s">
        <v>3353</v>
      </c>
      <c r="O999" t="s">
        <v>3442</v>
      </c>
      <c r="P999" t="s">
        <v>3354</v>
      </c>
      <c r="Q999" t="s">
        <v>642</v>
      </c>
      <c r="R999">
        <v>600</v>
      </c>
      <c r="S999">
        <v>600</v>
      </c>
      <c r="T999">
        <v>597</v>
      </c>
      <c r="U999">
        <v>0</v>
      </c>
      <c r="V999">
        <v>0</v>
      </c>
      <c r="W999">
        <v>22</v>
      </c>
      <c r="Y999" t="s">
        <v>3486</v>
      </c>
      <c r="Z999" t="s">
        <v>607</v>
      </c>
      <c r="AA999">
        <v>1E-4</v>
      </c>
      <c r="AB999">
        <v>1.8E-3</v>
      </c>
      <c r="AC999">
        <v>0.14319999999999999</v>
      </c>
      <c r="AD999" t="s">
        <v>606</v>
      </c>
      <c r="AE999">
        <v>0.8528</v>
      </c>
      <c r="AF999">
        <v>4.0000000000000002E-4</v>
      </c>
      <c r="AG999">
        <v>5.0000000000000001E-4</v>
      </c>
      <c r="AH999">
        <v>1.1999999999999999E-3</v>
      </c>
      <c r="AI999" t="s">
        <v>607</v>
      </c>
      <c r="AJ999" t="s">
        <v>607</v>
      </c>
      <c r="AK999" t="s">
        <v>607</v>
      </c>
      <c r="AL999">
        <v>0</v>
      </c>
      <c r="AM999">
        <v>0</v>
      </c>
      <c r="AN999">
        <v>0</v>
      </c>
      <c r="AO999">
        <v>0</v>
      </c>
      <c r="AP999">
        <v>0</v>
      </c>
      <c r="AQ999" t="s">
        <v>606</v>
      </c>
      <c r="AR999" t="s">
        <v>606</v>
      </c>
      <c r="AS999" t="s">
        <v>606</v>
      </c>
      <c r="AT999" t="s">
        <v>606</v>
      </c>
      <c r="AU999" t="s">
        <v>606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0</v>
      </c>
      <c r="BS999">
        <v>0</v>
      </c>
      <c r="BT999">
        <v>0</v>
      </c>
      <c r="BU999">
        <v>0</v>
      </c>
      <c r="BV999">
        <v>0.69499999999999995</v>
      </c>
      <c r="BW999">
        <v>0.85179199999999999</v>
      </c>
      <c r="BX999">
        <v>20.100000000000001</v>
      </c>
      <c r="BY999">
        <v>4993.1000000000004</v>
      </c>
      <c r="BZ999">
        <v>207.1</v>
      </c>
      <c r="CB999">
        <v>119.9</v>
      </c>
      <c r="CC999">
        <v>4.1398359950000003</v>
      </c>
      <c r="CD999">
        <v>4.1363171339999996</v>
      </c>
      <c r="CE999">
        <v>241.31</v>
      </c>
      <c r="CF999" t="s">
        <v>609</v>
      </c>
      <c r="CG999">
        <v>0</v>
      </c>
      <c r="CH999" t="s">
        <v>3487</v>
      </c>
      <c r="CJ999" t="s">
        <v>965</v>
      </c>
      <c r="CW999" t="s">
        <v>3444</v>
      </c>
      <c r="CX999">
        <v>0</v>
      </c>
      <c r="CY999" t="s">
        <v>677</v>
      </c>
    </row>
    <row r="1000" spans="2:103" hidden="1">
      <c r="B1000">
        <v>76895</v>
      </c>
      <c r="C1000" t="s">
        <v>2348</v>
      </c>
      <c r="D1000" t="s">
        <v>592</v>
      </c>
      <c r="E1000" t="s">
        <v>3163</v>
      </c>
      <c r="F1000" t="s">
        <v>594</v>
      </c>
      <c r="G1000" t="s">
        <v>3488</v>
      </c>
      <c r="H1000">
        <v>17214</v>
      </c>
      <c r="I1000" t="s">
        <v>616</v>
      </c>
      <c r="J1000" t="s">
        <v>1172</v>
      </c>
      <c r="K1000">
        <v>13440</v>
      </c>
      <c r="L1000" t="s">
        <v>638</v>
      </c>
      <c r="M1000" t="s">
        <v>1096</v>
      </c>
      <c r="N1000" t="s">
        <v>3353</v>
      </c>
      <c r="O1000" t="s">
        <v>3442</v>
      </c>
      <c r="P1000" t="s">
        <v>3354</v>
      </c>
      <c r="Q1000" t="s">
        <v>642</v>
      </c>
      <c r="R1000">
        <v>645</v>
      </c>
      <c r="S1000">
        <v>645</v>
      </c>
      <c r="T1000">
        <v>610</v>
      </c>
      <c r="U1000">
        <v>4</v>
      </c>
      <c r="V1000">
        <v>4</v>
      </c>
      <c r="W1000">
        <v>22</v>
      </c>
      <c r="Y1000" t="s">
        <v>2751</v>
      </c>
      <c r="Z1000">
        <v>1E-4</v>
      </c>
      <c r="AA1000">
        <v>5.0000000000000001E-4</v>
      </c>
      <c r="AB1000">
        <v>1.0999999999999999E-2</v>
      </c>
      <c r="AC1000">
        <v>1.7299999999999999E-2</v>
      </c>
      <c r="AD1000" t="s">
        <v>607</v>
      </c>
      <c r="AE1000">
        <v>0.95220000000000005</v>
      </c>
      <c r="AF1000">
        <v>1.49E-2</v>
      </c>
      <c r="AG1000">
        <v>1.9E-3</v>
      </c>
      <c r="AH1000">
        <v>5.9999999999999995E-4</v>
      </c>
      <c r="AI1000">
        <v>2.9999999999999997E-4</v>
      </c>
      <c r="AJ1000">
        <v>2.0000000000000001E-4</v>
      </c>
      <c r="AK1000">
        <v>1E-4</v>
      </c>
      <c r="AL1000">
        <v>1.7000000000000001E-4</v>
      </c>
      <c r="AM1000">
        <v>5.0000000000000002E-5</v>
      </c>
      <c r="AN1000">
        <v>3.3E-4</v>
      </c>
      <c r="AO1000">
        <v>1E-4</v>
      </c>
      <c r="AP1000">
        <v>0</v>
      </c>
      <c r="AQ1000" t="s">
        <v>607</v>
      </c>
      <c r="AR1000" t="s">
        <v>606</v>
      </c>
      <c r="AS1000" t="s">
        <v>606</v>
      </c>
      <c r="AT1000" t="s">
        <v>606</v>
      </c>
      <c r="AU1000" t="s">
        <v>606</v>
      </c>
      <c r="BK1000">
        <v>1.0000000000000001E-5</v>
      </c>
      <c r="BL1000">
        <v>3.0000000000000001E-5</v>
      </c>
      <c r="BM1000">
        <v>2.0000000000000002E-5</v>
      </c>
      <c r="BN1000">
        <v>0</v>
      </c>
      <c r="BO1000">
        <v>0</v>
      </c>
      <c r="BP1000">
        <v>0</v>
      </c>
      <c r="BQ1000">
        <v>0</v>
      </c>
      <c r="BR1000">
        <v>1E-4</v>
      </c>
      <c r="BS1000">
        <v>2.0000000000000002E-5</v>
      </c>
      <c r="BT1000">
        <v>2.0000000000000002E-5</v>
      </c>
      <c r="BU1000">
        <v>5.0000000000000002E-5</v>
      </c>
      <c r="BV1000">
        <v>0.58899999999999997</v>
      </c>
      <c r="BW1000">
        <v>0.72187840000000003</v>
      </c>
      <c r="BX1000">
        <v>17</v>
      </c>
      <c r="BY1000">
        <v>4632</v>
      </c>
      <c r="BZ1000">
        <v>194.4</v>
      </c>
      <c r="CB1000">
        <v>105.5</v>
      </c>
      <c r="CC1000">
        <v>3.6426413470000001</v>
      </c>
      <c r="CD1000">
        <v>3.6395451009999999</v>
      </c>
      <c r="CE1000">
        <v>213.49</v>
      </c>
      <c r="CF1000" t="s">
        <v>609</v>
      </c>
      <c r="CG1000">
        <v>5</v>
      </c>
      <c r="CH1000" t="s">
        <v>1173</v>
      </c>
      <c r="CI1000" t="s">
        <v>157</v>
      </c>
      <c r="CJ1000" t="s">
        <v>1174</v>
      </c>
      <c r="CL1000">
        <v>1398</v>
      </c>
      <c r="CM1000">
        <v>2051</v>
      </c>
      <c r="CN1000">
        <v>1398</v>
      </c>
      <c r="CO1000">
        <v>2051</v>
      </c>
      <c r="CP1000" t="s">
        <v>157</v>
      </c>
      <c r="CQ1000" t="s">
        <v>157</v>
      </c>
      <c r="CU1000">
        <v>449.2</v>
      </c>
      <c r="CV1000">
        <v>445</v>
      </c>
      <c r="CW1000" t="s">
        <v>3444</v>
      </c>
      <c r="CX1000">
        <v>0</v>
      </c>
      <c r="CY1000" t="s">
        <v>677</v>
      </c>
    </row>
    <row r="1001" spans="2:103" hidden="1">
      <c r="B1001">
        <v>76902</v>
      </c>
      <c r="C1001" t="s">
        <v>3489</v>
      </c>
      <c r="D1001" t="s">
        <v>592</v>
      </c>
      <c r="E1001" t="s">
        <v>3163</v>
      </c>
      <c r="F1001" t="s">
        <v>594</v>
      </c>
      <c r="G1001" t="s">
        <v>3490</v>
      </c>
      <c r="H1001">
        <v>12981</v>
      </c>
      <c r="I1001" t="s">
        <v>616</v>
      </c>
      <c r="J1001" t="s">
        <v>3491</v>
      </c>
      <c r="L1001" t="s">
        <v>617</v>
      </c>
      <c r="N1001" t="s">
        <v>3353</v>
      </c>
      <c r="O1001" t="s">
        <v>3492</v>
      </c>
      <c r="P1001" t="s">
        <v>3354</v>
      </c>
      <c r="Q1001" t="s">
        <v>642</v>
      </c>
      <c r="R1001">
        <v>610</v>
      </c>
      <c r="S1001">
        <v>610</v>
      </c>
      <c r="T1001">
        <v>580</v>
      </c>
      <c r="U1001">
        <v>2</v>
      </c>
      <c r="V1001">
        <v>2</v>
      </c>
      <c r="W1001">
        <v>21</v>
      </c>
      <c r="Y1001" t="s">
        <v>3378</v>
      </c>
      <c r="Z1001">
        <v>1E-4</v>
      </c>
      <c r="AA1001">
        <v>5.0000000000000001E-4</v>
      </c>
      <c r="AB1001">
        <v>9.7000000000000003E-3</v>
      </c>
      <c r="AC1001">
        <v>1.7899999999999999E-2</v>
      </c>
      <c r="AD1001" t="s">
        <v>607</v>
      </c>
      <c r="AE1001">
        <v>0.95450000000000002</v>
      </c>
      <c r="AF1001">
        <v>1.3299999999999999E-2</v>
      </c>
      <c r="AG1001">
        <v>1.5E-3</v>
      </c>
      <c r="AH1001">
        <v>5.0000000000000001E-4</v>
      </c>
      <c r="AI1001">
        <v>2.9999999999999997E-4</v>
      </c>
      <c r="AJ1001">
        <v>2.9999999999999997E-4</v>
      </c>
      <c r="AK1001">
        <v>2.0000000000000001E-4</v>
      </c>
      <c r="AL1001">
        <v>2.2000000000000001E-4</v>
      </c>
      <c r="AM1001">
        <v>1.4999999999999999E-4</v>
      </c>
      <c r="AN1001">
        <v>4.4000000000000002E-4</v>
      </c>
      <c r="AO1001">
        <v>9.0000000000000006E-5</v>
      </c>
      <c r="AP1001">
        <v>0</v>
      </c>
      <c r="AQ1001" t="s">
        <v>607</v>
      </c>
      <c r="AR1001" t="s">
        <v>607</v>
      </c>
      <c r="AS1001" t="s">
        <v>607</v>
      </c>
      <c r="AT1001" t="s">
        <v>607</v>
      </c>
      <c r="AU1001" t="s">
        <v>606</v>
      </c>
      <c r="BK1001">
        <v>1.0000000000000001E-5</v>
      </c>
      <c r="BL1001">
        <v>3.0000000000000001E-5</v>
      </c>
      <c r="BM1001">
        <v>1.0000000000000001E-5</v>
      </c>
      <c r="BN1001">
        <v>0</v>
      </c>
      <c r="BO1001">
        <v>0</v>
      </c>
      <c r="BP1001">
        <v>1.0000000000000001E-5</v>
      </c>
      <c r="BQ1001">
        <v>0</v>
      </c>
      <c r="BR1001">
        <v>1.4999999999999999E-4</v>
      </c>
      <c r="BS1001">
        <v>2.0000000000000002E-5</v>
      </c>
      <c r="BT1001">
        <v>2.0000000000000002E-5</v>
      </c>
      <c r="BU1001">
        <v>5.0000000000000002E-5</v>
      </c>
      <c r="BV1001">
        <v>0.58899999999999997</v>
      </c>
      <c r="BW1001">
        <v>0.72187840000000003</v>
      </c>
      <c r="BX1001">
        <v>17</v>
      </c>
      <c r="BY1001">
        <v>4634.8</v>
      </c>
      <c r="BZ1001">
        <v>194.4</v>
      </c>
      <c r="CB1001">
        <v>106.9</v>
      </c>
      <c r="CC1001">
        <v>3.6909797150000001</v>
      </c>
      <c r="CD1001">
        <v>3.6878423819999999</v>
      </c>
      <c r="CE1001">
        <v>216.67</v>
      </c>
      <c r="CF1001" t="s">
        <v>609</v>
      </c>
      <c r="CG1001">
        <v>8</v>
      </c>
      <c r="CH1001" t="s">
        <v>3493</v>
      </c>
      <c r="CJ1001" t="s">
        <v>1428</v>
      </c>
      <c r="CW1001" t="s">
        <v>3494</v>
      </c>
      <c r="CX1001">
        <v>0</v>
      </c>
      <c r="CY1001" t="s">
        <v>677</v>
      </c>
    </row>
    <row r="1002" spans="2:103" hidden="1">
      <c r="B1002">
        <v>76900</v>
      </c>
      <c r="C1002" t="s">
        <v>2471</v>
      </c>
      <c r="D1002" t="s">
        <v>592</v>
      </c>
      <c r="E1002" t="s">
        <v>3163</v>
      </c>
      <c r="F1002" t="s">
        <v>594</v>
      </c>
      <c r="G1002" t="s">
        <v>3495</v>
      </c>
      <c r="H1002">
        <v>14489</v>
      </c>
      <c r="I1002" t="s">
        <v>616</v>
      </c>
      <c r="J1002" t="s">
        <v>1001</v>
      </c>
      <c r="K1002">
        <v>14571</v>
      </c>
      <c r="L1002" t="s">
        <v>638</v>
      </c>
      <c r="M1002" t="s">
        <v>1096</v>
      </c>
      <c r="N1002" t="s">
        <v>3353</v>
      </c>
      <c r="O1002" t="s">
        <v>3492</v>
      </c>
      <c r="P1002" t="s">
        <v>3354</v>
      </c>
      <c r="Q1002" t="s">
        <v>642</v>
      </c>
      <c r="R1002">
        <v>650</v>
      </c>
      <c r="S1002">
        <v>650</v>
      </c>
      <c r="T1002">
        <v>726</v>
      </c>
      <c r="U1002">
        <v>-8</v>
      </c>
      <c r="V1002">
        <v>-8</v>
      </c>
      <c r="W1002">
        <v>21</v>
      </c>
      <c r="Y1002" t="s">
        <v>2751</v>
      </c>
      <c r="Z1002" t="s">
        <v>607</v>
      </c>
      <c r="AA1002">
        <v>8.0000000000000004E-4</v>
      </c>
      <c r="AB1002">
        <v>1.89E-2</v>
      </c>
      <c r="AC1002">
        <v>1.38E-2</v>
      </c>
      <c r="AD1002" t="s">
        <v>607</v>
      </c>
      <c r="AE1002">
        <v>0.95179999999999998</v>
      </c>
      <c r="AF1002">
        <v>9.7000000000000003E-3</v>
      </c>
      <c r="AG1002">
        <v>1.8E-3</v>
      </c>
      <c r="AH1002">
        <v>6.9999999999999999E-4</v>
      </c>
      <c r="AI1002">
        <v>4.0000000000000002E-4</v>
      </c>
      <c r="AJ1002">
        <v>4.0000000000000002E-4</v>
      </c>
      <c r="AK1002">
        <v>2.0000000000000001E-4</v>
      </c>
      <c r="AL1002">
        <v>3.5E-4</v>
      </c>
      <c r="AM1002">
        <v>2.5000000000000001E-4</v>
      </c>
      <c r="AN1002">
        <v>4.6000000000000001E-4</v>
      </c>
      <c r="AO1002">
        <v>1E-4</v>
      </c>
      <c r="AP1002">
        <v>0</v>
      </c>
      <c r="AQ1002" t="s">
        <v>607</v>
      </c>
      <c r="AR1002" t="s">
        <v>607</v>
      </c>
      <c r="AS1002" t="s">
        <v>607</v>
      </c>
      <c r="AT1002" t="s">
        <v>607</v>
      </c>
      <c r="AU1002" t="s">
        <v>606</v>
      </c>
      <c r="BK1002">
        <v>1.0000000000000001E-5</v>
      </c>
      <c r="BL1002">
        <v>4.0000000000000003E-5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2.1000000000000001E-4</v>
      </c>
      <c r="BS1002">
        <v>2.0000000000000002E-5</v>
      </c>
      <c r="BT1002">
        <v>2.0000000000000002E-5</v>
      </c>
      <c r="BU1002">
        <v>4.0000000000000003E-5</v>
      </c>
      <c r="BV1002">
        <v>0.58799999999999997</v>
      </c>
      <c r="BW1002">
        <v>0.72065279999999998</v>
      </c>
      <c r="BX1002">
        <v>17</v>
      </c>
      <c r="BY1002">
        <v>4608.8999999999996</v>
      </c>
      <c r="BZ1002">
        <v>193.1</v>
      </c>
      <c r="CB1002">
        <v>106.5</v>
      </c>
      <c r="CC1002">
        <v>3.6771687530000001</v>
      </c>
      <c r="CD1002">
        <v>3.674043159</v>
      </c>
      <c r="CE1002">
        <v>216.92</v>
      </c>
      <c r="CF1002" t="s">
        <v>609</v>
      </c>
      <c r="CG1002">
        <v>2.5</v>
      </c>
      <c r="CH1002" t="s">
        <v>1286</v>
      </c>
      <c r="CI1002" t="s">
        <v>157</v>
      </c>
      <c r="CJ1002" t="s">
        <v>1004</v>
      </c>
      <c r="CL1002">
        <v>1354</v>
      </c>
      <c r="CM1002">
        <v>1870</v>
      </c>
      <c r="CN1002">
        <v>1354</v>
      </c>
      <c r="CO1002">
        <v>1870</v>
      </c>
      <c r="CP1002" t="s">
        <v>157</v>
      </c>
      <c r="CQ1002" t="s">
        <v>157</v>
      </c>
      <c r="CU1002">
        <v>448</v>
      </c>
      <c r="CV1002">
        <v>443.5</v>
      </c>
      <c r="CW1002" t="s">
        <v>3494</v>
      </c>
      <c r="CX1002">
        <v>0</v>
      </c>
      <c r="CY1002" t="s">
        <v>677</v>
      </c>
    </row>
    <row r="1003" spans="2:103" hidden="1">
      <c r="B1003">
        <v>76889</v>
      </c>
      <c r="C1003" t="s">
        <v>2480</v>
      </c>
      <c r="D1003" t="s">
        <v>592</v>
      </c>
      <c r="E1003" t="s">
        <v>3163</v>
      </c>
      <c r="F1003" t="s">
        <v>594</v>
      </c>
      <c r="G1003" t="s">
        <v>3496</v>
      </c>
      <c r="H1003">
        <v>11499</v>
      </c>
      <c r="I1003" t="s">
        <v>616</v>
      </c>
      <c r="J1003" t="s">
        <v>3497</v>
      </c>
      <c r="L1003" t="s">
        <v>638</v>
      </c>
      <c r="M1003" t="s">
        <v>1096</v>
      </c>
      <c r="N1003" t="s">
        <v>3353</v>
      </c>
      <c r="O1003" t="s">
        <v>3492</v>
      </c>
      <c r="P1003" t="s">
        <v>3354</v>
      </c>
      <c r="Q1003" t="s">
        <v>642</v>
      </c>
      <c r="R1003">
        <v>700</v>
      </c>
      <c r="S1003">
        <v>700</v>
      </c>
      <c r="T1003">
        <v>753</v>
      </c>
      <c r="U1003">
        <v>-10</v>
      </c>
      <c r="V1003">
        <v>-10</v>
      </c>
      <c r="W1003">
        <v>21</v>
      </c>
      <c r="Y1003" t="s">
        <v>3498</v>
      </c>
      <c r="Z1003" t="s">
        <v>607</v>
      </c>
      <c r="AA1003">
        <v>5.0000000000000001E-4</v>
      </c>
      <c r="AB1003">
        <v>1.26E-2</v>
      </c>
      <c r="AC1003">
        <v>1.3599999999999999E-2</v>
      </c>
      <c r="AD1003" t="s">
        <v>607</v>
      </c>
      <c r="AE1003">
        <v>0.95650000000000002</v>
      </c>
      <c r="AF1003">
        <v>1.2999999999999999E-2</v>
      </c>
      <c r="AG1003">
        <v>1.6999999999999999E-3</v>
      </c>
      <c r="AH1003">
        <v>1.1999999999999999E-3</v>
      </c>
      <c r="AI1003">
        <v>2.9999999999999997E-4</v>
      </c>
      <c r="AJ1003">
        <v>1E-4</v>
      </c>
      <c r="AK1003">
        <v>1E-4</v>
      </c>
      <c r="AL1003">
        <v>1E-4</v>
      </c>
      <c r="AM1003">
        <v>6.9999999999999994E-5</v>
      </c>
      <c r="AN1003">
        <v>6.9999999999999994E-5</v>
      </c>
      <c r="AO1003">
        <v>0</v>
      </c>
      <c r="AP1003">
        <v>0</v>
      </c>
      <c r="AQ1003" t="s">
        <v>606</v>
      </c>
      <c r="AR1003" t="s">
        <v>606</v>
      </c>
      <c r="AS1003" t="s">
        <v>606</v>
      </c>
      <c r="AT1003" t="s">
        <v>606</v>
      </c>
      <c r="AU1003" t="s">
        <v>606</v>
      </c>
      <c r="BK1003">
        <v>1.0000000000000001E-5</v>
      </c>
      <c r="BL1003">
        <v>2.0000000000000002E-5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>
        <v>8.0000000000000007E-5</v>
      </c>
      <c r="BS1003">
        <v>1.0000000000000001E-5</v>
      </c>
      <c r="BT1003">
        <v>1.0000000000000001E-5</v>
      </c>
      <c r="BU1003">
        <v>3.0000000000000001E-5</v>
      </c>
      <c r="BV1003">
        <v>0.58399999999999996</v>
      </c>
      <c r="BW1003">
        <v>0.71575040000000001</v>
      </c>
      <c r="BX1003">
        <v>16.899999999999999</v>
      </c>
      <c r="BY1003">
        <v>4619.7</v>
      </c>
      <c r="BZ1003">
        <v>193.6</v>
      </c>
      <c r="CB1003">
        <v>104.6</v>
      </c>
      <c r="CC1003">
        <v>3.6115666809999998</v>
      </c>
      <c r="CD1003">
        <v>3.6084968489999998</v>
      </c>
      <c r="CE1003">
        <v>211.97</v>
      </c>
      <c r="CF1003" t="s">
        <v>609</v>
      </c>
      <c r="CG1003">
        <v>2.5</v>
      </c>
      <c r="CH1003" t="s">
        <v>2273</v>
      </c>
      <c r="CJ1003" t="s">
        <v>2261</v>
      </c>
      <c r="CU1003">
        <v>467.2</v>
      </c>
      <c r="CW1003" t="s">
        <v>3494</v>
      </c>
      <c r="CX1003">
        <v>0</v>
      </c>
      <c r="CY1003" t="s">
        <v>677</v>
      </c>
    </row>
    <row r="1004" spans="2:103" hidden="1">
      <c r="B1004">
        <v>76944</v>
      </c>
      <c r="C1004" t="s">
        <v>2407</v>
      </c>
      <c r="D1004" t="s">
        <v>592</v>
      </c>
      <c r="E1004" t="s">
        <v>3163</v>
      </c>
      <c r="F1004" t="s">
        <v>594</v>
      </c>
      <c r="G1004" t="s">
        <v>3499</v>
      </c>
      <c r="H1004">
        <v>14909</v>
      </c>
      <c r="I1004" t="s">
        <v>616</v>
      </c>
      <c r="J1004" t="s">
        <v>3500</v>
      </c>
      <c r="L1004" t="s">
        <v>638</v>
      </c>
      <c r="N1004" t="s">
        <v>3353</v>
      </c>
      <c r="O1004" t="s">
        <v>3492</v>
      </c>
      <c r="P1004" t="s">
        <v>3354</v>
      </c>
      <c r="Q1004" t="s">
        <v>642</v>
      </c>
      <c r="R1004">
        <v>700</v>
      </c>
      <c r="S1004">
        <v>700</v>
      </c>
      <c r="T1004">
        <v>796</v>
      </c>
      <c r="U1004">
        <v>3</v>
      </c>
      <c r="V1004">
        <v>3</v>
      </c>
      <c r="W1004">
        <v>21</v>
      </c>
      <c r="Y1004" t="s">
        <v>3501</v>
      </c>
      <c r="Z1004">
        <v>1E-4</v>
      </c>
      <c r="AA1004">
        <v>4.0000000000000002E-4</v>
      </c>
      <c r="AB1004">
        <v>8.9999999999999993E-3</v>
      </c>
      <c r="AC1004">
        <v>1.9E-2</v>
      </c>
      <c r="AD1004" t="s">
        <v>607</v>
      </c>
      <c r="AE1004">
        <v>0.95569999999999999</v>
      </c>
      <c r="AF1004">
        <v>1.34E-2</v>
      </c>
      <c r="AG1004">
        <v>1.5E-3</v>
      </c>
      <c r="AH1004">
        <v>4.0000000000000002E-4</v>
      </c>
      <c r="AI1004">
        <v>2.0000000000000001E-4</v>
      </c>
      <c r="AJ1004">
        <v>1E-4</v>
      </c>
      <c r="AK1004" t="s">
        <v>607</v>
      </c>
      <c r="AL1004">
        <v>0</v>
      </c>
      <c r="AM1004">
        <v>6.9999999999999994E-5</v>
      </c>
      <c r="AN1004">
        <v>4.0000000000000003E-5</v>
      </c>
      <c r="AO1004">
        <v>0</v>
      </c>
      <c r="AP1004">
        <v>0</v>
      </c>
      <c r="AQ1004" t="s">
        <v>607</v>
      </c>
      <c r="AR1004" t="s">
        <v>607</v>
      </c>
      <c r="AS1004" t="s">
        <v>607</v>
      </c>
      <c r="AT1004" t="s">
        <v>606</v>
      </c>
      <c r="AU1004" t="s">
        <v>607</v>
      </c>
      <c r="BK1004">
        <v>1.0000000000000001E-5</v>
      </c>
      <c r="BL1004">
        <v>0</v>
      </c>
      <c r="BM1004">
        <v>3.0000000000000001E-5</v>
      </c>
      <c r="BN1004">
        <v>0</v>
      </c>
      <c r="BO1004">
        <v>0</v>
      </c>
      <c r="BP1004">
        <v>0</v>
      </c>
      <c r="BQ1004">
        <v>0</v>
      </c>
      <c r="BR1004">
        <v>0</v>
      </c>
      <c r="BS1004">
        <v>1.0000000000000001E-5</v>
      </c>
      <c r="BT1004">
        <v>1.0000000000000001E-5</v>
      </c>
      <c r="BU1004">
        <v>3.0000000000000001E-5</v>
      </c>
      <c r="BV1004">
        <v>0.58599999999999997</v>
      </c>
      <c r="BW1004">
        <v>0.7182016</v>
      </c>
      <c r="BX1004">
        <v>17</v>
      </c>
      <c r="BY1004">
        <v>4641</v>
      </c>
      <c r="BZ1004">
        <v>194.2</v>
      </c>
      <c r="CB1004">
        <v>105.5</v>
      </c>
      <c r="CC1004">
        <v>3.6426413470000001</v>
      </c>
      <c r="CD1004">
        <v>3.6395451009999999</v>
      </c>
      <c r="CE1004">
        <v>212.06</v>
      </c>
      <c r="CF1004" t="s">
        <v>609</v>
      </c>
      <c r="CG1004">
        <v>7</v>
      </c>
      <c r="CH1004" t="s">
        <v>2409</v>
      </c>
      <c r="CJ1004" t="s">
        <v>2410</v>
      </c>
      <c r="CW1004" t="s">
        <v>3494</v>
      </c>
      <c r="CX1004">
        <v>0</v>
      </c>
      <c r="CY1004" t="s">
        <v>677</v>
      </c>
    </row>
    <row r="1005" spans="2:103" hidden="1">
      <c r="B1005">
        <v>76918</v>
      </c>
      <c r="C1005" t="s">
        <v>2510</v>
      </c>
      <c r="D1005" t="s">
        <v>592</v>
      </c>
      <c r="E1005" t="s">
        <v>3163</v>
      </c>
      <c r="F1005" t="s">
        <v>594</v>
      </c>
      <c r="G1005" t="s">
        <v>3502</v>
      </c>
      <c r="H1005">
        <v>14696</v>
      </c>
      <c r="I1005" t="s">
        <v>616</v>
      </c>
      <c r="J1005" t="s">
        <v>3503</v>
      </c>
      <c r="L1005" t="s">
        <v>638</v>
      </c>
      <c r="M1005" t="s">
        <v>1096</v>
      </c>
      <c r="N1005" t="s">
        <v>3353</v>
      </c>
      <c r="O1005" t="s">
        <v>3492</v>
      </c>
      <c r="P1005" t="s">
        <v>3354</v>
      </c>
      <c r="Q1005" t="s">
        <v>642</v>
      </c>
      <c r="R1005">
        <v>850</v>
      </c>
      <c r="S1005">
        <v>850</v>
      </c>
      <c r="T1005">
        <v>909</v>
      </c>
      <c r="U1005">
        <v>-2</v>
      </c>
      <c r="V1005">
        <v>-2</v>
      </c>
      <c r="W1005">
        <v>21</v>
      </c>
      <c r="Y1005" t="s">
        <v>3504</v>
      </c>
      <c r="Z1005" t="s">
        <v>607</v>
      </c>
      <c r="AA1005">
        <v>4.0000000000000002E-4</v>
      </c>
      <c r="AB1005">
        <v>8.3999999999999995E-3</v>
      </c>
      <c r="AC1005">
        <v>1.9099999999999999E-2</v>
      </c>
      <c r="AD1005" t="s">
        <v>607</v>
      </c>
      <c r="AE1005">
        <v>0.95369999999999999</v>
      </c>
      <c r="AF1005">
        <v>1.55E-2</v>
      </c>
      <c r="AG1005">
        <v>1.6999999999999999E-3</v>
      </c>
      <c r="AH1005">
        <v>5.0000000000000001E-4</v>
      </c>
      <c r="AI1005">
        <v>2.0000000000000001E-4</v>
      </c>
      <c r="AJ1005">
        <v>1E-4</v>
      </c>
      <c r="AK1005" t="s">
        <v>607</v>
      </c>
      <c r="AL1005">
        <v>0</v>
      </c>
      <c r="AM1005">
        <v>6.9999999999999994E-5</v>
      </c>
      <c r="AN1005">
        <v>1.7000000000000001E-4</v>
      </c>
      <c r="AO1005">
        <v>1E-4</v>
      </c>
      <c r="AP1005">
        <v>0</v>
      </c>
      <c r="AQ1005" t="s">
        <v>607</v>
      </c>
      <c r="AR1005" t="s">
        <v>607</v>
      </c>
      <c r="AS1005" t="s">
        <v>607</v>
      </c>
      <c r="AT1005" t="s">
        <v>607</v>
      </c>
      <c r="AU1005" t="s">
        <v>606</v>
      </c>
      <c r="BK1005">
        <v>1.0000000000000001E-5</v>
      </c>
      <c r="BL1005">
        <v>0</v>
      </c>
      <c r="BM1005">
        <v>1.0000000000000001E-5</v>
      </c>
      <c r="BN1005">
        <v>0</v>
      </c>
      <c r="BO1005">
        <v>0</v>
      </c>
      <c r="BP1005">
        <v>0</v>
      </c>
      <c r="BQ1005">
        <v>0</v>
      </c>
      <c r="BR1005">
        <v>0</v>
      </c>
      <c r="BS1005">
        <v>1.0000000000000001E-5</v>
      </c>
      <c r="BT1005">
        <v>1.0000000000000001E-5</v>
      </c>
      <c r="BU1005">
        <v>2.0000000000000002E-5</v>
      </c>
      <c r="BV1005">
        <v>0.58799999999999997</v>
      </c>
      <c r="BW1005">
        <v>0.72065279999999998</v>
      </c>
      <c r="BX1005">
        <v>17</v>
      </c>
      <c r="BY1005">
        <v>4642.3</v>
      </c>
      <c r="BZ1005">
        <v>194.6</v>
      </c>
      <c r="CB1005">
        <v>111</v>
      </c>
      <c r="CC1005">
        <v>3.8325420800000001</v>
      </c>
      <c r="CD1005">
        <v>3.82928442</v>
      </c>
      <c r="CE1005">
        <v>225.17</v>
      </c>
      <c r="CF1005" t="s">
        <v>609</v>
      </c>
      <c r="CG1005">
        <v>2</v>
      </c>
      <c r="CH1005" t="s">
        <v>2229</v>
      </c>
      <c r="CJ1005" t="s">
        <v>2230</v>
      </c>
      <c r="CL1005">
        <v>1448</v>
      </c>
      <c r="CM1005">
        <v>1821</v>
      </c>
      <c r="CN1005">
        <v>1448</v>
      </c>
      <c r="CO1005">
        <v>1821</v>
      </c>
      <c r="CU1005">
        <v>477.9</v>
      </c>
      <c r="CW1005" t="s">
        <v>3494</v>
      </c>
      <c r="CX1005">
        <v>0</v>
      </c>
      <c r="CY1005" t="s">
        <v>677</v>
      </c>
    </row>
    <row r="1006" spans="2:103" hidden="1">
      <c r="C1006" t="s">
        <v>2206</v>
      </c>
      <c r="D1006" t="s">
        <v>592</v>
      </c>
      <c r="E1006" t="s">
        <v>3163</v>
      </c>
      <c r="F1006" t="s">
        <v>594</v>
      </c>
      <c r="G1006" t="s">
        <v>3505</v>
      </c>
      <c r="H1006">
        <v>1364</v>
      </c>
      <c r="I1006" t="s">
        <v>616</v>
      </c>
      <c r="J1006" t="s">
        <v>3506</v>
      </c>
      <c r="L1006" t="s">
        <v>638</v>
      </c>
      <c r="M1006" t="s">
        <v>1096</v>
      </c>
      <c r="N1006" t="s">
        <v>3353</v>
      </c>
      <c r="O1006" t="s">
        <v>3492</v>
      </c>
      <c r="P1006" t="s">
        <v>3354</v>
      </c>
      <c r="Q1006" t="s">
        <v>642</v>
      </c>
      <c r="R1006">
        <v>750</v>
      </c>
      <c r="S1006">
        <v>750</v>
      </c>
      <c r="T1006">
        <v>836</v>
      </c>
      <c r="U1006">
        <v>5</v>
      </c>
      <c r="V1006">
        <v>5</v>
      </c>
      <c r="W1006">
        <v>21</v>
      </c>
      <c r="Y1006" t="s">
        <v>3507</v>
      </c>
      <c r="Z1006" t="s">
        <v>607</v>
      </c>
      <c r="AA1006">
        <v>4.0000000000000002E-4</v>
      </c>
      <c r="AB1006">
        <v>9.1000000000000004E-3</v>
      </c>
      <c r="AC1006">
        <v>1.8100000000000002E-2</v>
      </c>
      <c r="AD1006" t="s">
        <v>606</v>
      </c>
      <c r="AE1006">
        <v>0.95299999999999996</v>
      </c>
      <c r="AF1006">
        <v>1.6199999999999999E-2</v>
      </c>
      <c r="AG1006">
        <v>1.9E-3</v>
      </c>
      <c r="AH1006">
        <v>6.9999999999999999E-4</v>
      </c>
      <c r="AI1006">
        <v>2.9999999999999997E-4</v>
      </c>
      <c r="AJ1006">
        <v>1E-4</v>
      </c>
      <c r="AK1006" t="s">
        <v>607</v>
      </c>
      <c r="AL1006">
        <v>0</v>
      </c>
      <c r="AM1006">
        <v>6.9999999999999994E-5</v>
      </c>
      <c r="AN1006">
        <v>6.0000000000000002E-5</v>
      </c>
      <c r="AO1006">
        <v>0</v>
      </c>
      <c r="AP1006">
        <v>0</v>
      </c>
      <c r="AQ1006" t="s">
        <v>607</v>
      </c>
      <c r="AR1006" t="s">
        <v>606</v>
      </c>
      <c r="AS1006" t="s">
        <v>606</v>
      </c>
      <c r="AT1006" t="s">
        <v>606</v>
      </c>
      <c r="AU1006" t="s">
        <v>606</v>
      </c>
      <c r="BK1006">
        <v>1.0000000000000001E-5</v>
      </c>
      <c r="BL1006">
        <v>0</v>
      </c>
      <c r="BM1006">
        <v>1.0000000000000001E-5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1.0000000000000001E-5</v>
      </c>
      <c r="BT1006">
        <v>1.0000000000000001E-5</v>
      </c>
      <c r="BU1006">
        <v>3.0000000000000001E-5</v>
      </c>
      <c r="BV1006">
        <v>0.58799999999999997</v>
      </c>
      <c r="BW1006">
        <v>0.72065279999999998</v>
      </c>
      <c r="BX1006">
        <v>17</v>
      </c>
      <c r="BY1006">
        <v>4638.7</v>
      </c>
      <c r="BZ1006">
        <v>194.6</v>
      </c>
      <c r="CB1006">
        <v>108.3</v>
      </c>
      <c r="CC1006">
        <v>3.7393180840000002</v>
      </c>
      <c r="CD1006">
        <v>3.7361396629999999</v>
      </c>
      <c r="CE1006">
        <v>219.16</v>
      </c>
      <c r="CF1006" t="s">
        <v>609</v>
      </c>
      <c r="CG1006">
        <v>0</v>
      </c>
      <c r="CH1006" t="s">
        <v>2212</v>
      </c>
      <c r="CJ1006" t="s">
        <v>2210</v>
      </c>
      <c r="CU1006">
        <v>474.06</v>
      </c>
      <c r="CW1006" t="s">
        <v>3494</v>
      </c>
      <c r="CX1006">
        <v>0</v>
      </c>
      <c r="CY1006" t="s">
        <v>677</v>
      </c>
    </row>
    <row r="1007" spans="2:103" hidden="1">
      <c r="B1007">
        <v>76890</v>
      </c>
      <c r="C1007" t="s">
        <v>2506</v>
      </c>
      <c r="D1007" t="s">
        <v>592</v>
      </c>
      <c r="E1007" t="s">
        <v>3163</v>
      </c>
      <c r="F1007" t="s">
        <v>594</v>
      </c>
      <c r="G1007" t="s">
        <v>3508</v>
      </c>
      <c r="H1007">
        <v>7879</v>
      </c>
      <c r="I1007" t="s">
        <v>616</v>
      </c>
      <c r="J1007" t="s">
        <v>1907</v>
      </c>
      <c r="L1007" t="s">
        <v>638</v>
      </c>
      <c r="M1007" t="s">
        <v>1096</v>
      </c>
      <c r="N1007" t="s">
        <v>3353</v>
      </c>
      <c r="O1007" t="s">
        <v>3492</v>
      </c>
      <c r="P1007" t="s">
        <v>3354</v>
      </c>
      <c r="Q1007" t="s">
        <v>642</v>
      </c>
      <c r="R1007">
        <v>700</v>
      </c>
      <c r="S1007">
        <v>700</v>
      </c>
      <c r="T1007">
        <v>719</v>
      </c>
      <c r="U1007">
        <v>9</v>
      </c>
      <c r="V1007">
        <v>9</v>
      </c>
      <c r="W1007">
        <v>21</v>
      </c>
      <c r="Y1007" t="s">
        <v>3498</v>
      </c>
      <c r="Z1007" t="s">
        <v>607</v>
      </c>
      <c r="AA1007">
        <v>5.0000000000000001E-4</v>
      </c>
      <c r="AB1007">
        <v>1.0800000000000001E-2</v>
      </c>
      <c r="AC1007">
        <v>1.61E-2</v>
      </c>
      <c r="AD1007" t="s">
        <v>607</v>
      </c>
      <c r="AE1007">
        <v>0.9536</v>
      </c>
      <c r="AF1007">
        <v>1.5299999999999999E-2</v>
      </c>
      <c r="AG1007">
        <v>1.9E-3</v>
      </c>
      <c r="AH1007">
        <v>5.9999999999999995E-4</v>
      </c>
      <c r="AI1007">
        <v>2.9999999999999997E-4</v>
      </c>
      <c r="AJ1007">
        <v>1E-4</v>
      </c>
      <c r="AK1007">
        <v>1E-4</v>
      </c>
      <c r="AL1007">
        <v>3.0000000000000001E-5</v>
      </c>
      <c r="AM1007">
        <v>5.0000000000000002E-5</v>
      </c>
      <c r="AN1007">
        <v>3.3E-4</v>
      </c>
      <c r="AO1007">
        <v>9.0000000000000006E-5</v>
      </c>
      <c r="AP1007">
        <v>0</v>
      </c>
      <c r="AQ1007" t="s">
        <v>607</v>
      </c>
      <c r="AR1007" t="s">
        <v>607</v>
      </c>
      <c r="AS1007" t="s">
        <v>607</v>
      </c>
      <c r="AT1007" t="s">
        <v>607</v>
      </c>
      <c r="AU1007" t="s">
        <v>606</v>
      </c>
      <c r="BK1007">
        <v>2.0000000000000002E-5</v>
      </c>
      <c r="BL1007">
        <v>2.0000000000000002E-5</v>
      </c>
      <c r="BM1007">
        <v>2.0000000000000002E-5</v>
      </c>
      <c r="BN1007">
        <v>0</v>
      </c>
      <c r="BO1007">
        <v>0</v>
      </c>
      <c r="BP1007">
        <v>1.0000000000000001E-5</v>
      </c>
      <c r="BQ1007">
        <v>0</v>
      </c>
      <c r="BR1007">
        <v>5.0000000000000002E-5</v>
      </c>
      <c r="BS1007">
        <v>1.0000000000000001E-5</v>
      </c>
      <c r="BT1007">
        <v>2.0000000000000002E-5</v>
      </c>
      <c r="BU1007">
        <v>5.0000000000000002E-5</v>
      </c>
      <c r="BV1007">
        <v>0.58699999999999997</v>
      </c>
      <c r="BW1007">
        <v>0.71942720000000004</v>
      </c>
      <c r="BX1007">
        <v>17</v>
      </c>
      <c r="BY1007">
        <v>4629.8</v>
      </c>
      <c r="BZ1007">
        <v>194.2</v>
      </c>
      <c r="CB1007">
        <v>108.5</v>
      </c>
      <c r="CC1007">
        <v>3.7462235650000002</v>
      </c>
      <c r="CD1007">
        <v>3.7430392750000001</v>
      </c>
      <c r="CE1007">
        <v>219.11</v>
      </c>
      <c r="CF1007" t="s">
        <v>609</v>
      </c>
      <c r="CG1007">
        <v>7</v>
      </c>
      <c r="CH1007" t="s">
        <v>1909</v>
      </c>
      <c r="CI1007" t="s">
        <v>157</v>
      </c>
      <c r="CJ1007" t="s">
        <v>1910</v>
      </c>
      <c r="CL1007">
        <v>1817</v>
      </c>
      <c r="CM1007">
        <v>1964</v>
      </c>
      <c r="CN1007">
        <v>1430</v>
      </c>
      <c r="CO1007">
        <v>1551</v>
      </c>
      <c r="CU1007">
        <v>470.25</v>
      </c>
      <c r="CV1007">
        <v>466</v>
      </c>
      <c r="CW1007" t="s">
        <v>3494</v>
      </c>
      <c r="CX1007">
        <v>0</v>
      </c>
      <c r="CY1007" t="s">
        <v>677</v>
      </c>
    </row>
    <row r="1008" spans="2:103" hidden="1">
      <c r="B1008">
        <v>76885</v>
      </c>
      <c r="C1008" t="s">
        <v>2478</v>
      </c>
      <c r="D1008" t="s">
        <v>592</v>
      </c>
      <c r="E1008" t="s">
        <v>3163</v>
      </c>
      <c r="F1008" t="s">
        <v>594</v>
      </c>
      <c r="G1008" t="s">
        <v>3509</v>
      </c>
      <c r="H1008">
        <v>5759</v>
      </c>
      <c r="I1008" t="s">
        <v>616</v>
      </c>
      <c r="J1008" t="s">
        <v>1914</v>
      </c>
      <c r="L1008" t="s">
        <v>638</v>
      </c>
      <c r="M1008" t="s">
        <v>1096</v>
      </c>
      <c r="N1008" t="s">
        <v>3353</v>
      </c>
      <c r="O1008" t="s">
        <v>3492</v>
      </c>
      <c r="P1008" t="s">
        <v>3354</v>
      </c>
      <c r="Q1008" t="s">
        <v>642</v>
      </c>
      <c r="R1008">
        <v>700</v>
      </c>
      <c r="S1008">
        <v>700</v>
      </c>
      <c r="T1008">
        <v>766</v>
      </c>
      <c r="U1008">
        <v>-12</v>
      </c>
      <c r="V1008">
        <v>-12</v>
      </c>
      <c r="W1008">
        <v>21</v>
      </c>
      <c r="Y1008" t="s">
        <v>3510</v>
      </c>
      <c r="Z1008" t="s">
        <v>607</v>
      </c>
      <c r="AA1008">
        <v>6.9999999999999999E-4</v>
      </c>
      <c r="AB1008">
        <v>1.7000000000000001E-2</v>
      </c>
      <c r="AC1008">
        <v>1.37E-2</v>
      </c>
      <c r="AD1008" t="s">
        <v>607</v>
      </c>
      <c r="AE1008">
        <v>0.95569999999999999</v>
      </c>
      <c r="AF1008">
        <v>8.8999999999999999E-3</v>
      </c>
      <c r="AG1008">
        <v>1.6000000000000001E-3</v>
      </c>
      <c r="AH1008">
        <v>5.0000000000000001E-4</v>
      </c>
      <c r="AI1008">
        <v>2.9999999999999997E-4</v>
      </c>
      <c r="AJ1008">
        <v>2.0000000000000001E-4</v>
      </c>
      <c r="AK1008">
        <v>2.0000000000000001E-4</v>
      </c>
      <c r="AL1008">
        <v>2.9999999999999997E-4</v>
      </c>
      <c r="AM1008">
        <v>1.3999999999999999E-4</v>
      </c>
      <c r="AN1008">
        <v>3.4000000000000002E-4</v>
      </c>
      <c r="AO1008">
        <v>0</v>
      </c>
      <c r="AP1008">
        <v>0</v>
      </c>
      <c r="AQ1008" t="s">
        <v>606</v>
      </c>
      <c r="AR1008" t="s">
        <v>606</v>
      </c>
      <c r="AS1008" t="s">
        <v>607</v>
      </c>
      <c r="AT1008" t="s">
        <v>607</v>
      </c>
      <c r="AU1008" t="s">
        <v>606</v>
      </c>
      <c r="BK1008">
        <v>1.0000000000000001E-5</v>
      </c>
      <c r="BL1008">
        <v>4.0000000000000003E-5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>
        <v>2.5999999999999998E-4</v>
      </c>
      <c r="BS1008">
        <v>3.0000000000000001E-5</v>
      </c>
      <c r="BT1008">
        <v>2.0000000000000002E-5</v>
      </c>
      <c r="BU1008">
        <v>6.0000000000000002E-5</v>
      </c>
      <c r="BV1008">
        <v>0.58499999999999996</v>
      </c>
      <c r="BW1008">
        <v>0.71697599999999995</v>
      </c>
      <c r="BX1008">
        <v>17</v>
      </c>
      <c r="BY1008">
        <v>4611.8999999999996</v>
      </c>
      <c r="BZ1008">
        <v>192.9</v>
      </c>
      <c r="CB1008">
        <v>102</v>
      </c>
      <c r="CC1008">
        <v>3.5217954250000001</v>
      </c>
      <c r="CD1008">
        <v>3.5188018990000001</v>
      </c>
      <c r="CE1008">
        <v>207.13</v>
      </c>
      <c r="CF1008" t="s">
        <v>609</v>
      </c>
      <c r="CG1008">
        <v>5</v>
      </c>
      <c r="CH1008" t="s">
        <v>1915</v>
      </c>
      <c r="CI1008" t="s">
        <v>157</v>
      </c>
      <c r="CJ1008" t="s">
        <v>1916</v>
      </c>
      <c r="CL1008">
        <v>1800</v>
      </c>
      <c r="CM1008">
        <v>1920</v>
      </c>
      <c r="CN1008">
        <v>1435</v>
      </c>
      <c r="CO1008">
        <v>1502</v>
      </c>
      <c r="CU1008">
        <v>465.78</v>
      </c>
      <c r="CV1008">
        <v>461.53</v>
      </c>
      <c r="CW1008" t="s">
        <v>3494</v>
      </c>
      <c r="CX1008">
        <v>0</v>
      </c>
      <c r="CY1008" t="s">
        <v>677</v>
      </c>
    </row>
    <row r="1009" spans="1:103" hidden="1">
      <c r="B1009">
        <v>76929</v>
      </c>
      <c r="C1009" t="s">
        <v>1388</v>
      </c>
      <c r="D1009" t="s">
        <v>592</v>
      </c>
      <c r="E1009" t="s">
        <v>3163</v>
      </c>
      <c r="F1009" t="s">
        <v>594</v>
      </c>
      <c r="G1009" t="s">
        <v>3511</v>
      </c>
      <c r="H1009">
        <v>8400</v>
      </c>
      <c r="I1009" t="s">
        <v>616</v>
      </c>
      <c r="J1009" t="s">
        <v>1390</v>
      </c>
      <c r="K1009">
        <v>14573</v>
      </c>
      <c r="L1009" t="s">
        <v>638</v>
      </c>
      <c r="M1009" t="s">
        <v>1096</v>
      </c>
      <c r="N1009" t="s">
        <v>3353</v>
      </c>
      <c r="O1009" t="s">
        <v>3492</v>
      </c>
      <c r="P1009" t="s">
        <v>3354</v>
      </c>
      <c r="Q1009" t="s">
        <v>642</v>
      </c>
      <c r="R1009">
        <v>700</v>
      </c>
      <c r="S1009">
        <v>700</v>
      </c>
      <c r="T1009">
        <v>722</v>
      </c>
      <c r="U1009">
        <v>-2</v>
      </c>
      <c r="V1009">
        <v>-2</v>
      </c>
      <c r="W1009">
        <v>21</v>
      </c>
      <c r="Y1009" t="s">
        <v>2751</v>
      </c>
      <c r="Z1009" t="s">
        <v>607</v>
      </c>
      <c r="AA1009">
        <v>6.9999999999999999E-4</v>
      </c>
      <c r="AB1009">
        <v>1.44E-2</v>
      </c>
      <c r="AC1009">
        <v>1.78E-2</v>
      </c>
      <c r="AD1009" t="s">
        <v>607</v>
      </c>
      <c r="AE1009">
        <v>0.95389999999999997</v>
      </c>
      <c r="AF1009">
        <v>8.6999999999999994E-3</v>
      </c>
      <c r="AG1009">
        <v>1.5E-3</v>
      </c>
      <c r="AH1009">
        <v>5.0000000000000001E-4</v>
      </c>
      <c r="AI1009">
        <v>4.0000000000000002E-4</v>
      </c>
      <c r="AJ1009">
        <v>4.0000000000000002E-4</v>
      </c>
      <c r="AK1009">
        <v>2.9999999999999997E-4</v>
      </c>
      <c r="AL1009">
        <v>3.8999999999999999E-4</v>
      </c>
      <c r="AM1009">
        <v>1.2999999999999999E-4</v>
      </c>
      <c r="AN1009">
        <v>4.2999999999999999E-4</v>
      </c>
      <c r="AO1009">
        <v>0</v>
      </c>
      <c r="AP1009">
        <v>0</v>
      </c>
      <c r="AQ1009" t="s">
        <v>606</v>
      </c>
      <c r="AR1009" t="s">
        <v>606</v>
      </c>
      <c r="AS1009" t="s">
        <v>607</v>
      </c>
      <c r="AT1009" t="s">
        <v>607</v>
      </c>
      <c r="AU1009" t="s">
        <v>606</v>
      </c>
      <c r="BK1009">
        <v>1.0000000000000001E-5</v>
      </c>
      <c r="BL1009">
        <v>4.0000000000000003E-5</v>
      </c>
      <c r="BM1009">
        <v>0</v>
      </c>
      <c r="BN1009">
        <v>0</v>
      </c>
      <c r="BO1009">
        <v>0</v>
      </c>
      <c r="BP1009">
        <v>0</v>
      </c>
      <c r="BQ1009">
        <v>0</v>
      </c>
      <c r="BR1009">
        <v>2.7E-4</v>
      </c>
      <c r="BS1009">
        <v>3.0000000000000001E-5</v>
      </c>
      <c r="BT1009">
        <v>3.0000000000000001E-5</v>
      </c>
      <c r="BU1009">
        <v>6.9999999999999994E-5</v>
      </c>
      <c r="BV1009">
        <v>0.58899999999999997</v>
      </c>
      <c r="BW1009">
        <v>0.72187840000000003</v>
      </c>
      <c r="BX1009">
        <v>17.100000000000001</v>
      </c>
      <c r="BY1009">
        <v>4626</v>
      </c>
      <c r="BZ1009">
        <v>193.7</v>
      </c>
      <c r="CB1009">
        <v>103.7</v>
      </c>
      <c r="CC1009">
        <v>3.580492016</v>
      </c>
      <c r="CD1009">
        <v>3.5774485970000001</v>
      </c>
      <c r="CE1009">
        <v>210.33</v>
      </c>
      <c r="CF1009" t="s">
        <v>609</v>
      </c>
      <c r="CG1009">
        <v>5</v>
      </c>
      <c r="CH1009" t="s">
        <v>1391</v>
      </c>
      <c r="CI1009" t="s">
        <v>157</v>
      </c>
      <c r="CJ1009" t="s">
        <v>1392</v>
      </c>
      <c r="CL1009">
        <v>1393</v>
      </c>
      <c r="CM1009">
        <v>1957.5</v>
      </c>
      <c r="CN1009">
        <v>1393</v>
      </c>
      <c r="CO1009">
        <v>1957.5</v>
      </c>
      <c r="CP1009" t="s">
        <v>157</v>
      </c>
      <c r="CQ1009" t="s">
        <v>157</v>
      </c>
      <c r="CU1009">
        <v>459</v>
      </c>
      <c r="CV1009">
        <v>454.9</v>
      </c>
      <c r="CW1009" t="s">
        <v>3494</v>
      </c>
      <c r="CX1009">
        <v>0</v>
      </c>
      <c r="CY1009" t="s">
        <v>677</v>
      </c>
    </row>
    <row r="1010" spans="1:103" hidden="1">
      <c r="B1010">
        <v>76943</v>
      </c>
      <c r="C1010" t="s">
        <v>1891</v>
      </c>
      <c r="D1010" t="s">
        <v>592</v>
      </c>
      <c r="E1010" t="s">
        <v>3163</v>
      </c>
      <c r="F1010" t="s">
        <v>594</v>
      </c>
      <c r="G1010" t="s">
        <v>3512</v>
      </c>
      <c r="H1010">
        <v>7167</v>
      </c>
      <c r="I1010" t="s">
        <v>616</v>
      </c>
      <c r="J1010" t="s">
        <v>1893</v>
      </c>
      <c r="L1010" t="s">
        <v>1055</v>
      </c>
      <c r="M1010" t="s">
        <v>959</v>
      </c>
      <c r="N1010" t="s">
        <v>3353</v>
      </c>
      <c r="O1010" t="s">
        <v>3492</v>
      </c>
      <c r="P1010" t="s">
        <v>3354</v>
      </c>
      <c r="Q1010" t="s">
        <v>642</v>
      </c>
      <c r="R1010">
        <v>700</v>
      </c>
      <c r="S1010">
        <v>700</v>
      </c>
      <c r="T1010">
        <v>849</v>
      </c>
      <c r="U1010">
        <v>8</v>
      </c>
      <c r="V1010">
        <v>8</v>
      </c>
      <c r="W1010">
        <v>21</v>
      </c>
      <c r="Y1010" t="s">
        <v>3513</v>
      </c>
      <c r="Z1010">
        <v>1E-4</v>
      </c>
      <c r="AA1010">
        <v>4.0000000000000002E-4</v>
      </c>
      <c r="AB1010">
        <v>9.4999999999999998E-3</v>
      </c>
      <c r="AC1010">
        <v>1.8700000000000001E-2</v>
      </c>
      <c r="AD1010" t="s">
        <v>607</v>
      </c>
      <c r="AE1010">
        <v>0.95469999999999999</v>
      </c>
      <c r="AF1010">
        <v>1.37E-2</v>
      </c>
      <c r="AG1010">
        <v>1.6999999999999999E-3</v>
      </c>
      <c r="AH1010">
        <v>4.0000000000000002E-4</v>
      </c>
      <c r="AI1010">
        <v>2.0000000000000001E-4</v>
      </c>
      <c r="AJ1010">
        <v>1E-4</v>
      </c>
      <c r="AK1010">
        <v>1E-4</v>
      </c>
      <c r="AL1010">
        <v>1.2999999999999999E-4</v>
      </c>
      <c r="AM1010">
        <v>6.9999999999999994E-5</v>
      </c>
      <c r="AN1010">
        <v>5.0000000000000002E-5</v>
      </c>
      <c r="AO1010">
        <v>0</v>
      </c>
      <c r="AP1010">
        <v>0</v>
      </c>
      <c r="AQ1010" t="s">
        <v>607</v>
      </c>
      <c r="AR1010" t="s">
        <v>607</v>
      </c>
      <c r="AS1010" t="s">
        <v>607</v>
      </c>
      <c r="AT1010" t="s">
        <v>607</v>
      </c>
      <c r="AU1010" t="s">
        <v>606</v>
      </c>
      <c r="BK1010">
        <v>1.0000000000000001E-5</v>
      </c>
      <c r="BL1010">
        <v>1.0000000000000001E-5</v>
      </c>
      <c r="BM1010">
        <v>1.0000000000000001E-5</v>
      </c>
      <c r="BN1010">
        <v>0</v>
      </c>
      <c r="BO1010">
        <v>0</v>
      </c>
      <c r="BP1010">
        <v>0</v>
      </c>
      <c r="BQ1010">
        <v>0</v>
      </c>
      <c r="BR1010">
        <v>6.0000000000000002E-5</v>
      </c>
      <c r="BS1010">
        <v>1.0000000000000001E-5</v>
      </c>
      <c r="BT1010">
        <v>1.0000000000000001E-5</v>
      </c>
      <c r="BU1010">
        <v>4.0000000000000003E-5</v>
      </c>
      <c r="BV1010">
        <v>0.58699999999999997</v>
      </c>
      <c r="BW1010">
        <v>0.71942720000000004</v>
      </c>
      <c r="BX1010">
        <v>17</v>
      </c>
      <c r="BY1010">
        <v>4638.7</v>
      </c>
      <c r="BZ1010">
        <v>194.3</v>
      </c>
      <c r="CB1010">
        <v>106.8</v>
      </c>
      <c r="CC1010">
        <v>3.6875269749999999</v>
      </c>
      <c r="CD1010">
        <v>3.6843925770000001</v>
      </c>
      <c r="CE1010">
        <v>216.04</v>
      </c>
      <c r="CF1010" t="s">
        <v>609</v>
      </c>
      <c r="CG1010">
        <v>7</v>
      </c>
      <c r="CH1010" t="s">
        <v>1894</v>
      </c>
      <c r="CI1010" t="s">
        <v>157</v>
      </c>
      <c r="CJ1010" t="s">
        <v>1895</v>
      </c>
      <c r="CL1010">
        <v>1558</v>
      </c>
      <c r="CM1010">
        <v>1963</v>
      </c>
      <c r="CN1010">
        <v>1558</v>
      </c>
      <c r="CO1010">
        <v>1963</v>
      </c>
      <c r="CU1010">
        <v>479.24</v>
      </c>
      <c r="CV1010">
        <v>474.7</v>
      </c>
      <c r="CW1010" t="s">
        <v>3494</v>
      </c>
      <c r="CX1010">
        <v>0</v>
      </c>
      <c r="CY1010" t="s">
        <v>677</v>
      </c>
    </row>
    <row r="1011" spans="1:103" hidden="1">
      <c r="B1011">
        <v>76894</v>
      </c>
      <c r="C1011" t="s">
        <v>2512</v>
      </c>
      <c r="D1011" t="s">
        <v>592</v>
      </c>
      <c r="E1011" t="s">
        <v>3163</v>
      </c>
      <c r="F1011" t="s">
        <v>594</v>
      </c>
      <c r="G1011" t="s">
        <v>3514</v>
      </c>
      <c r="H1011">
        <v>7255</v>
      </c>
      <c r="I1011" t="s">
        <v>616</v>
      </c>
      <c r="J1011" t="s">
        <v>3515</v>
      </c>
      <c r="L1011" t="s">
        <v>638</v>
      </c>
      <c r="M1011" t="s">
        <v>1096</v>
      </c>
      <c r="N1011" t="s">
        <v>3353</v>
      </c>
      <c r="O1011" t="s">
        <v>3492</v>
      </c>
      <c r="P1011" t="s">
        <v>3354</v>
      </c>
      <c r="Q1011" t="s">
        <v>642</v>
      </c>
      <c r="R1011">
        <v>780</v>
      </c>
      <c r="S1011">
        <v>780</v>
      </c>
      <c r="T1011">
        <v>873</v>
      </c>
      <c r="U1011" t="s">
        <v>694</v>
      </c>
      <c r="V1011" t="s">
        <v>694</v>
      </c>
      <c r="W1011">
        <v>21</v>
      </c>
      <c r="Y1011" t="s">
        <v>3504</v>
      </c>
      <c r="Z1011" t="s">
        <v>607</v>
      </c>
      <c r="AA1011">
        <v>4.0000000000000002E-4</v>
      </c>
      <c r="AB1011">
        <v>8.9999999999999993E-3</v>
      </c>
      <c r="AC1011">
        <v>1.8700000000000001E-2</v>
      </c>
      <c r="AD1011" t="s">
        <v>607</v>
      </c>
      <c r="AE1011">
        <v>0.95240000000000002</v>
      </c>
      <c r="AF1011">
        <v>1.6299999999999999E-2</v>
      </c>
      <c r="AG1011">
        <v>2E-3</v>
      </c>
      <c r="AH1011">
        <v>5.0000000000000001E-4</v>
      </c>
      <c r="AI1011">
        <v>2.9999999999999997E-4</v>
      </c>
      <c r="AJ1011">
        <v>1E-4</v>
      </c>
      <c r="AK1011" t="s">
        <v>607</v>
      </c>
      <c r="AL1011">
        <v>0</v>
      </c>
      <c r="AM1011">
        <v>6.9999999999999994E-5</v>
      </c>
      <c r="AN1011">
        <v>6.9999999999999994E-5</v>
      </c>
      <c r="AO1011">
        <v>1E-4</v>
      </c>
      <c r="AP1011">
        <v>0</v>
      </c>
      <c r="AQ1011" t="s">
        <v>607</v>
      </c>
      <c r="AR1011" t="s">
        <v>607</v>
      </c>
      <c r="AS1011" t="s">
        <v>607</v>
      </c>
      <c r="AT1011" t="s">
        <v>607</v>
      </c>
      <c r="AU1011" t="s">
        <v>606</v>
      </c>
      <c r="BK1011">
        <v>1.0000000000000001E-5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0</v>
      </c>
      <c r="BR1011">
        <v>0</v>
      </c>
      <c r="BS1011">
        <v>1.0000000000000001E-5</v>
      </c>
      <c r="BT1011">
        <v>1.0000000000000001E-5</v>
      </c>
      <c r="BU1011">
        <v>3.0000000000000001E-5</v>
      </c>
      <c r="BV1011">
        <v>0.58799999999999997</v>
      </c>
      <c r="BW1011">
        <v>0.72065279999999998</v>
      </c>
      <c r="BX1011">
        <v>17</v>
      </c>
      <c r="BY1011">
        <v>4640.3</v>
      </c>
      <c r="BZ1011">
        <v>194.6</v>
      </c>
      <c r="CB1011">
        <v>111.1</v>
      </c>
      <c r="CC1011">
        <v>3.8359948209999999</v>
      </c>
      <c r="CD1011">
        <v>3.8327342249999998</v>
      </c>
      <c r="CE1011">
        <v>224.5</v>
      </c>
      <c r="CF1011" t="s">
        <v>609</v>
      </c>
      <c r="CG1011">
        <v>5</v>
      </c>
      <c r="CH1011" t="s">
        <v>2219</v>
      </c>
      <c r="CJ1011" t="s">
        <v>2217</v>
      </c>
      <c r="CU1011">
        <v>476.7</v>
      </c>
      <c r="CW1011" t="s">
        <v>3494</v>
      </c>
      <c r="CX1011">
        <v>0</v>
      </c>
      <c r="CY1011" t="s">
        <v>677</v>
      </c>
    </row>
    <row r="1012" spans="1:103" hidden="1">
      <c r="B1012">
        <v>76677</v>
      </c>
      <c r="C1012" t="s">
        <v>1691</v>
      </c>
      <c r="D1012" t="s">
        <v>592</v>
      </c>
      <c r="E1012" t="s">
        <v>3163</v>
      </c>
      <c r="F1012" t="s">
        <v>594</v>
      </c>
      <c r="G1012" t="s">
        <v>3516</v>
      </c>
      <c r="H1012">
        <v>12458</v>
      </c>
      <c r="I1012" t="s">
        <v>616</v>
      </c>
      <c r="J1012" t="s">
        <v>1693</v>
      </c>
      <c r="L1012" t="s">
        <v>638</v>
      </c>
      <c r="M1012" t="s">
        <v>831</v>
      </c>
      <c r="N1012" t="s">
        <v>3462</v>
      </c>
      <c r="O1012" t="s">
        <v>3354</v>
      </c>
      <c r="P1012" t="s">
        <v>3517</v>
      </c>
      <c r="Q1012" t="s">
        <v>642</v>
      </c>
      <c r="R1012">
        <v>320</v>
      </c>
      <c r="S1012">
        <v>320</v>
      </c>
      <c r="T1012">
        <v>200</v>
      </c>
      <c r="U1012">
        <v>20</v>
      </c>
      <c r="V1012">
        <v>20</v>
      </c>
      <c r="W1012">
        <v>23</v>
      </c>
      <c r="Y1012" t="s">
        <v>3518</v>
      </c>
      <c r="Z1012" t="s">
        <v>607</v>
      </c>
      <c r="AA1012">
        <v>1E-4</v>
      </c>
      <c r="AB1012">
        <v>2.7000000000000001E-3</v>
      </c>
      <c r="AC1012">
        <v>0.1043</v>
      </c>
      <c r="AD1012" t="s">
        <v>606</v>
      </c>
      <c r="AE1012">
        <v>0.89129999999999998</v>
      </c>
      <c r="AF1012">
        <v>5.9999999999999995E-4</v>
      </c>
      <c r="AG1012">
        <v>2.9999999999999997E-4</v>
      </c>
      <c r="AH1012">
        <v>1E-4</v>
      </c>
      <c r="AI1012" t="s">
        <v>607</v>
      </c>
      <c r="AJ1012" t="s">
        <v>607</v>
      </c>
      <c r="AK1012" t="s">
        <v>607</v>
      </c>
      <c r="AL1012">
        <v>6.0000000000000002E-5</v>
      </c>
      <c r="AM1012">
        <v>0</v>
      </c>
      <c r="AN1012">
        <v>2.0000000000000002E-5</v>
      </c>
      <c r="AO1012">
        <v>1.8000000000000001E-4</v>
      </c>
      <c r="AP1012">
        <v>8.0000000000000007E-5</v>
      </c>
      <c r="AQ1012" t="s">
        <v>607</v>
      </c>
      <c r="AR1012" t="s">
        <v>606</v>
      </c>
      <c r="AS1012" t="s">
        <v>606</v>
      </c>
      <c r="AT1012" t="s">
        <v>606</v>
      </c>
      <c r="AU1012" t="s">
        <v>606</v>
      </c>
      <c r="BK1012">
        <v>0</v>
      </c>
      <c r="BL1012">
        <v>3.0000000000000001E-5</v>
      </c>
      <c r="BM1012">
        <v>5.0000000000000002E-5</v>
      </c>
      <c r="BN1012">
        <v>1.0000000000000001E-5</v>
      </c>
      <c r="BO1012">
        <v>2.0000000000000002E-5</v>
      </c>
      <c r="BP1012">
        <v>9.0000000000000006E-5</v>
      </c>
      <c r="BQ1012">
        <v>2.0000000000000002E-5</v>
      </c>
      <c r="BR1012">
        <v>1.0000000000000001E-5</v>
      </c>
      <c r="BS1012">
        <v>0</v>
      </c>
      <c r="BT1012">
        <v>0</v>
      </c>
      <c r="BU1012">
        <v>3.0000000000000001E-5</v>
      </c>
      <c r="BV1012">
        <v>0.65900000000000003</v>
      </c>
      <c r="BW1012">
        <v>0.80767040000000001</v>
      </c>
      <c r="BX1012">
        <v>19.100000000000001</v>
      </c>
      <c r="BY1012">
        <v>4883.7</v>
      </c>
      <c r="BZ1012">
        <v>202.7</v>
      </c>
      <c r="CB1012">
        <v>117.1</v>
      </c>
      <c r="CC1012">
        <v>4.0431592580000002</v>
      </c>
      <c r="CD1012">
        <v>4.0397225719999996</v>
      </c>
      <c r="CE1012">
        <v>234.5</v>
      </c>
      <c r="CF1012" t="s">
        <v>609</v>
      </c>
      <c r="CG1012">
        <v>0</v>
      </c>
      <c r="CH1012" t="s">
        <v>1695</v>
      </c>
      <c r="CI1012" t="s">
        <v>157</v>
      </c>
      <c r="CJ1012" t="s">
        <v>1696</v>
      </c>
      <c r="CL1012">
        <v>508.5</v>
      </c>
      <c r="CM1012">
        <v>511.5</v>
      </c>
      <c r="CN1012">
        <v>508.5</v>
      </c>
      <c r="CO1012">
        <v>511.5</v>
      </c>
      <c r="CU1012">
        <v>614.79999999999995</v>
      </c>
      <c r="CV1012">
        <v>611.20000000000005</v>
      </c>
      <c r="CW1012" t="s">
        <v>3519</v>
      </c>
      <c r="CX1012">
        <v>0</v>
      </c>
      <c r="CY1012" t="s">
        <v>677</v>
      </c>
    </row>
    <row r="1013" spans="1:103" hidden="1">
      <c r="B1013">
        <v>76716</v>
      </c>
      <c r="C1013" t="s">
        <v>2450</v>
      </c>
      <c r="D1013" t="s">
        <v>592</v>
      </c>
      <c r="E1013" t="s">
        <v>3163</v>
      </c>
      <c r="F1013" t="s">
        <v>594</v>
      </c>
      <c r="G1013" t="s">
        <v>3520</v>
      </c>
      <c r="H1013">
        <v>11509</v>
      </c>
      <c r="I1013" t="s">
        <v>616</v>
      </c>
      <c r="J1013" t="s">
        <v>837</v>
      </c>
      <c r="K1013">
        <v>17419</v>
      </c>
      <c r="L1013" t="s">
        <v>654</v>
      </c>
      <c r="M1013" t="s">
        <v>1143</v>
      </c>
      <c r="N1013" t="s">
        <v>3462</v>
      </c>
      <c r="O1013" t="s">
        <v>3354</v>
      </c>
      <c r="P1013" t="s">
        <v>3517</v>
      </c>
      <c r="Q1013" t="s">
        <v>642</v>
      </c>
      <c r="R1013">
        <v>260</v>
      </c>
      <c r="S1013">
        <v>260</v>
      </c>
      <c r="T1013">
        <v>185</v>
      </c>
      <c r="U1013">
        <v>11</v>
      </c>
      <c r="V1013">
        <v>11</v>
      </c>
      <c r="W1013">
        <v>25</v>
      </c>
      <c r="Y1013" t="s">
        <v>2785</v>
      </c>
      <c r="Z1013">
        <v>1E-4</v>
      </c>
      <c r="AA1013">
        <v>1E-4</v>
      </c>
      <c r="AB1013">
        <v>3.0000000000000001E-3</v>
      </c>
      <c r="AC1013">
        <v>0.1013</v>
      </c>
      <c r="AD1013" t="s">
        <v>607</v>
      </c>
      <c r="AE1013">
        <v>0.89470000000000005</v>
      </c>
      <c r="AF1013">
        <v>5.9999999999999995E-4</v>
      </c>
      <c r="AG1013">
        <v>1E-4</v>
      </c>
      <c r="AH1013">
        <v>1E-4</v>
      </c>
      <c r="AI1013" t="s">
        <v>607</v>
      </c>
      <c r="AJ1013" t="s">
        <v>607</v>
      </c>
      <c r="AK1013" t="s">
        <v>607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 t="s">
        <v>607</v>
      </c>
      <c r="AR1013" t="s">
        <v>607</v>
      </c>
      <c r="AS1013" t="s">
        <v>606</v>
      </c>
      <c r="AT1013" t="s">
        <v>606</v>
      </c>
      <c r="AU1013" t="s">
        <v>606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>
        <v>0</v>
      </c>
      <c r="BV1013">
        <v>0.65400000000000003</v>
      </c>
      <c r="BW1013">
        <v>0.80154239999999999</v>
      </c>
      <c r="BX1013">
        <v>18.899999999999999</v>
      </c>
      <c r="BY1013">
        <v>4875.7</v>
      </c>
      <c r="BZ1013">
        <v>202</v>
      </c>
      <c r="CB1013">
        <v>123.5</v>
      </c>
      <c r="CC1013">
        <v>4.2641346569999996</v>
      </c>
      <c r="CD1013">
        <v>4.2605101420000002</v>
      </c>
      <c r="CE1013">
        <v>250.28</v>
      </c>
      <c r="CF1013" t="s">
        <v>609</v>
      </c>
      <c r="CG1013">
        <v>30</v>
      </c>
      <c r="CH1013" t="s">
        <v>838</v>
      </c>
      <c r="CI1013" t="s">
        <v>157</v>
      </c>
      <c r="CJ1013" t="s">
        <v>839</v>
      </c>
      <c r="CL1013">
        <v>461.2</v>
      </c>
      <c r="CM1013">
        <v>466.2</v>
      </c>
      <c r="CN1013">
        <v>461.2</v>
      </c>
      <c r="CO1013">
        <v>466.2</v>
      </c>
      <c r="CP1013" t="s">
        <v>157</v>
      </c>
      <c r="CQ1013" t="s">
        <v>157</v>
      </c>
      <c r="CU1013" t="s">
        <v>834</v>
      </c>
      <c r="CV1013">
        <v>541.70000000000005</v>
      </c>
      <c r="CW1013" t="s">
        <v>3519</v>
      </c>
      <c r="CX1013">
        <v>0</v>
      </c>
      <c r="CY1013" t="s">
        <v>677</v>
      </c>
    </row>
    <row r="1014" spans="1:103" hidden="1">
      <c r="B1014">
        <v>79042</v>
      </c>
      <c r="C1014" t="s">
        <v>1741</v>
      </c>
      <c r="D1014" t="s">
        <v>592</v>
      </c>
      <c r="E1014" t="s">
        <v>614</v>
      </c>
      <c r="F1014" t="s">
        <v>594</v>
      </c>
      <c r="G1014" t="s">
        <v>3521</v>
      </c>
      <c r="H1014">
        <v>12462</v>
      </c>
      <c r="I1014" t="s">
        <v>616</v>
      </c>
      <c r="J1014" t="s">
        <v>598</v>
      </c>
      <c r="K1014" t="s">
        <v>773</v>
      </c>
      <c r="L1014" t="s">
        <v>617</v>
      </c>
      <c r="N1014" t="s">
        <v>3245</v>
      </c>
      <c r="O1014" t="s">
        <v>3457</v>
      </c>
      <c r="P1014" t="s">
        <v>3245</v>
      </c>
      <c r="Q1014" t="s">
        <v>705</v>
      </c>
      <c r="R1014">
        <v>910</v>
      </c>
      <c r="S1014">
        <v>910</v>
      </c>
      <c r="T1014">
        <v>738</v>
      </c>
      <c r="U1014">
        <v>21</v>
      </c>
      <c r="V1014">
        <v>21</v>
      </c>
      <c r="W1014">
        <v>22</v>
      </c>
      <c r="Y1014" t="s">
        <v>2746</v>
      </c>
      <c r="Z1014" t="s">
        <v>607</v>
      </c>
      <c r="AA1014">
        <v>4.0000000000000002E-4</v>
      </c>
      <c r="AB1014">
        <v>8.6999999999999994E-3</v>
      </c>
      <c r="AC1014">
        <v>1.49E-2</v>
      </c>
      <c r="AD1014" t="s">
        <v>606</v>
      </c>
      <c r="AE1014">
        <v>0.96809999999999996</v>
      </c>
      <c r="AF1014">
        <v>5.4999999999999997E-3</v>
      </c>
      <c r="AG1014">
        <v>1E-3</v>
      </c>
      <c r="AH1014">
        <v>2.9999999999999997E-4</v>
      </c>
      <c r="AI1014">
        <v>2.0000000000000001E-4</v>
      </c>
      <c r="AJ1014">
        <v>2.0000000000000001E-4</v>
      </c>
      <c r="AK1014">
        <v>1E-4</v>
      </c>
      <c r="AL1014">
        <v>6.9999999999999994E-5</v>
      </c>
      <c r="AM1014">
        <v>8.0000000000000007E-5</v>
      </c>
      <c r="AN1014">
        <v>2.5000000000000001E-4</v>
      </c>
      <c r="AO1014">
        <v>0</v>
      </c>
      <c r="AP1014">
        <v>0</v>
      </c>
      <c r="AQ1014" t="s">
        <v>607</v>
      </c>
      <c r="AR1014" t="s">
        <v>607</v>
      </c>
      <c r="AS1014" t="s">
        <v>607</v>
      </c>
      <c r="AT1014" t="s">
        <v>606</v>
      </c>
      <c r="AU1014" t="s">
        <v>606</v>
      </c>
      <c r="BK1014">
        <v>0</v>
      </c>
      <c r="BL1014">
        <v>3.0000000000000001E-5</v>
      </c>
      <c r="BM1014">
        <v>0</v>
      </c>
      <c r="BN1014">
        <v>0</v>
      </c>
      <c r="BO1014">
        <v>0</v>
      </c>
      <c r="BP1014">
        <v>0</v>
      </c>
      <c r="BQ1014">
        <v>0</v>
      </c>
      <c r="BR1014">
        <v>1E-4</v>
      </c>
      <c r="BS1014">
        <v>1.0000000000000001E-5</v>
      </c>
      <c r="BT1014">
        <v>1.0000000000000001E-5</v>
      </c>
      <c r="BU1014">
        <v>5.0000000000000002E-5</v>
      </c>
      <c r="BV1014">
        <v>0.57899999999999996</v>
      </c>
      <c r="BW1014">
        <v>0.70962239999999999</v>
      </c>
      <c r="BX1014">
        <v>16.8</v>
      </c>
      <c r="BY1014">
        <v>4627.5</v>
      </c>
      <c r="BZ1014">
        <v>192.9</v>
      </c>
      <c r="CB1014">
        <v>104</v>
      </c>
      <c r="CC1014">
        <v>3.5908502370000002</v>
      </c>
      <c r="CD1014">
        <v>3.5877980150000002</v>
      </c>
      <c r="CE1014">
        <v>211.35</v>
      </c>
      <c r="CF1014" t="s">
        <v>609</v>
      </c>
      <c r="CG1014">
        <v>0</v>
      </c>
      <c r="CH1014" t="s">
        <v>706</v>
      </c>
      <c r="CI1014" t="s">
        <v>157</v>
      </c>
      <c r="CJ1014" t="s">
        <v>624</v>
      </c>
      <c r="CL1014" t="s">
        <v>779</v>
      </c>
      <c r="CM1014" t="s">
        <v>779</v>
      </c>
      <c r="CN1014" t="s">
        <v>779</v>
      </c>
      <c r="CO1014" t="s">
        <v>779</v>
      </c>
      <c r="CP1014" t="s">
        <v>779</v>
      </c>
      <c r="CQ1014" t="s">
        <v>779</v>
      </c>
      <c r="CR1014" t="s">
        <v>780</v>
      </c>
      <c r="CS1014" t="s">
        <v>780</v>
      </c>
      <c r="CT1014" t="s">
        <v>780</v>
      </c>
      <c r="CU1014" t="s">
        <v>780</v>
      </c>
      <c r="CV1014" t="s">
        <v>780</v>
      </c>
      <c r="CW1014" t="s">
        <v>3522</v>
      </c>
      <c r="CX1014">
        <v>0</v>
      </c>
      <c r="CY1014" t="s">
        <v>677</v>
      </c>
    </row>
    <row r="1015" spans="1:103" hidden="1">
      <c r="B1015">
        <v>79040</v>
      </c>
      <c r="C1015" t="s">
        <v>3105</v>
      </c>
      <c r="D1015" t="s">
        <v>592</v>
      </c>
      <c r="E1015" t="s">
        <v>614</v>
      </c>
      <c r="F1015" t="s">
        <v>594</v>
      </c>
      <c r="G1015" t="s">
        <v>3523</v>
      </c>
      <c r="H1015">
        <v>14975</v>
      </c>
      <c r="I1015" t="s">
        <v>616</v>
      </c>
      <c r="J1015" t="s">
        <v>1302</v>
      </c>
      <c r="K1015" t="s">
        <v>773</v>
      </c>
      <c r="L1015" t="s">
        <v>617</v>
      </c>
      <c r="N1015" t="s">
        <v>3245</v>
      </c>
      <c r="O1015" t="s">
        <v>3457</v>
      </c>
      <c r="P1015" t="s">
        <v>3245</v>
      </c>
      <c r="Q1015" t="s">
        <v>3114</v>
      </c>
      <c r="R1015">
        <v>7654</v>
      </c>
      <c r="S1015">
        <v>7654</v>
      </c>
      <c r="T1015">
        <v>6162</v>
      </c>
      <c r="U1015" t="s">
        <v>694</v>
      </c>
      <c r="V1015" t="s">
        <v>694</v>
      </c>
      <c r="W1015">
        <v>22</v>
      </c>
      <c r="Y1015" t="s">
        <v>2749</v>
      </c>
      <c r="Z1015" t="s">
        <v>607</v>
      </c>
      <c r="AA1015">
        <v>4.0000000000000002E-4</v>
      </c>
      <c r="AB1015">
        <v>8.3999999999999995E-3</v>
      </c>
      <c r="AC1015">
        <v>1.4800000000000001E-2</v>
      </c>
      <c r="AD1015" t="s">
        <v>606</v>
      </c>
      <c r="AE1015">
        <v>0.96840000000000004</v>
      </c>
      <c r="AF1015">
        <v>5.4999999999999997E-3</v>
      </c>
      <c r="AG1015">
        <v>1E-3</v>
      </c>
      <c r="AH1015">
        <v>4.0000000000000002E-4</v>
      </c>
      <c r="AI1015">
        <v>2.0000000000000001E-4</v>
      </c>
      <c r="AJ1015">
        <v>2.0000000000000001E-4</v>
      </c>
      <c r="AK1015">
        <v>1E-4</v>
      </c>
      <c r="AL1015">
        <v>2.5000000000000001E-4</v>
      </c>
      <c r="AM1015">
        <v>6.0000000000000002E-5</v>
      </c>
      <c r="AN1015">
        <v>6.0000000000000002E-5</v>
      </c>
      <c r="AO1015">
        <v>0</v>
      </c>
      <c r="AP1015">
        <v>0</v>
      </c>
      <c r="AQ1015" t="s">
        <v>607</v>
      </c>
      <c r="AR1015" t="s">
        <v>607</v>
      </c>
      <c r="AS1015" t="s">
        <v>607</v>
      </c>
      <c r="AT1015" t="s">
        <v>606</v>
      </c>
      <c r="AU1015" t="s">
        <v>606</v>
      </c>
      <c r="BK1015">
        <v>0</v>
      </c>
      <c r="BL1015">
        <v>3.0000000000000001E-5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1.2E-4</v>
      </c>
      <c r="BS1015">
        <v>2.0000000000000002E-5</v>
      </c>
      <c r="BT1015">
        <v>2.0000000000000002E-5</v>
      </c>
      <c r="BU1015">
        <v>4.0000000000000003E-5</v>
      </c>
      <c r="BV1015">
        <v>0.57899999999999996</v>
      </c>
      <c r="BW1015">
        <v>0.70962239999999999</v>
      </c>
      <c r="BX1015">
        <v>16.8</v>
      </c>
      <c r="BY1015">
        <v>4627</v>
      </c>
      <c r="BZ1015">
        <v>193</v>
      </c>
      <c r="CB1015">
        <v>103.4</v>
      </c>
      <c r="CC1015">
        <v>3.5701337940000002</v>
      </c>
      <c r="CD1015">
        <v>3.56709918</v>
      </c>
      <c r="CE1015">
        <v>209.86</v>
      </c>
      <c r="CF1015" t="s">
        <v>609</v>
      </c>
      <c r="CG1015">
        <v>0</v>
      </c>
      <c r="CH1015" t="s">
        <v>628</v>
      </c>
      <c r="CJ1015" t="s">
        <v>624</v>
      </c>
      <c r="CL1015" t="s">
        <v>779</v>
      </c>
      <c r="CM1015" t="s">
        <v>779</v>
      </c>
      <c r="CN1015" t="s">
        <v>779</v>
      </c>
      <c r="CO1015" t="s">
        <v>779</v>
      </c>
      <c r="CP1015" t="s">
        <v>779</v>
      </c>
      <c r="CQ1015" t="s">
        <v>779</v>
      </c>
      <c r="CR1015" t="s">
        <v>780</v>
      </c>
      <c r="CS1015" t="s">
        <v>780</v>
      </c>
      <c r="CU1015" t="s">
        <v>780</v>
      </c>
      <c r="CV1015" t="s">
        <v>780</v>
      </c>
      <c r="CW1015" t="s">
        <v>3522</v>
      </c>
      <c r="CX1015">
        <v>0</v>
      </c>
      <c r="CY1015" t="s">
        <v>677</v>
      </c>
    </row>
    <row r="1016" spans="1:103" hidden="1">
      <c r="B1016">
        <v>79041</v>
      </c>
      <c r="C1016" t="s">
        <v>3105</v>
      </c>
      <c r="D1016" t="s">
        <v>592</v>
      </c>
      <c r="E1016" t="s">
        <v>3163</v>
      </c>
      <c r="F1016" t="s">
        <v>594</v>
      </c>
      <c r="G1016" t="s">
        <v>3524</v>
      </c>
      <c r="H1016" t="s">
        <v>3157</v>
      </c>
      <c r="I1016" t="s">
        <v>616</v>
      </c>
      <c r="J1016" t="s">
        <v>1302</v>
      </c>
      <c r="K1016" t="s">
        <v>773</v>
      </c>
      <c r="L1016" t="s">
        <v>617</v>
      </c>
      <c r="N1016" t="s">
        <v>3245</v>
      </c>
      <c r="O1016" t="s">
        <v>3457</v>
      </c>
      <c r="P1016" t="s">
        <v>3245</v>
      </c>
      <c r="Q1016" t="s">
        <v>3110</v>
      </c>
      <c r="R1016">
        <v>7664</v>
      </c>
      <c r="S1016">
        <v>7664</v>
      </c>
      <c r="T1016">
        <v>6535</v>
      </c>
      <c r="U1016">
        <v>20</v>
      </c>
      <c r="V1016">
        <v>20</v>
      </c>
      <c r="W1016">
        <v>22</v>
      </c>
      <c r="Y1016" t="s">
        <v>2964</v>
      </c>
      <c r="Z1016" t="s">
        <v>607</v>
      </c>
      <c r="AA1016">
        <v>4.0000000000000002E-4</v>
      </c>
      <c r="AB1016">
        <v>8.8000000000000005E-3</v>
      </c>
      <c r="AC1016">
        <v>1.38E-2</v>
      </c>
      <c r="AD1016" t="s">
        <v>606</v>
      </c>
      <c r="AE1016">
        <v>0.96850000000000003</v>
      </c>
      <c r="AF1016">
        <v>5.3E-3</v>
      </c>
      <c r="AG1016">
        <v>1E-3</v>
      </c>
      <c r="AH1016">
        <v>5.9999999999999995E-4</v>
      </c>
      <c r="AI1016">
        <v>2.9999999999999997E-4</v>
      </c>
      <c r="AJ1016">
        <v>2.0000000000000001E-4</v>
      </c>
      <c r="AK1016">
        <v>1E-4</v>
      </c>
      <c r="AL1016">
        <v>2.1000000000000001E-4</v>
      </c>
      <c r="AM1016">
        <v>1.6000000000000001E-4</v>
      </c>
      <c r="AN1016">
        <v>3.4000000000000002E-4</v>
      </c>
      <c r="AO1016">
        <v>0</v>
      </c>
      <c r="AP1016">
        <v>0</v>
      </c>
      <c r="AQ1016" t="s">
        <v>607</v>
      </c>
      <c r="AR1016" t="s">
        <v>607</v>
      </c>
      <c r="AS1016" t="s">
        <v>606</v>
      </c>
      <c r="AT1016" t="s">
        <v>606</v>
      </c>
      <c r="AU1016" t="s">
        <v>606</v>
      </c>
      <c r="BK1016">
        <v>0</v>
      </c>
      <c r="BL1016">
        <v>4.0000000000000003E-5</v>
      </c>
      <c r="BM1016">
        <v>0</v>
      </c>
      <c r="BN1016">
        <v>0</v>
      </c>
      <c r="BO1016">
        <v>0</v>
      </c>
      <c r="BP1016">
        <v>0</v>
      </c>
      <c r="BQ1016">
        <v>0</v>
      </c>
      <c r="BR1016">
        <v>1.4999999999999999E-4</v>
      </c>
      <c r="BS1016">
        <v>2.0000000000000002E-5</v>
      </c>
      <c r="BT1016">
        <v>2.0000000000000002E-5</v>
      </c>
      <c r="BU1016">
        <v>6.0000000000000002E-5</v>
      </c>
      <c r="BV1016">
        <v>0.57899999999999996</v>
      </c>
      <c r="BW1016">
        <v>0.70962239999999999</v>
      </c>
      <c r="BX1016">
        <v>16.8</v>
      </c>
      <c r="BY1016">
        <v>4623.3</v>
      </c>
      <c r="BZ1016">
        <v>192.9</v>
      </c>
      <c r="CB1016">
        <v>102.5</v>
      </c>
      <c r="CC1016">
        <v>3.5390591279999999</v>
      </c>
      <c r="CD1016">
        <v>3.5360509279999999</v>
      </c>
      <c r="CE1016">
        <v>208.03</v>
      </c>
      <c r="CF1016" t="s">
        <v>609</v>
      </c>
      <c r="CG1016">
        <v>0</v>
      </c>
      <c r="CH1016" t="s">
        <v>631</v>
      </c>
      <c r="CJ1016" t="s">
        <v>624</v>
      </c>
      <c r="CL1016" t="s">
        <v>779</v>
      </c>
      <c r="CM1016" t="s">
        <v>779</v>
      </c>
      <c r="CN1016" t="s">
        <v>779</v>
      </c>
      <c r="CO1016" t="s">
        <v>779</v>
      </c>
      <c r="CP1016" t="s">
        <v>779</v>
      </c>
      <c r="CQ1016" t="s">
        <v>779</v>
      </c>
      <c r="CR1016" t="s">
        <v>780</v>
      </c>
      <c r="CS1016" t="s">
        <v>780</v>
      </c>
      <c r="CT1016" t="s">
        <v>780</v>
      </c>
      <c r="CU1016" t="s">
        <v>780</v>
      </c>
      <c r="CV1016" t="s">
        <v>780</v>
      </c>
      <c r="CW1016" t="s">
        <v>3522</v>
      </c>
      <c r="CX1016">
        <v>0</v>
      </c>
      <c r="CY1016" t="s">
        <v>677</v>
      </c>
    </row>
    <row r="1017" spans="1:103" hidden="1">
      <c r="B1017">
        <v>52304</v>
      </c>
      <c r="C1017" t="s">
        <v>3162</v>
      </c>
      <c r="D1017" t="s">
        <v>592</v>
      </c>
      <c r="E1017" t="s">
        <v>3163</v>
      </c>
      <c r="F1017" t="s">
        <v>594</v>
      </c>
      <c r="G1017" t="s">
        <v>3525</v>
      </c>
      <c r="H1017">
        <v>11129</v>
      </c>
      <c r="I1017" t="s">
        <v>616</v>
      </c>
      <c r="J1017" t="s">
        <v>2922</v>
      </c>
      <c r="L1017" t="s">
        <v>2923</v>
      </c>
      <c r="N1017" t="s">
        <v>3517</v>
      </c>
      <c r="O1017" t="s">
        <v>3245</v>
      </c>
      <c r="P1017" t="s">
        <v>3526</v>
      </c>
      <c r="Q1017" t="s">
        <v>3128</v>
      </c>
      <c r="R1017">
        <v>5400</v>
      </c>
      <c r="S1017">
        <v>5400</v>
      </c>
      <c r="T1017">
        <v>4618</v>
      </c>
      <c r="U1017">
        <v>23</v>
      </c>
      <c r="V1017">
        <v>23</v>
      </c>
      <c r="W1017">
        <v>22</v>
      </c>
      <c r="Z1017">
        <v>1E-4</v>
      </c>
      <c r="AA1017">
        <v>2.0000000000000001E-4</v>
      </c>
      <c r="AB1017">
        <v>6.7000000000000002E-3</v>
      </c>
      <c r="AC1017">
        <v>1.9099999999999999E-2</v>
      </c>
      <c r="AD1017">
        <v>1.9E-3</v>
      </c>
      <c r="AE1017">
        <v>0.83799999999999997</v>
      </c>
      <c r="AF1017">
        <v>7.3700000000000002E-2</v>
      </c>
      <c r="AG1017">
        <v>3.04E-2</v>
      </c>
      <c r="AH1017">
        <v>4.7000000000000002E-3</v>
      </c>
      <c r="AI1017">
        <v>1.01E-2</v>
      </c>
      <c r="AJ1017">
        <v>3.2000000000000002E-3</v>
      </c>
      <c r="AK1017">
        <v>3.5999999999999999E-3</v>
      </c>
      <c r="AL1017">
        <v>2.0799999999999998E-3</v>
      </c>
      <c r="AM1017">
        <v>5.9000000000000003E-4</v>
      </c>
      <c r="AN1017">
        <v>1.3799999999999999E-3</v>
      </c>
      <c r="AO1017">
        <v>4.0000000000000003E-5</v>
      </c>
      <c r="AP1017">
        <v>0</v>
      </c>
      <c r="AQ1017" t="s">
        <v>607</v>
      </c>
      <c r="AR1017" t="s">
        <v>607</v>
      </c>
      <c r="AS1017" t="s">
        <v>606</v>
      </c>
      <c r="AT1017" t="s">
        <v>606</v>
      </c>
      <c r="AU1017" t="s">
        <v>606</v>
      </c>
      <c r="BK1017">
        <v>2.9999999999999997E-4</v>
      </c>
      <c r="BL1017">
        <v>6.0000000000000002E-5</v>
      </c>
      <c r="BM1017">
        <v>2.9E-4</v>
      </c>
      <c r="BN1017">
        <v>1.0000000000000001E-5</v>
      </c>
      <c r="BO1017">
        <v>1.0000000000000001E-5</v>
      </c>
      <c r="BP1017">
        <v>4.0000000000000003E-5</v>
      </c>
      <c r="BQ1017">
        <v>0</v>
      </c>
      <c r="BR1017">
        <v>1.66E-3</v>
      </c>
      <c r="BS1017">
        <v>5.1999999999999995E-4</v>
      </c>
      <c r="BT1017">
        <v>6.8999999999999997E-4</v>
      </c>
      <c r="BU1017">
        <v>6.3000000000000003E-4</v>
      </c>
      <c r="BV1017">
        <v>0.69799999999999995</v>
      </c>
      <c r="BW1017">
        <v>0.85546880000000003</v>
      </c>
      <c r="BX1017">
        <v>20.2</v>
      </c>
      <c r="BY1017">
        <v>4628.5</v>
      </c>
      <c r="BZ1017">
        <v>214.7</v>
      </c>
      <c r="CB1017">
        <v>96.5</v>
      </c>
      <c r="CC1017">
        <v>3.331894691</v>
      </c>
      <c r="CD1017">
        <v>3.3290625810000001</v>
      </c>
      <c r="CE1017">
        <v>192.57</v>
      </c>
      <c r="CF1017" t="s">
        <v>609</v>
      </c>
      <c r="CG1017">
        <v>0</v>
      </c>
      <c r="CH1017" t="s">
        <v>3130</v>
      </c>
      <c r="CJ1017" t="s">
        <v>2928</v>
      </c>
      <c r="CW1017" t="s">
        <v>3527</v>
      </c>
      <c r="CX1017">
        <v>1900</v>
      </c>
      <c r="CY1017" t="s">
        <v>677</v>
      </c>
    </row>
    <row r="1018" spans="1:103" hidden="1">
      <c r="B1018">
        <v>79040</v>
      </c>
      <c r="C1018" t="s">
        <v>1741</v>
      </c>
      <c r="D1018" t="s">
        <v>592</v>
      </c>
      <c r="E1018" t="s">
        <v>614</v>
      </c>
      <c r="F1018" t="s">
        <v>594</v>
      </c>
      <c r="G1018" t="s">
        <v>3528</v>
      </c>
      <c r="H1018" t="s">
        <v>3000</v>
      </c>
      <c r="I1018" t="s">
        <v>616</v>
      </c>
      <c r="J1018" t="s">
        <v>1302</v>
      </c>
      <c r="L1018" t="s">
        <v>617</v>
      </c>
      <c r="N1018" t="s">
        <v>3529</v>
      </c>
      <c r="O1018" t="s">
        <v>3530</v>
      </c>
      <c r="P1018" t="s">
        <v>3531</v>
      </c>
      <c r="Q1018" t="s">
        <v>627</v>
      </c>
      <c r="R1018">
        <v>7445</v>
      </c>
      <c r="S1018">
        <v>7445</v>
      </c>
      <c r="T1018">
        <v>6428</v>
      </c>
      <c r="U1018">
        <v>20</v>
      </c>
      <c r="V1018">
        <v>20</v>
      </c>
      <c r="W1018">
        <v>22</v>
      </c>
      <c r="Y1018" t="s">
        <v>3532</v>
      </c>
      <c r="Z1018" t="s">
        <v>607</v>
      </c>
      <c r="AA1018">
        <v>4.0000000000000002E-4</v>
      </c>
      <c r="AB1018">
        <v>8.8000000000000005E-3</v>
      </c>
      <c r="AC1018">
        <v>8.3999999999999995E-3</v>
      </c>
      <c r="AD1018" t="s">
        <v>606</v>
      </c>
      <c r="AE1018">
        <v>0.9748</v>
      </c>
      <c r="AF1018">
        <v>5.1999999999999998E-3</v>
      </c>
      <c r="AG1018">
        <v>8.9999999999999998E-4</v>
      </c>
      <c r="AH1018">
        <v>2.0000000000000001E-4</v>
      </c>
      <c r="AI1018">
        <v>2.0000000000000001E-4</v>
      </c>
      <c r="AJ1018">
        <v>2.0000000000000001E-4</v>
      </c>
      <c r="AK1018">
        <v>1E-4</v>
      </c>
      <c r="AL1018">
        <v>1.4999999999999999E-4</v>
      </c>
      <c r="AM1018">
        <v>6.0000000000000002E-5</v>
      </c>
      <c r="AN1018">
        <v>3.4000000000000002E-4</v>
      </c>
      <c r="AO1018">
        <v>0</v>
      </c>
      <c r="AP1018">
        <v>0</v>
      </c>
      <c r="AQ1018" t="s">
        <v>606</v>
      </c>
      <c r="AR1018" t="s">
        <v>606</v>
      </c>
      <c r="AS1018" t="s">
        <v>606</v>
      </c>
      <c r="AT1018" t="s">
        <v>606</v>
      </c>
      <c r="AU1018" t="s">
        <v>606</v>
      </c>
      <c r="BK1018">
        <v>0</v>
      </c>
      <c r="BL1018">
        <v>3.0000000000000001E-5</v>
      </c>
      <c r="BM1018">
        <v>0</v>
      </c>
      <c r="BN1018">
        <v>0</v>
      </c>
      <c r="BO1018">
        <v>0</v>
      </c>
      <c r="BP1018">
        <v>0</v>
      </c>
      <c r="BQ1018">
        <v>0</v>
      </c>
      <c r="BR1018">
        <v>1.2E-4</v>
      </c>
      <c r="BS1018">
        <v>2.0000000000000002E-5</v>
      </c>
      <c r="BT1018">
        <v>2.0000000000000002E-5</v>
      </c>
      <c r="BU1018">
        <v>6.0000000000000002E-5</v>
      </c>
      <c r="BV1018">
        <v>0.57199999999999995</v>
      </c>
      <c r="BW1018">
        <v>0.70104319999999998</v>
      </c>
      <c r="BX1018">
        <v>16.600000000000001</v>
      </c>
      <c r="BY1018">
        <v>4608.8</v>
      </c>
      <c r="BZ1018">
        <v>192.1</v>
      </c>
      <c r="CB1018">
        <v>103.1</v>
      </c>
      <c r="CC1018">
        <v>3.5597755719999999</v>
      </c>
      <c r="CD1018">
        <v>3.556749763</v>
      </c>
      <c r="CE1018">
        <v>209.29</v>
      </c>
      <c r="CF1018" t="s">
        <v>609</v>
      </c>
      <c r="CG1018">
        <v>0</v>
      </c>
      <c r="CH1018" t="s">
        <v>628</v>
      </c>
      <c r="CI1018" t="s">
        <v>157</v>
      </c>
      <c r="CJ1018" t="s">
        <v>624</v>
      </c>
      <c r="CW1018" t="s">
        <v>3533</v>
      </c>
      <c r="CX1018">
        <v>0</v>
      </c>
      <c r="CY1018" t="s">
        <v>677</v>
      </c>
    </row>
    <row r="1019" spans="1:103" hidden="1">
      <c r="B1019">
        <v>79041</v>
      </c>
      <c r="C1019" t="s">
        <v>1741</v>
      </c>
      <c r="D1019" t="s">
        <v>592</v>
      </c>
      <c r="E1019" t="s">
        <v>614</v>
      </c>
      <c r="F1019" t="s">
        <v>594</v>
      </c>
      <c r="G1019" t="s">
        <v>3534</v>
      </c>
      <c r="H1019" t="s">
        <v>3535</v>
      </c>
      <c r="I1019" t="s">
        <v>616</v>
      </c>
      <c r="J1019" t="s">
        <v>1302</v>
      </c>
      <c r="L1019" t="s">
        <v>617</v>
      </c>
      <c r="N1019" t="s">
        <v>3529</v>
      </c>
      <c r="O1019" t="s">
        <v>3530</v>
      </c>
      <c r="P1019" t="s">
        <v>3531</v>
      </c>
      <c r="Q1019" t="s">
        <v>630</v>
      </c>
      <c r="R1019">
        <v>7448</v>
      </c>
      <c r="S1019">
        <v>7448</v>
      </c>
      <c r="T1019">
        <v>6524</v>
      </c>
      <c r="U1019" t="s">
        <v>694</v>
      </c>
      <c r="V1019" t="s">
        <v>694</v>
      </c>
      <c r="W1019">
        <v>22</v>
      </c>
      <c r="Y1019" t="s">
        <v>3536</v>
      </c>
      <c r="Z1019" t="s">
        <v>607</v>
      </c>
      <c r="AA1019">
        <v>4.0000000000000002E-4</v>
      </c>
      <c r="AB1019">
        <v>8.8000000000000005E-3</v>
      </c>
      <c r="AC1019">
        <v>9.1000000000000004E-3</v>
      </c>
      <c r="AD1019" t="s">
        <v>606</v>
      </c>
      <c r="AE1019">
        <v>0.97340000000000004</v>
      </c>
      <c r="AF1019">
        <v>5.4000000000000003E-3</v>
      </c>
      <c r="AG1019">
        <v>1E-3</v>
      </c>
      <c r="AH1019">
        <v>2.9999999999999997E-4</v>
      </c>
      <c r="AI1019">
        <v>2.0000000000000001E-4</v>
      </c>
      <c r="AJ1019">
        <v>2.0000000000000001E-4</v>
      </c>
      <c r="AK1019">
        <v>1E-4</v>
      </c>
      <c r="AL1019">
        <v>2.7999999999999998E-4</v>
      </c>
      <c r="AM1019">
        <v>1.4999999999999999E-4</v>
      </c>
      <c r="AN1019">
        <v>3.1E-4</v>
      </c>
      <c r="AO1019">
        <v>0</v>
      </c>
      <c r="AP1019">
        <v>0</v>
      </c>
      <c r="AQ1019" t="s">
        <v>607</v>
      </c>
      <c r="AR1019" t="s">
        <v>607</v>
      </c>
      <c r="AS1019" t="s">
        <v>607</v>
      </c>
      <c r="AT1019" t="s">
        <v>607</v>
      </c>
      <c r="AU1019" t="s">
        <v>606</v>
      </c>
      <c r="BK1019">
        <v>0</v>
      </c>
      <c r="BL1019">
        <v>4.0000000000000003E-5</v>
      </c>
      <c r="BM1019">
        <v>0</v>
      </c>
      <c r="BN1019">
        <v>0</v>
      </c>
      <c r="BO1019">
        <v>0</v>
      </c>
      <c r="BP1019">
        <v>0</v>
      </c>
      <c r="BQ1019">
        <v>0</v>
      </c>
      <c r="BR1019">
        <v>1.8000000000000001E-4</v>
      </c>
      <c r="BS1019">
        <v>2.0000000000000002E-5</v>
      </c>
      <c r="BT1019">
        <v>3.0000000000000001E-5</v>
      </c>
      <c r="BU1019">
        <v>9.0000000000000006E-5</v>
      </c>
      <c r="BV1019">
        <v>0.57499999999999996</v>
      </c>
      <c r="BW1019">
        <v>0.70472000000000001</v>
      </c>
      <c r="BX1019">
        <v>16.600000000000001</v>
      </c>
      <c r="BY1019">
        <v>4610</v>
      </c>
      <c r="BZ1019">
        <v>192.4</v>
      </c>
      <c r="CB1019">
        <v>103.9</v>
      </c>
      <c r="CC1019">
        <v>3.587397497</v>
      </c>
      <c r="CD1019">
        <v>3.5843482089999998</v>
      </c>
      <c r="CE1019">
        <v>210.76</v>
      </c>
      <c r="CF1019" t="s">
        <v>609</v>
      </c>
      <c r="CG1019">
        <v>0</v>
      </c>
      <c r="CH1019" t="s">
        <v>631</v>
      </c>
      <c r="CI1019" t="s">
        <v>157</v>
      </c>
      <c r="CJ1019" t="s">
        <v>624</v>
      </c>
      <c r="CW1019" t="s">
        <v>3533</v>
      </c>
      <c r="CX1019">
        <v>0</v>
      </c>
      <c r="CY1019" t="s">
        <v>677</v>
      </c>
    </row>
    <row r="1020" spans="1:103" hidden="1">
      <c r="A1020" t="str">
        <f>2&amp;J1020</f>
        <v>200/D-093-K/094-A-11/00</v>
      </c>
      <c r="B1020">
        <v>52717</v>
      </c>
      <c r="C1020" t="s">
        <v>3198</v>
      </c>
      <c r="D1020" t="s">
        <v>592</v>
      </c>
      <c r="E1020" t="s">
        <v>3163</v>
      </c>
      <c r="F1020" t="s">
        <v>594</v>
      </c>
      <c r="G1020" t="s">
        <v>3537</v>
      </c>
      <c r="H1020">
        <v>11878</v>
      </c>
      <c r="I1020" t="s">
        <v>616</v>
      </c>
      <c r="J1020" t="s">
        <v>667</v>
      </c>
      <c r="L1020" t="s">
        <v>668</v>
      </c>
      <c r="N1020" t="s">
        <v>3538</v>
      </c>
      <c r="O1020" t="s">
        <v>3539</v>
      </c>
      <c r="P1020" t="s">
        <v>3540</v>
      </c>
      <c r="Q1020" t="s">
        <v>3124</v>
      </c>
      <c r="R1020">
        <v>3800</v>
      </c>
      <c r="S1020">
        <v>3800</v>
      </c>
      <c r="T1020">
        <v>3155</v>
      </c>
      <c r="U1020">
        <v>23</v>
      </c>
      <c r="V1020">
        <v>23</v>
      </c>
      <c r="W1020">
        <v>21</v>
      </c>
      <c r="Y1020" t="s">
        <v>3541</v>
      </c>
      <c r="Z1020" t="s">
        <v>607</v>
      </c>
      <c r="AA1020">
        <v>1E-4</v>
      </c>
      <c r="AB1020">
        <v>2.3999999999999998E-3</v>
      </c>
      <c r="AC1020">
        <v>2.52E-2</v>
      </c>
      <c r="AD1020">
        <v>1.55E-2</v>
      </c>
      <c r="AE1020">
        <v>0.81859999999999999</v>
      </c>
      <c r="AF1020">
        <v>7.8399999999999997E-2</v>
      </c>
      <c r="AG1020">
        <v>3.2099999999999997E-2</v>
      </c>
      <c r="AH1020">
        <v>5.4000000000000003E-3</v>
      </c>
      <c r="AI1020">
        <v>0.01</v>
      </c>
      <c r="AJ1020">
        <v>3.2000000000000002E-3</v>
      </c>
      <c r="AK1020">
        <v>3.2000000000000002E-3</v>
      </c>
      <c r="AL1020">
        <v>1.6000000000000001E-3</v>
      </c>
      <c r="AM1020">
        <v>4.2999999999999999E-4</v>
      </c>
      <c r="AN1020">
        <v>8.1999999999999998E-4</v>
      </c>
      <c r="AO1020">
        <v>5.0000000000000002E-5</v>
      </c>
      <c r="AP1020">
        <v>0</v>
      </c>
      <c r="AQ1020" t="s">
        <v>607</v>
      </c>
      <c r="AR1020" t="s">
        <v>606</v>
      </c>
      <c r="AS1020" t="s">
        <v>606</v>
      </c>
      <c r="AT1020" t="s">
        <v>606</v>
      </c>
      <c r="AU1020" t="s">
        <v>606</v>
      </c>
      <c r="BK1020">
        <v>2.3000000000000001E-4</v>
      </c>
      <c r="BL1020">
        <v>5.0000000000000002E-5</v>
      </c>
      <c r="BM1020">
        <v>2.5999999999999998E-4</v>
      </c>
      <c r="BN1020">
        <v>1.0000000000000001E-5</v>
      </c>
      <c r="BO1020">
        <v>1.0000000000000001E-5</v>
      </c>
      <c r="BP1020">
        <v>3.0000000000000001E-5</v>
      </c>
      <c r="BQ1020">
        <v>0</v>
      </c>
      <c r="BR1020">
        <v>1.15E-3</v>
      </c>
      <c r="BS1020">
        <v>3.5E-4</v>
      </c>
      <c r="BT1020">
        <v>4.8999999999999998E-4</v>
      </c>
      <c r="BU1020">
        <v>4.2000000000000002E-4</v>
      </c>
      <c r="BV1020">
        <v>0.70799999999999996</v>
      </c>
      <c r="BW1020">
        <v>0.86772479999999996</v>
      </c>
      <c r="BX1020">
        <v>20.5</v>
      </c>
      <c r="BY1020">
        <v>4714.8999999999996</v>
      </c>
      <c r="BZ1020">
        <v>218.1</v>
      </c>
      <c r="CB1020">
        <v>95.7</v>
      </c>
      <c r="CC1020">
        <v>3.3042727670000001</v>
      </c>
      <c r="CD1020">
        <v>3.3014641349999998</v>
      </c>
      <c r="CE1020">
        <v>190.35</v>
      </c>
      <c r="CF1020" t="s">
        <v>609</v>
      </c>
      <c r="CG1020">
        <v>1600</v>
      </c>
      <c r="CH1020" t="s">
        <v>674</v>
      </c>
      <c r="CJ1020" t="s">
        <v>675</v>
      </c>
      <c r="CW1020" t="s">
        <v>3542</v>
      </c>
      <c r="CX1020">
        <v>15500</v>
      </c>
      <c r="CY1020" t="s">
        <v>677</v>
      </c>
    </row>
    <row r="1021" spans="1:103" hidden="1">
      <c r="B1021">
        <v>76695</v>
      </c>
      <c r="C1021" t="s">
        <v>3543</v>
      </c>
      <c r="D1021" t="s">
        <v>592</v>
      </c>
      <c r="E1021" t="s">
        <v>3163</v>
      </c>
      <c r="F1021" t="s">
        <v>594</v>
      </c>
      <c r="G1021" t="s">
        <v>3544</v>
      </c>
      <c r="H1021">
        <v>11099</v>
      </c>
      <c r="I1021" t="s">
        <v>616</v>
      </c>
      <c r="J1021" t="s">
        <v>1222</v>
      </c>
      <c r="K1021">
        <v>14507</v>
      </c>
      <c r="L1021" t="s">
        <v>654</v>
      </c>
      <c r="M1021" t="s">
        <v>1169</v>
      </c>
      <c r="N1021" t="s">
        <v>3538</v>
      </c>
      <c r="O1021" t="s">
        <v>3214</v>
      </c>
      <c r="P1021" t="s">
        <v>3540</v>
      </c>
      <c r="Q1021" t="s">
        <v>642</v>
      </c>
      <c r="R1021">
        <v>230</v>
      </c>
      <c r="S1021">
        <v>230</v>
      </c>
      <c r="T1021">
        <v>249</v>
      </c>
      <c r="U1021">
        <v>-4</v>
      </c>
      <c r="V1021">
        <v>-4</v>
      </c>
      <c r="W1021">
        <v>21</v>
      </c>
      <c r="Y1021" t="s">
        <v>3545</v>
      </c>
      <c r="Z1021" t="s">
        <v>607</v>
      </c>
      <c r="AA1021">
        <v>1E-4</v>
      </c>
      <c r="AB1021">
        <v>2.8E-3</v>
      </c>
      <c r="AC1021">
        <v>9.1999999999999998E-2</v>
      </c>
      <c r="AD1021" t="s">
        <v>607</v>
      </c>
      <c r="AE1021">
        <v>0.9042</v>
      </c>
      <c r="AF1021">
        <v>5.9999999999999995E-4</v>
      </c>
      <c r="AG1021">
        <v>2.0000000000000001E-4</v>
      </c>
      <c r="AH1021">
        <v>1E-4</v>
      </c>
      <c r="AI1021" t="s">
        <v>607</v>
      </c>
      <c r="AJ1021" t="s">
        <v>607</v>
      </c>
      <c r="AK1021" t="s">
        <v>607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 t="s">
        <v>606</v>
      </c>
      <c r="AR1021" t="s">
        <v>606</v>
      </c>
      <c r="AS1021" t="s">
        <v>607</v>
      </c>
      <c r="AT1021" t="s">
        <v>606</v>
      </c>
      <c r="AU1021" t="s">
        <v>606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0</v>
      </c>
      <c r="BR1021">
        <v>0</v>
      </c>
      <c r="BS1021">
        <v>0</v>
      </c>
      <c r="BT1021">
        <v>0</v>
      </c>
      <c r="BU1021">
        <v>0</v>
      </c>
      <c r="BV1021">
        <v>0.64500000000000002</v>
      </c>
      <c r="BW1021">
        <v>0.79051199999999999</v>
      </c>
      <c r="BX1021">
        <v>18.7</v>
      </c>
      <c r="BY1021">
        <v>4850.3</v>
      </c>
      <c r="BZ1021">
        <v>201</v>
      </c>
      <c r="CB1021">
        <v>115.4</v>
      </c>
      <c r="CC1021">
        <v>3.9844626669999998</v>
      </c>
      <c r="CD1021">
        <v>3.9810758740000001</v>
      </c>
      <c r="CE1021">
        <v>232.21</v>
      </c>
      <c r="CF1021" t="s">
        <v>609</v>
      </c>
      <c r="CG1021">
        <v>7</v>
      </c>
      <c r="CH1021" t="s">
        <v>1223</v>
      </c>
      <c r="CI1021" t="s">
        <v>157</v>
      </c>
      <c r="CJ1021" t="s">
        <v>1224</v>
      </c>
      <c r="CL1021">
        <v>1398</v>
      </c>
      <c r="CM1021">
        <v>1407</v>
      </c>
      <c r="CN1021">
        <v>1398</v>
      </c>
      <c r="CO1021">
        <v>1407</v>
      </c>
      <c r="CP1021" t="s">
        <v>157</v>
      </c>
      <c r="CQ1021" t="s">
        <v>157</v>
      </c>
      <c r="CU1021">
        <v>565</v>
      </c>
      <c r="CV1021">
        <v>561.29999999999995</v>
      </c>
      <c r="CW1021" t="s">
        <v>3546</v>
      </c>
      <c r="CX1021">
        <v>0</v>
      </c>
      <c r="CY1021" t="s">
        <v>677</v>
      </c>
    </row>
    <row r="1022" spans="1:103" hidden="1">
      <c r="B1022">
        <v>76688</v>
      </c>
      <c r="C1022" t="s">
        <v>2342</v>
      </c>
      <c r="D1022" t="s">
        <v>592</v>
      </c>
      <c r="E1022" t="s">
        <v>3163</v>
      </c>
      <c r="F1022" t="s">
        <v>594</v>
      </c>
      <c r="G1022" t="s">
        <v>3547</v>
      </c>
      <c r="H1022">
        <v>14734</v>
      </c>
      <c r="I1022" t="s">
        <v>616</v>
      </c>
      <c r="J1022" t="s">
        <v>954</v>
      </c>
      <c r="K1022">
        <v>13462</v>
      </c>
      <c r="L1022" t="s">
        <v>654</v>
      </c>
      <c r="M1022" t="s">
        <v>1143</v>
      </c>
      <c r="N1022" t="s">
        <v>3538</v>
      </c>
      <c r="O1022" t="s">
        <v>3214</v>
      </c>
      <c r="P1022" t="s">
        <v>3540</v>
      </c>
      <c r="Q1022" t="s">
        <v>642</v>
      </c>
      <c r="R1022">
        <v>350</v>
      </c>
      <c r="S1022">
        <v>350</v>
      </c>
      <c r="T1022">
        <v>219</v>
      </c>
      <c r="U1022">
        <v>9</v>
      </c>
      <c r="V1022">
        <v>9</v>
      </c>
      <c r="W1022">
        <v>21</v>
      </c>
      <c r="Y1022" t="s">
        <v>3548</v>
      </c>
      <c r="Z1022" t="s">
        <v>607</v>
      </c>
      <c r="AA1022">
        <v>1E-4</v>
      </c>
      <c r="AB1022">
        <v>2.8999999999999998E-3</v>
      </c>
      <c r="AC1022">
        <v>0.1032</v>
      </c>
      <c r="AD1022" t="s">
        <v>606</v>
      </c>
      <c r="AE1022">
        <v>0.89300000000000002</v>
      </c>
      <c r="AF1022">
        <v>5.0000000000000001E-4</v>
      </c>
      <c r="AG1022">
        <v>2.0000000000000001E-4</v>
      </c>
      <c r="AH1022">
        <v>1E-4</v>
      </c>
      <c r="AI1022" t="s">
        <v>607</v>
      </c>
      <c r="AJ1022" t="s">
        <v>607</v>
      </c>
      <c r="AK1022" t="s">
        <v>607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 t="s">
        <v>606</v>
      </c>
      <c r="AR1022" t="s">
        <v>606</v>
      </c>
      <c r="AS1022" t="s">
        <v>606</v>
      </c>
      <c r="AT1022" t="s">
        <v>606</v>
      </c>
      <c r="AU1022" t="s">
        <v>606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  <c r="BR1022">
        <v>0</v>
      </c>
      <c r="BS1022">
        <v>0</v>
      </c>
      <c r="BT1022">
        <v>0</v>
      </c>
      <c r="BU1022">
        <v>0</v>
      </c>
      <c r="BV1022">
        <v>0.65600000000000003</v>
      </c>
      <c r="BW1022">
        <v>0.80399359999999997</v>
      </c>
      <c r="BX1022">
        <v>19</v>
      </c>
      <c r="BY1022">
        <v>4881.3</v>
      </c>
      <c r="BZ1022">
        <v>202.2</v>
      </c>
      <c r="CB1022">
        <v>108.8</v>
      </c>
      <c r="CC1022">
        <v>3.756581787</v>
      </c>
      <c r="CD1022">
        <v>3.7533886920000001</v>
      </c>
      <c r="CE1022">
        <v>216.93</v>
      </c>
      <c r="CF1022" t="s">
        <v>609</v>
      </c>
      <c r="CG1022">
        <v>0</v>
      </c>
      <c r="CH1022" t="s">
        <v>955</v>
      </c>
      <c r="CI1022" t="s">
        <v>157</v>
      </c>
      <c r="CJ1022" t="s">
        <v>956</v>
      </c>
      <c r="CL1022">
        <v>501</v>
      </c>
      <c r="CM1022">
        <v>507.5</v>
      </c>
      <c r="CN1022">
        <v>501</v>
      </c>
      <c r="CO1022">
        <v>507.5</v>
      </c>
      <c r="CP1022" t="s">
        <v>157</v>
      </c>
      <c r="CQ1022" t="s">
        <v>157</v>
      </c>
      <c r="CU1022">
        <v>592.20000000000005</v>
      </c>
      <c r="CV1022">
        <v>587.29999999999995</v>
      </c>
      <c r="CW1022" t="s">
        <v>3546</v>
      </c>
      <c r="CX1022">
        <v>0</v>
      </c>
      <c r="CY1022" t="s">
        <v>677</v>
      </c>
    </row>
    <row r="1023" spans="1:103" hidden="1">
      <c r="B1023">
        <v>52304</v>
      </c>
      <c r="C1023" t="s">
        <v>3162</v>
      </c>
      <c r="D1023" t="s">
        <v>592</v>
      </c>
      <c r="E1023" t="s">
        <v>3163</v>
      </c>
      <c r="F1023" t="s">
        <v>594</v>
      </c>
      <c r="G1023" t="s">
        <v>3549</v>
      </c>
      <c r="H1023">
        <v>18258</v>
      </c>
      <c r="I1023" t="s">
        <v>616</v>
      </c>
      <c r="J1023" t="s">
        <v>2922</v>
      </c>
      <c r="L1023" t="s">
        <v>2923</v>
      </c>
      <c r="N1023" t="s">
        <v>3550</v>
      </c>
      <c r="O1023" t="s">
        <v>3551</v>
      </c>
      <c r="P1023" t="s">
        <v>3552</v>
      </c>
      <c r="Q1023" t="s">
        <v>3128</v>
      </c>
      <c r="R1023">
        <v>6000</v>
      </c>
      <c r="S1023">
        <v>6000</v>
      </c>
      <c r="T1023">
        <v>4800</v>
      </c>
      <c r="U1023">
        <v>23</v>
      </c>
      <c r="V1023">
        <v>23</v>
      </c>
      <c r="W1023">
        <v>21</v>
      </c>
      <c r="Z1023" t="s">
        <v>607</v>
      </c>
      <c r="AA1023">
        <v>2.0000000000000001E-4</v>
      </c>
      <c r="AB1023">
        <v>3.5000000000000001E-3</v>
      </c>
      <c r="AC1023">
        <v>1.8499999999999999E-2</v>
      </c>
      <c r="AD1023">
        <v>7.9000000000000008E-3</v>
      </c>
      <c r="AE1023">
        <v>0.84119999999999995</v>
      </c>
      <c r="AF1023">
        <v>7.4399999999999994E-2</v>
      </c>
      <c r="AG1023">
        <v>3.0300000000000001E-2</v>
      </c>
      <c r="AH1023">
        <v>4.5999999999999999E-3</v>
      </c>
      <c r="AI1023">
        <v>8.9999999999999993E-3</v>
      </c>
      <c r="AJ1023">
        <v>2.5000000000000001E-3</v>
      </c>
      <c r="AK1023">
        <v>2.7000000000000001E-3</v>
      </c>
      <c r="AL1023">
        <v>1.2600000000000001E-3</v>
      </c>
      <c r="AM1023">
        <v>3.3E-4</v>
      </c>
      <c r="AN1023">
        <v>7.1000000000000002E-4</v>
      </c>
      <c r="AO1023">
        <v>1.2E-4</v>
      </c>
      <c r="AP1023">
        <v>0</v>
      </c>
      <c r="AQ1023" t="s">
        <v>607</v>
      </c>
      <c r="AR1023" t="s">
        <v>607</v>
      </c>
      <c r="AS1023" t="s">
        <v>607</v>
      </c>
      <c r="AT1023" t="s">
        <v>606</v>
      </c>
      <c r="AU1023" t="s">
        <v>606</v>
      </c>
      <c r="BK1023">
        <v>2.1000000000000001E-4</v>
      </c>
      <c r="BL1023">
        <v>4.0000000000000003E-5</v>
      </c>
      <c r="BM1023">
        <v>2.5000000000000001E-4</v>
      </c>
      <c r="BN1023">
        <v>1.0000000000000001E-5</v>
      </c>
      <c r="BO1023">
        <v>1.0000000000000001E-5</v>
      </c>
      <c r="BP1023">
        <v>6.0000000000000002E-5</v>
      </c>
      <c r="BQ1023">
        <v>0</v>
      </c>
      <c r="BR1023">
        <v>1E-3</v>
      </c>
      <c r="BS1023">
        <v>3.2000000000000003E-4</v>
      </c>
      <c r="BT1023">
        <v>4.4000000000000002E-4</v>
      </c>
      <c r="BU1023">
        <v>4.4000000000000002E-4</v>
      </c>
      <c r="BV1023">
        <v>0.68799999999999994</v>
      </c>
      <c r="BW1023">
        <v>0.84321279999999998</v>
      </c>
      <c r="BX1023">
        <v>19.899999999999999</v>
      </c>
      <c r="BY1023">
        <v>4664.3999999999996</v>
      </c>
      <c r="BZ1023">
        <v>214.2</v>
      </c>
      <c r="CB1023">
        <v>97.2</v>
      </c>
      <c r="CC1023">
        <v>3.3560638759999999</v>
      </c>
      <c r="CD1023">
        <v>3.353211221</v>
      </c>
      <c r="CE1023">
        <v>193.49</v>
      </c>
      <c r="CF1023" t="s">
        <v>673</v>
      </c>
      <c r="CG1023">
        <v>7900</v>
      </c>
      <c r="CH1023" t="s">
        <v>3130</v>
      </c>
      <c r="CJ1023" t="s">
        <v>2928</v>
      </c>
      <c r="CW1023" t="s">
        <v>3553</v>
      </c>
      <c r="CX1023">
        <v>5500</v>
      </c>
      <c r="CY1023" t="s">
        <v>677</v>
      </c>
    </row>
    <row r="1024" spans="1:103" hidden="1">
      <c r="C1024" t="s">
        <v>3554</v>
      </c>
      <c r="D1024" t="s">
        <v>592</v>
      </c>
      <c r="E1024" t="s">
        <v>3163</v>
      </c>
      <c r="F1024" t="s">
        <v>594</v>
      </c>
      <c r="G1024" t="s">
        <v>3555</v>
      </c>
      <c r="H1024">
        <v>6065</v>
      </c>
      <c r="I1024" t="s">
        <v>616</v>
      </c>
      <c r="J1024" t="s">
        <v>598</v>
      </c>
      <c r="L1024" t="s">
        <v>864</v>
      </c>
      <c r="N1024" t="s">
        <v>3556</v>
      </c>
      <c r="O1024" t="s">
        <v>3557</v>
      </c>
      <c r="P1024" t="s">
        <v>3556</v>
      </c>
      <c r="Q1024" t="s">
        <v>3558</v>
      </c>
      <c r="R1024">
        <v>150</v>
      </c>
      <c r="S1024">
        <v>150</v>
      </c>
      <c r="T1024">
        <v>55</v>
      </c>
      <c r="U1024">
        <v>10</v>
      </c>
      <c r="V1024">
        <v>10</v>
      </c>
      <c r="W1024">
        <v>21</v>
      </c>
      <c r="Y1024" t="s">
        <v>3559</v>
      </c>
      <c r="Z1024">
        <v>1E-4</v>
      </c>
      <c r="AA1024">
        <v>2.0000000000000001E-4</v>
      </c>
      <c r="AB1024">
        <v>5.8999999999999999E-3</v>
      </c>
      <c r="AC1024">
        <v>1.11E-2</v>
      </c>
      <c r="AD1024">
        <v>2.0000000000000001E-4</v>
      </c>
      <c r="AE1024">
        <v>0.81369999999999998</v>
      </c>
      <c r="AF1024">
        <v>8.2500000000000004E-2</v>
      </c>
      <c r="AG1024">
        <v>5.3800000000000001E-2</v>
      </c>
      <c r="AH1024">
        <v>6.4000000000000003E-3</v>
      </c>
      <c r="AI1024">
        <v>1.4E-2</v>
      </c>
      <c r="AJ1024">
        <v>3.0000000000000001E-3</v>
      </c>
      <c r="AK1024">
        <v>3.2000000000000002E-3</v>
      </c>
      <c r="AL1024">
        <v>1.42E-3</v>
      </c>
      <c r="AM1024">
        <v>4.6999999999999999E-4</v>
      </c>
      <c r="AN1024">
        <v>8.8999999999999995E-4</v>
      </c>
      <c r="AO1024">
        <v>3.0000000000000001E-5</v>
      </c>
      <c r="AP1024">
        <v>0</v>
      </c>
      <c r="AQ1024" t="s">
        <v>607</v>
      </c>
      <c r="AR1024" t="s">
        <v>607</v>
      </c>
      <c r="AS1024" t="s">
        <v>606</v>
      </c>
      <c r="AT1024" t="s">
        <v>606</v>
      </c>
      <c r="AU1024" t="s">
        <v>606</v>
      </c>
      <c r="BK1024">
        <v>2.5999999999999998E-4</v>
      </c>
      <c r="BL1024">
        <v>2.0000000000000002E-5</v>
      </c>
      <c r="BM1024">
        <v>2.5000000000000001E-4</v>
      </c>
      <c r="BN1024">
        <v>2.0000000000000002E-5</v>
      </c>
      <c r="BO1024">
        <v>1.0000000000000001E-5</v>
      </c>
      <c r="BP1024">
        <v>4.0000000000000003E-5</v>
      </c>
      <c r="BQ1024">
        <v>0</v>
      </c>
      <c r="BR1024">
        <v>9.6000000000000002E-4</v>
      </c>
      <c r="BS1024">
        <v>3.6999999999999999E-4</v>
      </c>
      <c r="BT1024">
        <v>5.9999999999999995E-4</v>
      </c>
      <c r="BU1024">
        <v>5.5999999999999995E-4</v>
      </c>
      <c r="BV1024">
        <v>0.71699999999999997</v>
      </c>
      <c r="BW1024">
        <v>0.87875519999999996</v>
      </c>
      <c r="BX1024">
        <v>20.8</v>
      </c>
      <c r="BY1024">
        <v>4593</v>
      </c>
      <c r="BZ1024">
        <v>219</v>
      </c>
      <c r="CB1024">
        <v>97</v>
      </c>
      <c r="CC1024">
        <v>3.3491583939999998</v>
      </c>
      <c r="CD1024">
        <v>3.3463116099999999</v>
      </c>
      <c r="CE1024">
        <v>193.1</v>
      </c>
      <c r="CF1024" t="s">
        <v>609</v>
      </c>
      <c r="CG1024">
        <v>200</v>
      </c>
      <c r="CH1024" t="s">
        <v>3560</v>
      </c>
      <c r="CJ1024" t="s">
        <v>675</v>
      </c>
      <c r="CW1024" t="s">
        <v>3561</v>
      </c>
      <c r="CX1024">
        <v>0</v>
      </c>
      <c r="CY1024" t="s">
        <v>677</v>
      </c>
    </row>
    <row r="1025" spans="1:103" hidden="1">
      <c r="C1025" t="s">
        <v>3562</v>
      </c>
      <c r="D1025" t="s">
        <v>592</v>
      </c>
      <c r="E1025" t="s">
        <v>3163</v>
      </c>
      <c r="F1025" t="s">
        <v>594</v>
      </c>
      <c r="G1025" t="s">
        <v>3563</v>
      </c>
      <c r="H1025">
        <v>6102</v>
      </c>
      <c r="I1025" t="s">
        <v>616</v>
      </c>
      <c r="J1025" t="s">
        <v>3564</v>
      </c>
      <c r="N1025" t="s">
        <v>3556</v>
      </c>
      <c r="O1025" t="s">
        <v>3557</v>
      </c>
      <c r="P1025" t="s">
        <v>3565</v>
      </c>
      <c r="Q1025" t="s">
        <v>642</v>
      </c>
      <c r="R1025">
        <v>300</v>
      </c>
      <c r="S1025">
        <v>300</v>
      </c>
      <c r="T1025">
        <v>218</v>
      </c>
      <c r="U1025">
        <v>13</v>
      </c>
      <c r="V1025">
        <v>13</v>
      </c>
      <c r="W1025">
        <v>22</v>
      </c>
      <c r="Y1025" t="s">
        <v>3566</v>
      </c>
      <c r="Z1025" t="s">
        <v>607</v>
      </c>
      <c r="AA1025">
        <v>1E-4</v>
      </c>
      <c r="AB1025">
        <v>3.5000000000000001E-3</v>
      </c>
      <c r="AC1025">
        <v>2.1700000000000001E-2</v>
      </c>
      <c r="AD1025">
        <v>5.4000000000000003E-3</v>
      </c>
      <c r="AE1025">
        <v>0.83550000000000002</v>
      </c>
      <c r="AF1025">
        <v>7.4999999999999997E-2</v>
      </c>
      <c r="AG1025">
        <v>2.93E-2</v>
      </c>
      <c r="AH1025">
        <v>4.8999999999999998E-3</v>
      </c>
      <c r="AI1025">
        <v>8.8999999999999999E-3</v>
      </c>
      <c r="AJ1025">
        <v>3.0000000000000001E-3</v>
      </c>
      <c r="AK1025">
        <v>3.0000000000000001E-3</v>
      </c>
      <c r="AL1025">
        <v>1.6100000000000001E-3</v>
      </c>
      <c r="AM1025">
        <v>8.1999999999999998E-4</v>
      </c>
      <c r="AN1025">
        <v>2.0100000000000001E-3</v>
      </c>
      <c r="AO1025">
        <v>5.5000000000000003E-4</v>
      </c>
      <c r="AP1025">
        <v>1.7000000000000001E-4</v>
      </c>
      <c r="AQ1025" t="s">
        <v>607</v>
      </c>
      <c r="AR1025" t="s">
        <v>607</v>
      </c>
      <c r="AS1025" t="s">
        <v>607</v>
      </c>
      <c r="AT1025" t="s">
        <v>606</v>
      </c>
      <c r="AU1025" t="s">
        <v>606</v>
      </c>
      <c r="BK1025">
        <v>3.4000000000000002E-4</v>
      </c>
      <c r="BL1025">
        <v>6.0000000000000002E-5</v>
      </c>
      <c r="BM1025">
        <v>6.4000000000000005E-4</v>
      </c>
      <c r="BN1025">
        <v>4.0000000000000003E-5</v>
      </c>
      <c r="BO1025">
        <v>6.0000000000000002E-5</v>
      </c>
      <c r="BP1025">
        <v>2.5000000000000001E-4</v>
      </c>
      <c r="BQ1025">
        <v>3.0000000000000001E-5</v>
      </c>
      <c r="BR1025">
        <v>1.33E-3</v>
      </c>
      <c r="BS1025">
        <v>3.8000000000000002E-4</v>
      </c>
      <c r="BT1025">
        <v>6.6E-4</v>
      </c>
      <c r="BU1025">
        <v>7.5000000000000002E-4</v>
      </c>
      <c r="BV1025">
        <v>0.70299999999999996</v>
      </c>
      <c r="BW1025">
        <v>0.86159680000000005</v>
      </c>
      <c r="BX1025">
        <v>20.399999999999999</v>
      </c>
      <c r="BY1025">
        <v>4655.5</v>
      </c>
      <c r="BZ1025">
        <v>215.9</v>
      </c>
      <c r="CB1025">
        <v>102</v>
      </c>
      <c r="CC1025">
        <v>3.5217954250000001</v>
      </c>
      <c r="CD1025">
        <v>3.5188018990000001</v>
      </c>
      <c r="CE1025">
        <v>202.93</v>
      </c>
      <c r="CF1025" t="s">
        <v>673</v>
      </c>
      <c r="CG1025">
        <v>5400</v>
      </c>
      <c r="CH1025" t="s">
        <v>3567</v>
      </c>
      <c r="CJ1025" t="s">
        <v>3568</v>
      </c>
      <c r="CW1025" t="s">
        <v>3569</v>
      </c>
      <c r="CX1025">
        <v>2600</v>
      </c>
      <c r="CY1025" t="s">
        <v>677</v>
      </c>
    </row>
    <row r="1026" spans="1:103" hidden="1">
      <c r="A1026" t="str">
        <f t="shared" ref="A1026:A1027" si="4">2&amp;J1026</f>
        <v>200/D-093-K/094-A-11/00</v>
      </c>
      <c r="B1026">
        <v>52717</v>
      </c>
      <c r="C1026" t="s">
        <v>3198</v>
      </c>
      <c r="D1026" t="s">
        <v>592</v>
      </c>
      <c r="E1026" t="s">
        <v>3163</v>
      </c>
      <c r="F1026" t="s">
        <v>594</v>
      </c>
      <c r="G1026" t="s">
        <v>3570</v>
      </c>
      <c r="H1026">
        <v>7462</v>
      </c>
      <c r="I1026" t="s">
        <v>616</v>
      </c>
      <c r="J1026" t="s">
        <v>667</v>
      </c>
      <c r="K1026" t="s">
        <v>773</v>
      </c>
      <c r="L1026" t="s">
        <v>668</v>
      </c>
      <c r="N1026" t="s">
        <v>3571</v>
      </c>
      <c r="O1026" t="s">
        <v>3572</v>
      </c>
      <c r="P1026" t="s">
        <v>3573</v>
      </c>
      <c r="Q1026" t="s">
        <v>3124</v>
      </c>
      <c r="R1026">
        <v>3900</v>
      </c>
      <c r="S1026">
        <v>3900</v>
      </c>
      <c r="T1026">
        <v>3233</v>
      </c>
      <c r="U1026">
        <v>23</v>
      </c>
      <c r="V1026">
        <v>23</v>
      </c>
      <c r="W1026">
        <v>21</v>
      </c>
      <c r="Z1026" t="s">
        <v>607</v>
      </c>
      <c r="AA1026">
        <v>1E-4</v>
      </c>
      <c r="AB1026">
        <v>2.2000000000000001E-3</v>
      </c>
      <c r="AC1026">
        <v>2.5000000000000001E-2</v>
      </c>
      <c r="AD1026">
        <v>1.3899999999999999E-2</v>
      </c>
      <c r="AE1026">
        <v>0.82399999999999995</v>
      </c>
      <c r="AF1026">
        <v>7.7499999999999999E-2</v>
      </c>
      <c r="AG1026">
        <v>3.1300000000000001E-2</v>
      </c>
      <c r="AH1026">
        <v>5.4000000000000003E-3</v>
      </c>
      <c r="AI1026">
        <v>9.7000000000000003E-3</v>
      </c>
      <c r="AJ1026">
        <v>3.0000000000000001E-3</v>
      </c>
      <c r="AK1026">
        <v>3.0000000000000001E-3</v>
      </c>
      <c r="AL1026">
        <v>1.4300000000000001E-3</v>
      </c>
      <c r="AM1026">
        <v>2.5000000000000001E-4</v>
      </c>
      <c r="AN1026">
        <v>6.4999999999999997E-4</v>
      </c>
      <c r="AO1026">
        <v>0</v>
      </c>
      <c r="AP1026">
        <v>0</v>
      </c>
      <c r="AQ1026" t="s">
        <v>606</v>
      </c>
      <c r="AR1026" t="s">
        <v>606</v>
      </c>
      <c r="AS1026" t="s">
        <v>606</v>
      </c>
      <c r="AT1026" t="s">
        <v>606</v>
      </c>
      <c r="AU1026" t="s">
        <v>606</v>
      </c>
      <c r="BK1026">
        <v>2.1000000000000001E-4</v>
      </c>
      <c r="BL1026">
        <v>5.0000000000000002E-5</v>
      </c>
      <c r="BM1026">
        <v>2.0000000000000001E-4</v>
      </c>
      <c r="BN1026">
        <v>0</v>
      </c>
      <c r="BO1026">
        <v>0</v>
      </c>
      <c r="BP1026">
        <v>0</v>
      </c>
      <c r="BQ1026">
        <v>0</v>
      </c>
      <c r="BR1026">
        <v>1.0200000000000001E-3</v>
      </c>
      <c r="BS1026">
        <v>3.1E-4</v>
      </c>
      <c r="BT1026">
        <v>4.2999999999999999E-4</v>
      </c>
      <c r="BU1026">
        <v>3.5E-4</v>
      </c>
      <c r="BV1026">
        <v>0.70199999999999996</v>
      </c>
      <c r="BW1026">
        <v>0.8603712</v>
      </c>
      <c r="BX1026">
        <v>20.3</v>
      </c>
      <c r="BY1026">
        <v>4709.3</v>
      </c>
      <c r="BZ1026">
        <v>217.1</v>
      </c>
      <c r="CB1026">
        <v>94.8</v>
      </c>
      <c r="CC1026">
        <v>3.2731981010000002</v>
      </c>
      <c r="CD1026">
        <v>3.2704158830000001</v>
      </c>
      <c r="CE1026">
        <v>188.44</v>
      </c>
      <c r="CF1026" t="s">
        <v>673</v>
      </c>
      <c r="CG1026">
        <v>13900</v>
      </c>
      <c r="CH1026" t="s">
        <v>674</v>
      </c>
      <c r="CJ1026" t="s">
        <v>675</v>
      </c>
      <c r="CL1026" t="s">
        <v>779</v>
      </c>
      <c r="CM1026" t="s">
        <v>779</v>
      </c>
      <c r="CR1026" t="s">
        <v>780</v>
      </c>
      <c r="CS1026" t="s">
        <v>780</v>
      </c>
      <c r="CT1026" t="s">
        <v>780</v>
      </c>
      <c r="CU1026" t="s">
        <v>780</v>
      </c>
      <c r="CV1026" t="s">
        <v>780</v>
      </c>
      <c r="CW1026" t="s">
        <v>3574</v>
      </c>
      <c r="CX1026">
        <v>9800</v>
      </c>
      <c r="CY1026" t="s">
        <v>677</v>
      </c>
    </row>
    <row r="1027" spans="1:103" hidden="1">
      <c r="A1027" t="str">
        <f t="shared" si="4"/>
        <v>200/D-093-K/094-A-11/00</v>
      </c>
      <c r="B1027">
        <v>52718</v>
      </c>
      <c r="C1027" t="s">
        <v>3079</v>
      </c>
      <c r="D1027" t="s">
        <v>592</v>
      </c>
      <c r="E1027" t="s">
        <v>3163</v>
      </c>
      <c r="F1027" t="s">
        <v>594</v>
      </c>
      <c r="G1027" t="s">
        <v>3575</v>
      </c>
      <c r="H1027">
        <v>5213</v>
      </c>
      <c r="I1027" t="s">
        <v>616</v>
      </c>
      <c r="J1027" t="s">
        <v>667</v>
      </c>
      <c r="K1027" t="s">
        <v>773</v>
      </c>
      <c r="L1027" t="s">
        <v>864</v>
      </c>
      <c r="N1027" t="s">
        <v>3571</v>
      </c>
      <c r="O1027" t="s">
        <v>3572</v>
      </c>
      <c r="P1027" t="s">
        <v>3573</v>
      </c>
      <c r="Q1027" t="s">
        <v>3081</v>
      </c>
      <c r="R1027">
        <v>60</v>
      </c>
      <c r="S1027">
        <v>60</v>
      </c>
      <c r="T1027">
        <v>46</v>
      </c>
      <c r="U1027">
        <v>10</v>
      </c>
      <c r="V1027">
        <v>10</v>
      </c>
      <c r="W1027">
        <v>21</v>
      </c>
      <c r="Z1027">
        <v>1E-4</v>
      </c>
      <c r="AA1027">
        <v>2.0000000000000001E-4</v>
      </c>
      <c r="AB1027">
        <v>6.8999999999999999E-3</v>
      </c>
      <c r="AC1027">
        <v>1.0800000000000001E-2</v>
      </c>
      <c r="AD1027">
        <v>1E-4</v>
      </c>
      <c r="AE1027">
        <v>0.81579999999999997</v>
      </c>
      <c r="AF1027">
        <v>8.2199999999999995E-2</v>
      </c>
      <c r="AG1027">
        <v>5.3499999999999999E-2</v>
      </c>
      <c r="AH1027">
        <v>6.1000000000000004E-3</v>
      </c>
      <c r="AI1027">
        <v>1.3299999999999999E-2</v>
      </c>
      <c r="AJ1027">
        <v>2.8E-3</v>
      </c>
      <c r="AK1027">
        <v>3.0000000000000001E-3</v>
      </c>
      <c r="AL1027">
        <v>1.16E-3</v>
      </c>
      <c r="AM1027">
        <v>2.7999999999999998E-4</v>
      </c>
      <c r="AN1027">
        <v>8.0999999999999996E-4</v>
      </c>
      <c r="AO1027">
        <v>2.0000000000000001E-4</v>
      </c>
      <c r="AP1027">
        <v>0</v>
      </c>
      <c r="AQ1027" t="s">
        <v>607</v>
      </c>
      <c r="AR1027" t="s">
        <v>607</v>
      </c>
      <c r="AS1027" t="s">
        <v>606</v>
      </c>
      <c r="AT1027" t="s">
        <v>606</v>
      </c>
      <c r="AU1027" t="s">
        <v>606</v>
      </c>
      <c r="BK1027">
        <v>2.1000000000000001E-4</v>
      </c>
      <c r="BL1027">
        <v>2.0000000000000002E-5</v>
      </c>
      <c r="BM1027">
        <v>2.4000000000000001E-4</v>
      </c>
      <c r="BN1027">
        <v>2.0000000000000002E-5</v>
      </c>
      <c r="BO1027">
        <v>2.0000000000000002E-5</v>
      </c>
      <c r="BP1027">
        <v>6.0000000000000002E-5</v>
      </c>
      <c r="BQ1027">
        <v>0</v>
      </c>
      <c r="BR1027">
        <v>8.1999999999999998E-4</v>
      </c>
      <c r="BS1027">
        <v>3.1E-4</v>
      </c>
      <c r="BT1027">
        <v>5.0000000000000001E-4</v>
      </c>
      <c r="BU1027">
        <v>5.5000000000000003E-4</v>
      </c>
      <c r="BV1027">
        <v>0.71299999999999997</v>
      </c>
      <c r="BW1027">
        <v>0.87385279999999999</v>
      </c>
      <c r="BX1027">
        <v>20.6</v>
      </c>
      <c r="BY1027">
        <v>4592.5</v>
      </c>
      <c r="BZ1027">
        <v>218.3</v>
      </c>
      <c r="CB1027">
        <v>98.7</v>
      </c>
      <c r="CC1027">
        <v>3.4078549850000002</v>
      </c>
      <c r="CD1027">
        <v>3.4049583079999999</v>
      </c>
      <c r="CE1027">
        <v>196.43</v>
      </c>
      <c r="CF1027" t="s">
        <v>609</v>
      </c>
      <c r="CG1027">
        <v>100</v>
      </c>
      <c r="CH1027" t="s">
        <v>3083</v>
      </c>
      <c r="CJ1027" t="s">
        <v>675</v>
      </c>
      <c r="CL1027" t="s">
        <v>779</v>
      </c>
      <c r="CM1027" t="s">
        <v>779</v>
      </c>
      <c r="CR1027" t="s">
        <v>780</v>
      </c>
      <c r="CS1027" t="s">
        <v>780</v>
      </c>
      <c r="CT1027" t="s">
        <v>780</v>
      </c>
      <c r="CU1027" t="s">
        <v>780</v>
      </c>
      <c r="CV1027" t="s">
        <v>780</v>
      </c>
      <c r="CW1027" t="s">
        <v>3574</v>
      </c>
      <c r="CX1027">
        <v>0</v>
      </c>
      <c r="CY1027" t="s">
        <v>677</v>
      </c>
    </row>
    <row r="1028" spans="1:103" hidden="1">
      <c r="B1028">
        <v>52304</v>
      </c>
      <c r="C1028" t="s">
        <v>3162</v>
      </c>
      <c r="D1028" t="s">
        <v>592</v>
      </c>
      <c r="E1028" t="s">
        <v>3163</v>
      </c>
      <c r="F1028" t="s">
        <v>594</v>
      </c>
      <c r="G1028" t="s">
        <v>3576</v>
      </c>
      <c r="H1028">
        <v>17426</v>
      </c>
      <c r="I1028" t="s">
        <v>616</v>
      </c>
      <c r="J1028" t="s">
        <v>2922</v>
      </c>
      <c r="L1028" t="s">
        <v>2923</v>
      </c>
      <c r="N1028" t="s">
        <v>3577</v>
      </c>
      <c r="O1028" t="s">
        <v>3565</v>
      </c>
      <c r="P1028" t="s">
        <v>3578</v>
      </c>
      <c r="Q1028" t="s">
        <v>3128</v>
      </c>
      <c r="R1028">
        <v>5500</v>
      </c>
      <c r="S1028">
        <v>5500</v>
      </c>
      <c r="T1028">
        <v>4209</v>
      </c>
      <c r="U1028">
        <v>26</v>
      </c>
      <c r="V1028">
        <v>26</v>
      </c>
      <c r="W1028">
        <v>21</v>
      </c>
      <c r="Z1028">
        <v>1E-4</v>
      </c>
      <c r="AA1028">
        <v>2.0000000000000001E-4</v>
      </c>
      <c r="AB1028">
        <v>3.7000000000000002E-3</v>
      </c>
      <c r="AC1028">
        <v>1.78E-2</v>
      </c>
      <c r="AD1028">
        <v>3.7000000000000002E-3</v>
      </c>
      <c r="AE1028">
        <v>0.84079999999999999</v>
      </c>
      <c r="AF1028">
        <v>7.46E-2</v>
      </c>
      <c r="AG1028">
        <v>3.5799999999999998E-2</v>
      </c>
      <c r="AH1028">
        <v>4.4000000000000003E-3</v>
      </c>
      <c r="AI1028">
        <v>9.5999999999999992E-3</v>
      </c>
      <c r="AJ1028">
        <v>2.5000000000000001E-3</v>
      </c>
      <c r="AK1028">
        <v>2.5999999999999999E-3</v>
      </c>
      <c r="AL1028">
        <v>1.2600000000000001E-3</v>
      </c>
      <c r="AM1028">
        <v>2.3000000000000001E-4</v>
      </c>
      <c r="AN1028">
        <v>5.6999999999999998E-4</v>
      </c>
      <c r="AO1028">
        <v>0</v>
      </c>
      <c r="AP1028">
        <v>0</v>
      </c>
      <c r="AQ1028" t="s">
        <v>607</v>
      </c>
      <c r="AR1028" t="s">
        <v>607</v>
      </c>
      <c r="AS1028" t="s">
        <v>607</v>
      </c>
      <c r="AT1028" t="s">
        <v>606</v>
      </c>
      <c r="AU1028" t="s">
        <v>606</v>
      </c>
      <c r="BK1028">
        <v>1.3999999999999999E-4</v>
      </c>
      <c r="BL1028">
        <v>4.0000000000000003E-5</v>
      </c>
      <c r="BM1028">
        <v>1.3999999999999999E-4</v>
      </c>
      <c r="BN1028">
        <v>0</v>
      </c>
      <c r="BO1028">
        <v>0</v>
      </c>
      <c r="BP1028">
        <v>0</v>
      </c>
      <c r="BQ1028">
        <v>0</v>
      </c>
      <c r="BR1028">
        <v>8.9999999999999998E-4</v>
      </c>
      <c r="BS1028">
        <v>2.7999999999999998E-4</v>
      </c>
      <c r="BT1028">
        <v>3.5E-4</v>
      </c>
      <c r="BU1028">
        <v>2.9E-4</v>
      </c>
      <c r="BV1028">
        <v>0.68700000000000006</v>
      </c>
      <c r="BW1028">
        <v>0.84198720000000005</v>
      </c>
      <c r="BX1028">
        <v>19.899999999999999</v>
      </c>
      <c r="BY1028">
        <v>4643</v>
      </c>
      <c r="BZ1028">
        <v>214</v>
      </c>
      <c r="CB1028">
        <v>95.2</v>
      </c>
      <c r="CC1028">
        <v>3.2870090630000002</v>
      </c>
      <c r="CD1028">
        <v>3.284215106</v>
      </c>
      <c r="CE1028">
        <v>189.55</v>
      </c>
      <c r="CF1028" t="s">
        <v>673</v>
      </c>
      <c r="CG1028">
        <v>3700</v>
      </c>
      <c r="CH1028" t="s">
        <v>3130</v>
      </c>
      <c r="CJ1028" t="s">
        <v>2928</v>
      </c>
      <c r="CW1028" t="s">
        <v>1911</v>
      </c>
      <c r="CX1028">
        <v>700</v>
      </c>
      <c r="CY1028" t="s">
        <v>677</v>
      </c>
    </row>
    <row r="1029" spans="1:103" hidden="1">
      <c r="B1029">
        <v>52361</v>
      </c>
      <c r="C1029" t="s">
        <v>3579</v>
      </c>
      <c r="D1029" t="s">
        <v>592</v>
      </c>
      <c r="E1029" t="s">
        <v>3163</v>
      </c>
      <c r="F1029" t="s">
        <v>594</v>
      </c>
      <c r="G1029" t="s">
        <v>3580</v>
      </c>
      <c r="H1029">
        <v>11439</v>
      </c>
      <c r="I1029" t="s">
        <v>616</v>
      </c>
      <c r="J1029" t="s">
        <v>3581</v>
      </c>
      <c r="K1029">
        <v>3152</v>
      </c>
      <c r="L1029" t="s">
        <v>2923</v>
      </c>
      <c r="M1029" t="s">
        <v>1638</v>
      </c>
      <c r="N1029" t="s">
        <v>3578</v>
      </c>
      <c r="O1029" t="s">
        <v>3573</v>
      </c>
      <c r="P1029" t="s">
        <v>3582</v>
      </c>
      <c r="Q1029" t="s">
        <v>642</v>
      </c>
      <c r="R1029">
        <v>500</v>
      </c>
      <c r="S1029">
        <v>500</v>
      </c>
      <c r="T1029">
        <v>225</v>
      </c>
      <c r="U1029">
        <v>5</v>
      </c>
      <c r="V1029">
        <v>5</v>
      </c>
      <c r="W1029">
        <v>21</v>
      </c>
      <c r="Z1029">
        <v>1E-4</v>
      </c>
      <c r="AA1029">
        <v>1E-4</v>
      </c>
      <c r="AB1029">
        <v>2.3999999999999998E-3</v>
      </c>
      <c r="AC1029">
        <v>2.18E-2</v>
      </c>
      <c r="AD1029">
        <v>1.8E-3</v>
      </c>
      <c r="AE1029">
        <v>0.85840000000000005</v>
      </c>
      <c r="AF1029">
        <v>6.6199999999999995E-2</v>
      </c>
      <c r="AG1029">
        <v>2.3900000000000001E-2</v>
      </c>
      <c r="AH1029">
        <v>5.1999999999999998E-3</v>
      </c>
      <c r="AI1029">
        <v>7.9000000000000008E-3</v>
      </c>
      <c r="AJ1029">
        <v>2.7000000000000001E-3</v>
      </c>
      <c r="AK1029">
        <v>2.5999999999999999E-3</v>
      </c>
      <c r="AL1029">
        <v>1.32E-3</v>
      </c>
      <c r="AM1029">
        <v>3.6000000000000002E-4</v>
      </c>
      <c r="AN1029">
        <v>7.1000000000000002E-4</v>
      </c>
      <c r="AO1029">
        <v>3.8000000000000002E-4</v>
      </c>
      <c r="AP1029">
        <v>1.25E-3</v>
      </c>
      <c r="AQ1029">
        <v>2.9999999999999997E-4</v>
      </c>
      <c r="AR1029" t="s">
        <v>607</v>
      </c>
      <c r="AS1029" t="s">
        <v>606</v>
      </c>
      <c r="AT1029" t="s">
        <v>606</v>
      </c>
      <c r="AU1029" t="s">
        <v>606</v>
      </c>
      <c r="BK1029">
        <v>1.7000000000000001E-4</v>
      </c>
      <c r="BL1029">
        <v>6.0000000000000002E-5</v>
      </c>
      <c r="BM1029">
        <v>1.9000000000000001E-4</v>
      </c>
      <c r="BN1029">
        <v>3.0000000000000001E-5</v>
      </c>
      <c r="BO1029">
        <v>6.0000000000000002E-5</v>
      </c>
      <c r="BP1029">
        <v>1.2999999999999999E-4</v>
      </c>
      <c r="BQ1029">
        <v>1.4999999999999999E-4</v>
      </c>
      <c r="BR1029">
        <v>9.2000000000000003E-4</v>
      </c>
      <c r="BS1029">
        <v>2.5999999999999998E-4</v>
      </c>
      <c r="BT1029">
        <v>3.1E-4</v>
      </c>
      <c r="BU1029">
        <v>2.9999999999999997E-4</v>
      </c>
      <c r="BV1029">
        <v>0.68300000000000005</v>
      </c>
      <c r="BW1029">
        <v>0.83708479999999996</v>
      </c>
      <c r="BX1029">
        <v>19.8</v>
      </c>
      <c r="BY1029">
        <v>4644.8</v>
      </c>
      <c r="BZ1029">
        <v>212.1</v>
      </c>
      <c r="CB1029">
        <v>114.5</v>
      </c>
      <c r="CC1029">
        <v>3.9533880020000001</v>
      </c>
      <c r="CD1029">
        <v>3.9500276219999999</v>
      </c>
      <c r="CE1029">
        <v>231.88</v>
      </c>
      <c r="CF1029" t="s">
        <v>609</v>
      </c>
      <c r="CG1029">
        <v>1800</v>
      </c>
      <c r="CH1029" t="s">
        <v>3583</v>
      </c>
      <c r="CJ1029" t="s">
        <v>3584</v>
      </c>
      <c r="CU1029">
        <v>843.7</v>
      </c>
      <c r="CV1029">
        <v>838.5</v>
      </c>
      <c r="CW1029" t="s">
        <v>3585</v>
      </c>
      <c r="CX1029">
        <v>0</v>
      </c>
      <c r="CY1029" t="s">
        <v>677</v>
      </c>
    </row>
    <row r="1030" spans="1:103" hidden="1">
      <c r="B1030">
        <v>79040</v>
      </c>
      <c r="C1030" t="s">
        <v>3105</v>
      </c>
      <c r="D1030" t="s">
        <v>592</v>
      </c>
      <c r="E1030" t="s">
        <v>614</v>
      </c>
      <c r="F1030" t="s">
        <v>594</v>
      </c>
      <c r="G1030" t="s">
        <v>3586</v>
      </c>
      <c r="H1030" t="s">
        <v>3000</v>
      </c>
      <c r="I1030" t="s">
        <v>616</v>
      </c>
      <c r="J1030" t="s">
        <v>1302</v>
      </c>
      <c r="K1030" t="s">
        <v>773</v>
      </c>
      <c r="L1030" t="s">
        <v>617</v>
      </c>
      <c r="N1030" t="s">
        <v>3587</v>
      </c>
      <c r="O1030" t="s">
        <v>3588</v>
      </c>
      <c r="P1030" t="s">
        <v>3589</v>
      </c>
      <c r="Q1030" t="s">
        <v>3114</v>
      </c>
      <c r="R1030">
        <v>8129</v>
      </c>
      <c r="S1030">
        <v>8129</v>
      </c>
      <c r="T1030">
        <v>6583</v>
      </c>
      <c r="U1030">
        <v>25</v>
      </c>
      <c r="V1030">
        <v>25</v>
      </c>
      <c r="W1030">
        <v>21</v>
      </c>
      <c r="Z1030" t="s">
        <v>607</v>
      </c>
      <c r="AA1030">
        <v>4.0000000000000002E-4</v>
      </c>
      <c r="AB1030">
        <v>9.1000000000000004E-3</v>
      </c>
      <c r="AC1030">
        <v>8.3999999999999995E-3</v>
      </c>
      <c r="AD1030" t="s">
        <v>606</v>
      </c>
      <c r="AE1030">
        <v>0.97350000000000003</v>
      </c>
      <c r="AF1030">
        <v>5.8999999999999999E-3</v>
      </c>
      <c r="AG1030">
        <v>1E-3</v>
      </c>
      <c r="AH1030">
        <v>2.9999999999999997E-4</v>
      </c>
      <c r="AI1030">
        <v>2.0000000000000001E-4</v>
      </c>
      <c r="AJ1030">
        <v>2.0000000000000001E-4</v>
      </c>
      <c r="AK1030">
        <v>1E-4</v>
      </c>
      <c r="AL1030">
        <v>1.3999999999999999E-4</v>
      </c>
      <c r="AM1030">
        <v>5.0000000000000002E-5</v>
      </c>
      <c r="AN1030">
        <v>4.4999999999999999E-4</v>
      </c>
      <c r="AO1030">
        <v>0</v>
      </c>
      <c r="AP1030">
        <v>0</v>
      </c>
      <c r="AQ1030" t="s">
        <v>606</v>
      </c>
      <c r="AR1030" t="s">
        <v>606</v>
      </c>
      <c r="AS1030" t="s">
        <v>606</v>
      </c>
      <c r="AT1030" t="s">
        <v>606</v>
      </c>
      <c r="AU1030" t="s">
        <v>606</v>
      </c>
      <c r="BK1030">
        <v>1.0000000000000001E-5</v>
      </c>
      <c r="BL1030">
        <v>3.0000000000000001E-5</v>
      </c>
      <c r="BM1030">
        <v>0</v>
      </c>
      <c r="BN1030">
        <v>0</v>
      </c>
      <c r="BO1030">
        <v>0</v>
      </c>
      <c r="BP1030">
        <v>0</v>
      </c>
      <c r="BQ1030">
        <v>0</v>
      </c>
      <c r="BR1030">
        <v>1.2999999999999999E-4</v>
      </c>
      <c r="BS1030">
        <v>2.0000000000000002E-5</v>
      </c>
      <c r="BT1030">
        <v>2.0000000000000002E-5</v>
      </c>
      <c r="BU1030">
        <v>5.0000000000000002E-5</v>
      </c>
      <c r="BV1030">
        <v>0.57399999999999995</v>
      </c>
      <c r="BW1030">
        <v>0.70349439999999996</v>
      </c>
      <c r="BX1030">
        <v>16.600000000000001</v>
      </c>
      <c r="BY1030">
        <v>4608.2</v>
      </c>
      <c r="BZ1030">
        <v>192.2</v>
      </c>
      <c r="CB1030">
        <v>105.5</v>
      </c>
      <c r="CC1030">
        <v>3.6426413470000001</v>
      </c>
      <c r="CD1030">
        <v>3.6395451009999999</v>
      </c>
      <c r="CE1030">
        <v>214.2</v>
      </c>
      <c r="CF1030" t="s">
        <v>609</v>
      </c>
      <c r="CG1030">
        <v>0</v>
      </c>
      <c r="CH1030" t="s">
        <v>628</v>
      </c>
      <c r="CJ1030" t="s">
        <v>624</v>
      </c>
      <c r="CL1030" t="s">
        <v>779</v>
      </c>
      <c r="CM1030" t="s">
        <v>779</v>
      </c>
      <c r="CU1030" t="s">
        <v>780</v>
      </c>
      <c r="CV1030" t="s">
        <v>780</v>
      </c>
      <c r="CW1030" t="s">
        <v>3590</v>
      </c>
      <c r="CX1030">
        <v>0</v>
      </c>
      <c r="CY1030" t="s">
        <v>677</v>
      </c>
    </row>
    <row r="1031" spans="1:103" hidden="1">
      <c r="B1031">
        <v>79041</v>
      </c>
      <c r="C1031" t="s">
        <v>3105</v>
      </c>
      <c r="D1031" t="s">
        <v>592</v>
      </c>
      <c r="E1031" t="s">
        <v>614</v>
      </c>
      <c r="F1031" t="s">
        <v>594</v>
      </c>
      <c r="G1031" t="s">
        <v>3591</v>
      </c>
      <c r="H1031" t="s">
        <v>3157</v>
      </c>
      <c r="I1031" t="s">
        <v>616</v>
      </c>
      <c r="J1031" t="s">
        <v>1302</v>
      </c>
      <c r="L1031" t="s">
        <v>617</v>
      </c>
      <c r="N1031" t="s">
        <v>3587</v>
      </c>
      <c r="O1031" t="s">
        <v>3588</v>
      </c>
      <c r="P1031" t="s">
        <v>3592</v>
      </c>
      <c r="Q1031" t="s">
        <v>3110</v>
      </c>
      <c r="R1031">
        <v>8146</v>
      </c>
      <c r="S1031">
        <v>8146</v>
      </c>
      <c r="T1031">
        <v>6650</v>
      </c>
      <c r="U1031">
        <v>25</v>
      </c>
      <c r="V1031">
        <v>25</v>
      </c>
      <c r="W1031">
        <v>21</v>
      </c>
      <c r="Y1031" t="s">
        <v>3593</v>
      </c>
      <c r="Z1031" t="s">
        <v>607</v>
      </c>
      <c r="AA1031">
        <v>4.0000000000000002E-4</v>
      </c>
      <c r="AB1031">
        <v>8.6E-3</v>
      </c>
      <c r="AC1031">
        <v>8.8000000000000005E-3</v>
      </c>
      <c r="AD1031" t="s">
        <v>606</v>
      </c>
      <c r="AE1031">
        <v>0.97330000000000005</v>
      </c>
      <c r="AF1031">
        <v>6.0000000000000001E-3</v>
      </c>
      <c r="AG1031">
        <v>1E-3</v>
      </c>
      <c r="AH1031">
        <v>2.9999999999999997E-4</v>
      </c>
      <c r="AI1031">
        <v>2.0000000000000001E-4</v>
      </c>
      <c r="AJ1031">
        <v>2.0000000000000001E-4</v>
      </c>
      <c r="AK1031">
        <v>1E-4</v>
      </c>
      <c r="AL1031">
        <v>2.4000000000000001E-4</v>
      </c>
      <c r="AM1031">
        <v>1.4999999999999999E-4</v>
      </c>
      <c r="AN1031">
        <v>4.2999999999999999E-4</v>
      </c>
      <c r="AO1031">
        <v>0</v>
      </c>
      <c r="AP1031">
        <v>0</v>
      </c>
      <c r="AQ1031" t="s">
        <v>606</v>
      </c>
      <c r="AR1031" t="s">
        <v>606</v>
      </c>
      <c r="AS1031" t="s">
        <v>606</v>
      </c>
      <c r="AT1031" t="s">
        <v>607</v>
      </c>
      <c r="AU1031" t="s">
        <v>606</v>
      </c>
      <c r="BK1031">
        <v>1.0000000000000001E-5</v>
      </c>
      <c r="BL1031">
        <v>3.0000000000000001E-5</v>
      </c>
      <c r="BM1031">
        <v>0</v>
      </c>
      <c r="BN1031">
        <v>0</v>
      </c>
      <c r="BO1031">
        <v>0</v>
      </c>
      <c r="BP1031">
        <v>0</v>
      </c>
      <c r="BQ1031">
        <v>0</v>
      </c>
      <c r="BR1031">
        <v>1.2999999999999999E-4</v>
      </c>
      <c r="BS1031">
        <v>2.0000000000000002E-5</v>
      </c>
      <c r="BT1031">
        <v>2.0000000000000002E-5</v>
      </c>
      <c r="BU1031">
        <v>6.9999999999999994E-5</v>
      </c>
      <c r="BV1031">
        <v>0.57399999999999995</v>
      </c>
      <c r="BW1031">
        <v>0.70349439999999996</v>
      </c>
      <c r="BX1031">
        <v>16.600000000000001</v>
      </c>
      <c r="BY1031">
        <v>4610.2</v>
      </c>
      <c r="BZ1031">
        <v>192.4</v>
      </c>
      <c r="CB1031">
        <v>105.1</v>
      </c>
      <c r="CC1031">
        <v>3.628830384</v>
      </c>
      <c r="CD1031">
        <v>3.625745878</v>
      </c>
      <c r="CE1031">
        <v>213.23</v>
      </c>
      <c r="CF1031" t="s">
        <v>609</v>
      </c>
      <c r="CG1031">
        <v>0</v>
      </c>
      <c r="CH1031" t="s">
        <v>631</v>
      </c>
      <c r="CJ1031" t="s">
        <v>624</v>
      </c>
      <c r="CW1031" t="s">
        <v>3590</v>
      </c>
      <c r="CX1031">
        <v>0</v>
      </c>
      <c r="CY1031" t="s">
        <v>677</v>
      </c>
    </row>
    <row r="1032" spans="1:103" hidden="1">
      <c r="B1032">
        <v>52304</v>
      </c>
      <c r="C1032" t="s">
        <v>3162</v>
      </c>
      <c r="D1032" t="s">
        <v>592</v>
      </c>
      <c r="E1032" t="s">
        <v>3163</v>
      </c>
      <c r="F1032" t="s">
        <v>594</v>
      </c>
      <c r="G1032" t="s">
        <v>3594</v>
      </c>
      <c r="H1032">
        <v>11640</v>
      </c>
      <c r="I1032" t="s">
        <v>616</v>
      </c>
      <c r="J1032" t="s">
        <v>2922</v>
      </c>
      <c r="L1032" t="s">
        <v>2923</v>
      </c>
      <c r="N1032" t="s">
        <v>3589</v>
      </c>
      <c r="O1032" t="s">
        <v>3587</v>
      </c>
      <c r="P1032" t="s">
        <v>3595</v>
      </c>
      <c r="Q1032" t="s">
        <v>3128</v>
      </c>
      <c r="R1032">
        <v>5400</v>
      </c>
      <c r="S1032">
        <v>5400</v>
      </c>
      <c r="T1032">
        <v>3897</v>
      </c>
      <c r="U1032">
        <v>21</v>
      </c>
      <c r="V1032">
        <v>21</v>
      </c>
      <c r="W1032">
        <v>21</v>
      </c>
      <c r="Z1032" t="s">
        <v>607</v>
      </c>
      <c r="AA1032">
        <v>2.0000000000000001E-4</v>
      </c>
      <c r="AB1032">
        <v>5.1999999999999998E-3</v>
      </c>
      <c r="AC1032">
        <v>1.54E-2</v>
      </c>
      <c r="AD1032">
        <v>2.7000000000000001E-3</v>
      </c>
      <c r="AE1032">
        <v>0.84250000000000003</v>
      </c>
      <c r="AF1032">
        <v>7.5999999999999998E-2</v>
      </c>
      <c r="AG1032">
        <v>3.4500000000000003E-2</v>
      </c>
      <c r="AH1032">
        <v>4.4999999999999997E-3</v>
      </c>
      <c r="AI1032">
        <v>9.1000000000000004E-3</v>
      </c>
      <c r="AJ1032">
        <v>2.5999999999999999E-3</v>
      </c>
      <c r="AK1032">
        <v>2.7000000000000001E-3</v>
      </c>
      <c r="AL1032">
        <v>1.2700000000000001E-3</v>
      </c>
      <c r="AM1032">
        <v>3.3E-4</v>
      </c>
      <c r="AN1032">
        <v>6.0999999999999997E-4</v>
      </c>
      <c r="AO1032">
        <v>0</v>
      </c>
      <c r="AP1032">
        <v>0</v>
      </c>
      <c r="AQ1032" t="s">
        <v>606</v>
      </c>
      <c r="AR1032" t="s">
        <v>606</v>
      </c>
      <c r="AS1032" t="s">
        <v>607</v>
      </c>
      <c r="AT1032" t="s">
        <v>607</v>
      </c>
      <c r="AU1032" t="s">
        <v>606</v>
      </c>
      <c r="BK1032">
        <v>1.6000000000000001E-4</v>
      </c>
      <c r="BL1032">
        <v>4.0000000000000003E-5</v>
      </c>
      <c r="BM1032">
        <v>1.3999999999999999E-4</v>
      </c>
      <c r="BN1032">
        <v>0</v>
      </c>
      <c r="BO1032">
        <v>0</v>
      </c>
      <c r="BP1032">
        <v>0</v>
      </c>
      <c r="BQ1032">
        <v>0</v>
      </c>
      <c r="BR1032">
        <v>9.8999999999999999E-4</v>
      </c>
      <c r="BS1032">
        <v>3.1E-4</v>
      </c>
      <c r="BT1032">
        <v>4.0000000000000002E-4</v>
      </c>
      <c r="BU1032">
        <v>3.5E-4</v>
      </c>
      <c r="BV1032">
        <v>0.68600000000000005</v>
      </c>
      <c r="BW1032">
        <v>0.8407616</v>
      </c>
      <c r="BX1032">
        <v>19.899999999999999</v>
      </c>
      <c r="BY1032">
        <v>4630.3</v>
      </c>
      <c r="BZ1032">
        <v>213.6</v>
      </c>
      <c r="CB1032">
        <v>95.5</v>
      </c>
      <c r="CC1032">
        <v>3.297367285</v>
      </c>
      <c r="CD1032">
        <v>3.294564523</v>
      </c>
      <c r="CE1032">
        <v>190.59</v>
      </c>
      <c r="CF1032" t="s">
        <v>673</v>
      </c>
      <c r="CG1032">
        <v>2700</v>
      </c>
      <c r="CH1032" t="s">
        <v>3130</v>
      </c>
      <c r="CJ1032" t="s">
        <v>2928</v>
      </c>
      <c r="CW1032" t="s">
        <v>3596</v>
      </c>
      <c r="CX1032">
        <v>1900</v>
      </c>
      <c r="CY1032" t="s">
        <v>677</v>
      </c>
    </row>
    <row r="1033" spans="1:103" hidden="1">
      <c r="A1033" t="str">
        <f t="shared" ref="A1033:A1034" si="5">2&amp;J1033</f>
        <v>200/D-093-K/094-A-11/00</v>
      </c>
      <c r="B1033">
        <v>52718</v>
      </c>
      <c r="C1033" t="s">
        <v>3079</v>
      </c>
      <c r="D1033" t="s">
        <v>592</v>
      </c>
      <c r="E1033" t="s">
        <v>3163</v>
      </c>
      <c r="F1033" t="s">
        <v>594</v>
      </c>
      <c r="G1033" t="s">
        <v>3597</v>
      </c>
      <c r="H1033">
        <v>12444</v>
      </c>
      <c r="I1033" t="s">
        <v>616</v>
      </c>
      <c r="J1033" t="s">
        <v>667</v>
      </c>
      <c r="L1033" t="s">
        <v>864</v>
      </c>
      <c r="N1033" t="s">
        <v>3598</v>
      </c>
      <c r="O1033" t="s">
        <v>3599</v>
      </c>
      <c r="P1033" t="s">
        <v>3600</v>
      </c>
      <c r="Q1033" t="s">
        <v>3081</v>
      </c>
      <c r="R1033">
        <v>80</v>
      </c>
      <c r="S1033">
        <v>80</v>
      </c>
      <c r="T1033">
        <v>86</v>
      </c>
      <c r="U1033">
        <v>10</v>
      </c>
      <c r="V1033">
        <v>10</v>
      </c>
      <c r="W1033">
        <v>24</v>
      </c>
      <c r="Y1033" t="s">
        <v>3601</v>
      </c>
      <c r="Z1033">
        <v>1E-4</v>
      </c>
      <c r="AA1033">
        <v>2.0000000000000001E-4</v>
      </c>
      <c r="AB1033">
        <v>5.8999999999999999E-3</v>
      </c>
      <c r="AC1033">
        <v>1.0200000000000001E-2</v>
      </c>
      <c r="AD1033">
        <v>1E-4</v>
      </c>
      <c r="AE1033">
        <v>0.83189999999999997</v>
      </c>
      <c r="AF1033">
        <v>8.1199999999999994E-2</v>
      </c>
      <c r="AG1033">
        <v>4.6800000000000001E-2</v>
      </c>
      <c r="AH1033">
        <v>4.8999999999999998E-3</v>
      </c>
      <c r="AI1033">
        <v>1.06E-2</v>
      </c>
      <c r="AJ1033">
        <v>2.3999999999999998E-3</v>
      </c>
      <c r="AK1033">
        <v>2.3999999999999998E-3</v>
      </c>
      <c r="AL1033">
        <v>9.1E-4</v>
      </c>
      <c r="AM1033">
        <v>1.7000000000000001E-4</v>
      </c>
      <c r="AN1033">
        <v>5.2999999999999998E-4</v>
      </c>
      <c r="AO1033">
        <v>6.0000000000000002E-5</v>
      </c>
      <c r="AP1033">
        <v>0</v>
      </c>
      <c r="AQ1033" t="s">
        <v>607</v>
      </c>
      <c r="AR1033" t="s">
        <v>607</v>
      </c>
      <c r="AS1033" t="s">
        <v>607</v>
      </c>
      <c r="AT1033" t="s">
        <v>606</v>
      </c>
      <c r="AU1033" t="s">
        <v>606</v>
      </c>
      <c r="BK1033">
        <v>1.2E-4</v>
      </c>
      <c r="BL1033">
        <v>2.0000000000000002E-5</v>
      </c>
      <c r="BM1033">
        <v>1E-4</v>
      </c>
      <c r="BN1033">
        <v>1.0000000000000001E-5</v>
      </c>
      <c r="BO1033">
        <v>1.0000000000000001E-5</v>
      </c>
      <c r="BP1033">
        <v>2.0000000000000002E-5</v>
      </c>
      <c r="BQ1033">
        <v>0</v>
      </c>
      <c r="BR1033">
        <v>5.6999999999999998E-4</v>
      </c>
      <c r="BS1033">
        <v>2.0000000000000001E-4</v>
      </c>
      <c r="BT1033">
        <v>3.1E-4</v>
      </c>
      <c r="BU1033">
        <v>2.7E-4</v>
      </c>
      <c r="BV1033">
        <v>0.69099999999999995</v>
      </c>
      <c r="BW1033">
        <v>0.84688960000000002</v>
      </c>
      <c r="BX1033">
        <v>20</v>
      </c>
      <c r="BY1033">
        <v>4601.8999999999996</v>
      </c>
      <c r="BZ1033">
        <v>215</v>
      </c>
      <c r="CB1033">
        <v>96.6</v>
      </c>
      <c r="CC1033">
        <v>3.3353474319999998</v>
      </c>
      <c r="CD1033">
        <v>3.332512387</v>
      </c>
      <c r="CE1033">
        <v>192.5</v>
      </c>
      <c r="CF1033" t="s">
        <v>609</v>
      </c>
      <c r="CG1033">
        <v>100</v>
      </c>
      <c r="CH1033" t="s">
        <v>3083</v>
      </c>
      <c r="CJ1033" t="s">
        <v>675</v>
      </c>
      <c r="CW1033" t="s">
        <v>3602</v>
      </c>
      <c r="CX1033">
        <v>0</v>
      </c>
      <c r="CY1033" t="s">
        <v>677</v>
      </c>
    </row>
    <row r="1034" spans="1:103" hidden="1">
      <c r="A1034" t="str">
        <f t="shared" si="5"/>
        <v>200/D-093-K/094-A-11/00</v>
      </c>
      <c r="B1034">
        <v>52717</v>
      </c>
      <c r="C1034" t="s">
        <v>3198</v>
      </c>
      <c r="D1034" t="s">
        <v>592</v>
      </c>
      <c r="E1034" t="s">
        <v>3163</v>
      </c>
      <c r="F1034" t="s">
        <v>594</v>
      </c>
      <c r="G1034" t="s">
        <v>3603</v>
      </c>
      <c r="H1034">
        <v>13040</v>
      </c>
      <c r="I1034" t="s">
        <v>616</v>
      </c>
      <c r="J1034" t="s">
        <v>667</v>
      </c>
      <c r="L1034" t="s">
        <v>668</v>
      </c>
      <c r="N1034" t="s">
        <v>3598</v>
      </c>
      <c r="O1034" t="s">
        <v>3599</v>
      </c>
      <c r="P1034" t="s">
        <v>3604</v>
      </c>
      <c r="Q1034" t="s">
        <v>3124</v>
      </c>
      <c r="R1034">
        <v>4200</v>
      </c>
      <c r="S1034">
        <v>4200</v>
      </c>
      <c r="T1034">
        <v>3122</v>
      </c>
      <c r="U1034">
        <v>22</v>
      </c>
      <c r="V1034">
        <v>22</v>
      </c>
      <c r="W1034">
        <v>23</v>
      </c>
      <c r="Y1034" t="s">
        <v>3605</v>
      </c>
      <c r="Z1034" t="s">
        <v>607</v>
      </c>
      <c r="AA1034">
        <v>1E-4</v>
      </c>
      <c r="AB1034">
        <v>2E-3</v>
      </c>
      <c r="AC1034">
        <v>2.47E-2</v>
      </c>
      <c r="AD1034">
        <v>8.0000000000000002E-3</v>
      </c>
      <c r="AE1034">
        <v>0.82630000000000003</v>
      </c>
      <c r="AF1034">
        <v>7.9600000000000004E-2</v>
      </c>
      <c r="AG1034">
        <v>3.2599999999999997E-2</v>
      </c>
      <c r="AH1034">
        <v>5.7000000000000002E-3</v>
      </c>
      <c r="AI1034">
        <v>1.06E-2</v>
      </c>
      <c r="AJ1034">
        <v>3.2000000000000002E-3</v>
      </c>
      <c r="AK1034">
        <v>3.0999999999999999E-3</v>
      </c>
      <c r="AL1034">
        <v>1.34E-3</v>
      </c>
      <c r="AM1034">
        <v>3.1E-4</v>
      </c>
      <c r="AN1034">
        <v>3.6000000000000002E-4</v>
      </c>
      <c r="AO1034">
        <v>0</v>
      </c>
      <c r="AP1034">
        <v>0</v>
      </c>
      <c r="AQ1034" t="s">
        <v>607</v>
      </c>
      <c r="AR1034" t="s">
        <v>607</v>
      </c>
      <c r="AS1034" t="s">
        <v>607</v>
      </c>
      <c r="AT1034" t="s">
        <v>606</v>
      </c>
      <c r="AU1034" t="s">
        <v>606</v>
      </c>
      <c r="BK1034">
        <v>1.7000000000000001E-4</v>
      </c>
      <c r="BL1034">
        <v>5.0000000000000002E-5</v>
      </c>
      <c r="BM1034">
        <v>1.1E-4</v>
      </c>
      <c r="BN1034">
        <v>0</v>
      </c>
      <c r="BO1034">
        <v>0</v>
      </c>
      <c r="BP1034">
        <v>0</v>
      </c>
      <c r="BQ1034">
        <v>0</v>
      </c>
      <c r="BR1034">
        <v>9.1E-4</v>
      </c>
      <c r="BS1034">
        <v>2.7E-4</v>
      </c>
      <c r="BT1034">
        <v>3.5E-4</v>
      </c>
      <c r="BU1034">
        <v>2.3000000000000001E-4</v>
      </c>
      <c r="BV1034">
        <v>0.7</v>
      </c>
      <c r="BW1034">
        <v>0.85792000000000002</v>
      </c>
      <c r="BX1034">
        <v>20.3</v>
      </c>
      <c r="BY1034">
        <v>4683</v>
      </c>
      <c r="BZ1034">
        <v>216.5</v>
      </c>
      <c r="CB1034">
        <v>93.7</v>
      </c>
      <c r="CC1034">
        <v>3.2352179539999999</v>
      </c>
      <c r="CD1034">
        <v>3.2324680190000001</v>
      </c>
      <c r="CE1034">
        <v>186.44</v>
      </c>
      <c r="CF1034" t="s">
        <v>673</v>
      </c>
      <c r="CG1034">
        <v>8000</v>
      </c>
      <c r="CH1034" t="s">
        <v>674</v>
      </c>
      <c r="CJ1034" t="s">
        <v>675</v>
      </c>
      <c r="CW1034" t="s">
        <v>3602</v>
      </c>
      <c r="CX1034">
        <v>7000</v>
      </c>
      <c r="CY1034" t="s">
        <v>677</v>
      </c>
    </row>
    <row r="1035" spans="1:103" hidden="1">
      <c r="B1035">
        <v>76619</v>
      </c>
      <c r="C1035" t="s">
        <v>3606</v>
      </c>
      <c r="D1035" t="s">
        <v>592</v>
      </c>
      <c r="E1035" t="s">
        <v>3163</v>
      </c>
      <c r="F1035" t="s">
        <v>594</v>
      </c>
      <c r="G1035" t="s">
        <v>3607</v>
      </c>
      <c r="H1035">
        <v>10926</v>
      </c>
      <c r="I1035" t="s">
        <v>616</v>
      </c>
      <c r="J1035" t="s">
        <v>3608</v>
      </c>
      <c r="L1035" t="s">
        <v>3609</v>
      </c>
      <c r="N1035" t="s">
        <v>3610</v>
      </c>
      <c r="O1035" t="s">
        <v>3611</v>
      </c>
      <c r="P1035" t="s">
        <v>3612</v>
      </c>
      <c r="Q1035" t="s">
        <v>642</v>
      </c>
      <c r="R1035">
        <v>1100</v>
      </c>
      <c r="S1035">
        <v>1100</v>
      </c>
      <c r="T1035">
        <v>808</v>
      </c>
      <c r="U1035">
        <v>22</v>
      </c>
      <c r="V1035">
        <v>22</v>
      </c>
      <c r="W1035">
        <v>22</v>
      </c>
      <c r="Y1035" t="s">
        <v>3613</v>
      </c>
      <c r="Z1035" t="s">
        <v>607</v>
      </c>
      <c r="AA1035">
        <v>1E-4</v>
      </c>
      <c r="AB1035">
        <v>1.5E-3</v>
      </c>
      <c r="AC1035">
        <v>1.3599999999999999E-2</v>
      </c>
      <c r="AD1035" t="s">
        <v>607</v>
      </c>
      <c r="AE1035">
        <v>0.83660000000000001</v>
      </c>
      <c r="AF1035">
        <v>8.4699999999999998E-2</v>
      </c>
      <c r="AG1035">
        <v>3.4700000000000002E-2</v>
      </c>
      <c r="AH1035">
        <v>6.4000000000000003E-3</v>
      </c>
      <c r="AI1035">
        <v>1.2500000000000001E-2</v>
      </c>
      <c r="AJ1035">
        <v>2.5000000000000001E-3</v>
      </c>
      <c r="AK1035">
        <v>2.7000000000000001E-3</v>
      </c>
      <c r="AL1035">
        <v>1.34E-3</v>
      </c>
      <c r="AM1035">
        <v>2.9999999999999997E-4</v>
      </c>
      <c r="AN1035">
        <v>7.1000000000000002E-4</v>
      </c>
      <c r="AO1035">
        <v>4.0000000000000003E-5</v>
      </c>
      <c r="AP1035">
        <v>0</v>
      </c>
      <c r="AQ1035" t="s">
        <v>607</v>
      </c>
      <c r="AR1035" t="s">
        <v>607</v>
      </c>
      <c r="AS1035" t="s">
        <v>607</v>
      </c>
      <c r="AT1035" t="s">
        <v>606</v>
      </c>
      <c r="AU1035" t="s">
        <v>606</v>
      </c>
      <c r="BK1035">
        <v>2.0000000000000001E-4</v>
      </c>
      <c r="BL1035">
        <v>4.0000000000000003E-5</v>
      </c>
      <c r="BM1035">
        <v>1.8000000000000001E-4</v>
      </c>
      <c r="BN1035">
        <v>1.0000000000000001E-5</v>
      </c>
      <c r="BO1035">
        <v>1.0000000000000001E-5</v>
      </c>
      <c r="BP1035">
        <v>4.0000000000000003E-5</v>
      </c>
      <c r="BQ1035">
        <v>0</v>
      </c>
      <c r="BR1035">
        <v>1.0200000000000001E-3</v>
      </c>
      <c r="BS1035">
        <v>2.7999999999999998E-4</v>
      </c>
      <c r="BT1035">
        <v>3.2000000000000003E-4</v>
      </c>
      <c r="BU1035">
        <v>2.1000000000000001E-4</v>
      </c>
      <c r="BV1035">
        <v>0.69199999999999995</v>
      </c>
      <c r="BW1035">
        <v>0.84811519999999996</v>
      </c>
      <c r="BX1035">
        <v>20.100000000000001</v>
      </c>
      <c r="BY1035">
        <v>4616.1000000000004</v>
      </c>
      <c r="BZ1035">
        <v>215.3</v>
      </c>
      <c r="CB1035">
        <v>97.1</v>
      </c>
      <c r="CC1035">
        <v>3.3526111350000001</v>
      </c>
      <c r="CD1035">
        <v>3.3497614160000002</v>
      </c>
      <c r="CE1035">
        <v>193.43</v>
      </c>
      <c r="CF1035" t="s">
        <v>609</v>
      </c>
      <c r="CG1035">
        <v>3</v>
      </c>
      <c r="CH1035" t="s">
        <v>3614</v>
      </c>
      <c r="CJ1035" t="s">
        <v>3615</v>
      </c>
      <c r="CW1035" t="s">
        <v>3616</v>
      </c>
      <c r="CX1035">
        <v>0</v>
      </c>
      <c r="CY1035" t="s">
        <v>677</v>
      </c>
    </row>
    <row r="1036" spans="1:103" hidden="1">
      <c r="B1036">
        <v>76620</v>
      </c>
      <c r="C1036" t="s">
        <v>3617</v>
      </c>
      <c r="D1036" t="s">
        <v>592</v>
      </c>
      <c r="E1036" t="s">
        <v>3163</v>
      </c>
      <c r="F1036" t="s">
        <v>594</v>
      </c>
      <c r="G1036" t="s">
        <v>3618</v>
      </c>
      <c r="H1036">
        <v>18292</v>
      </c>
      <c r="I1036" t="s">
        <v>616</v>
      </c>
      <c r="J1036" t="s">
        <v>3619</v>
      </c>
      <c r="L1036" t="s">
        <v>3609</v>
      </c>
      <c r="N1036" t="s">
        <v>3610</v>
      </c>
      <c r="O1036" t="s">
        <v>3611</v>
      </c>
      <c r="P1036" t="s">
        <v>3612</v>
      </c>
      <c r="Q1036" t="s">
        <v>1137</v>
      </c>
      <c r="R1036">
        <v>1275</v>
      </c>
      <c r="S1036">
        <v>1275</v>
      </c>
      <c r="T1036">
        <v>918</v>
      </c>
      <c r="U1036">
        <v>24</v>
      </c>
      <c r="V1036">
        <v>24</v>
      </c>
      <c r="W1036">
        <v>22</v>
      </c>
      <c r="Y1036" t="s">
        <v>3613</v>
      </c>
      <c r="Z1036">
        <v>1E-4</v>
      </c>
      <c r="AA1036">
        <v>1E-4</v>
      </c>
      <c r="AB1036">
        <v>1.9E-3</v>
      </c>
      <c r="AC1036">
        <v>1.3299999999999999E-2</v>
      </c>
      <c r="AD1036" t="s">
        <v>607</v>
      </c>
      <c r="AE1036">
        <v>0.83379999999999999</v>
      </c>
      <c r="AF1036">
        <v>8.3799999999999999E-2</v>
      </c>
      <c r="AG1036">
        <v>3.7499999999999999E-2</v>
      </c>
      <c r="AH1036">
        <v>5.8999999999999999E-3</v>
      </c>
      <c r="AI1036">
        <v>1.2999999999999999E-2</v>
      </c>
      <c r="AJ1036">
        <v>3.5999999999999999E-3</v>
      </c>
      <c r="AK1036">
        <v>3.8999999999999998E-3</v>
      </c>
      <c r="AL1036">
        <v>1.1100000000000001E-3</v>
      </c>
      <c r="AM1036">
        <v>1.7000000000000001E-4</v>
      </c>
      <c r="AN1036">
        <v>2.7999999999999998E-4</v>
      </c>
      <c r="AO1036">
        <v>0</v>
      </c>
      <c r="AP1036">
        <v>0</v>
      </c>
      <c r="AQ1036" t="s">
        <v>607</v>
      </c>
      <c r="AR1036" t="s">
        <v>606</v>
      </c>
      <c r="AS1036" t="s">
        <v>607</v>
      </c>
      <c r="AT1036" t="s">
        <v>606</v>
      </c>
      <c r="AU1036" t="s">
        <v>606</v>
      </c>
      <c r="BK1036">
        <v>1.3999999999999999E-4</v>
      </c>
      <c r="BL1036">
        <v>4.0000000000000003E-5</v>
      </c>
      <c r="BM1036">
        <v>1E-4</v>
      </c>
      <c r="BN1036">
        <v>0</v>
      </c>
      <c r="BO1036">
        <v>0</v>
      </c>
      <c r="BP1036">
        <v>0</v>
      </c>
      <c r="BQ1036">
        <v>0</v>
      </c>
      <c r="BR1036">
        <v>7.5000000000000002E-4</v>
      </c>
      <c r="BS1036">
        <v>1.8000000000000001E-4</v>
      </c>
      <c r="BT1036">
        <v>2.1000000000000001E-4</v>
      </c>
      <c r="BU1036">
        <v>1.2E-4</v>
      </c>
      <c r="BV1036">
        <v>0.69499999999999995</v>
      </c>
      <c r="BW1036">
        <v>0.85179199999999999</v>
      </c>
      <c r="BX1036">
        <v>20.100000000000001</v>
      </c>
      <c r="BY1036">
        <v>4612.8999999999996</v>
      </c>
      <c r="BZ1036">
        <v>215.8</v>
      </c>
      <c r="CB1036">
        <v>93.1</v>
      </c>
      <c r="CC1036">
        <v>3.2145015109999999</v>
      </c>
      <c r="CD1036">
        <v>3.211769184</v>
      </c>
      <c r="CE1036">
        <v>185.05</v>
      </c>
      <c r="CF1036" t="s">
        <v>609</v>
      </c>
      <c r="CG1036">
        <v>5</v>
      </c>
      <c r="CH1036" t="s">
        <v>3620</v>
      </c>
      <c r="CJ1036" t="s">
        <v>3621</v>
      </c>
      <c r="CW1036" t="s">
        <v>3616</v>
      </c>
      <c r="CX1036">
        <v>0</v>
      </c>
      <c r="CY1036" t="s">
        <v>677</v>
      </c>
    </row>
    <row r="1037" spans="1:103" hidden="1">
      <c r="A1037" t="str">
        <f t="shared" ref="A1037:A1038" si="6">2&amp;J1037</f>
        <v>200/D-093-K/094-A-11/00</v>
      </c>
      <c r="B1037">
        <v>52717</v>
      </c>
      <c r="C1037" t="s">
        <v>3198</v>
      </c>
      <c r="D1037" t="s">
        <v>592</v>
      </c>
      <c r="E1037" t="s">
        <v>3163</v>
      </c>
      <c r="F1037" t="s">
        <v>594</v>
      </c>
      <c r="G1037" t="s">
        <v>3622</v>
      </c>
      <c r="H1037">
        <v>17534</v>
      </c>
      <c r="I1037" t="s">
        <v>616</v>
      </c>
      <c r="J1037" t="s">
        <v>667</v>
      </c>
      <c r="L1037" t="s">
        <v>668</v>
      </c>
      <c r="N1037" t="s">
        <v>3623</v>
      </c>
      <c r="O1037" t="s">
        <v>3612</v>
      </c>
      <c r="P1037" t="s">
        <v>3624</v>
      </c>
      <c r="Q1037" t="s">
        <v>3124</v>
      </c>
      <c r="R1037">
        <v>4500</v>
      </c>
      <c r="S1037">
        <v>4500</v>
      </c>
      <c r="T1037">
        <v>3095</v>
      </c>
      <c r="U1037">
        <v>21</v>
      </c>
      <c r="V1037">
        <v>21</v>
      </c>
      <c r="W1037">
        <v>21</v>
      </c>
      <c r="Z1037" t="s">
        <v>607</v>
      </c>
      <c r="AA1037">
        <v>1E-4</v>
      </c>
      <c r="AB1037">
        <v>2.3999999999999998E-3</v>
      </c>
      <c r="AC1037">
        <v>2.4199999999999999E-2</v>
      </c>
      <c r="AD1037">
        <v>1.04E-2</v>
      </c>
      <c r="AE1037">
        <v>0.82289999999999996</v>
      </c>
      <c r="AF1037">
        <v>7.9399999999999998E-2</v>
      </c>
      <c r="AG1037">
        <v>3.32E-2</v>
      </c>
      <c r="AH1037">
        <v>5.4000000000000003E-3</v>
      </c>
      <c r="AI1037">
        <v>1.04E-2</v>
      </c>
      <c r="AJ1037">
        <v>3.3E-3</v>
      </c>
      <c r="AK1037">
        <v>3.3999999999999998E-3</v>
      </c>
      <c r="AL1037">
        <v>1.4599999999999999E-3</v>
      </c>
      <c r="AM1037">
        <v>2.5000000000000001E-4</v>
      </c>
      <c r="AN1037">
        <v>6.3000000000000003E-4</v>
      </c>
      <c r="AO1037">
        <v>0</v>
      </c>
      <c r="AP1037">
        <v>0</v>
      </c>
      <c r="AQ1037" t="s">
        <v>606</v>
      </c>
      <c r="AR1037" t="s">
        <v>606</v>
      </c>
      <c r="AS1037" t="s">
        <v>606</v>
      </c>
      <c r="AT1037" t="s">
        <v>606</v>
      </c>
      <c r="AU1037" t="s">
        <v>606</v>
      </c>
      <c r="BK1037">
        <v>2.1000000000000001E-4</v>
      </c>
      <c r="BL1037">
        <v>6.0000000000000002E-5</v>
      </c>
      <c r="BM1037">
        <v>1.7000000000000001E-4</v>
      </c>
      <c r="BN1037">
        <v>0</v>
      </c>
      <c r="BO1037">
        <v>0</v>
      </c>
      <c r="BP1037">
        <v>0</v>
      </c>
      <c r="BQ1037">
        <v>0</v>
      </c>
      <c r="BR1037">
        <v>1.08E-3</v>
      </c>
      <c r="BS1037">
        <v>2.9999999999999997E-4</v>
      </c>
      <c r="BT1037">
        <v>4.4000000000000002E-4</v>
      </c>
      <c r="BU1037">
        <v>2.9999999999999997E-4</v>
      </c>
      <c r="BV1037">
        <v>0.70399999999999996</v>
      </c>
      <c r="BW1037">
        <v>0.86282239999999999</v>
      </c>
      <c r="BX1037">
        <v>20.399999999999999</v>
      </c>
      <c r="BY1037">
        <v>4690.1000000000004</v>
      </c>
      <c r="BZ1037">
        <v>217.3</v>
      </c>
      <c r="CB1037">
        <v>94.5</v>
      </c>
      <c r="CC1037">
        <v>3.2628398789999999</v>
      </c>
      <c r="CD1037">
        <v>3.260066465</v>
      </c>
      <c r="CE1037">
        <v>187.78</v>
      </c>
      <c r="CF1037" t="s">
        <v>673</v>
      </c>
      <c r="CG1037">
        <v>10400</v>
      </c>
      <c r="CH1037" t="s">
        <v>674</v>
      </c>
      <c r="CJ1037" t="s">
        <v>675</v>
      </c>
      <c r="CW1037" t="s">
        <v>3527</v>
      </c>
      <c r="CX1037">
        <v>8100</v>
      </c>
      <c r="CY1037" t="s">
        <v>677</v>
      </c>
    </row>
    <row r="1038" spans="1:103" hidden="1">
      <c r="A1038" t="str">
        <f t="shared" si="6"/>
        <v>200/D-093-K/094-A-11/00</v>
      </c>
      <c r="B1038">
        <v>52718</v>
      </c>
      <c r="C1038" t="s">
        <v>3079</v>
      </c>
      <c r="D1038" t="s">
        <v>592</v>
      </c>
      <c r="E1038" t="s">
        <v>3163</v>
      </c>
      <c r="F1038" t="s">
        <v>594</v>
      </c>
      <c r="G1038" t="s">
        <v>3625</v>
      </c>
      <c r="H1038">
        <v>16386</v>
      </c>
      <c r="I1038" t="s">
        <v>616</v>
      </c>
      <c r="J1038" t="s">
        <v>667</v>
      </c>
      <c r="L1038" t="s">
        <v>864</v>
      </c>
      <c r="N1038" t="s">
        <v>3623</v>
      </c>
      <c r="O1038" t="s">
        <v>3612</v>
      </c>
      <c r="P1038" t="s">
        <v>3624</v>
      </c>
      <c r="Q1038" t="s">
        <v>3081</v>
      </c>
      <c r="R1038">
        <v>95</v>
      </c>
      <c r="S1038">
        <v>95</v>
      </c>
      <c r="T1038">
        <v>60</v>
      </c>
      <c r="U1038">
        <v>13</v>
      </c>
      <c r="V1038">
        <v>13</v>
      </c>
      <c r="W1038">
        <v>21</v>
      </c>
      <c r="Y1038" t="s">
        <v>3626</v>
      </c>
      <c r="Z1038">
        <v>1E-4</v>
      </c>
      <c r="AA1038">
        <v>2.0000000000000001E-4</v>
      </c>
      <c r="AB1038">
        <v>6.3E-3</v>
      </c>
      <c r="AC1038">
        <v>1.0200000000000001E-2</v>
      </c>
      <c r="AD1038">
        <v>1E-4</v>
      </c>
      <c r="AE1038">
        <v>0.81479999999999997</v>
      </c>
      <c r="AF1038">
        <v>8.3000000000000004E-2</v>
      </c>
      <c r="AG1038">
        <v>5.4600000000000003E-2</v>
      </c>
      <c r="AH1038">
        <v>6.4000000000000003E-3</v>
      </c>
      <c r="AI1038">
        <v>1.3899999999999999E-2</v>
      </c>
      <c r="AJ1038">
        <v>3.0000000000000001E-3</v>
      </c>
      <c r="AK1038">
        <v>3.2000000000000002E-3</v>
      </c>
      <c r="AL1038">
        <v>1.1100000000000001E-3</v>
      </c>
      <c r="AM1038">
        <v>2.5999999999999998E-4</v>
      </c>
      <c r="AN1038">
        <v>6.4000000000000005E-4</v>
      </c>
      <c r="AO1038">
        <v>4.0000000000000003E-5</v>
      </c>
      <c r="AP1038">
        <v>0</v>
      </c>
      <c r="AQ1038" t="s">
        <v>607</v>
      </c>
      <c r="AR1038" t="s">
        <v>607</v>
      </c>
      <c r="AS1038" t="s">
        <v>607</v>
      </c>
      <c r="AT1038" t="s">
        <v>606</v>
      </c>
      <c r="AU1038" t="s">
        <v>606</v>
      </c>
      <c r="BK1038">
        <v>1.7000000000000001E-4</v>
      </c>
      <c r="BL1038">
        <v>2.0000000000000002E-5</v>
      </c>
      <c r="BM1038">
        <v>2.0000000000000001E-4</v>
      </c>
      <c r="BN1038">
        <v>1.0000000000000001E-5</v>
      </c>
      <c r="BO1038">
        <v>1.0000000000000001E-5</v>
      </c>
      <c r="BP1038">
        <v>4.0000000000000003E-5</v>
      </c>
      <c r="BQ1038">
        <v>0</v>
      </c>
      <c r="BR1038">
        <v>6.7000000000000002E-4</v>
      </c>
      <c r="BS1038">
        <v>2.5000000000000001E-4</v>
      </c>
      <c r="BT1038">
        <v>4.2000000000000002E-4</v>
      </c>
      <c r="BU1038">
        <v>3.6000000000000002E-4</v>
      </c>
      <c r="BV1038">
        <v>0.71199999999999997</v>
      </c>
      <c r="BW1038">
        <v>0.87262720000000005</v>
      </c>
      <c r="BX1038">
        <v>20.6</v>
      </c>
      <c r="BY1038">
        <v>4592</v>
      </c>
      <c r="BZ1038">
        <v>218.4</v>
      </c>
      <c r="CB1038">
        <v>97.3</v>
      </c>
      <c r="CC1038">
        <v>3.3595166160000001</v>
      </c>
      <c r="CD1038">
        <v>3.3566610269999999</v>
      </c>
      <c r="CE1038">
        <v>193.46</v>
      </c>
      <c r="CF1038" t="s">
        <v>609</v>
      </c>
      <c r="CG1038">
        <v>100</v>
      </c>
      <c r="CH1038" t="s">
        <v>3083</v>
      </c>
      <c r="CJ1038" t="s">
        <v>675</v>
      </c>
      <c r="CW1038" t="s">
        <v>3527</v>
      </c>
      <c r="CX1038">
        <v>0</v>
      </c>
      <c r="CY1038" t="s">
        <v>677</v>
      </c>
    </row>
    <row r="1039" spans="1:103" hidden="1">
      <c r="B1039">
        <v>85426</v>
      </c>
      <c r="C1039" t="s">
        <v>2725</v>
      </c>
      <c r="D1039" t="s">
        <v>592</v>
      </c>
      <c r="E1039" t="s">
        <v>614</v>
      </c>
      <c r="F1039" t="s">
        <v>594</v>
      </c>
      <c r="G1039" t="s">
        <v>3627</v>
      </c>
      <c r="H1039">
        <v>11846</v>
      </c>
      <c r="I1039" t="s">
        <v>616</v>
      </c>
      <c r="J1039" t="s">
        <v>2727</v>
      </c>
      <c r="L1039" t="s">
        <v>2310</v>
      </c>
      <c r="N1039" t="s">
        <v>3628</v>
      </c>
      <c r="O1039" t="s">
        <v>3623</v>
      </c>
      <c r="P1039" t="s">
        <v>3628</v>
      </c>
      <c r="Q1039" t="s">
        <v>3629</v>
      </c>
      <c r="R1039">
        <v>750</v>
      </c>
      <c r="S1039">
        <v>750</v>
      </c>
      <c r="T1039">
        <v>594</v>
      </c>
      <c r="U1039">
        <v>24</v>
      </c>
      <c r="V1039">
        <v>24</v>
      </c>
      <c r="W1039">
        <v>23</v>
      </c>
      <c r="Y1039" t="s">
        <v>3630</v>
      </c>
      <c r="Z1039" t="s">
        <v>607</v>
      </c>
      <c r="AA1039">
        <v>2.9999999999999997E-4</v>
      </c>
      <c r="AB1039">
        <v>0.01</v>
      </c>
      <c r="AC1039">
        <v>1.5699999999999999E-2</v>
      </c>
      <c r="AD1039" t="s">
        <v>606</v>
      </c>
      <c r="AE1039">
        <v>0.95420000000000005</v>
      </c>
      <c r="AF1039">
        <v>1.32E-2</v>
      </c>
      <c r="AG1039">
        <v>2.8E-3</v>
      </c>
      <c r="AH1039">
        <v>1.1000000000000001E-3</v>
      </c>
      <c r="AI1039">
        <v>1E-3</v>
      </c>
      <c r="AJ1039">
        <v>5.0000000000000001E-4</v>
      </c>
      <c r="AK1039">
        <v>2.9999999999999997E-4</v>
      </c>
      <c r="AL1039">
        <v>1.2999999999999999E-4</v>
      </c>
      <c r="AM1039">
        <v>0</v>
      </c>
      <c r="AN1039">
        <v>3.4000000000000002E-4</v>
      </c>
      <c r="AO1039">
        <v>9.0000000000000006E-5</v>
      </c>
      <c r="AP1039">
        <v>0</v>
      </c>
      <c r="AQ1039" t="s">
        <v>607</v>
      </c>
      <c r="AR1039" t="s">
        <v>607</v>
      </c>
      <c r="AS1039" t="s">
        <v>607</v>
      </c>
      <c r="AT1039" t="s">
        <v>606</v>
      </c>
      <c r="AU1039" t="s">
        <v>606</v>
      </c>
      <c r="BK1039">
        <v>3.0000000000000001E-5</v>
      </c>
      <c r="BL1039">
        <v>5.0000000000000002E-5</v>
      </c>
      <c r="BM1039">
        <v>1.0000000000000001E-5</v>
      </c>
      <c r="BN1039">
        <v>0</v>
      </c>
      <c r="BO1039">
        <v>0</v>
      </c>
      <c r="BP1039">
        <v>1.0000000000000001E-5</v>
      </c>
      <c r="BQ1039">
        <v>0</v>
      </c>
      <c r="BR1039">
        <v>1.2E-4</v>
      </c>
      <c r="BS1039">
        <v>4.0000000000000003E-5</v>
      </c>
      <c r="BT1039">
        <v>3.0000000000000001E-5</v>
      </c>
      <c r="BU1039">
        <v>5.0000000000000002E-5</v>
      </c>
      <c r="BV1039">
        <v>0.59</v>
      </c>
      <c r="BW1039">
        <v>0.72310399999999997</v>
      </c>
      <c r="BX1039">
        <v>17.100000000000001</v>
      </c>
      <c r="BY1039">
        <v>4626.8999999999996</v>
      </c>
      <c r="BZ1039">
        <v>194.8</v>
      </c>
      <c r="CB1039">
        <v>110</v>
      </c>
      <c r="CC1039">
        <v>3.798014674</v>
      </c>
      <c r="CD1039">
        <v>3.794786362</v>
      </c>
      <c r="CE1039">
        <v>222.85</v>
      </c>
      <c r="CF1039" t="s">
        <v>609</v>
      </c>
      <c r="CG1039">
        <v>0</v>
      </c>
      <c r="CH1039" t="s">
        <v>3631</v>
      </c>
      <c r="CJ1039" t="s">
        <v>2730</v>
      </c>
      <c r="CW1039" t="s">
        <v>1569</v>
      </c>
      <c r="CX1039">
        <v>0</v>
      </c>
      <c r="CY1039" t="s">
        <v>677</v>
      </c>
    </row>
    <row r="1040" spans="1:103" hidden="1">
      <c r="C1040" t="s">
        <v>3632</v>
      </c>
      <c r="D1040" t="s">
        <v>592</v>
      </c>
      <c r="E1040" t="s">
        <v>3633</v>
      </c>
      <c r="F1040" t="s">
        <v>594</v>
      </c>
      <c r="G1040" t="s">
        <v>3634</v>
      </c>
      <c r="H1040">
        <v>16796</v>
      </c>
      <c r="I1040" t="s">
        <v>597</v>
      </c>
      <c r="J1040" t="s">
        <v>3635</v>
      </c>
      <c r="N1040" t="s">
        <v>3636</v>
      </c>
      <c r="O1040" t="s">
        <v>3637</v>
      </c>
      <c r="P1040" t="s">
        <v>3638</v>
      </c>
      <c r="Q1040" t="s">
        <v>642</v>
      </c>
      <c r="R1040">
        <v>95</v>
      </c>
      <c r="S1040">
        <v>95</v>
      </c>
      <c r="T1040">
        <v>138</v>
      </c>
      <c r="U1040">
        <v>34</v>
      </c>
      <c r="V1040">
        <v>34</v>
      </c>
      <c r="W1040">
        <v>23</v>
      </c>
      <c r="Z1040" t="s">
        <v>607</v>
      </c>
      <c r="AA1040">
        <v>2.0000000000000001E-4</v>
      </c>
      <c r="AB1040">
        <v>5.5999999999999999E-3</v>
      </c>
      <c r="AC1040">
        <v>4.4999999999999998E-2</v>
      </c>
      <c r="AD1040" t="s">
        <v>606</v>
      </c>
      <c r="AE1040">
        <v>0.94330000000000003</v>
      </c>
      <c r="AF1040">
        <v>5.7000000000000002E-3</v>
      </c>
      <c r="AG1040">
        <v>2.0000000000000001E-4</v>
      </c>
      <c r="AH1040" t="s">
        <v>607</v>
      </c>
      <c r="AI1040" t="s">
        <v>607</v>
      </c>
      <c r="AJ1040" t="s">
        <v>606</v>
      </c>
      <c r="AK1040" t="s">
        <v>606</v>
      </c>
      <c r="AL1040" t="s">
        <v>606</v>
      </c>
      <c r="AM1040" t="s">
        <v>607</v>
      </c>
      <c r="BV1040">
        <v>0.60299999999999998</v>
      </c>
      <c r="BW1040">
        <v>0.73903680000000005</v>
      </c>
      <c r="BX1040">
        <v>17.5</v>
      </c>
      <c r="BY1040">
        <v>4717.5</v>
      </c>
      <c r="BZ1040">
        <v>195.9</v>
      </c>
      <c r="CB1040">
        <v>95</v>
      </c>
      <c r="CC1040">
        <v>3.2801035820000002</v>
      </c>
      <c r="CD1040">
        <v>3.2773154940000002</v>
      </c>
      <c r="CE1040">
        <v>195</v>
      </c>
      <c r="CF1040" t="s">
        <v>609</v>
      </c>
      <c r="CG1040">
        <v>0</v>
      </c>
      <c r="CJ1040" t="s">
        <v>3639</v>
      </c>
      <c r="CW1040" t="s">
        <v>3640</v>
      </c>
      <c r="CX1040">
        <v>0</v>
      </c>
      <c r="CY1040" t="s">
        <v>677</v>
      </c>
    </row>
    <row r="1041" spans="1:103" hidden="1">
      <c r="A1041" t="str">
        <f t="shared" ref="A1041:A1042" si="7">2&amp;J1041</f>
        <v>200/D-093-K/094-A-11/00</v>
      </c>
      <c r="B1041">
        <v>52718</v>
      </c>
      <c r="C1041" t="s">
        <v>3641</v>
      </c>
      <c r="D1041" t="s">
        <v>592</v>
      </c>
      <c r="E1041" t="s">
        <v>3163</v>
      </c>
      <c r="F1041" t="s">
        <v>594</v>
      </c>
      <c r="G1041" t="s">
        <v>3642</v>
      </c>
      <c r="H1041">
        <v>17650</v>
      </c>
      <c r="I1041" t="s">
        <v>616</v>
      </c>
      <c r="J1041" t="s">
        <v>667</v>
      </c>
      <c r="L1041" t="s">
        <v>668</v>
      </c>
      <c r="N1041" t="s">
        <v>3643</v>
      </c>
      <c r="O1041" t="s">
        <v>3644</v>
      </c>
      <c r="P1041" t="s">
        <v>3645</v>
      </c>
      <c r="Q1041" t="s">
        <v>3646</v>
      </c>
      <c r="R1041">
        <v>70</v>
      </c>
      <c r="S1041">
        <v>70</v>
      </c>
      <c r="T1041">
        <v>57</v>
      </c>
      <c r="U1041">
        <v>28</v>
      </c>
      <c r="V1041">
        <v>28</v>
      </c>
      <c r="W1041">
        <v>21</v>
      </c>
      <c r="Z1041">
        <v>1E-4</v>
      </c>
      <c r="AA1041">
        <v>2.0000000000000001E-4</v>
      </c>
      <c r="AB1041">
        <v>6.1000000000000004E-3</v>
      </c>
      <c r="AC1041">
        <v>1.0999999999999999E-2</v>
      </c>
      <c r="AD1041">
        <v>1E-4</v>
      </c>
      <c r="AE1041">
        <v>0.81840000000000002</v>
      </c>
      <c r="AF1041">
        <v>8.3199999999999996E-2</v>
      </c>
      <c r="AG1041">
        <v>5.3400000000000003E-2</v>
      </c>
      <c r="AH1041">
        <v>6.0000000000000001E-3</v>
      </c>
      <c r="AI1041">
        <v>1.26E-2</v>
      </c>
      <c r="AJ1041">
        <v>2.5999999999999999E-3</v>
      </c>
      <c r="AK1041">
        <v>2.7000000000000001E-3</v>
      </c>
      <c r="AL1041">
        <v>1.0200000000000001E-3</v>
      </c>
      <c r="AM1041">
        <v>1.6000000000000001E-4</v>
      </c>
      <c r="AN1041">
        <v>4.8000000000000001E-4</v>
      </c>
      <c r="AO1041">
        <v>4.0000000000000003E-5</v>
      </c>
      <c r="AP1041">
        <v>0</v>
      </c>
      <c r="AQ1041" t="s">
        <v>607</v>
      </c>
      <c r="AR1041" t="s">
        <v>606</v>
      </c>
      <c r="AS1041" t="s">
        <v>606</v>
      </c>
      <c r="AT1041" t="s">
        <v>606</v>
      </c>
      <c r="AU1041" t="s">
        <v>606</v>
      </c>
      <c r="BK1041">
        <v>1.4999999999999999E-4</v>
      </c>
      <c r="BL1041">
        <v>2.0000000000000002E-5</v>
      </c>
      <c r="BM1041">
        <v>1.2999999999999999E-4</v>
      </c>
      <c r="BN1041">
        <v>1.0000000000000001E-5</v>
      </c>
      <c r="BO1041">
        <v>1.0000000000000001E-5</v>
      </c>
      <c r="BP1041">
        <v>4.0000000000000003E-5</v>
      </c>
      <c r="BQ1041">
        <v>0</v>
      </c>
      <c r="BR1041">
        <v>6.6E-4</v>
      </c>
      <c r="BS1041">
        <v>2.2000000000000001E-4</v>
      </c>
      <c r="BT1041">
        <v>3.6999999999999999E-4</v>
      </c>
      <c r="BU1041">
        <v>2.9E-4</v>
      </c>
      <c r="BV1041">
        <v>0.70599999999999996</v>
      </c>
      <c r="BW1041">
        <v>0.86527359999999998</v>
      </c>
      <c r="BX1041">
        <v>20.5</v>
      </c>
      <c r="BY1041">
        <v>4597.7</v>
      </c>
      <c r="BZ1041">
        <v>217.5</v>
      </c>
      <c r="CB1041">
        <v>97.8</v>
      </c>
      <c r="CC1041">
        <v>3.3767803189999999</v>
      </c>
      <c r="CD1041">
        <v>3.3739100560000002</v>
      </c>
      <c r="CE1041">
        <v>194.47</v>
      </c>
      <c r="CF1041" t="s">
        <v>609</v>
      </c>
      <c r="CG1041">
        <v>50</v>
      </c>
      <c r="CH1041" t="s">
        <v>3083</v>
      </c>
      <c r="CJ1041" t="s">
        <v>675</v>
      </c>
      <c r="CW1041" t="s">
        <v>3647</v>
      </c>
      <c r="CX1041">
        <v>0</v>
      </c>
      <c r="CY1041" t="s">
        <v>677</v>
      </c>
    </row>
    <row r="1042" spans="1:103" hidden="1">
      <c r="A1042" t="str">
        <f t="shared" si="7"/>
        <v>200/D-093-K/094-A-11/00</v>
      </c>
      <c r="B1042">
        <v>52717</v>
      </c>
      <c r="C1042" t="s">
        <v>3198</v>
      </c>
      <c r="D1042" t="s">
        <v>592</v>
      </c>
      <c r="E1042" t="s">
        <v>3163</v>
      </c>
      <c r="F1042" t="s">
        <v>594</v>
      </c>
      <c r="G1042" t="s">
        <v>3648</v>
      </c>
      <c r="H1042">
        <v>17634</v>
      </c>
      <c r="I1042" t="s">
        <v>616</v>
      </c>
      <c r="J1042" t="s">
        <v>667</v>
      </c>
      <c r="L1042" t="s">
        <v>668</v>
      </c>
      <c r="N1042" t="s">
        <v>3643</v>
      </c>
      <c r="O1042" t="s">
        <v>3644</v>
      </c>
      <c r="P1042" t="s">
        <v>3649</v>
      </c>
      <c r="Q1042" t="s">
        <v>3124</v>
      </c>
      <c r="R1042">
        <v>4800</v>
      </c>
      <c r="S1042">
        <v>4800</v>
      </c>
      <c r="T1042">
        <v>4123</v>
      </c>
      <c r="U1042">
        <v>34</v>
      </c>
      <c r="V1042">
        <v>34</v>
      </c>
      <c r="W1042">
        <v>21</v>
      </c>
      <c r="Y1042" t="s">
        <v>3650</v>
      </c>
      <c r="Z1042" t="s">
        <v>607</v>
      </c>
      <c r="AA1042">
        <v>1E-4</v>
      </c>
      <c r="AB1042">
        <v>2.2000000000000001E-3</v>
      </c>
      <c r="AC1042">
        <v>2.52E-2</v>
      </c>
      <c r="AD1042">
        <v>2.8000000000000001E-2</v>
      </c>
      <c r="AE1042">
        <v>0.80189999999999995</v>
      </c>
      <c r="AF1042">
        <v>7.8799999999999995E-2</v>
      </c>
      <c r="AG1042">
        <v>3.32E-2</v>
      </c>
      <c r="AH1042">
        <v>5.7000000000000002E-3</v>
      </c>
      <c r="AI1042">
        <v>1.06E-2</v>
      </c>
      <c r="AJ1042">
        <v>3.5000000000000001E-3</v>
      </c>
      <c r="AK1042">
        <v>3.5999999999999999E-3</v>
      </c>
      <c r="AL1042">
        <v>1.9300000000000001E-3</v>
      </c>
      <c r="AM1042">
        <v>5.4000000000000001E-4</v>
      </c>
      <c r="AN1042">
        <v>8.8000000000000003E-4</v>
      </c>
      <c r="AO1042">
        <v>4.0000000000000003E-5</v>
      </c>
      <c r="AP1042">
        <v>0</v>
      </c>
      <c r="AQ1042" t="s">
        <v>606</v>
      </c>
      <c r="AR1042" t="s">
        <v>607</v>
      </c>
      <c r="AS1042" t="s">
        <v>607</v>
      </c>
      <c r="AT1042" t="s">
        <v>606</v>
      </c>
      <c r="AU1042" t="s">
        <v>606</v>
      </c>
      <c r="BK1042">
        <v>2.7E-4</v>
      </c>
      <c r="BL1042">
        <v>6.9999999999999994E-5</v>
      </c>
      <c r="BM1042">
        <v>2.9E-4</v>
      </c>
      <c r="BN1042">
        <v>1.0000000000000001E-5</v>
      </c>
      <c r="BO1042">
        <v>1.0000000000000001E-5</v>
      </c>
      <c r="BP1042">
        <v>4.0000000000000003E-5</v>
      </c>
      <c r="BQ1042">
        <v>0</v>
      </c>
      <c r="BR1042">
        <v>1.5E-3</v>
      </c>
      <c r="BS1042">
        <v>4.6000000000000001E-4</v>
      </c>
      <c r="BT1042">
        <v>6.3000000000000003E-4</v>
      </c>
      <c r="BU1042">
        <v>5.2999999999999998E-4</v>
      </c>
      <c r="BV1042">
        <v>0.72399999999999998</v>
      </c>
      <c r="BW1042">
        <v>0.88733439999999997</v>
      </c>
      <c r="BX1042">
        <v>21</v>
      </c>
      <c r="BY1042">
        <v>4765.8999999999996</v>
      </c>
      <c r="BZ1042">
        <v>221.6</v>
      </c>
      <c r="CB1042">
        <v>95.8</v>
      </c>
      <c r="CC1042">
        <v>3.3077255069999998</v>
      </c>
      <c r="CD1042">
        <v>3.30491394</v>
      </c>
      <c r="CE1042">
        <v>190.86</v>
      </c>
      <c r="CF1042" t="s">
        <v>673</v>
      </c>
      <c r="CG1042">
        <v>28000</v>
      </c>
      <c r="CH1042" t="s">
        <v>674</v>
      </c>
      <c r="CJ1042" t="s">
        <v>675</v>
      </c>
      <c r="CW1042" t="s">
        <v>3647</v>
      </c>
      <c r="CX1042">
        <v>24000</v>
      </c>
      <c r="CY1042" t="s">
        <v>677</v>
      </c>
    </row>
    <row r="1043" spans="1:103" hidden="1">
      <c r="B1043">
        <v>76778</v>
      </c>
      <c r="C1043" t="s">
        <v>2139</v>
      </c>
      <c r="D1043" t="s">
        <v>592</v>
      </c>
      <c r="E1043" t="s">
        <v>614</v>
      </c>
      <c r="F1043" t="s">
        <v>594</v>
      </c>
      <c r="G1043" t="s">
        <v>3651</v>
      </c>
      <c r="H1043" t="s">
        <v>2821</v>
      </c>
      <c r="I1043" t="s">
        <v>616</v>
      </c>
      <c r="J1043" t="s">
        <v>1302</v>
      </c>
      <c r="L1043" t="s">
        <v>617</v>
      </c>
      <c r="N1043" t="s">
        <v>2823</v>
      </c>
      <c r="O1043" t="s">
        <v>3652</v>
      </c>
      <c r="P1043" t="s">
        <v>3653</v>
      </c>
      <c r="Q1043" t="s">
        <v>2956</v>
      </c>
      <c r="R1043">
        <v>210</v>
      </c>
      <c r="S1043">
        <v>210</v>
      </c>
      <c r="T1043" t="s">
        <v>605</v>
      </c>
      <c r="U1043" t="s">
        <v>694</v>
      </c>
      <c r="V1043" t="s">
        <v>694</v>
      </c>
      <c r="W1043">
        <v>21</v>
      </c>
      <c r="Z1043" t="s">
        <v>607</v>
      </c>
      <c r="AA1043" t="s">
        <v>607</v>
      </c>
      <c r="AB1043" t="s">
        <v>606</v>
      </c>
      <c r="AC1043">
        <v>0.90339999999999998</v>
      </c>
      <c r="AD1043">
        <v>1.8E-3</v>
      </c>
      <c r="AE1043">
        <v>9.4399999999999998E-2</v>
      </c>
      <c r="AF1043">
        <v>4.0000000000000002E-4</v>
      </c>
      <c r="AG1043" t="s">
        <v>606</v>
      </c>
      <c r="AH1043" t="s">
        <v>607</v>
      </c>
      <c r="AI1043" t="s">
        <v>607</v>
      </c>
      <c r="AJ1043" t="s">
        <v>607</v>
      </c>
      <c r="AK1043" t="s">
        <v>607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 t="s">
        <v>607</v>
      </c>
      <c r="AR1043" t="s">
        <v>606</v>
      </c>
      <c r="AS1043" t="s">
        <v>606</v>
      </c>
      <c r="AT1043" t="s">
        <v>606</v>
      </c>
      <c r="AU1043" t="s">
        <v>606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0</v>
      </c>
      <c r="BT1043">
        <v>0</v>
      </c>
      <c r="BU1043">
        <v>0</v>
      </c>
      <c r="BV1043">
        <v>1.4279999999999999</v>
      </c>
      <c r="BW1043">
        <v>1.7501568000000001</v>
      </c>
      <c r="BX1043">
        <v>41.4</v>
      </c>
      <c r="BY1043">
        <v>7115.5</v>
      </c>
      <c r="BZ1043">
        <v>293.60000000000002</v>
      </c>
      <c r="CB1043">
        <v>107.4</v>
      </c>
      <c r="CC1043">
        <v>3.7082434179999999</v>
      </c>
      <c r="CD1043">
        <v>3.7050914110000002</v>
      </c>
      <c r="CE1043">
        <v>215.54</v>
      </c>
      <c r="CF1043" t="s">
        <v>609</v>
      </c>
      <c r="CG1043">
        <v>1800</v>
      </c>
      <c r="CH1043" t="s">
        <v>2957</v>
      </c>
      <c r="CI1043" t="s">
        <v>157</v>
      </c>
      <c r="CJ1043" t="s">
        <v>624</v>
      </c>
      <c r="CW1043" t="s">
        <v>3654</v>
      </c>
      <c r="CX1043">
        <v>0</v>
      </c>
      <c r="CY1043" t="s">
        <v>677</v>
      </c>
    </row>
    <row r="1044" spans="1:103" hidden="1">
      <c r="B1044">
        <v>79040</v>
      </c>
      <c r="C1044" t="s">
        <v>3105</v>
      </c>
      <c r="D1044" t="s">
        <v>592</v>
      </c>
      <c r="E1044" t="s">
        <v>614</v>
      </c>
      <c r="F1044" t="s">
        <v>594</v>
      </c>
      <c r="G1044" t="s">
        <v>3655</v>
      </c>
      <c r="H1044" t="s">
        <v>3157</v>
      </c>
      <c r="I1044" t="s">
        <v>616</v>
      </c>
      <c r="J1044" t="s">
        <v>1302</v>
      </c>
      <c r="L1044" t="s">
        <v>617</v>
      </c>
      <c r="N1044" t="s">
        <v>2823</v>
      </c>
      <c r="O1044" t="s">
        <v>3652</v>
      </c>
      <c r="P1044" t="s">
        <v>3653</v>
      </c>
      <c r="Q1044" t="s">
        <v>3114</v>
      </c>
      <c r="R1044">
        <v>8031</v>
      </c>
      <c r="S1044">
        <v>8031</v>
      </c>
      <c r="T1044">
        <v>6326</v>
      </c>
      <c r="U1044">
        <v>27</v>
      </c>
      <c r="V1044">
        <v>27</v>
      </c>
      <c r="W1044">
        <v>23</v>
      </c>
      <c r="Y1044" t="s">
        <v>3656</v>
      </c>
      <c r="Z1044" t="s">
        <v>607</v>
      </c>
      <c r="AA1044">
        <v>4.0000000000000002E-4</v>
      </c>
      <c r="AB1044">
        <v>8.3999999999999995E-3</v>
      </c>
      <c r="AC1044">
        <v>1.72E-2</v>
      </c>
      <c r="AD1044" t="s">
        <v>606</v>
      </c>
      <c r="AE1044">
        <v>0.96550000000000002</v>
      </c>
      <c r="AF1044">
        <v>5.4999999999999997E-3</v>
      </c>
      <c r="AG1044">
        <v>1E-3</v>
      </c>
      <c r="AH1044">
        <v>2.9999999999999997E-4</v>
      </c>
      <c r="AI1044">
        <v>2.0000000000000001E-4</v>
      </c>
      <c r="AJ1044">
        <v>2.0000000000000001E-4</v>
      </c>
      <c r="AK1044">
        <v>1E-4</v>
      </c>
      <c r="AL1044">
        <v>2.0000000000000001E-4</v>
      </c>
      <c r="AM1044">
        <v>1.4999999999999999E-4</v>
      </c>
      <c r="AN1044">
        <v>5.0000000000000001E-4</v>
      </c>
      <c r="AO1044">
        <v>0</v>
      </c>
      <c r="AP1044">
        <v>0</v>
      </c>
      <c r="AQ1044" t="s">
        <v>606</v>
      </c>
      <c r="AR1044" t="s">
        <v>606</v>
      </c>
      <c r="AS1044" t="s">
        <v>606</v>
      </c>
      <c r="AT1044" t="s">
        <v>606</v>
      </c>
      <c r="AU1044" t="s">
        <v>606</v>
      </c>
      <c r="BK1044">
        <v>1.0000000000000001E-5</v>
      </c>
      <c r="BL1044">
        <v>4.0000000000000003E-5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>
        <v>1.6000000000000001E-4</v>
      </c>
      <c r="BS1044">
        <v>2.0000000000000002E-5</v>
      </c>
      <c r="BT1044">
        <v>2.0000000000000002E-5</v>
      </c>
      <c r="BU1044">
        <v>1E-4</v>
      </c>
      <c r="BV1044">
        <v>0.58299999999999996</v>
      </c>
      <c r="BW1044">
        <v>0.71452479999999996</v>
      </c>
      <c r="BX1044">
        <v>16.899999999999999</v>
      </c>
      <c r="BY1044">
        <v>4632.8999999999996</v>
      </c>
      <c r="BZ1044">
        <v>193.4</v>
      </c>
      <c r="CB1044">
        <v>104.9</v>
      </c>
      <c r="CC1044">
        <v>3.621924903</v>
      </c>
      <c r="CD1044">
        <v>3.6188462669999999</v>
      </c>
      <c r="CE1044">
        <v>212.86</v>
      </c>
      <c r="CF1044" t="s">
        <v>609</v>
      </c>
      <c r="CG1044">
        <v>0</v>
      </c>
      <c r="CH1044" t="s">
        <v>628</v>
      </c>
      <c r="CJ1044" t="s">
        <v>624</v>
      </c>
      <c r="CW1044" t="s">
        <v>3654</v>
      </c>
      <c r="CX1044">
        <v>0</v>
      </c>
      <c r="CY1044" t="s">
        <v>677</v>
      </c>
    </row>
    <row r="1045" spans="1:103" hidden="1">
      <c r="B1045">
        <v>79041</v>
      </c>
      <c r="C1045" t="s">
        <v>3105</v>
      </c>
      <c r="D1045" t="s">
        <v>592</v>
      </c>
      <c r="E1045" t="s">
        <v>614</v>
      </c>
      <c r="F1045" t="s">
        <v>594</v>
      </c>
      <c r="G1045" t="s">
        <v>3657</v>
      </c>
      <c r="H1045" t="s">
        <v>3000</v>
      </c>
      <c r="I1045" t="s">
        <v>616</v>
      </c>
      <c r="J1045" t="s">
        <v>1302</v>
      </c>
      <c r="L1045" t="s">
        <v>617</v>
      </c>
      <c r="N1045" t="s">
        <v>2823</v>
      </c>
      <c r="O1045" t="s">
        <v>3652</v>
      </c>
      <c r="P1045" t="s">
        <v>3658</v>
      </c>
      <c r="Q1045" t="s">
        <v>3110</v>
      </c>
      <c r="R1045">
        <v>7989</v>
      </c>
      <c r="S1045">
        <v>7989</v>
      </c>
      <c r="T1045">
        <v>6593</v>
      </c>
      <c r="U1045">
        <v>28</v>
      </c>
      <c r="V1045">
        <v>28</v>
      </c>
      <c r="W1045">
        <v>23</v>
      </c>
      <c r="Y1045" t="s">
        <v>3659</v>
      </c>
      <c r="Z1045" t="s">
        <v>607</v>
      </c>
      <c r="AA1045">
        <v>4.0000000000000002E-4</v>
      </c>
      <c r="AB1045">
        <v>8.8000000000000005E-3</v>
      </c>
      <c r="AC1045">
        <v>1.7399999999999999E-2</v>
      </c>
      <c r="AD1045" t="s">
        <v>606</v>
      </c>
      <c r="AE1045">
        <v>0.96319999999999995</v>
      </c>
      <c r="AF1045">
        <v>6.0000000000000001E-3</v>
      </c>
      <c r="AG1045">
        <v>1E-3</v>
      </c>
      <c r="AH1045">
        <v>5.0000000000000001E-4</v>
      </c>
      <c r="AI1045">
        <v>2.9999999999999997E-4</v>
      </c>
      <c r="AJ1045">
        <v>2.9999999999999997E-4</v>
      </c>
      <c r="AK1045">
        <v>2.0000000000000001E-4</v>
      </c>
      <c r="AL1045">
        <v>3.8999999999999999E-4</v>
      </c>
      <c r="AM1045">
        <v>3.3E-4</v>
      </c>
      <c r="AN1045">
        <v>5.5999999999999995E-4</v>
      </c>
      <c r="AO1045">
        <v>1E-4</v>
      </c>
      <c r="AP1045">
        <v>0</v>
      </c>
      <c r="AQ1045" t="s">
        <v>607</v>
      </c>
      <c r="AR1045" t="s">
        <v>607</v>
      </c>
      <c r="AS1045" t="s">
        <v>607</v>
      </c>
      <c r="AT1045" t="s">
        <v>606</v>
      </c>
      <c r="AU1045" t="s">
        <v>606</v>
      </c>
      <c r="BK1045">
        <v>1.0000000000000001E-5</v>
      </c>
      <c r="BL1045">
        <v>6.0000000000000002E-5</v>
      </c>
      <c r="BM1045">
        <v>0</v>
      </c>
      <c r="BN1045">
        <v>0</v>
      </c>
      <c r="BO1045">
        <v>0</v>
      </c>
      <c r="BP1045">
        <v>0</v>
      </c>
      <c r="BQ1045">
        <v>0</v>
      </c>
      <c r="BR1045">
        <v>2.5000000000000001E-4</v>
      </c>
      <c r="BS1045">
        <v>3.0000000000000001E-5</v>
      </c>
      <c r="BT1045">
        <v>3.0000000000000001E-5</v>
      </c>
      <c r="BU1045">
        <v>1.3999999999999999E-4</v>
      </c>
      <c r="BV1045">
        <v>0.58599999999999997</v>
      </c>
      <c r="BW1045">
        <v>0.7182016</v>
      </c>
      <c r="BX1045">
        <v>17</v>
      </c>
      <c r="BY1045">
        <v>4631.5</v>
      </c>
      <c r="BZ1045">
        <v>193.8</v>
      </c>
      <c r="CB1045">
        <v>104.5</v>
      </c>
      <c r="CC1045">
        <v>3.60811394</v>
      </c>
      <c r="CD1045">
        <v>3.605047044</v>
      </c>
      <c r="CE1045">
        <v>211.89</v>
      </c>
      <c r="CF1045" t="s">
        <v>609</v>
      </c>
      <c r="CG1045">
        <v>0</v>
      </c>
      <c r="CH1045" t="s">
        <v>631</v>
      </c>
      <c r="CJ1045" t="s">
        <v>624</v>
      </c>
      <c r="CW1045" t="s">
        <v>3654</v>
      </c>
      <c r="CX1045">
        <v>0</v>
      </c>
      <c r="CY1045" t="s">
        <v>677</v>
      </c>
    </row>
    <row r="1046" spans="1:103" hidden="1">
      <c r="B1046">
        <v>52320</v>
      </c>
      <c r="C1046" t="s">
        <v>3660</v>
      </c>
      <c r="D1046" t="s">
        <v>592</v>
      </c>
      <c r="E1046" t="s">
        <v>3163</v>
      </c>
      <c r="F1046" t="s">
        <v>594</v>
      </c>
      <c r="G1046" t="s">
        <v>3661</v>
      </c>
      <c r="H1046">
        <v>12222</v>
      </c>
      <c r="I1046" t="s">
        <v>616</v>
      </c>
      <c r="J1046" t="s">
        <v>3662</v>
      </c>
      <c r="K1046">
        <v>455</v>
      </c>
      <c r="L1046" t="s">
        <v>2923</v>
      </c>
      <c r="M1046" t="s">
        <v>1638</v>
      </c>
      <c r="N1046" t="s">
        <v>2823</v>
      </c>
      <c r="O1046" t="s">
        <v>3663</v>
      </c>
      <c r="P1046" t="s">
        <v>3653</v>
      </c>
      <c r="Q1046" t="s">
        <v>642</v>
      </c>
      <c r="R1046">
        <v>400</v>
      </c>
      <c r="S1046">
        <v>400</v>
      </c>
      <c r="T1046">
        <v>225</v>
      </c>
      <c r="U1046">
        <v>19</v>
      </c>
      <c r="V1046">
        <v>19</v>
      </c>
      <c r="W1046">
        <v>23</v>
      </c>
      <c r="Z1046" t="s">
        <v>607</v>
      </c>
      <c r="AA1046">
        <v>1E-4</v>
      </c>
      <c r="AB1046">
        <v>2.3E-3</v>
      </c>
      <c r="AC1046">
        <v>2.3599999999999999E-2</v>
      </c>
      <c r="AD1046">
        <v>1.0999999999999999E-2</v>
      </c>
      <c r="AE1046">
        <v>0.83860000000000001</v>
      </c>
      <c r="AF1046">
        <v>7.3300000000000004E-2</v>
      </c>
      <c r="AG1046">
        <v>2.5899999999999999E-2</v>
      </c>
      <c r="AH1046">
        <v>7.3000000000000001E-3</v>
      </c>
      <c r="AI1046">
        <v>7.7000000000000002E-3</v>
      </c>
      <c r="AJ1046">
        <v>2.5000000000000001E-3</v>
      </c>
      <c r="AK1046">
        <v>2.3999999999999998E-3</v>
      </c>
      <c r="AL1046">
        <v>1.14E-3</v>
      </c>
      <c r="AM1046">
        <v>3.8999999999999999E-4</v>
      </c>
      <c r="AN1046">
        <v>8.3000000000000001E-4</v>
      </c>
      <c r="AO1046">
        <v>1E-4</v>
      </c>
      <c r="AP1046">
        <v>0</v>
      </c>
      <c r="AQ1046" t="s">
        <v>607</v>
      </c>
      <c r="AR1046" t="s">
        <v>607</v>
      </c>
      <c r="AS1046" t="s">
        <v>607</v>
      </c>
      <c r="AT1046" t="s">
        <v>607</v>
      </c>
      <c r="AU1046" t="s">
        <v>606</v>
      </c>
      <c r="BK1046">
        <v>2.4000000000000001E-4</v>
      </c>
      <c r="BL1046">
        <v>4.0000000000000003E-5</v>
      </c>
      <c r="BM1046">
        <v>3.3E-4</v>
      </c>
      <c r="BN1046">
        <v>1.0000000000000001E-5</v>
      </c>
      <c r="BO1046">
        <v>2.0000000000000002E-5</v>
      </c>
      <c r="BP1046">
        <v>6.9999999999999994E-5</v>
      </c>
      <c r="BQ1046">
        <v>0</v>
      </c>
      <c r="BR1046">
        <v>9.2000000000000003E-4</v>
      </c>
      <c r="BS1046">
        <v>2.9999999999999997E-4</v>
      </c>
      <c r="BT1046">
        <v>4.6999999999999999E-4</v>
      </c>
      <c r="BU1046">
        <v>4.4000000000000002E-4</v>
      </c>
      <c r="BV1046">
        <v>0.69099999999999995</v>
      </c>
      <c r="BW1046">
        <v>0.84688960000000002</v>
      </c>
      <c r="BX1046">
        <v>20</v>
      </c>
      <c r="BY1046">
        <v>4693.8999999999996</v>
      </c>
      <c r="BZ1046">
        <v>214.8</v>
      </c>
      <c r="CB1046">
        <v>97.2</v>
      </c>
      <c r="CC1046">
        <v>3.3560638759999999</v>
      </c>
      <c r="CD1046">
        <v>3.353211221</v>
      </c>
      <c r="CE1046">
        <v>192.74</v>
      </c>
      <c r="CF1046" t="s">
        <v>673</v>
      </c>
      <c r="CG1046">
        <v>11000</v>
      </c>
      <c r="CH1046" t="s">
        <v>3664</v>
      </c>
      <c r="CJ1046" t="s">
        <v>3665</v>
      </c>
      <c r="CL1046">
        <v>1901.9</v>
      </c>
      <c r="CM1046">
        <v>1926.9</v>
      </c>
      <c r="CN1046">
        <v>1132.2</v>
      </c>
      <c r="CO1046">
        <v>1144.2</v>
      </c>
      <c r="CR1046" t="s">
        <v>780</v>
      </c>
      <c r="CS1046" t="s">
        <v>780</v>
      </c>
      <c r="CT1046" t="s">
        <v>780</v>
      </c>
      <c r="CU1046">
        <v>764.7</v>
      </c>
      <c r="CV1046">
        <v>761</v>
      </c>
      <c r="CW1046" t="s">
        <v>3666</v>
      </c>
      <c r="CX1046">
        <v>4800</v>
      </c>
      <c r="CY1046" t="s">
        <v>677</v>
      </c>
    </row>
    <row r="1047" spans="1:103" hidden="1">
      <c r="B1047">
        <v>52299</v>
      </c>
      <c r="C1047" t="s">
        <v>3667</v>
      </c>
      <c r="D1047" t="s">
        <v>592</v>
      </c>
      <c r="E1047" t="s">
        <v>3163</v>
      </c>
      <c r="F1047" t="s">
        <v>594</v>
      </c>
      <c r="G1047" t="s">
        <v>3668</v>
      </c>
      <c r="H1047">
        <v>7265</v>
      </c>
      <c r="I1047" t="s">
        <v>616</v>
      </c>
      <c r="J1047" t="s">
        <v>3669</v>
      </c>
      <c r="K1047">
        <v>16092</v>
      </c>
      <c r="L1047" t="s">
        <v>2923</v>
      </c>
      <c r="M1047" t="s">
        <v>3350</v>
      </c>
      <c r="N1047" t="s">
        <v>2823</v>
      </c>
      <c r="O1047" t="s">
        <v>3663</v>
      </c>
      <c r="P1047" t="s">
        <v>3653</v>
      </c>
      <c r="Q1047" t="s">
        <v>642</v>
      </c>
      <c r="R1047">
        <v>390</v>
      </c>
      <c r="S1047">
        <v>390</v>
      </c>
      <c r="T1047">
        <v>317</v>
      </c>
      <c r="U1047">
        <v>16</v>
      </c>
      <c r="V1047">
        <v>16</v>
      </c>
      <c r="W1047">
        <v>21</v>
      </c>
      <c r="Z1047" t="s">
        <v>607</v>
      </c>
      <c r="AA1047">
        <v>1E-4</v>
      </c>
      <c r="AB1047">
        <v>1.6999999999999999E-3</v>
      </c>
      <c r="AC1047">
        <v>0.03</v>
      </c>
      <c r="AD1047">
        <v>2.0199999999999999E-2</v>
      </c>
      <c r="AE1047">
        <v>0.82609999999999995</v>
      </c>
      <c r="AF1047">
        <v>7.7499999999999999E-2</v>
      </c>
      <c r="AG1047">
        <v>2.3800000000000002E-2</v>
      </c>
      <c r="AH1047">
        <v>3.0999999999999999E-3</v>
      </c>
      <c r="AI1047">
        <v>7.4000000000000003E-3</v>
      </c>
      <c r="AJ1047">
        <v>2.2000000000000001E-3</v>
      </c>
      <c r="AK1047">
        <v>2.3999999999999998E-3</v>
      </c>
      <c r="AL1047">
        <v>1.15E-3</v>
      </c>
      <c r="AM1047">
        <v>6.2E-4</v>
      </c>
      <c r="AN1047">
        <v>1.1999999999999999E-3</v>
      </c>
      <c r="AO1047">
        <v>1.8000000000000001E-4</v>
      </c>
      <c r="AP1047">
        <v>8.0000000000000007E-5</v>
      </c>
      <c r="AQ1047" t="s">
        <v>607</v>
      </c>
      <c r="AR1047" t="s">
        <v>606</v>
      </c>
      <c r="AS1047" t="s">
        <v>606</v>
      </c>
      <c r="AT1047" t="s">
        <v>606</v>
      </c>
      <c r="AU1047" t="s">
        <v>606</v>
      </c>
      <c r="BK1047">
        <v>6.0000000000000002E-5</v>
      </c>
      <c r="BL1047">
        <v>2.0000000000000002E-5</v>
      </c>
      <c r="BM1047">
        <v>2.4000000000000001E-4</v>
      </c>
      <c r="BN1047">
        <v>3.0000000000000001E-5</v>
      </c>
      <c r="BO1047">
        <v>4.0000000000000003E-5</v>
      </c>
      <c r="BP1047">
        <v>1.4999999999999999E-4</v>
      </c>
      <c r="BQ1047">
        <v>2.0000000000000002E-5</v>
      </c>
      <c r="BR1047">
        <v>1.0300000000000001E-3</v>
      </c>
      <c r="BS1047">
        <v>2.3000000000000001E-4</v>
      </c>
      <c r="BT1047">
        <v>1.9000000000000001E-4</v>
      </c>
      <c r="BU1047">
        <v>2.5999999999999998E-4</v>
      </c>
      <c r="BV1047">
        <v>0.69699999999999995</v>
      </c>
      <c r="BW1047">
        <v>0.85424319999999998</v>
      </c>
      <c r="BX1047">
        <v>20.2</v>
      </c>
      <c r="BY1047">
        <v>4757.5</v>
      </c>
      <c r="BZ1047">
        <v>216.4</v>
      </c>
      <c r="CB1047">
        <v>104.5</v>
      </c>
      <c r="CC1047">
        <v>3.60811394</v>
      </c>
      <c r="CD1047">
        <v>3.605047044</v>
      </c>
      <c r="CE1047">
        <v>209.38</v>
      </c>
      <c r="CF1047" t="s">
        <v>673</v>
      </c>
      <c r="CG1047">
        <v>20200</v>
      </c>
      <c r="CH1047" t="s">
        <v>3670</v>
      </c>
      <c r="CJ1047" t="s">
        <v>2928</v>
      </c>
      <c r="CL1047">
        <v>1304.2</v>
      </c>
      <c r="CM1047">
        <v>1320</v>
      </c>
      <c r="CN1047">
        <v>1304.2</v>
      </c>
      <c r="CO1047">
        <v>1306.8</v>
      </c>
      <c r="CR1047" t="s">
        <v>780</v>
      </c>
      <c r="CS1047" t="s">
        <v>780</v>
      </c>
      <c r="CT1047" t="s">
        <v>780</v>
      </c>
      <c r="CU1047">
        <v>841.25</v>
      </c>
      <c r="CV1047">
        <v>836.8</v>
      </c>
      <c r="CW1047" t="s">
        <v>3666</v>
      </c>
      <c r="CX1047">
        <v>13600</v>
      </c>
      <c r="CY1047" t="s">
        <v>677</v>
      </c>
    </row>
    <row r="1048" spans="1:103" hidden="1">
      <c r="B1048">
        <v>52361</v>
      </c>
      <c r="C1048" t="s">
        <v>3579</v>
      </c>
      <c r="D1048" t="s">
        <v>592</v>
      </c>
      <c r="E1048" t="s">
        <v>3163</v>
      </c>
      <c r="F1048" t="s">
        <v>594</v>
      </c>
      <c r="G1048" t="s">
        <v>3671</v>
      </c>
      <c r="H1048">
        <v>7276</v>
      </c>
      <c r="I1048" t="s">
        <v>616</v>
      </c>
      <c r="J1048" t="s">
        <v>3581</v>
      </c>
      <c r="K1048">
        <v>3152</v>
      </c>
      <c r="L1048" t="s">
        <v>2923</v>
      </c>
      <c r="M1048" t="s">
        <v>1638</v>
      </c>
      <c r="N1048" t="s">
        <v>2823</v>
      </c>
      <c r="O1048" t="s">
        <v>3663</v>
      </c>
      <c r="P1048" t="s">
        <v>3653</v>
      </c>
      <c r="Q1048" t="s">
        <v>642</v>
      </c>
      <c r="R1048">
        <v>460</v>
      </c>
      <c r="S1048">
        <v>460</v>
      </c>
      <c r="T1048">
        <v>222</v>
      </c>
      <c r="U1048">
        <v>22</v>
      </c>
      <c r="V1048">
        <v>22</v>
      </c>
      <c r="W1048">
        <v>21</v>
      </c>
      <c r="Z1048">
        <v>1E-4</v>
      </c>
      <c r="AA1048">
        <v>1E-4</v>
      </c>
      <c r="AB1048">
        <v>1.8E-3</v>
      </c>
      <c r="AC1048">
        <v>2.1100000000000001E-2</v>
      </c>
      <c r="AD1048">
        <v>7.1999999999999998E-3</v>
      </c>
      <c r="AE1048">
        <v>0.8629</v>
      </c>
      <c r="AF1048">
        <v>6.8500000000000005E-2</v>
      </c>
      <c r="AG1048">
        <v>2.2100000000000002E-2</v>
      </c>
      <c r="AH1048">
        <v>3.5999999999999999E-3</v>
      </c>
      <c r="AI1048">
        <v>6.4999999999999997E-3</v>
      </c>
      <c r="AJ1048">
        <v>1.8E-3</v>
      </c>
      <c r="AK1048">
        <v>1.8E-3</v>
      </c>
      <c r="AL1048">
        <v>7.6999999999999996E-4</v>
      </c>
      <c r="AM1048">
        <v>1.9000000000000001E-4</v>
      </c>
      <c r="AN1048">
        <v>2.9E-4</v>
      </c>
      <c r="AO1048">
        <v>0</v>
      </c>
      <c r="AP1048">
        <v>0</v>
      </c>
      <c r="AQ1048" t="s">
        <v>607</v>
      </c>
      <c r="AR1048" t="s">
        <v>606</v>
      </c>
      <c r="AS1048" t="s">
        <v>606</v>
      </c>
      <c r="AT1048" t="s">
        <v>606</v>
      </c>
      <c r="AU1048" t="s">
        <v>606</v>
      </c>
      <c r="BK1048">
        <v>9.0000000000000006E-5</v>
      </c>
      <c r="BL1048">
        <v>4.0000000000000003E-5</v>
      </c>
      <c r="BM1048">
        <v>8.0000000000000007E-5</v>
      </c>
      <c r="BN1048">
        <v>0</v>
      </c>
      <c r="BO1048">
        <v>0</v>
      </c>
      <c r="BP1048">
        <v>0</v>
      </c>
      <c r="BQ1048">
        <v>0</v>
      </c>
      <c r="BR1048">
        <v>5.9000000000000003E-4</v>
      </c>
      <c r="BS1048">
        <v>1.4999999999999999E-4</v>
      </c>
      <c r="BT1048">
        <v>1.7000000000000001E-4</v>
      </c>
      <c r="BU1048">
        <v>1.2999999999999999E-4</v>
      </c>
      <c r="BV1048">
        <v>0.66200000000000003</v>
      </c>
      <c r="BW1048">
        <v>0.81134720000000005</v>
      </c>
      <c r="BX1048">
        <v>19.2</v>
      </c>
      <c r="BY1048">
        <v>4680.8999999999996</v>
      </c>
      <c r="BZ1048">
        <v>210.1</v>
      </c>
      <c r="CB1048">
        <v>95.8</v>
      </c>
      <c r="CC1048">
        <v>3.3077255069999998</v>
      </c>
      <c r="CD1048">
        <v>3.30491394</v>
      </c>
      <c r="CE1048">
        <v>190.5</v>
      </c>
      <c r="CF1048" t="s">
        <v>673</v>
      </c>
      <c r="CG1048">
        <v>7200</v>
      </c>
      <c r="CH1048" t="s">
        <v>3583</v>
      </c>
      <c r="CJ1048" t="s">
        <v>3584</v>
      </c>
      <c r="CL1048" t="s">
        <v>779</v>
      </c>
      <c r="CM1048" t="s">
        <v>779</v>
      </c>
      <c r="CR1048" t="s">
        <v>780</v>
      </c>
      <c r="CU1048">
        <v>843.7</v>
      </c>
      <c r="CV1048">
        <v>838.5</v>
      </c>
      <c r="CW1048" t="s">
        <v>3666</v>
      </c>
      <c r="CX1048">
        <v>2800</v>
      </c>
      <c r="CY1048" t="s">
        <v>677</v>
      </c>
    </row>
    <row r="1049" spans="1:103" hidden="1">
      <c r="B1049">
        <v>52293</v>
      </c>
      <c r="C1049" t="s">
        <v>3672</v>
      </c>
      <c r="D1049" t="s">
        <v>592</v>
      </c>
      <c r="E1049" t="s">
        <v>3163</v>
      </c>
      <c r="F1049" t="s">
        <v>594</v>
      </c>
      <c r="G1049" t="s">
        <v>3673</v>
      </c>
      <c r="H1049">
        <v>5142</v>
      </c>
      <c r="I1049" t="s">
        <v>616</v>
      </c>
      <c r="J1049" t="s">
        <v>3674</v>
      </c>
      <c r="K1049">
        <v>9263</v>
      </c>
      <c r="L1049" t="s">
        <v>2923</v>
      </c>
      <c r="M1049" t="s">
        <v>852</v>
      </c>
      <c r="N1049" t="s">
        <v>2823</v>
      </c>
      <c r="O1049" t="s">
        <v>3663</v>
      </c>
      <c r="P1049" t="s">
        <v>3653</v>
      </c>
      <c r="Q1049" t="s">
        <v>642</v>
      </c>
      <c r="R1049">
        <v>500</v>
      </c>
      <c r="S1049">
        <v>500</v>
      </c>
      <c r="T1049">
        <v>251</v>
      </c>
      <c r="U1049">
        <v>17</v>
      </c>
      <c r="V1049">
        <v>17</v>
      </c>
      <c r="W1049">
        <v>21</v>
      </c>
      <c r="Z1049" t="s">
        <v>607</v>
      </c>
      <c r="AA1049">
        <v>2.9999999999999997E-4</v>
      </c>
      <c r="AB1049">
        <v>7.7000000000000002E-3</v>
      </c>
      <c r="AC1049">
        <v>7.6E-3</v>
      </c>
      <c r="AD1049" t="s">
        <v>606</v>
      </c>
      <c r="AE1049">
        <v>0.83160000000000001</v>
      </c>
      <c r="AF1049">
        <v>8.1500000000000003E-2</v>
      </c>
      <c r="AG1049">
        <v>4.5199999999999997E-2</v>
      </c>
      <c r="AH1049">
        <v>4.7000000000000002E-3</v>
      </c>
      <c r="AI1049">
        <v>1.12E-2</v>
      </c>
      <c r="AJ1049">
        <v>2.7000000000000001E-3</v>
      </c>
      <c r="AK1049">
        <v>2.8999999999999998E-3</v>
      </c>
      <c r="AL1049">
        <v>1.31E-3</v>
      </c>
      <c r="AM1049">
        <v>2.4000000000000001E-4</v>
      </c>
      <c r="AN1049">
        <v>6.6E-4</v>
      </c>
      <c r="AO1049">
        <v>4.0000000000000003E-5</v>
      </c>
      <c r="AP1049">
        <v>0</v>
      </c>
      <c r="AQ1049" t="s">
        <v>606</v>
      </c>
      <c r="AR1049" t="s">
        <v>606</v>
      </c>
      <c r="AS1049" t="s">
        <v>606</v>
      </c>
      <c r="AT1049" t="s">
        <v>606</v>
      </c>
      <c r="AU1049" t="s">
        <v>606</v>
      </c>
      <c r="BK1049">
        <v>1.2E-4</v>
      </c>
      <c r="BL1049">
        <v>3.0000000000000001E-5</v>
      </c>
      <c r="BM1049">
        <v>1.1E-4</v>
      </c>
      <c r="BN1049">
        <v>1.0000000000000001E-5</v>
      </c>
      <c r="BO1049">
        <v>1.0000000000000001E-5</v>
      </c>
      <c r="BP1049">
        <v>4.0000000000000003E-5</v>
      </c>
      <c r="BQ1049">
        <v>0</v>
      </c>
      <c r="BR1049">
        <v>8.5999999999999998E-4</v>
      </c>
      <c r="BS1049">
        <v>3.3E-4</v>
      </c>
      <c r="BT1049">
        <v>4.0999999999999999E-4</v>
      </c>
      <c r="BU1049">
        <v>4.2999999999999999E-4</v>
      </c>
      <c r="BV1049">
        <v>0.69399999999999995</v>
      </c>
      <c r="BW1049">
        <v>0.85056639999999994</v>
      </c>
      <c r="BX1049">
        <v>20.100000000000001</v>
      </c>
      <c r="BY1049">
        <v>4589.1000000000004</v>
      </c>
      <c r="BZ1049">
        <v>215.2</v>
      </c>
      <c r="CB1049">
        <v>97.7</v>
      </c>
      <c r="CC1049">
        <v>3.3733275790000001</v>
      </c>
      <c r="CD1049">
        <v>3.3704602499999998</v>
      </c>
      <c r="CE1049">
        <v>195.42</v>
      </c>
      <c r="CF1049" t="s">
        <v>609</v>
      </c>
      <c r="CG1049">
        <v>0</v>
      </c>
      <c r="CH1049" t="s">
        <v>3675</v>
      </c>
      <c r="CJ1049" t="s">
        <v>3676</v>
      </c>
      <c r="CL1049">
        <v>1175</v>
      </c>
      <c r="CM1049">
        <v>1180</v>
      </c>
      <c r="CR1049" t="s">
        <v>780</v>
      </c>
      <c r="CS1049" t="s">
        <v>780</v>
      </c>
      <c r="CU1049">
        <v>848.2</v>
      </c>
      <c r="CV1049">
        <v>843.2</v>
      </c>
      <c r="CW1049" t="s">
        <v>3666</v>
      </c>
      <c r="CX1049">
        <v>0</v>
      </c>
      <c r="CY1049" t="s">
        <v>677</v>
      </c>
    </row>
    <row r="1050" spans="1:103" hidden="1">
      <c r="B1050">
        <v>76978</v>
      </c>
      <c r="C1050" t="s">
        <v>3677</v>
      </c>
      <c r="D1050" t="s">
        <v>592</v>
      </c>
      <c r="E1050" t="s">
        <v>3163</v>
      </c>
      <c r="F1050" t="s">
        <v>594</v>
      </c>
      <c r="G1050" t="s">
        <v>3678</v>
      </c>
      <c r="H1050">
        <v>13858</v>
      </c>
      <c r="I1050" t="s">
        <v>616</v>
      </c>
      <c r="J1050" t="s">
        <v>3679</v>
      </c>
      <c r="K1050">
        <v>19683</v>
      </c>
      <c r="L1050" t="s">
        <v>2923</v>
      </c>
      <c r="M1050" t="s">
        <v>3680</v>
      </c>
      <c r="N1050" t="s">
        <v>2823</v>
      </c>
      <c r="O1050" t="s">
        <v>3663</v>
      </c>
      <c r="P1050" t="s">
        <v>3653</v>
      </c>
      <c r="Q1050" t="s">
        <v>642</v>
      </c>
      <c r="R1050">
        <v>300</v>
      </c>
      <c r="S1050">
        <v>300</v>
      </c>
      <c r="T1050">
        <v>187</v>
      </c>
      <c r="U1050">
        <v>22</v>
      </c>
      <c r="V1050">
        <v>22</v>
      </c>
      <c r="W1050">
        <v>22</v>
      </c>
      <c r="Y1050" t="s">
        <v>3681</v>
      </c>
      <c r="Z1050">
        <v>2.9999999999999997E-4</v>
      </c>
      <c r="AA1050">
        <v>1E-4</v>
      </c>
      <c r="AB1050">
        <v>1.8E-3</v>
      </c>
      <c r="AC1050">
        <v>1.7899999999999999E-2</v>
      </c>
      <c r="AD1050">
        <v>2.8500000000000001E-2</v>
      </c>
      <c r="AE1050">
        <v>0.70899999999999996</v>
      </c>
      <c r="AF1050">
        <v>0.1173</v>
      </c>
      <c r="AG1050">
        <v>6.7100000000000007E-2</v>
      </c>
      <c r="AH1050">
        <v>1.0699999999999999E-2</v>
      </c>
      <c r="AI1050">
        <v>2.47E-2</v>
      </c>
      <c r="AJ1050">
        <v>5.7000000000000002E-3</v>
      </c>
      <c r="AK1050">
        <v>7.7000000000000002E-3</v>
      </c>
      <c r="AL1050">
        <v>2.7799999999999999E-3</v>
      </c>
      <c r="AM1050">
        <v>4.2999999999999999E-4</v>
      </c>
      <c r="AN1050">
        <v>7.9000000000000001E-4</v>
      </c>
      <c r="AO1050">
        <v>4.0000000000000003E-5</v>
      </c>
      <c r="AP1050">
        <v>0</v>
      </c>
      <c r="AQ1050" t="s">
        <v>607</v>
      </c>
      <c r="AR1050" t="s">
        <v>606</v>
      </c>
      <c r="AS1050" t="s">
        <v>606</v>
      </c>
      <c r="AT1050" t="s">
        <v>606</v>
      </c>
      <c r="AU1050" t="s">
        <v>606</v>
      </c>
      <c r="BK1050">
        <v>3.8000000000000002E-4</v>
      </c>
      <c r="BL1050">
        <v>5.0000000000000002E-5</v>
      </c>
      <c r="BM1050">
        <v>2.2000000000000001E-4</v>
      </c>
      <c r="BN1050">
        <v>2.0000000000000002E-5</v>
      </c>
      <c r="BO1050">
        <v>1.0000000000000001E-5</v>
      </c>
      <c r="BP1050">
        <v>1.2999999999999999E-4</v>
      </c>
      <c r="BQ1050">
        <v>0</v>
      </c>
      <c r="BR1050">
        <v>2.6700000000000001E-3</v>
      </c>
      <c r="BS1050">
        <v>6.4000000000000005E-4</v>
      </c>
      <c r="BT1050">
        <v>6.4999999999999997E-4</v>
      </c>
      <c r="BU1050">
        <v>3.8999999999999999E-4</v>
      </c>
      <c r="BV1050">
        <v>0.81200000000000006</v>
      </c>
      <c r="BW1050">
        <v>0.99518720000000005</v>
      </c>
      <c r="BX1050">
        <v>23.5</v>
      </c>
      <c r="BY1050">
        <v>4720.3</v>
      </c>
      <c r="BZ1050">
        <v>238</v>
      </c>
      <c r="CB1050">
        <v>94.7</v>
      </c>
      <c r="CC1050">
        <v>3.2697453599999999</v>
      </c>
      <c r="CD1050">
        <v>3.2669660770000002</v>
      </c>
      <c r="CE1050">
        <v>187.93</v>
      </c>
      <c r="CF1050" t="s">
        <v>673</v>
      </c>
      <c r="CG1050">
        <v>28500</v>
      </c>
      <c r="CH1050" t="s">
        <v>3682</v>
      </c>
      <c r="CJ1050" t="s">
        <v>3665</v>
      </c>
      <c r="CR1050" t="s">
        <v>780</v>
      </c>
      <c r="CS1050" t="s">
        <v>780</v>
      </c>
      <c r="CT1050" t="s">
        <v>780</v>
      </c>
      <c r="CU1050">
        <v>772.9</v>
      </c>
      <c r="CV1050">
        <v>768.1</v>
      </c>
      <c r="CW1050" t="s">
        <v>3666</v>
      </c>
      <c r="CX1050">
        <v>23100</v>
      </c>
      <c r="CY1050" t="s">
        <v>677</v>
      </c>
    </row>
    <row r="1051" spans="1:103" hidden="1">
      <c r="B1051">
        <v>52325</v>
      </c>
      <c r="C1051" t="s">
        <v>3683</v>
      </c>
      <c r="D1051" t="s">
        <v>592</v>
      </c>
      <c r="E1051" t="s">
        <v>3163</v>
      </c>
      <c r="F1051" t="s">
        <v>594</v>
      </c>
      <c r="G1051" t="s">
        <v>3684</v>
      </c>
      <c r="H1051">
        <v>16887</v>
      </c>
      <c r="I1051" t="s">
        <v>616</v>
      </c>
      <c r="J1051" t="s">
        <v>3685</v>
      </c>
      <c r="L1051" t="s">
        <v>2923</v>
      </c>
      <c r="N1051" t="s">
        <v>3686</v>
      </c>
      <c r="O1051" t="s">
        <v>3687</v>
      </c>
      <c r="P1051" t="s">
        <v>3688</v>
      </c>
      <c r="Q1051" t="s">
        <v>1137</v>
      </c>
      <c r="R1051">
        <v>500</v>
      </c>
      <c r="S1051">
        <v>500</v>
      </c>
      <c r="T1051">
        <v>394</v>
      </c>
      <c r="U1051">
        <v>19</v>
      </c>
      <c r="V1051">
        <v>19</v>
      </c>
      <c r="W1051">
        <v>23</v>
      </c>
      <c r="Z1051">
        <v>1E-4</v>
      </c>
      <c r="AA1051">
        <v>2.9999999999999997E-4</v>
      </c>
      <c r="AB1051">
        <v>7.4999999999999997E-3</v>
      </c>
      <c r="AC1051">
        <v>7.0000000000000001E-3</v>
      </c>
      <c r="AD1051" t="s">
        <v>606</v>
      </c>
      <c r="AE1051">
        <v>0.82799999999999996</v>
      </c>
      <c r="AF1051">
        <v>8.3699999999999997E-2</v>
      </c>
      <c r="AG1051">
        <v>4.65E-2</v>
      </c>
      <c r="AH1051">
        <v>5.0000000000000001E-3</v>
      </c>
      <c r="AI1051">
        <v>1.12E-2</v>
      </c>
      <c r="AJ1051">
        <v>2.7000000000000001E-3</v>
      </c>
      <c r="AK1051">
        <v>2.8999999999999998E-3</v>
      </c>
      <c r="AL1051">
        <v>1.2600000000000001E-3</v>
      </c>
      <c r="AM1051">
        <v>3.1E-4</v>
      </c>
      <c r="AN1051">
        <v>9.3000000000000005E-4</v>
      </c>
      <c r="AO1051">
        <v>4.0000000000000003E-5</v>
      </c>
      <c r="AP1051">
        <v>0</v>
      </c>
      <c r="AQ1051" t="s">
        <v>607</v>
      </c>
      <c r="AR1051" t="s">
        <v>606</v>
      </c>
      <c r="AS1051" t="s">
        <v>606</v>
      </c>
      <c r="AT1051" t="s">
        <v>606</v>
      </c>
      <c r="AU1051" t="s">
        <v>606</v>
      </c>
      <c r="BK1051">
        <v>1.2999999999999999E-4</v>
      </c>
      <c r="BL1051">
        <v>3.0000000000000001E-5</v>
      </c>
      <c r="BM1051">
        <v>1.3999999999999999E-4</v>
      </c>
      <c r="BN1051">
        <v>1.0000000000000001E-5</v>
      </c>
      <c r="BO1051">
        <v>1.0000000000000001E-5</v>
      </c>
      <c r="BP1051">
        <v>4.0000000000000003E-5</v>
      </c>
      <c r="BQ1051">
        <v>0</v>
      </c>
      <c r="BR1051">
        <v>9.1E-4</v>
      </c>
      <c r="BS1051">
        <v>3.2000000000000003E-4</v>
      </c>
      <c r="BT1051">
        <v>4.4000000000000002E-4</v>
      </c>
      <c r="BU1051">
        <v>5.2999999999999998E-4</v>
      </c>
      <c r="BV1051">
        <v>0.69799999999999995</v>
      </c>
      <c r="BW1051">
        <v>0.85546880000000003</v>
      </c>
      <c r="BX1051">
        <v>20.2</v>
      </c>
      <c r="BY1051">
        <v>4586.2</v>
      </c>
      <c r="BZ1051">
        <v>215.9</v>
      </c>
      <c r="CB1051">
        <v>98.6</v>
      </c>
      <c r="CC1051">
        <v>3.4044022439999999</v>
      </c>
      <c r="CD1051">
        <v>3.401508502</v>
      </c>
      <c r="CE1051">
        <v>197.5</v>
      </c>
      <c r="CF1051" t="s">
        <v>609</v>
      </c>
      <c r="CG1051">
        <v>0</v>
      </c>
      <c r="CH1051" t="s">
        <v>3689</v>
      </c>
      <c r="CJ1051" t="s">
        <v>3690</v>
      </c>
      <c r="CW1051" t="s">
        <v>3691</v>
      </c>
      <c r="CX1051">
        <v>0</v>
      </c>
      <c r="CY1051" t="s">
        <v>677</v>
      </c>
    </row>
    <row r="1052" spans="1:103" hidden="1">
      <c r="C1052" t="s">
        <v>3692</v>
      </c>
      <c r="D1052" t="s">
        <v>592</v>
      </c>
      <c r="E1052" t="s">
        <v>3163</v>
      </c>
      <c r="F1052" t="s">
        <v>594</v>
      </c>
      <c r="G1052" t="s">
        <v>3693</v>
      </c>
      <c r="H1052">
        <v>13235</v>
      </c>
      <c r="I1052" t="s">
        <v>597</v>
      </c>
      <c r="J1052" t="s">
        <v>911</v>
      </c>
      <c r="K1052">
        <v>3160</v>
      </c>
      <c r="L1052" t="s">
        <v>890</v>
      </c>
      <c r="M1052" t="s">
        <v>852</v>
      </c>
      <c r="N1052" t="s">
        <v>3694</v>
      </c>
      <c r="O1052" t="s">
        <v>2823</v>
      </c>
      <c r="P1052" t="s">
        <v>3695</v>
      </c>
      <c r="Q1052" t="s">
        <v>823</v>
      </c>
      <c r="R1052">
        <v>400</v>
      </c>
      <c r="S1052">
        <v>400</v>
      </c>
      <c r="T1052">
        <v>327</v>
      </c>
      <c r="U1052">
        <v>21</v>
      </c>
      <c r="V1052">
        <v>21</v>
      </c>
      <c r="W1052">
        <v>22</v>
      </c>
      <c r="Y1052" t="s">
        <v>3696</v>
      </c>
      <c r="Z1052">
        <v>1E-4</v>
      </c>
      <c r="AA1052">
        <v>2.9999999999999997E-4</v>
      </c>
      <c r="AB1052">
        <v>6.0000000000000001E-3</v>
      </c>
      <c r="AC1052">
        <v>9.7000000000000003E-3</v>
      </c>
      <c r="AD1052" t="s">
        <v>606</v>
      </c>
      <c r="AE1052">
        <v>0.83930000000000005</v>
      </c>
      <c r="AF1052">
        <v>7.2300000000000003E-2</v>
      </c>
      <c r="AG1052">
        <v>4.4900000000000002E-2</v>
      </c>
      <c r="AH1052">
        <v>5.1999999999999998E-3</v>
      </c>
      <c r="AI1052">
        <v>1.24E-2</v>
      </c>
      <c r="AJ1052">
        <v>2.5999999999999999E-3</v>
      </c>
      <c r="AK1052">
        <v>2.8999999999999998E-3</v>
      </c>
      <c r="AL1052">
        <v>1.9E-3</v>
      </c>
      <c r="AM1052">
        <v>2.3999999999999998E-3</v>
      </c>
      <c r="BV1052">
        <v>0.69099999999999995</v>
      </c>
      <c r="BW1052">
        <v>0.84688960000000002</v>
      </c>
      <c r="BX1052">
        <v>20</v>
      </c>
      <c r="BY1052">
        <v>4591.6000000000004</v>
      </c>
      <c r="BZ1052">
        <v>214.6</v>
      </c>
      <c r="CB1052">
        <v>95</v>
      </c>
      <c r="CC1052">
        <v>3.2801035820000002</v>
      </c>
      <c r="CD1052">
        <v>3.2773154940000002</v>
      </c>
      <c r="CE1052">
        <v>195</v>
      </c>
      <c r="CF1052" t="s">
        <v>609</v>
      </c>
      <c r="CG1052">
        <v>0</v>
      </c>
      <c r="CH1052" t="s">
        <v>3697</v>
      </c>
      <c r="CJ1052" t="s">
        <v>914</v>
      </c>
      <c r="CU1052">
        <v>700.9</v>
      </c>
      <c r="CV1052">
        <v>697.3</v>
      </c>
      <c r="CW1052" t="s">
        <v>3698</v>
      </c>
      <c r="CX1052">
        <v>0</v>
      </c>
      <c r="CY1052" t="s">
        <v>677</v>
      </c>
    </row>
    <row r="1053" spans="1:103" hidden="1">
      <c r="B1053">
        <v>73304</v>
      </c>
      <c r="C1053" t="s">
        <v>3699</v>
      </c>
      <c r="D1053" t="s">
        <v>592</v>
      </c>
      <c r="E1053" t="s">
        <v>3163</v>
      </c>
      <c r="F1053" t="s">
        <v>594</v>
      </c>
      <c r="G1053" t="s">
        <v>3700</v>
      </c>
      <c r="H1053">
        <v>13134</v>
      </c>
      <c r="I1053" t="s">
        <v>597</v>
      </c>
      <c r="J1053" t="s">
        <v>3701</v>
      </c>
      <c r="K1053">
        <v>8166</v>
      </c>
      <c r="L1053" t="s">
        <v>874</v>
      </c>
      <c r="M1053" t="s">
        <v>3702</v>
      </c>
      <c r="N1053" t="s">
        <v>3694</v>
      </c>
      <c r="O1053" t="s">
        <v>2823</v>
      </c>
      <c r="P1053" t="s">
        <v>3695</v>
      </c>
      <c r="Q1053" t="s">
        <v>823</v>
      </c>
      <c r="R1053">
        <v>400</v>
      </c>
      <c r="S1053">
        <v>400</v>
      </c>
      <c r="T1053">
        <v>363</v>
      </c>
      <c r="U1053">
        <v>36</v>
      </c>
      <c r="V1053">
        <v>36</v>
      </c>
      <c r="W1053">
        <v>22</v>
      </c>
      <c r="Z1053" t="s">
        <v>607</v>
      </c>
      <c r="AA1053">
        <v>1E-4</v>
      </c>
      <c r="AB1053">
        <v>3.3999999999999998E-3</v>
      </c>
      <c r="AC1053">
        <v>5.9999999999999995E-4</v>
      </c>
      <c r="AD1053">
        <v>1E-4</v>
      </c>
      <c r="AE1053">
        <v>0.67190000000000005</v>
      </c>
      <c r="AF1053">
        <v>0.1701</v>
      </c>
      <c r="AG1053">
        <v>0.08</v>
      </c>
      <c r="AH1053">
        <v>1.83E-2</v>
      </c>
      <c r="AI1053">
        <v>2.92E-2</v>
      </c>
      <c r="AJ1053">
        <v>7.4999999999999997E-3</v>
      </c>
      <c r="AK1053">
        <v>8.5000000000000006E-3</v>
      </c>
      <c r="AL1053">
        <v>6.1000000000000004E-3</v>
      </c>
      <c r="AM1053">
        <v>4.1999999999999997E-3</v>
      </c>
      <c r="BV1053">
        <v>0.84299999999999997</v>
      </c>
      <c r="BW1053">
        <v>1.0331808</v>
      </c>
      <c r="BX1053">
        <v>24.4</v>
      </c>
      <c r="BY1053">
        <v>4535.5</v>
      </c>
      <c r="BZ1053">
        <v>243.1</v>
      </c>
      <c r="CB1053">
        <v>95</v>
      </c>
      <c r="CC1053">
        <v>3.2801035820000002</v>
      </c>
      <c r="CD1053">
        <v>3.2773154940000002</v>
      </c>
      <c r="CE1053">
        <v>195</v>
      </c>
      <c r="CF1053" t="s">
        <v>609</v>
      </c>
      <c r="CG1053">
        <v>58</v>
      </c>
      <c r="CH1053" t="s">
        <v>3703</v>
      </c>
      <c r="CJ1053" t="s">
        <v>908</v>
      </c>
      <c r="CU1053">
        <v>753.7</v>
      </c>
      <c r="CV1053">
        <v>749.6</v>
      </c>
      <c r="CW1053" t="s">
        <v>3698</v>
      </c>
      <c r="CX1053">
        <v>0</v>
      </c>
      <c r="CY1053" t="s">
        <v>677</v>
      </c>
    </row>
    <row r="1054" spans="1:103" hidden="1">
      <c r="B1054">
        <v>84020</v>
      </c>
      <c r="C1054" t="s">
        <v>3177</v>
      </c>
      <c r="D1054" t="s">
        <v>592</v>
      </c>
      <c r="E1054" t="s">
        <v>3163</v>
      </c>
      <c r="F1054" t="s">
        <v>594</v>
      </c>
      <c r="G1054" t="s">
        <v>3704</v>
      </c>
      <c r="H1054">
        <v>18528</v>
      </c>
      <c r="I1054" t="s">
        <v>597</v>
      </c>
      <c r="J1054" t="s">
        <v>3179</v>
      </c>
      <c r="K1054">
        <v>21883</v>
      </c>
      <c r="L1054" t="s">
        <v>874</v>
      </c>
      <c r="M1054" t="s">
        <v>3180</v>
      </c>
      <c r="N1054" t="s">
        <v>3694</v>
      </c>
      <c r="O1054" t="s">
        <v>2823</v>
      </c>
      <c r="P1054" t="s">
        <v>3695</v>
      </c>
      <c r="Q1054" t="s">
        <v>642</v>
      </c>
      <c r="R1054">
        <v>750</v>
      </c>
      <c r="S1054">
        <v>750</v>
      </c>
      <c r="T1054">
        <v>478</v>
      </c>
      <c r="U1054">
        <v>22</v>
      </c>
      <c r="V1054">
        <v>22</v>
      </c>
      <c r="W1054">
        <v>23</v>
      </c>
      <c r="Z1054">
        <v>2.0000000000000001E-4</v>
      </c>
      <c r="AA1054">
        <v>5.9999999999999995E-4</v>
      </c>
      <c r="AB1054">
        <v>1.32E-2</v>
      </c>
      <c r="AC1054">
        <v>2.0999999999999999E-3</v>
      </c>
      <c r="AD1054" t="s">
        <v>606</v>
      </c>
      <c r="AE1054">
        <v>0.92579999999999996</v>
      </c>
      <c r="AF1054">
        <v>3.5299999999999998E-2</v>
      </c>
      <c r="AG1054">
        <v>1.6199999999999999E-2</v>
      </c>
      <c r="AH1054">
        <v>2.3E-3</v>
      </c>
      <c r="AI1054">
        <v>3.0000000000000001E-3</v>
      </c>
      <c r="AJ1054">
        <v>6.9999999999999999E-4</v>
      </c>
      <c r="AK1054">
        <v>4.0000000000000002E-4</v>
      </c>
      <c r="AL1054">
        <v>1E-4</v>
      </c>
      <c r="AM1054">
        <v>1E-4</v>
      </c>
      <c r="BV1054">
        <v>0.60499999999999998</v>
      </c>
      <c r="BW1054">
        <v>0.74148800000000004</v>
      </c>
      <c r="BX1054">
        <v>17.5</v>
      </c>
      <c r="BY1054">
        <v>4583</v>
      </c>
      <c r="BZ1054">
        <v>198.4</v>
      </c>
      <c r="CB1054">
        <v>95</v>
      </c>
      <c r="CC1054">
        <v>3.2801035820000002</v>
      </c>
      <c r="CD1054">
        <v>3.2773154940000002</v>
      </c>
      <c r="CE1054">
        <v>195</v>
      </c>
      <c r="CF1054" t="s">
        <v>609</v>
      </c>
      <c r="CG1054">
        <v>0</v>
      </c>
      <c r="CH1054" t="s">
        <v>684</v>
      </c>
      <c r="CJ1054" t="s">
        <v>685</v>
      </c>
      <c r="CL1054" t="s">
        <v>779</v>
      </c>
      <c r="CM1054" t="s">
        <v>779</v>
      </c>
      <c r="CU1054">
        <v>734.2</v>
      </c>
      <c r="CV1054">
        <v>730.5</v>
      </c>
      <c r="CW1054" t="s">
        <v>3698</v>
      </c>
      <c r="CX1054">
        <v>0</v>
      </c>
      <c r="CY1054" t="s">
        <v>677</v>
      </c>
    </row>
    <row r="1055" spans="1:103" hidden="1">
      <c r="B1055">
        <v>73308</v>
      </c>
      <c r="C1055" t="s">
        <v>3705</v>
      </c>
      <c r="D1055" t="s">
        <v>592</v>
      </c>
      <c r="E1055" t="s">
        <v>3163</v>
      </c>
      <c r="F1055" t="s">
        <v>594</v>
      </c>
      <c r="G1055" t="s">
        <v>3706</v>
      </c>
      <c r="H1055">
        <v>16618</v>
      </c>
      <c r="I1055" t="s">
        <v>597</v>
      </c>
      <c r="J1055" t="s">
        <v>3707</v>
      </c>
      <c r="K1055">
        <v>8255</v>
      </c>
      <c r="L1055" t="s">
        <v>874</v>
      </c>
      <c r="N1055" t="s">
        <v>3694</v>
      </c>
      <c r="O1055" t="s">
        <v>2823</v>
      </c>
      <c r="P1055" t="s">
        <v>3695</v>
      </c>
      <c r="Q1055" t="s">
        <v>823</v>
      </c>
      <c r="R1055">
        <v>500</v>
      </c>
      <c r="S1055">
        <v>500</v>
      </c>
      <c r="T1055">
        <v>408</v>
      </c>
      <c r="U1055">
        <v>29</v>
      </c>
      <c r="V1055">
        <v>29</v>
      </c>
      <c r="W1055">
        <v>22</v>
      </c>
      <c r="Y1055" t="s">
        <v>3708</v>
      </c>
      <c r="Z1055">
        <v>1E-4</v>
      </c>
      <c r="AA1055">
        <v>2.9999999999999997E-4</v>
      </c>
      <c r="AB1055">
        <v>6.1999999999999998E-3</v>
      </c>
      <c r="AC1055">
        <v>1.3599999999999999E-2</v>
      </c>
      <c r="AD1055" t="s">
        <v>606</v>
      </c>
      <c r="AE1055">
        <v>0.81520000000000004</v>
      </c>
      <c r="AF1055">
        <v>7.9899999999999999E-2</v>
      </c>
      <c r="AG1055">
        <v>5.2600000000000001E-2</v>
      </c>
      <c r="AH1055">
        <v>5.5999999999999999E-3</v>
      </c>
      <c r="AI1055">
        <v>1.46E-2</v>
      </c>
      <c r="AJ1055">
        <v>3.2000000000000002E-3</v>
      </c>
      <c r="AK1055">
        <v>3.5999999999999999E-3</v>
      </c>
      <c r="AL1055">
        <v>2.3E-3</v>
      </c>
      <c r="AM1055">
        <v>2.8E-3</v>
      </c>
      <c r="BV1055">
        <v>0.71599999999999997</v>
      </c>
      <c r="BW1055">
        <v>0.87752960000000002</v>
      </c>
      <c r="BX1055">
        <v>20.7</v>
      </c>
      <c r="BY1055">
        <v>4595.3999999999996</v>
      </c>
      <c r="BZ1055">
        <v>218.7</v>
      </c>
      <c r="CB1055">
        <v>95</v>
      </c>
      <c r="CC1055">
        <v>3.2801035820000002</v>
      </c>
      <c r="CD1055">
        <v>3.2773154940000002</v>
      </c>
      <c r="CE1055">
        <v>195</v>
      </c>
      <c r="CF1055" t="s">
        <v>609</v>
      </c>
      <c r="CG1055">
        <v>0</v>
      </c>
      <c r="CH1055" t="s">
        <v>3709</v>
      </c>
      <c r="CJ1055" t="s">
        <v>876</v>
      </c>
      <c r="CU1055">
        <v>726.4</v>
      </c>
      <c r="CV1055">
        <v>722.2</v>
      </c>
      <c r="CW1055" t="s">
        <v>3698</v>
      </c>
      <c r="CX1055">
        <v>0</v>
      </c>
      <c r="CY1055" t="s">
        <v>677</v>
      </c>
    </row>
    <row r="1056" spans="1:103" hidden="1">
      <c r="B1056">
        <v>73290</v>
      </c>
      <c r="C1056" t="s">
        <v>3710</v>
      </c>
      <c r="D1056" t="s">
        <v>592</v>
      </c>
      <c r="E1056" t="s">
        <v>3163</v>
      </c>
      <c r="F1056" t="s">
        <v>594</v>
      </c>
      <c r="G1056" t="s">
        <v>3711</v>
      </c>
      <c r="H1056">
        <v>5084</v>
      </c>
      <c r="I1056" t="s">
        <v>616</v>
      </c>
      <c r="J1056" t="s">
        <v>1653</v>
      </c>
      <c r="K1056">
        <v>7507</v>
      </c>
      <c r="L1056" t="s">
        <v>874</v>
      </c>
      <c r="M1056" t="s">
        <v>3712</v>
      </c>
      <c r="N1056" t="s">
        <v>3694</v>
      </c>
      <c r="O1056" t="s">
        <v>2823</v>
      </c>
      <c r="P1056" t="s">
        <v>3713</v>
      </c>
      <c r="Q1056" t="s">
        <v>1063</v>
      </c>
      <c r="R1056">
        <v>400</v>
      </c>
      <c r="S1056">
        <v>400</v>
      </c>
      <c r="T1056">
        <v>315</v>
      </c>
      <c r="U1056">
        <v>27</v>
      </c>
      <c r="V1056">
        <v>27</v>
      </c>
      <c r="W1056">
        <v>21</v>
      </c>
      <c r="Z1056">
        <v>1E-4</v>
      </c>
      <c r="AA1056">
        <v>2.9999999999999997E-4</v>
      </c>
      <c r="AB1056">
        <v>6.4000000000000003E-3</v>
      </c>
      <c r="AC1056">
        <v>1.2699999999999999E-2</v>
      </c>
      <c r="AD1056" t="s">
        <v>606</v>
      </c>
      <c r="AE1056">
        <v>0.83379999999999999</v>
      </c>
      <c r="AF1056">
        <v>7.3899999999999993E-2</v>
      </c>
      <c r="AG1056">
        <v>4.4299999999999999E-2</v>
      </c>
      <c r="AH1056">
        <v>5.4000000000000003E-3</v>
      </c>
      <c r="AI1056">
        <v>1.24E-2</v>
      </c>
      <c r="AJ1056">
        <v>2.8E-3</v>
      </c>
      <c r="AK1056">
        <v>3.0999999999999999E-3</v>
      </c>
      <c r="AL1056">
        <v>1.25E-3</v>
      </c>
      <c r="AM1056">
        <v>2.0000000000000001E-4</v>
      </c>
      <c r="AN1056">
        <v>8.0999999999999996E-4</v>
      </c>
      <c r="AO1056">
        <v>4.0000000000000003E-5</v>
      </c>
      <c r="AP1056">
        <v>0</v>
      </c>
      <c r="AQ1056" t="s">
        <v>606</v>
      </c>
      <c r="AR1056" t="s">
        <v>606</v>
      </c>
      <c r="AS1056" t="s">
        <v>606</v>
      </c>
      <c r="AT1056" t="s">
        <v>606</v>
      </c>
      <c r="AU1056" t="s">
        <v>606</v>
      </c>
      <c r="BK1056">
        <v>1.2E-4</v>
      </c>
      <c r="BL1056">
        <v>3.0000000000000001E-5</v>
      </c>
      <c r="BM1056">
        <v>1.2999999999999999E-4</v>
      </c>
      <c r="BN1056">
        <v>1.0000000000000001E-5</v>
      </c>
      <c r="BO1056">
        <v>1.0000000000000001E-5</v>
      </c>
      <c r="BP1056">
        <v>4.0000000000000003E-5</v>
      </c>
      <c r="BQ1056">
        <v>0</v>
      </c>
      <c r="BR1056">
        <v>9.2000000000000003E-4</v>
      </c>
      <c r="BS1056">
        <v>3.4000000000000002E-4</v>
      </c>
      <c r="BT1056">
        <v>4.4000000000000002E-4</v>
      </c>
      <c r="BU1056">
        <v>4.6000000000000001E-4</v>
      </c>
      <c r="BV1056">
        <v>0.69799999999999995</v>
      </c>
      <c r="BW1056">
        <v>0.85546880000000003</v>
      </c>
      <c r="BX1056">
        <v>20.2</v>
      </c>
      <c r="BY1056">
        <v>4600.3999999999996</v>
      </c>
      <c r="BZ1056">
        <v>215.4</v>
      </c>
      <c r="CB1056">
        <v>98</v>
      </c>
      <c r="CC1056">
        <v>3.3836858009999999</v>
      </c>
      <c r="CD1056">
        <v>3.3808096679999999</v>
      </c>
      <c r="CE1056">
        <v>196.02</v>
      </c>
      <c r="CF1056" t="s">
        <v>609</v>
      </c>
      <c r="CG1056">
        <v>0</v>
      </c>
      <c r="CH1056" t="s">
        <v>1655</v>
      </c>
      <c r="CJ1056" t="s">
        <v>1656</v>
      </c>
      <c r="CL1056">
        <v>1122</v>
      </c>
      <c r="CM1056">
        <v>1124</v>
      </c>
      <c r="CN1056">
        <v>1114</v>
      </c>
      <c r="CO1056">
        <v>1119.5</v>
      </c>
      <c r="CP1056">
        <v>1082.5</v>
      </c>
      <c r="CQ1056">
        <v>1088.5</v>
      </c>
      <c r="CU1056">
        <v>742.4</v>
      </c>
      <c r="CV1056">
        <v>738.2</v>
      </c>
      <c r="CW1056" t="s">
        <v>3698</v>
      </c>
      <c r="CX1056">
        <v>0</v>
      </c>
      <c r="CY1056" t="s">
        <v>677</v>
      </c>
    </row>
    <row r="1057" spans="1:103" hidden="1">
      <c r="B1057">
        <v>73305</v>
      </c>
      <c r="C1057" t="s">
        <v>3714</v>
      </c>
      <c r="D1057" t="s">
        <v>592</v>
      </c>
      <c r="E1057" t="s">
        <v>3163</v>
      </c>
      <c r="F1057" t="s">
        <v>594</v>
      </c>
      <c r="G1057" t="s">
        <v>3715</v>
      </c>
      <c r="H1057">
        <v>11647</v>
      </c>
      <c r="I1057" t="s">
        <v>597</v>
      </c>
      <c r="J1057" t="s">
        <v>863</v>
      </c>
      <c r="K1057">
        <v>20489</v>
      </c>
      <c r="L1057" t="s">
        <v>874</v>
      </c>
      <c r="M1057" t="s">
        <v>3716</v>
      </c>
      <c r="N1057" t="s">
        <v>3694</v>
      </c>
      <c r="O1057" t="s">
        <v>2823</v>
      </c>
      <c r="P1057" t="s">
        <v>3695</v>
      </c>
      <c r="Q1057" t="s">
        <v>823</v>
      </c>
      <c r="R1057">
        <v>450</v>
      </c>
      <c r="S1057">
        <v>450</v>
      </c>
      <c r="T1057">
        <v>390</v>
      </c>
      <c r="U1057">
        <v>19</v>
      </c>
      <c r="V1057">
        <v>19</v>
      </c>
      <c r="W1057">
        <v>23</v>
      </c>
      <c r="Z1057">
        <v>2.0000000000000001E-4</v>
      </c>
      <c r="AA1057">
        <v>5.9999999999999995E-4</v>
      </c>
      <c r="AB1057">
        <v>1.2999999999999999E-2</v>
      </c>
      <c r="AC1057">
        <v>2.2000000000000001E-3</v>
      </c>
      <c r="AD1057" t="s">
        <v>606</v>
      </c>
      <c r="AE1057">
        <v>0.92820000000000003</v>
      </c>
      <c r="AF1057">
        <v>3.4200000000000001E-2</v>
      </c>
      <c r="AG1057">
        <v>1.5599999999999999E-2</v>
      </c>
      <c r="AH1057">
        <v>2.0999999999999999E-3</v>
      </c>
      <c r="AI1057">
        <v>2.8E-3</v>
      </c>
      <c r="AJ1057">
        <v>5.9999999999999995E-4</v>
      </c>
      <c r="AK1057">
        <v>4.0000000000000002E-4</v>
      </c>
      <c r="AL1057">
        <v>1E-4</v>
      </c>
      <c r="AM1057" t="s">
        <v>607</v>
      </c>
      <c r="BV1057">
        <v>0.60299999999999998</v>
      </c>
      <c r="BW1057">
        <v>0.73903680000000005</v>
      </c>
      <c r="BX1057">
        <v>17.5</v>
      </c>
      <c r="BY1057">
        <v>4583.8</v>
      </c>
      <c r="BZ1057">
        <v>198.1</v>
      </c>
      <c r="CB1057">
        <v>95</v>
      </c>
      <c r="CC1057">
        <v>3.2801035820000002</v>
      </c>
      <c r="CD1057">
        <v>3.2773154940000002</v>
      </c>
      <c r="CE1057">
        <v>195</v>
      </c>
      <c r="CF1057" t="s">
        <v>609</v>
      </c>
      <c r="CG1057">
        <v>0</v>
      </c>
      <c r="CH1057" t="s">
        <v>3717</v>
      </c>
      <c r="CJ1057" t="s">
        <v>869</v>
      </c>
      <c r="CU1057">
        <v>718.1</v>
      </c>
      <c r="CV1057">
        <v>715.2</v>
      </c>
      <c r="CW1057" t="s">
        <v>3698</v>
      </c>
      <c r="CX1057">
        <v>0</v>
      </c>
      <c r="CY1057" t="s">
        <v>677</v>
      </c>
    </row>
    <row r="1058" spans="1:103" hidden="1">
      <c r="B1058">
        <v>73309</v>
      </c>
      <c r="C1058" t="s">
        <v>3718</v>
      </c>
      <c r="D1058" t="s">
        <v>592</v>
      </c>
      <c r="E1058" t="s">
        <v>3163</v>
      </c>
      <c r="F1058" t="s">
        <v>594</v>
      </c>
      <c r="G1058" t="s">
        <v>3719</v>
      </c>
      <c r="H1058">
        <v>18507</v>
      </c>
      <c r="I1058" t="s">
        <v>597</v>
      </c>
      <c r="J1058" t="s">
        <v>3720</v>
      </c>
      <c r="K1058">
        <v>7534</v>
      </c>
      <c r="L1058" t="s">
        <v>874</v>
      </c>
      <c r="M1058" t="s">
        <v>3721</v>
      </c>
      <c r="N1058" t="s">
        <v>3694</v>
      </c>
      <c r="O1058" t="s">
        <v>2823</v>
      </c>
      <c r="P1058" t="s">
        <v>3695</v>
      </c>
      <c r="Q1058" t="s">
        <v>823</v>
      </c>
      <c r="R1058">
        <v>450</v>
      </c>
      <c r="S1058">
        <v>450</v>
      </c>
      <c r="T1058">
        <v>354</v>
      </c>
      <c r="U1058">
        <v>21</v>
      </c>
      <c r="V1058">
        <v>21</v>
      </c>
      <c r="W1058">
        <v>22</v>
      </c>
      <c r="Z1058" t="s">
        <v>607</v>
      </c>
      <c r="AA1058">
        <v>2.0000000000000001E-4</v>
      </c>
      <c r="AB1058">
        <v>3.8E-3</v>
      </c>
      <c r="AC1058">
        <v>1.37E-2</v>
      </c>
      <c r="AD1058" t="s">
        <v>607</v>
      </c>
      <c r="AE1058">
        <v>0.8145</v>
      </c>
      <c r="AF1058">
        <v>8.5599999999999996E-2</v>
      </c>
      <c r="AG1058">
        <v>5.0200000000000002E-2</v>
      </c>
      <c r="AH1058">
        <v>6.0000000000000001E-3</v>
      </c>
      <c r="AI1058">
        <v>1.3100000000000001E-2</v>
      </c>
      <c r="AJ1058">
        <v>3.2000000000000002E-3</v>
      </c>
      <c r="AK1058">
        <v>3.5000000000000001E-3</v>
      </c>
      <c r="AL1058">
        <v>2.5999999999999999E-3</v>
      </c>
      <c r="AM1058">
        <v>3.5999999999999999E-3</v>
      </c>
      <c r="BV1058">
        <v>0.71599999999999997</v>
      </c>
      <c r="BW1058">
        <v>0.87752960000000002</v>
      </c>
      <c r="BX1058">
        <v>20.7</v>
      </c>
      <c r="BY1058">
        <v>4601.2</v>
      </c>
      <c r="BZ1058">
        <v>219.1</v>
      </c>
      <c r="CB1058">
        <v>95</v>
      </c>
      <c r="CC1058">
        <v>3.2801035820000002</v>
      </c>
      <c r="CD1058">
        <v>3.2773154940000002</v>
      </c>
      <c r="CE1058">
        <v>195</v>
      </c>
      <c r="CF1058" t="s">
        <v>609</v>
      </c>
      <c r="CG1058">
        <v>5</v>
      </c>
      <c r="CH1058" t="s">
        <v>3722</v>
      </c>
      <c r="CJ1058" t="s">
        <v>3723</v>
      </c>
      <c r="CU1058">
        <v>769</v>
      </c>
      <c r="CV1058">
        <v>765.2</v>
      </c>
      <c r="CW1058" t="s">
        <v>3698</v>
      </c>
      <c r="CX1058">
        <v>0</v>
      </c>
      <c r="CY1058" t="s">
        <v>677</v>
      </c>
    </row>
    <row r="1059" spans="1:103" hidden="1">
      <c r="B1059">
        <v>73289</v>
      </c>
      <c r="C1059" t="s">
        <v>3724</v>
      </c>
      <c r="D1059" t="s">
        <v>592</v>
      </c>
      <c r="E1059" t="s">
        <v>3163</v>
      </c>
      <c r="F1059" t="s">
        <v>594</v>
      </c>
      <c r="G1059" t="s">
        <v>3725</v>
      </c>
      <c r="H1059">
        <v>7850</v>
      </c>
      <c r="I1059" t="s">
        <v>616</v>
      </c>
      <c r="J1059" t="s">
        <v>879</v>
      </c>
      <c r="K1059">
        <v>10275</v>
      </c>
      <c r="L1059" t="s">
        <v>864</v>
      </c>
      <c r="M1059" t="s">
        <v>3726</v>
      </c>
      <c r="N1059" t="s">
        <v>3694</v>
      </c>
      <c r="O1059" t="s">
        <v>2823</v>
      </c>
      <c r="P1059" t="s">
        <v>3695</v>
      </c>
      <c r="Q1059" t="s">
        <v>642</v>
      </c>
      <c r="R1059">
        <v>350</v>
      </c>
      <c r="S1059">
        <v>350</v>
      </c>
      <c r="T1059">
        <v>347</v>
      </c>
      <c r="U1059">
        <v>21</v>
      </c>
      <c r="V1059">
        <v>21</v>
      </c>
      <c r="W1059">
        <v>23</v>
      </c>
      <c r="Z1059">
        <v>1E-4</v>
      </c>
      <c r="AA1059">
        <v>2.9999999999999997E-4</v>
      </c>
      <c r="AB1059">
        <v>5.4999999999999997E-3</v>
      </c>
      <c r="AC1059">
        <v>1.1900000000000001E-2</v>
      </c>
      <c r="AD1059" t="s">
        <v>606</v>
      </c>
      <c r="AE1059">
        <v>0.84179999999999999</v>
      </c>
      <c r="AF1059">
        <v>7.2099999999999997E-2</v>
      </c>
      <c r="AG1059">
        <v>4.1300000000000003E-2</v>
      </c>
      <c r="AH1059">
        <v>5.0000000000000001E-3</v>
      </c>
      <c r="AI1059">
        <v>1.18E-2</v>
      </c>
      <c r="AJ1059">
        <v>2.7000000000000001E-3</v>
      </c>
      <c r="AK1059">
        <v>3.0000000000000001E-3</v>
      </c>
      <c r="AL1059">
        <v>1.1800000000000001E-3</v>
      </c>
      <c r="AM1059">
        <v>2.4000000000000001E-4</v>
      </c>
      <c r="AN1059">
        <v>6.7000000000000002E-4</v>
      </c>
      <c r="AO1059">
        <v>4.0000000000000003E-5</v>
      </c>
      <c r="AP1059">
        <v>0</v>
      </c>
      <c r="AQ1059" t="s">
        <v>607</v>
      </c>
      <c r="AR1059" t="s">
        <v>607</v>
      </c>
      <c r="AS1059" t="s">
        <v>607</v>
      </c>
      <c r="AT1059" t="s">
        <v>606</v>
      </c>
      <c r="AU1059" t="s">
        <v>606</v>
      </c>
      <c r="BK1059">
        <v>1.2E-4</v>
      </c>
      <c r="BL1059">
        <v>3.0000000000000001E-5</v>
      </c>
      <c r="BM1059">
        <v>1.3999999999999999E-4</v>
      </c>
      <c r="BN1059">
        <v>1.0000000000000001E-5</v>
      </c>
      <c r="BO1059">
        <v>1.0000000000000001E-5</v>
      </c>
      <c r="BP1059">
        <v>4.0000000000000003E-5</v>
      </c>
      <c r="BQ1059">
        <v>0</v>
      </c>
      <c r="BR1059">
        <v>8.8999999999999995E-4</v>
      </c>
      <c r="BS1059">
        <v>3.2000000000000003E-4</v>
      </c>
      <c r="BT1059">
        <v>4.2000000000000002E-4</v>
      </c>
      <c r="BU1059">
        <v>3.8999999999999999E-4</v>
      </c>
      <c r="BV1059">
        <v>0.69</v>
      </c>
      <c r="BW1059">
        <v>0.84566399999999997</v>
      </c>
      <c r="BX1059">
        <v>20</v>
      </c>
      <c r="BY1059">
        <v>4601.3999999999996</v>
      </c>
      <c r="BZ1059">
        <v>214.2</v>
      </c>
      <c r="CB1059">
        <v>98.1</v>
      </c>
      <c r="CC1059">
        <v>3.3871385410000001</v>
      </c>
      <c r="CD1059">
        <v>3.3842594730000002</v>
      </c>
      <c r="CE1059">
        <v>196.06</v>
      </c>
      <c r="CF1059" t="s">
        <v>609</v>
      </c>
      <c r="CG1059">
        <v>0</v>
      </c>
      <c r="CH1059" t="s">
        <v>880</v>
      </c>
      <c r="CJ1059" t="s">
        <v>881</v>
      </c>
      <c r="CL1059">
        <v>1119</v>
      </c>
      <c r="CM1059">
        <v>1124</v>
      </c>
      <c r="CU1059">
        <v>737.3</v>
      </c>
      <c r="CV1059">
        <v>733.4</v>
      </c>
      <c r="CW1059" t="s">
        <v>3698</v>
      </c>
      <c r="CX1059">
        <v>0</v>
      </c>
      <c r="CY1059" t="s">
        <v>677</v>
      </c>
    </row>
    <row r="1060" spans="1:103" hidden="1">
      <c r="B1060">
        <v>73299</v>
      </c>
      <c r="C1060" t="s">
        <v>3727</v>
      </c>
      <c r="D1060" t="s">
        <v>592</v>
      </c>
      <c r="E1060" t="s">
        <v>3163</v>
      </c>
      <c r="F1060" t="s">
        <v>594</v>
      </c>
      <c r="G1060" t="s">
        <v>3728</v>
      </c>
      <c r="H1060">
        <v>9783</v>
      </c>
      <c r="I1060" t="s">
        <v>616</v>
      </c>
      <c r="J1060" t="s">
        <v>899</v>
      </c>
      <c r="K1060">
        <v>7379</v>
      </c>
      <c r="L1060" t="s">
        <v>874</v>
      </c>
      <c r="M1060" t="s">
        <v>3726</v>
      </c>
      <c r="N1060" t="s">
        <v>3694</v>
      </c>
      <c r="O1060" t="s">
        <v>2823</v>
      </c>
      <c r="P1060" t="s">
        <v>3713</v>
      </c>
      <c r="Q1060" t="s">
        <v>642</v>
      </c>
      <c r="R1060">
        <v>400</v>
      </c>
      <c r="S1060">
        <v>400</v>
      </c>
      <c r="T1060">
        <v>333</v>
      </c>
      <c r="U1060">
        <v>24</v>
      </c>
      <c r="V1060">
        <v>24</v>
      </c>
      <c r="W1060">
        <v>23</v>
      </c>
      <c r="Z1060">
        <v>1E-4</v>
      </c>
      <c r="AA1060">
        <v>2.0000000000000001E-4</v>
      </c>
      <c r="AB1060">
        <v>5.1000000000000004E-3</v>
      </c>
      <c r="AC1060">
        <v>1.0500000000000001E-2</v>
      </c>
      <c r="AD1060" t="s">
        <v>606</v>
      </c>
      <c r="AE1060">
        <v>0.83660000000000001</v>
      </c>
      <c r="AF1060">
        <v>7.3999999999999996E-2</v>
      </c>
      <c r="AG1060">
        <v>4.41E-2</v>
      </c>
      <c r="AH1060">
        <v>5.1000000000000004E-3</v>
      </c>
      <c r="AI1060">
        <v>1.2999999999999999E-2</v>
      </c>
      <c r="AJ1060">
        <v>2.8999999999999998E-3</v>
      </c>
      <c r="AK1060">
        <v>3.3E-3</v>
      </c>
      <c r="AL1060">
        <v>1.31E-3</v>
      </c>
      <c r="AM1060">
        <v>2.9E-4</v>
      </c>
      <c r="AN1060">
        <v>6.9999999999999999E-4</v>
      </c>
      <c r="AO1060">
        <v>2.1000000000000001E-4</v>
      </c>
      <c r="AP1060">
        <v>0</v>
      </c>
      <c r="AQ1060" t="s">
        <v>607</v>
      </c>
      <c r="AR1060" t="s">
        <v>606</v>
      </c>
      <c r="AS1060" t="s">
        <v>607</v>
      </c>
      <c r="AT1060" t="s">
        <v>606</v>
      </c>
      <c r="AU1060" t="s">
        <v>606</v>
      </c>
      <c r="BK1060">
        <v>1.3999999999999999E-4</v>
      </c>
      <c r="BL1060">
        <v>2.0000000000000002E-5</v>
      </c>
      <c r="BM1060">
        <v>1.2E-4</v>
      </c>
      <c r="BN1060">
        <v>2.0000000000000002E-5</v>
      </c>
      <c r="BO1060">
        <v>1.0000000000000001E-5</v>
      </c>
      <c r="BP1060">
        <v>6.0000000000000002E-5</v>
      </c>
      <c r="BQ1060">
        <v>0</v>
      </c>
      <c r="BR1060">
        <v>9.7000000000000005E-4</v>
      </c>
      <c r="BS1060">
        <v>3.6000000000000002E-4</v>
      </c>
      <c r="BT1060">
        <v>5.1000000000000004E-4</v>
      </c>
      <c r="BU1060">
        <v>3.8000000000000002E-4</v>
      </c>
      <c r="BV1060">
        <v>0.69699999999999995</v>
      </c>
      <c r="BW1060">
        <v>0.85424319999999998</v>
      </c>
      <c r="BX1060">
        <v>20.2</v>
      </c>
      <c r="BY1060">
        <v>4595.2</v>
      </c>
      <c r="BZ1060">
        <v>215.5</v>
      </c>
      <c r="CB1060">
        <v>98.9</v>
      </c>
      <c r="CC1060">
        <v>3.4147604660000002</v>
      </c>
      <c r="CD1060">
        <v>3.4118579200000001</v>
      </c>
      <c r="CE1060">
        <v>197.95</v>
      </c>
      <c r="CF1060" t="s">
        <v>609</v>
      </c>
      <c r="CG1060">
        <v>0</v>
      </c>
      <c r="CH1060" t="s">
        <v>901</v>
      </c>
      <c r="CJ1060" t="s">
        <v>902</v>
      </c>
      <c r="CL1060">
        <v>1092</v>
      </c>
      <c r="CM1060">
        <v>1095.5</v>
      </c>
      <c r="CN1060">
        <v>1055</v>
      </c>
      <c r="CO1060">
        <v>1059.5</v>
      </c>
      <c r="CP1060">
        <v>1055</v>
      </c>
      <c r="CQ1060">
        <v>1059.5</v>
      </c>
      <c r="CU1060">
        <v>713.2</v>
      </c>
      <c r="CV1060">
        <v>708.7</v>
      </c>
      <c r="CW1060" t="s">
        <v>3698</v>
      </c>
      <c r="CX1060">
        <v>0</v>
      </c>
      <c r="CY1060" t="s">
        <v>677</v>
      </c>
    </row>
    <row r="1061" spans="1:103" hidden="1">
      <c r="B1061">
        <v>73297</v>
      </c>
      <c r="C1061" t="s">
        <v>3729</v>
      </c>
      <c r="D1061" t="s">
        <v>592</v>
      </c>
      <c r="E1061" t="s">
        <v>3163</v>
      </c>
      <c r="F1061" t="s">
        <v>594</v>
      </c>
      <c r="G1061" t="s">
        <v>3730</v>
      </c>
      <c r="H1061">
        <v>17435</v>
      </c>
      <c r="I1061" t="s">
        <v>616</v>
      </c>
      <c r="J1061" t="s">
        <v>884</v>
      </c>
      <c r="K1061">
        <v>7724</v>
      </c>
      <c r="L1061" t="s">
        <v>874</v>
      </c>
      <c r="M1061" t="s">
        <v>3726</v>
      </c>
      <c r="N1061" t="s">
        <v>3694</v>
      </c>
      <c r="O1061" t="s">
        <v>2823</v>
      </c>
      <c r="P1061" t="s">
        <v>3713</v>
      </c>
      <c r="Q1061" t="s">
        <v>642</v>
      </c>
      <c r="R1061">
        <v>340</v>
      </c>
      <c r="S1061">
        <v>340</v>
      </c>
      <c r="T1061">
        <v>153</v>
      </c>
      <c r="U1061">
        <v>24</v>
      </c>
      <c r="V1061">
        <v>24</v>
      </c>
      <c r="W1061">
        <v>21</v>
      </c>
      <c r="Z1061">
        <v>1E-4</v>
      </c>
      <c r="AA1061">
        <v>2.9999999999999997E-4</v>
      </c>
      <c r="AB1061">
        <v>5.5999999999999999E-3</v>
      </c>
      <c r="AC1061">
        <v>1.0800000000000001E-2</v>
      </c>
      <c r="AD1061" t="s">
        <v>606</v>
      </c>
      <c r="AE1061">
        <v>0.83779999999999999</v>
      </c>
      <c r="AF1061">
        <v>7.2999999999999995E-2</v>
      </c>
      <c r="AG1061">
        <v>4.2099999999999999E-2</v>
      </c>
      <c r="AH1061">
        <v>5.7999999999999996E-3</v>
      </c>
      <c r="AI1061">
        <v>1.3599999999999999E-2</v>
      </c>
      <c r="AJ1061">
        <v>2.8999999999999998E-3</v>
      </c>
      <c r="AK1061">
        <v>3.2000000000000002E-3</v>
      </c>
      <c r="AL1061">
        <v>1.2099999999999999E-3</v>
      </c>
      <c r="AM1061">
        <v>3.2000000000000003E-4</v>
      </c>
      <c r="AN1061">
        <v>5.9999999999999995E-4</v>
      </c>
      <c r="AO1061">
        <v>2.1000000000000001E-4</v>
      </c>
      <c r="AP1061">
        <v>0</v>
      </c>
      <c r="AQ1061" t="s">
        <v>607</v>
      </c>
      <c r="AR1061" t="s">
        <v>607</v>
      </c>
      <c r="AS1061" t="s">
        <v>607</v>
      </c>
      <c r="AT1061" t="s">
        <v>607</v>
      </c>
      <c r="AU1061" t="s">
        <v>607</v>
      </c>
      <c r="BK1061">
        <v>1.2E-4</v>
      </c>
      <c r="BL1061">
        <v>2.0000000000000002E-5</v>
      </c>
      <c r="BM1061">
        <v>1.4999999999999999E-4</v>
      </c>
      <c r="BN1061">
        <v>2.0000000000000002E-5</v>
      </c>
      <c r="BO1061">
        <v>2.0000000000000002E-5</v>
      </c>
      <c r="BP1061">
        <v>5.0000000000000002E-5</v>
      </c>
      <c r="BQ1061">
        <v>0</v>
      </c>
      <c r="BR1061">
        <v>8.7000000000000001E-4</v>
      </c>
      <c r="BS1061">
        <v>3.3E-4</v>
      </c>
      <c r="BT1061">
        <v>4.2999999999999999E-4</v>
      </c>
      <c r="BU1061">
        <v>4.4999999999999999E-4</v>
      </c>
      <c r="BV1061">
        <v>0.69599999999999995</v>
      </c>
      <c r="BW1061">
        <v>0.85301760000000004</v>
      </c>
      <c r="BX1061">
        <v>20.2</v>
      </c>
      <c r="BY1061">
        <v>4595.1000000000004</v>
      </c>
      <c r="BZ1061">
        <v>215.2</v>
      </c>
      <c r="CB1061">
        <v>99.5</v>
      </c>
      <c r="CC1061">
        <v>3.4354769100000002</v>
      </c>
      <c r="CD1061">
        <v>3.4325567540000002</v>
      </c>
      <c r="CE1061">
        <v>198.97</v>
      </c>
      <c r="CF1061" t="s">
        <v>609</v>
      </c>
      <c r="CG1061">
        <v>0</v>
      </c>
      <c r="CH1061" t="s">
        <v>885</v>
      </c>
      <c r="CJ1061" t="s">
        <v>886</v>
      </c>
      <c r="CL1061">
        <v>1039</v>
      </c>
      <c r="CM1061">
        <v>1044</v>
      </c>
      <c r="CU1061">
        <v>697.6</v>
      </c>
      <c r="CV1061">
        <v>693.4</v>
      </c>
      <c r="CW1061" t="s">
        <v>3698</v>
      </c>
      <c r="CX1061">
        <v>0</v>
      </c>
      <c r="CY1061" t="s">
        <v>677</v>
      </c>
    </row>
    <row r="1062" spans="1:103" hidden="1">
      <c r="A1062" t="str">
        <f t="shared" ref="A1062:A1063" si="8">2&amp;J1062</f>
        <v>200/D-093-K/094-A-11/00</v>
      </c>
      <c r="B1062">
        <v>52718</v>
      </c>
      <c r="C1062" t="s">
        <v>3079</v>
      </c>
      <c r="D1062" t="s">
        <v>592</v>
      </c>
      <c r="E1062" t="s">
        <v>3163</v>
      </c>
      <c r="F1062" t="s">
        <v>594</v>
      </c>
      <c r="G1062" t="s">
        <v>3731</v>
      </c>
      <c r="H1062">
        <v>7898</v>
      </c>
      <c r="I1062" t="s">
        <v>616</v>
      </c>
      <c r="J1062" t="s">
        <v>667</v>
      </c>
      <c r="L1062" t="s">
        <v>864</v>
      </c>
      <c r="N1062" t="s">
        <v>3713</v>
      </c>
      <c r="O1062" t="s">
        <v>3653</v>
      </c>
      <c r="P1062" t="s">
        <v>3732</v>
      </c>
      <c r="Q1062" t="s">
        <v>3081</v>
      </c>
      <c r="R1062">
        <v>80</v>
      </c>
      <c r="S1062">
        <v>80</v>
      </c>
      <c r="T1062">
        <v>62</v>
      </c>
      <c r="U1062">
        <v>19</v>
      </c>
      <c r="V1062">
        <v>19</v>
      </c>
      <c r="W1062">
        <v>22</v>
      </c>
      <c r="Z1062">
        <v>1E-4</v>
      </c>
      <c r="AA1062">
        <v>2.0000000000000001E-4</v>
      </c>
      <c r="AB1062">
        <v>6.1000000000000004E-3</v>
      </c>
      <c r="AC1062">
        <v>1.06E-2</v>
      </c>
      <c r="AD1062" t="s">
        <v>607</v>
      </c>
      <c r="AE1062">
        <v>0.82499999999999996</v>
      </c>
      <c r="AF1062">
        <v>8.2699999999999996E-2</v>
      </c>
      <c r="AG1062">
        <v>4.99E-2</v>
      </c>
      <c r="AH1062">
        <v>5.4000000000000003E-3</v>
      </c>
      <c r="AI1062">
        <v>1.14E-2</v>
      </c>
      <c r="AJ1062">
        <v>2.3999999999999998E-3</v>
      </c>
      <c r="AK1062">
        <v>2.5999999999999999E-3</v>
      </c>
      <c r="AL1062">
        <v>9.7999999999999997E-4</v>
      </c>
      <c r="AM1062">
        <v>2.0000000000000001E-4</v>
      </c>
      <c r="AN1062">
        <v>3.6999999999999999E-4</v>
      </c>
      <c r="AO1062">
        <v>6.9999999999999994E-5</v>
      </c>
      <c r="AP1062">
        <v>0</v>
      </c>
      <c r="AQ1062" t="s">
        <v>607</v>
      </c>
      <c r="AR1062" t="s">
        <v>607</v>
      </c>
      <c r="AS1062" t="s">
        <v>607</v>
      </c>
      <c r="AT1062" t="s">
        <v>606</v>
      </c>
      <c r="AU1062" t="s">
        <v>606</v>
      </c>
      <c r="BK1062">
        <v>1.4999999999999999E-4</v>
      </c>
      <c r="BL1062">
        <v>2.0000000000000002E-5</v>
      </c>
      <c r="BM1062">
        <v>1.1E-4</v>
      </c>
      <c r="BN1062">
        <v>1.0000000000000001E-5</v>
      </c>
      <c r="BO1062">
        <v>0</v>
      </c>
      <c r="BP1062">
        <v>2.0000000000000002E-5</v>
      </c>
      <c r="BQ1062">
        <v>0</v>
      </c>
      <c r="BR1062">
        <v>6.9999999999999999E-4</v>
      </c>
      <c r="BS1062">
        <v>2.5000000000000001E-4</v>
      </c>
      <c r="BT1062">
        <v>4.0000000000000002E-4</v>
      </c>
      <c r="BU1062">
        <v>3.2000000000000003E-4</v>
      </c>
      <c r="BV1062">
        <v>0.69899999999999995</v>
      </c>
      <c r="BW1062">
        <v>0.85669439999999997</v>
      </c>
      <c r="BX1062">
        <v>20.2</v>
      </c>
      <c r="BY1062">
        <v>4599.8</v>
      </c>
      <c r="BZ1062">
        <v>216.3</v>
      </c>
      <c r="CB1062">
        <v>95.2</v>
      </c>
      <c r="CC1062">
        <v>3.2870090630000002</v>
      </c>
      <c r="CD1062">
        <v>3.284215106</v>
      </c>
      <c r="CE1062">
        <v>189.61</v>
      </c>
      <c r="CF1062" t="s">
        <v>609</v>
      </c>
      <c r="CG1062">
        <v>40</v>
      </c>
      <c r="CH1062" t="s">
        <v>3083</v>
      </c>
      <c r="CJ1062" t="s">
        <v>675</v>
      </c>
      <c r="CW1062" t="s">
        <v>3733</v>
      </c>
      <c r="CX1062">
        <v>0</v>
      </c>
      <c r="CY1062" t="s">
        <v>677</v>
      </c>
    </row>
    <row r="1063" spans="1:103" hidden="1">
      <c r="A1063" t="str">
        <f t="shared" si="8"/>
        <v>200/D-093-K/094-A-11/00</v>
      </c>
      <c r="B1063">
        <v>52717</v>
      </c>
      <c r="C1063" t="s">
        <v>3198</v>
      </c>
      <c r="D1063" t="s">
        <v>592</v>
      </c>
      <c r="E1063" t="s">
        <v>3163</v>
      </c>
      <c r="F1063" t="s">
        <v>594</v>
      </c>
      <c r="G1063" t="s">
        <v>3734</v>
      </c>
      <c r="H1063">
        <v>9538</v>
      </c>
      <c r="I1063" t="s">
        <v>616</v>
      </c>
      <c r="J1063" t="s">
        <v>667</v>
      </c>
      <c r="L1063" t="s">
        <v>668</v>
      </c>
      <c r="N1063" t="s">
        <v>3713</v>
      </c>
      <c r="O1063" t="s">
        <v>3653</v>
      </c>
      <c r="P1063" t="s">
        <v>3732</v>
      </c>
      <c r="Q1063" t="s">
        <v>3124</v>
      </c>
      <c r="R1063">
        <v>4100</v>
      </c>
      <c r="S1063">
        <v>4100</v>
      </c>
      <c r="T1063">
        <v>3308</v>
      </c>
      <c r="U1063">
        <v>26</v>
      </c>
      <c r="V1063">
        <v>26</v>
      </c>
      <c r="W1063">
        <v>24</v>
      </c>
      <c r="Z1063" t="s">
        <v>607</v>
      </c>
      <c r="AA1063">
        <v>1E-4</v>
      </c>
      <c r="AB1063">
        <v>2.3E-3</v>
      </c>
      <c r="AC1063">
        <v>2.63E-2</v>
      </c>
      <c r="AD1063">
        <v>1.0200000000000001E-2</v>
      </c>
      <c r="AE1063">
        <v>0.82030000000000003</v>
      </c>
      <c r="AF1063">
        <v>7.9799999999999996E-2</v>
      </c>
      <c r="AG1063">
        <v>3.3500000000000002E-2</v>
      </c>
      <c r="AH1063">
        <v>5.5999999999999999E-3</v>
      </c>
      <c r="AI1063">
        <v>1.0699999999999999E-2</v>
      </c>
      <c r="AJ1063">
        <v>3.3E-3</v>
      </c>
      <c r="AK1063">
        <v>3.3E-3</v>
      </c>
      <c r="AL1063">
        <v>1.41E-3</v>
      </c>
      <c r="AM1063">
        <v>3.1E-4</v>
      </c>
      <c r="AN1063">
        <v>4.6999999999999999E-4</v>
      </c>
      <c r="AO1063">
        <v>0</v>
      </c>
      <c r="AP1063">
        <v>0</v>
      </c>
      <c r="AQ1063" t="s">
        <v>606</v>
      </c>
      <c r="AR1063" t="s">
        <v>606</v>
      </c>
      <c r="AS1063" t="s">
        <v>606</v>
      </c>
      <c r="AT1063" t="s">
        <v>606</v>
      </c>
      <c r="AU1063" t="s">
        <v>606</v>
      </c>
      <c r="BK1063">
        <v>2.0000000000000001E-4</v>
      </c>
      <c r="BL1063">
        <v>6.0000000000000002E-5</v>
      </c>
      <c r="BM1063">
        <v>1.4999999999999999E-4</v>
      </c>
      <c r="BN1063">
        <v>0</v>
      </c>
      <c r="BO1063">
        <v>0</v>
      </c>
      <c r="BP1063">
        <v>0</v>
      </c>
      <c r="BQ1063">
        <v>0</v>
      </c>
      <c r="BR1063">
        <v>1.0300000000000001E-3</v>
      </c>
      <c r="BS1063">
        <v>2.7999999999999998E-4</v>
      </c>
      <c r="BT1063">
        <v>4.0999999999999999E-4</v>
      </c>
      <c r="BU1063">
        <v>2.7999999999999998E-4</v>
      </c>
      <c r="BV1063">
        <v>0.70599999999999996</v>
      </c>
      <c r="BW1063">
        <v>0.86527359999999998</v>
      </c>
      <c r="BX1063">
        <v>20.399999999999999</v>
      </c>
      <c r="BY1063">
        <v>4695.5</v>
      </c>
      <c r="BZ1063">
        <v>217.5</v>
      </c>
      <c r="CB1063">
        <v>94.1</v>
      </c>
      <c r="CC1063">
        <v>3.249028917</v>
      </c>
      <c r="CD1063">
        <v>3.2462672420000001</v>
      </c>
      <c r="CE1063">
        <v>187.11</v>
      </c>
      <c r="CF1063" t="s">
        <v>673</v>
      </c>
      <c r="CG1063">
        <v>10200</v>
      </c>
      <c r="CH1063" t="s">
        <v>674</v>
      </c>
      <c r="CJ1063" t="s">
        <v>675</v>
      </c>
      <c r="CW1063" t="s">
        <v>3733</v>
      </c>
      <c r="CX1063">
        <v>6200</v>
      </c>
      <c r="CY1063" t="s">
        <v>677</v>
      </c>
    </row>
    <row r="1064" spans="1:103" hidden="1">
      <c r="B1064">
        <v>84012</v>
      </c>
      <c r="C1064" t="s">
        <v>3187</v>
      </c>
      <c r="D1064" t="s">
        <v>592</v>
      </c>
      <c r="E1064" t="s">
        <v>3163</v>
      </c>
      <c r="F1064" t="s">
        <v>594</v>
      </c>
      <c r="G1064" t="s">
        <v>3735</v>
      </c>
      <c r="H1064">
        <v>17873</v>
      </c>
      <c r="I1064" t="s">
        <v>616</v>
      </c>
      <c r="J1064" t="s">
        <v>917</v>
      </c>
      <c r="L1064" t="s">
        <v>874</v>
      </c>
      <c r="N1064" t="s">
        <v>3713</v>
      </c>
      <c r="O1064" t="s">
        <v>3653</v>
      </c>
      <c r="P1064" t="s">
        <v>3732</v>
      </c>
      <c r="Q1064" t="s">
        <v>1644</v>
      </c>
      <c r="R1064">
        <v>1100</v>
      </c>
      <c r="S1064">
        <v>1100</v>
      </c>
      <c r="T1064">
        <v>868</v>
      </c>
      <c r="U1064">
        <v>19</v>
      </c>
      <c r="V1064">
        <v>19</v>
      </c>
      <c r="W1064">
        <v>22</v>
      </c>
      <c r="Z1064" t="s">
        <v>607</v>
      </c>
      <c r="AA1064">
        <v>1E-3</v>
      </c>
      <c r="AB1064">
        <v>1.2E-2</v>
      </c>
      <c r="AC1064">
        <v>4.1000000000000003E-3</v>
      </c>
      <c r="AD1064" t="s">
        <v>606</v>
      </c>
      <c r="AE1064">
        <v>0.89</v>
      </c>
      <c r="AF1064">
        <v>4.6800000000000001E-2</v>
      </c>
      <c r="AG1064">
        <v>2.3199999999999998E-2</v>
      </c>
      <c r="AH1064">
        <v>3.8E-3</v>
      </c>
      <c r="AI1064">
        <v>8.3000000000000001E-3</v>
      </c>
      <c r="AJ1064">
        <v>2.5000000000000001E-3</v>
      </c>
      <c r="AK1064">
        <v>2.8E-3</v>
      </c>
      <c r="AL1064">
        <v>1.15E-3</v>
      </c>
      <c r="AM1064">
        <v>2.5000000000000001E-4</v>
      </c>
      <c r="AN1064">
        <v>5.2999999999999998E-4</v>
      </c>
      <c r="AO1064">
        <v>4.0000000000000003E-5</v>
      </c>
      <c r="AP1064">
        <v>0</v>
      </c>
      <c r="AQ1064" t="s">
        <v>607</v>
      </c>
      <c r="AR1064" t="s">
        <v>606</v>
      </c>
      <c r="AS1064" t="s">
        <v>606</v>
      </c>
      <c r="AT1064" t="s">
        <v>606</v>
      </c>
      <c r="AU1064" t="s">
        <v>606</v>
      </c>
      <c r="BK1064">
        <v>8.0999999999999996E-4</v>
      </c>
      <c r="BL1064">
        <v>4.0000000000000003E-5</v>
      </c>
      <c r="BM1064">
        <v>2.5999999999999998E-4</v>
      </c>
      <c r="BN1064">
        <v>2.0000000000000002E-5</v>
      </c>
      <c r="BO1064">
        <v>1.0000000000000001E-5</v>
      </c>
      <c r="BP1064">
        <v>3.0000000000000001E-5</v>
      </c>
      <c r="BQ1064">
        <v>0</v>
      </c>
      <c r="BR1064">
        <v>9.1E-4</v>
      </c>
      <c r="BS1064">
        <v>5.0000000000000001E-4</v>
      </c>
      <c r="BT1064">
        <v>6.4000000000000005E-4</v>
      </c>
      <c r="BU1064">
        <v>3.1E-4</v>
      </c>
      <c r="BV1064">
        <v>0.65</v>
      </c>
      <c r="BW1064">
        <v>0.79664000000000001</v>
      </c>
      <c r="BX1064">
        <v>18.8</v>
      </c>
      <c r="BY1064">
        <v>4573.2</v>
      </c>
      <c r="BZ1064">
        <v>205.8</v>
      </c>
      <c r="CB1064">
        <v>91.2</v>
      </c>
      <c r="CC1064">
        <v>3.148899439</v>
      </c>
      <c r="CD1064">
        <v>3.1462228739999998</v>
      </c>
      <c r="CE1064">
        <v>178.07</v>
      </c>
      <c r="CF1064" t="s">
        <v>609</v>
      </c>
      <c r="CG1064">
        <v>0</v>
      </c>
      <c r="CH1064" t="s">
        <v>1645</v>
      </c>
      <c r="CJ1064" t="s">
        <v>919</v>
      </c>
      <c r="CW1064" t="s">
        <v>3736</v>
      </c>
      <c r="CX1064">
        <v>0</v>
      </c>
      <c r="CY1064" t="s">
        <v>677</v>
      </c>
    </row>
    <row r="1065" spans="1:103" hidden="1">
      <c r="B1065">
        <v>84359</v>
      </c>
      <c r="C1065" t="s">
        <v>3182</v>
      </c>
      <c r="D1065" t="s">
        <v>592</v>
      </c>
      <c r="E1065" t="s">
        <v>3163</v>
      </c>
      <c r="F1065" t="s">
        <v>594</v>
      </c>
      <c r="G1065" t="s">
        <v>3737</v>
      </c>
      <c r="H1065">
        <v>8648</v>
      </c>
      <c r="I1065" t="s">
        <v>616</v>
      </c>
      <c r="J1065" t="s">
        <v>917</v>
      </c>
      <c r="L1065" t="s">
        <v>3184</v>
      </c>
      <c r="N1065" t="s">
        <v>3713</v>
      </c>
      <c r="O1065" t="s">
        <v>3653</v>
      </c>
      <c r="P1065" t="s">
        <v>3732</v>
      </c>
      <c r="Q1065" t="s">
        <v>3185</v>
      </c>
      <c r="R1065">
        <v>4100</v>
      </c>
      <c r="S1065">
        <v>4100</v>
      </c>
      <c r="T1065">
        <v>3443</v>
      </c>
      <c r="U1065">
        <v>22</v>
      </c>
      <c r="V1065">
        <v>22</v>
      </c>
      <c r="W1065">
        <v>21</v>
      </c>
      <c r="Z1065">
        <v>1E-4</v>
      </c>
      <c r="AA1065">
        <v>4.0000000000000002E-4</v>
      </c>
      <c r="AB1065">
        <v>7.6E-3</v>
      </c>
      <c r="AC1065">
        <v>8.5000000000000006E-3</v>
      </c>
      <c r="AD1065" t="s">
        <v>606</v>
      </c>
      <c r="AE1065">
        <v>0.85980000000000001</v>
      </c>
      <c r="AF1065">
        <v>6.1800000000000001E-2</v>
      </c>
      <c r="AG1065">
        <v>3.56E-2</v>
      </c>
      <c r="AH1065">
        <v>4.7000000000000002E-3</v>
      </c>
      <c r="AI1065">
        <v>1.09E-2</v>
      </c>
      <c r="AJ1065">
        <v>2.7000000000000001E-3</v>
      </c>
      <c r="AK1065">
        <v>3.2000000000000002E-3</v>
      </c>
      <c r="AL1065">
        <v>1.2700000000000001E-3</v>
      </c>
      <c r="AM1065">
        <v>2.5000000000000001E-4</v>
      </c>
      <c r="AN1065">
        <v>5.5999999999999995E-4</v>
      </c>
      <c r="AO1065">
        <v>0</v>
      </c>
      <c r="AP1065">
        <v>0</v>
      </c>
      <c r="AQ1065" t="s">
        <v>606</v>
      </c>
      <c r="AR1065" t="s">
        <v>606</v>
      </c>
      <c r="AS1065" t="s">
        <v>606</v>
      </c>
      <c r="AT1065" t="s">
        <v>606</v>
      </c>
      <c r="AU1065" t="s">
        <v>606</v>
      </c>
      <c r="BK1065">
        <v>1.3999999999999999E-4</v>
      </c>
      <c r="BL1065">
        <v>3.0000000000000001E-5</v>
      </c>
      <c r="BM1065">
        <v>1.1E-4</v>
      </c>
      <c r="BN1065">
        <v>0</v>
      </c>
      <c r="BO1065">
        <v>0</v>
      </c>
      <c r="BP1065">
        <v>0</v>
      </c>
      <c r="BQ1065">
        <v>0</v>
      </c>
      <c r="BR1065">
        <v>1E-3</v>
      </c>
      <c r="BS1065">
        <v>3.8999999999999999E-4</v>
      </c>
      <c r="BT1065">
        <v>5.1999999999999995E-4</v>
      </c>
      <c r="BU1065">
        <v>4.2999999999999999E-4</v>
      </c>
      <c r="BV1065">
        <v>0.67600000000000005</v>
      </c>
      <c r="BW1065">
        <v>0.82850559999999995</v>
      </c>
      <c r="BX1065">
        <v>19.600000000000001</v>
      </c>
      <c r="BY1065">
        <v>4588.8</v>
      </c>
      <c r="BZ1065">
        <v>211.3</v>
      </c>
      <c r="CB1065">
        <v>94.9</v>
      </c>
      <c r="CC1065">
        <v>3.276650842</v>
      </c>
      <c r="CD1065">
        <v>3.2738656879999999</v>
      </c>
      <c r="CE1065">
        <v>189.59</v>
      </c>
      <c r="CF1065" t="s">
        <v>609</v>
      </c>
      <c r="CG1065">
        <v>0</v>
      </c>
      <c r="CH1065" t="s">
        <v>3186</v>
      </c>
      <c r="CJ1065" t="s">
        <v>919</v>
      </c>
      <c r="CW1065" t="s">
        <v>3736</v>
      </c>
      <c r="CX1065">
        <v>0</v>
      </c>
      <c r="CY1065" t="s">
        <v>677</v>
      </c>
    </row>
    <row r="1066" spans="1:103" hidden="1">
      <c r="B1066">
        <v>84365</v>
      </c>
      <c r="C1066" t="s">
        <v>3738</v>
      </c>
      <c r="D1066" t="s">
        <v>592</v>
      </c>
      <c r="E1066" t="s">
        <v>3163</v>
      </c>
      <c r="F1066" t="s">
        <v>594</v>
      </c>
      <c r="G1066" t="s">
        <v>3739</v>
      </c>
      <c r="H1066">
        <v>17308</v>
      </c>
      <c r="I1066" t="s">
        <v>616</v>
      </c>
      <c r="J1066" t="s">
        <v>917</v>
      </c>
      <c r="L1066" t="s">
        <v>3184</v>
      </c>
      <c r="N1066" t="s">
        <v>3713</v>
      </c>
      <c r="O1066" t="s">
        <v>3653</v>
      </c>
      <c r="P1066" t="s">
        <v>3732</v>
      </c>
      <c r="Q1066" t="s">
        <v>3041</v>
      </c>
      <c r="R1066">
        <v>4000</v>
      </c>
      <c r="S1066">
        <v>4000</v>
      </c>
      <c r="T1066">
        <v>3358</v>
      </c>
      <c r="U1066">
        <v>29</v>
      </c>
      <c r="V1066">
        <v>29</v>
      </c>
      <c r="W1066">
        <v>21</v>
      </c>
      <c r="Z1066">
        <v>1E-4</v>
      </c>
      <c r="AA1066">
        <v>2.9999999999999997E-4</v>
      </c>
      <c r="AB1066">
        <v>6.8999999999999999E-3</v>
      </c>
      <c r="AC1066">
        <v>9.4000000000000004E-3</v>
      </c>
      <c r="AD1066" t="s">
        <v>606</v>
      </c>
      <c r="AE1066">
        <v>0.85870000000000002</v>
      </c>
      <c r="AF1066">
        <v>6.5199999999999994E-2</v>
      </c>
      <c r="AG1066">
        <v>3.6400000000000002E-2</v>
      </c>
      <c r="AH1066">
        <v>4.4999999999999997E-3</v>
      </c>
      <c r="AI1066">
        <v>9.9000000000000008E-3</v>
      </c>
      <c r="AJ1066">
        <v>2.2000000000000001E-3</v>
      </c>
      <c r="AK1066">
        <v>2.3999999999999998E-3</v>
      </c>
      <c r="AL1066">
        <v>8.4999999999999995E-4</v>
      </c>
      <c r="AM1066">
        <v>2.7999999999999998E-4</v>
      </c>
      <c r="AN1066">
        <v>6.3000000000000003E-4</v>
      </c>
      <c r="AO1066">
        <v>4.0000000000000003E-5</v>
      </c>
      <c r="AP1066">
        <v>0</v>
      </c>
      <c r="AQ1066" t="s">
        <v>607</v>
      </c>
      <c r="AR1066" t="s">
        <v>606</v>
      </c>
      <c r="AS1066" t="s">
        <v>606</v>
      </c>
      <c r="AT1066" t="s">
        <v>606</v>
      </c>
      <c r="AU1066" t="s">
        <v>606</v>
      </c>
      <c r="BK1066">
        <v>1.2E-4</v>
      </c>
      <c r="BL1066">
        <v>2.0000000000000002E-5</v>
      </c>
      <c r="BM1066">
        <v>1.6000000000000001E-4</v>
      </c>
      <c r="BN1066">
        <v>1.0000000000000001E-5</v>
      </c>
      <c r="BO1066">
        <v>1.0000000000000001E-5</v>
      </c>
      <c r="BP1066">
        <v>4.0000000000000003E-5</v>
      </c>
      <c r="BQ1066">
        <v>0</v>
      </c>
      <c r="BR1066">
        <v>7.2999999999999996E-4</v>
      </c>
      <c r="BS1066">
        <v>2.9E-4</v>
      </c>
      <c r="BT1066">
        <v>4.0999999999999999E-4</v>
      </c>
      <c r="BU1066">
        <v>4.0999999999999999E-4</v>
      </c>
      <c r="BV1066">
        <v>0.67400000000000004</v>
      </c>
      <c r="BW1066">
        <v>0.82605439999999997</v>
      </c>
      <c r="BX1066">
        <v>19.5</v>
      </c>
      <c r="BY1066">
        <v>4596.3999999999996</v>
      </c>
      <c r="BZ1066">
        <v>211.2</v>
      </c>
      <c r="CB1066">
        <v>97.8</v>
      </c>
      <c r="CC1066">
        <v>3.3767803189999999</v>
      </c>
      <c r="CD1066">
        <v>3.3739100560000002</v>
      </c>
      <c r="CE1066">
        <v>195.2</v>
      </c>
      <c r="CF1066" t="s">
        <v>609</v>
      </c>
      <c r="CG1066">
        <v>0</v>
      </c>
      <c r="CH1066" t="s">
        <v>3060</v>
      </c>
      <c r="CJ1066" t="s">
        <v>919</v>
      </c>
      <c r="CW1066" t="s">
        <v>3740</v>
      </c>
      <c r="CX1066">
        <v>0</v>
      </c>
      <c r="CY1066" t="s">
        <v>677</v>
      </c>
    </row>
    <row r="1067" spans="1:103" hidden="1">
      <c r="A1067" t="str">
        <f>2&amp;J1067</f>
        <v>200/D-093-K/094-A-11/00</v>
      </c>
      <c r="B1067">
        <v>85444</v>
      </c>
      <c r="C1067" t="s">
        <v>3079</v>
      </c>
      <c r="D1067" t="s">
        <v>592</v>
      </c>
      <c r="E1067" t="s">
        <v>3163</v>
      </c>
      <c r="F1067" t="s">
        <v>594</v>
      </c>
      <c r="G1067" t="s">
        <v>3741</v>
      </c>
      <c r="H1067">
        <v>8381</v>
      </c>
      <c r="I1067" t="s">
        <v>616</v>
      </c>
      <c r="J1067" t="s">
        <v>667</v>
      </c>
      <c r="L1067" t="s">
        <v>864</v>
      </c>
      <c r="N1067" t="s">
        <v>3713</v>
      </c>
      <c r="O1067" t="s">
        <v>3653</v>
      </c>
      <c r="P1067" t="s">
        <v>3732</v>
      </c>
      <c r="Q1067" t="s">
        <v>3742</v>
      </c>
      <c r="R1067">
        <v>4000</v>
      </c>
      <c r="S1067">
        <v>4000</v>
      </c>
      <c r="T1067">
        <v>3322</v>
      </c>
      <c r="U1067">
        <v>27</v>
      </c>
      <c r="V1067">
        <v>27</v>
      </c>
      <c r="W1067">
        <v>22</v>
      </c>
      <c r="Z1067">
        <v>8.9999999999999998E-4</v>
      </c>
      <c r="AA1067">
        <v>1E-4</v>
      </c>
      <c r="AB1067">
        <v>5.1999999999999998E-3</v>
      </c>
      <c r="AC1067">
        <v>2.4299999999999999E-2</v>
      </c>
      <c r="AD1067">
        <v>1.0699999999999999E-2</v>
      </c>
      <c r="AE1067">
        <v>0.81730000000000003</v>
      </c>
      <c r="AF1067">
        <v>7.9299999999999995E-2</v>
      </c>
      <c r="AG1067">
        <v>3.3300000000000003E-2</v>
      </c>
      <c r="AH1067">
        <v>5.7000000000000002E-3</v>
      </c>
      <c r="AI1067">
        <v>1.09E-2</v>
      </c>
      <c r="AJ1067">
        <v>3.3999999999999998E-3</v>
      </c>
      <c r="AK1067">
        <v>3.3999999999999998E-3</v>
      </c>
      <c r="AL1067">
        <v>1.6000000000000001E-3</v>
      </c>
      <c r="AM1067">
        <v>3.1E-4</v>
      </c>
      <c r="AN1067">
        <v>5.9000000000000003E-4</v>
      </c>
      <c r="AO1067">
        <v>4.0000000000000003E-5</v>
      </c>
      <c r="AP1067">
        <v>0</v>
      </c>
      <c r="AQ1067" t="s">
        <v>607</v>
      </c>
      <c r="AR1067" t="s">
        <v>607</v>
      </c>
      <c r="AS1067" t="s">
        <v>606</v>
      </c>
      <c r="AT1067" t="s">
        <v>606</v>
      </c>
      <c r="AU1067" t="s">
        <v>606</v>
      </c>
      <c r="BK1067">
        <v>2.5999999999999998E-4</v>
      </c>
      <c r="BL1067">
        <v>6.0000000000000002E-5</v>
      </c>
      <c r="BM1067">
        <v>2.5000000000000001E-4</v>
      </c>
      <c r="BN1067">
        <v>1.0000000000000001E-5</v>
      </c>
      <c r="BO1067">
        <v>1.0000000000000001E-5</v>
      </c>
      <c r="BP1067">
        <v>4.0000000000000003E-5</v>
      </c>
      <c r="BQ1067">
        <v>0</v>
      </c>
      <c r="BR1067">
        <v>1.14E-3</v>
      </c>
      <c r="BS1067">
        <v>3.5E-4</v>
      </c>
      <c r="BT1067">
        <v>4.8000000000000001E-4</v>
      </c>
      <c r="BU1067">
        <v>3.6000000000000002E-4</v>
      </c>
      <c r="BV1067">
        <v>0.70799999999999996</v>
      </c>
      <c r="BW1067">
        <v>0.86772479999999996</v>
      </c>
      <c r="BX1067">
        <v>20.5</v>
      </c>
      <c r="BY1067">
        <v>4684</v>
      </c>
      <c r="BZ1067">
        <v>217.4</v>
      </c>
      <c r="CB1067">
        <v>94.6</v>
      </c>
      <c r="CC1067">
        <v>3.2662926200000002</v>
      </c>
      <c r="CD1067">
        <v>3.2635162709999999</v>
      </c>
      <c r="CE1067">
        <v>187.32</v>
      </c>
      <c r="CF1067" t="s">
        <v>673</v>
      </c>
      <c r="CG1067">
        <v>10700</v>
      </c>
      <c r="CH1067" t="s">
        <v>3743</v>
      </c>
      <c r="CJ1067" t="s">
        <v>675</v>
      </c>
      <c r="CW1067" t="s">
        <v>3740</v>
      </c>
      <c r="CX1067">
        <v>4700</v>
      </c>
      <c r="CY1067" t="s">
        <v>677</v>
      </c>
    </row>
    <row r="1068" spans="1:103" hidden="1">
      <c r="B1068">
        <v>85423</v>
      </c>
      <c r="C1068" t="s">
        <v>3738</v>
      </c>
      <c r="D1068" t="s">
        <v>592</v>
      </c>
      <c r="E1068" t="s">
        <v>3163</v>
      </c>
      <c r="F1068" t="s">
        <v>594</v>
      </c>
      <c r="G1068" t="s">
        <v>3744</v>
      </c>
      <c r="H1068">
        <v>18209</v>
      </c>
      <c r="I1068" t="s">
        <v>616</v>
      </c>
      <c r="J1068" t="s">
        <v>917</v>
      </c>
      <c r="K1068">
        <v>7435</v>
      </c>
      <c r="L1068" t="s">
        <v>3184</v>
      </c>
      <c r="M1068" t="s">
        <v>3712</v>
      </c>
      <c r="N1068" t="s">
        <v>3745</v>
      </c>
      <c r="O1068" t="s">
        <v>3713</v>
      </c>
      <c r="P1068" t="s">
        <v>3746</v>
      </c>
      <c r="Q1068" t="s">
        <v>3747</v>
      </c>
      <c r="R1068">
        <v>3999</v>
      </c>
      <c r="S1068">
        <v>3999</v>
      </c>
      <c r="T1068">
        <v>3221</v>
      </c>
      <c r="U1068">
        <v>20</v>
      </c>
      <c r="V1068">
        <v>20</v>
      </c>
      <c r="W1068">
        <v>22</v>
      </c>
      <c r="Z1068">
        <v>1E-4</v>
      </c>
      <c r="AA1068">
        <v>2.9999999999999997E-4</v>
      </c>
      <c r="AB1068">
        <v>7.4000000000000003E-3</v>
      </c>
      <c r="AC1068">
        <v>8.6999999999999994E-3</v>
      </c>
      <c r="AD1068" t="s">
        <v>606</v>
      </c>
      <c r="AE1068">
        <v>0.86140000000000005</v>
      </c>
      <c r="AF1068">
        <v>6.4000000000000001E-2</v>
      </c>
      <c r="AG1068">
        <v>3.5700000000000003E-2</v>
      </c>
      <c r="AH1068">
        <v>4.3E-3</v>
      </c>
      <c r="AI1068">
        <v>9.7000000000000003E-3</v>
      </c>
      <c r="AJ1068">
        <v>2.2000000000000001E-3</v>
      </c>
      <c r="AK1068">
        <v>2.5000000000000001E-3</v>
      </c>
      <c r="AL1068">
        <v>8.7000000000000001E-4</v>
      </c>
      <c r="AM1068">
        <v>4.8000000000000001E-4</v>
      </c>
      <c r="AN1068">
        <v>3.8000000000000002E-4</v>
      </c>
      <c r="AO1068">
        <v>5.0000000000000002E-5</v>
      </c>
      <c r="AP1068">
        <v>0</v>
      </c>
      <c r="AQ1068" t="s">
        <v>606</v>
      </c>
      <c r="AR1068" t="s">
        <v>606</v>
      </c>
      <c r="AS1068" t="s">
        <v>606</v>
      </c>
      <c r="AT1068" t="s">
        <v>606</v>
      </c>
      <c r="AU1068" t="s">
        <v>606</v>
      </c>
      <c r="BK1068">
        <v>1E-4</v>
      </c>
      <c r="BL1068">
        <v>2.0000000000000002E-5</v>
      </c>
      <c r="BM1068">
        <v>1.1E-4</v>
      </c>
      <c r="BN1068">
        <v>1.0000000000000001E-5</v>
      </c>
      <c r="BO1068">
        <v>1.0000000000000001E-5</v>
      </c>
      <c r="BP1068">
        <v>3.0000000000000001E-5</v>
      </c>
      <c r="BQ1068">
        <v>0</v>
      </c>
      <c r="BR1068">
        <v>7.1000000000000002E-4</v>
      </c>
      <c r="BS1068">
        <v>2.5999999999999998E-4</v>
      </c>
      <c r="BT1068">
        <v>3.6000000000000002E-4</v>
      </c>
      <c r="BU1068">
        <v>3.1E-4</v>
      </c>
      <c r="BV1068">
        <v>0.67</v>
      </c>
      <c r="BW1068">
        <v>0.82115199999999999</v>
      </c>
      <c r="BX1068">
        <v>19.399999999999999</v>
      </c>
      <c r="BY1068">
        <v>4594.3999999999996</v>
      </c>
      <c r="BZ1068">
        <v>210.6</v>
      </c>
      <c r="CB1068">
        <v>96.8</v>
      </c>
      <c r="CC1068">
        <v>3.3422529129999998</v>
      </c>
      <c r="CD1068">
        <v>3.3394119980000001</v>
      </c>
      <c r="CE1068">
        <v>193.28</v>
      </c>
      <c r="CF1068" t="s">
        <v>609</v>
      </c>
      <c r="CG1068">
        <v>0</v>
      </c>
      <c r="CH1068" t="s">
        <v>3748</v>
      </c>
      <c r="CJ1068" t="s">
        <v>919</v>
      </c>
      <c r="CU1068">
        <v>734</v>
      </c>
      <c r="CV1068">
        <v>729.9</v>
      </c>
      <c r="CW1068" t="s">
        <v>3749</v>
      </c>
      <c r="CX1068">
        <v>0</v>
      </c>
      <c r="CY1068" t="s">
        <v>677</v>
      </c>
    </row>
    <row r="1069" spans="1:103" hidden="1">
      <c r="B1069">
        <v>52377</v>
      </c>
      <c r="C1069" t="s">
        <v>3750</v>
      </c>
      <c r="D1069" t="s">
        <v>592</v>
      </c>
      <c r="E1069" t="s">
        <v>3163</v>
      </c>
      <c r="F1069" t="s">
        <v>594</v>
      </c>
      <c r="G1069" t="s">
        <v>3751</v>
      </c>
      <c r="H1069">
        <v>8277</v>
      </c>
      <c r="I1069" t="s">
        <v>616</v>
      </c>
      <c r="J1069" t="s">
        <v>3752</v>
      </c>
      <c r="K1069">
        <v>184</v>
      </c>
      <c r="L1069" t="s">
        <v>3028</v>
      </c>
      <c r="M1069" t="s">
        <v>3753</v>
      </c>
      <c r="N1069" t="s">
        <v>3754</v>
      </c>
      <c r="O1069" t="s">
        <v>3745</v>
      </c>
      <c r="P1069" t="s">
        <v>3755</v>
      </c>
      <c r="Q1069" t="s">
        <v>642</v>
      </c>
      <c r="R1069">
        <v>190</v>
      </c>
      <c r="S1069">
        <v>190</v>
      </c>
      <c r="T1069">
        <v>201</v>
      </c>
      <c r="U1069">
        <v>15</v>
      </c>
      <c r="V1069">
        <v>15</v>
      </c>
      <c r="W1069">
        <v>23</v>
      </c>
      <c r="Z1069" t="s">
        <v>607</v>
      </c>
      <c r="AA1069">
        <v>1E-4</v>
      </c>
      <c r="AB1069">
        <v>2.3E-3</v>
      </c>
      <c r="AC1069">
        <v>4.7100000000000003E-2</v>
      </c>
      <c r="AD1069">
        <v>6.6000000000000003E-2</v>
      </c>
      <c r="AE1069">
        <v>0.80710000000000004</v>
      </c>
      <c r="AF1069">
        <v>4.58E-2</v>
      </c>
      <c r="AG1069">
        <v>1.7600000000000001E-2</v>
      </c>
      <c r="AH1069">
        <v>2.8999999999999998E-3</v>
      </c>
      <c r="AI1069">
        <v>5.1999999999999998E-3</v>
      </c>
      <c r="AJ1069">
        <v>1.4E-3</v>
      </c>
      <c r="AK1069">
        <v>1.6000000000000001E-3</v>
      </c>
      <c r="AL1069">
        <v>6.7000000000000002E-4</v>
      </c>
      <c r="AM1069">
        <v>2.4000000000000001E-4</v>
      </c>
      <c r="AN1069">
        <v>6.8000000000000005E-4</v>
      </c>
      <c r="AO1069">
        <v>1.2999999999999999E-4</v>
      </c>
      <c r="AP1069">
        <v>0</v>
      </c>
      <c r="AQ1069" t="s">
        <v>607</v>
      </c>
      <c r="AR1069" t="s">
        <v>606</v>
      </c>
      <c r="AS1069" t="s">
        <v>607</v>
      </c>
      <c r="AT1069" t="s">
        <v>607</v>
      </c>
      <c r="AU1069" t="s">
        <v>606</v>
      </c>
      <c r="BK1069">
        <v>2.0000000000000002E-5</v>
      </c>
      <c r="BL1069">
        <v>3.0000000000000001E-5</v>
      </c>
      <c r="BM1069">
        <v>6.0000000000000002E-5</v>
      </c>
      <c r="BN1069">
        <v>1.0000000000000001E-5</v>
      </c>
      <c r="BO1069">
        <v>1.0000000000000001E-5</v>
      </c>
      <c r="BP1069">
        <v>5.0000000000000002E-5</v>
      </c>
      <c r="BQ1069">
        <v>0</v>
      </c>
      <c r="BR1069">
        <v>5.9999999999999995E-4</v>
      </c>
      <c r="BS1069">
        <v>1.2E-4</v>
      </c>
      <c r="BT1069">
        <v>1.2E-4</v>
      </c>
      <c r="BU1069">
        <v>1.6000000000000001E-4</v>
      </c>
      <c r="BV1069">
        <v>0.70599999999999996</v>
      </c>
      <c r="BW1069">
        <v>0.86527359999999998</v>
      </c>
      <c r="BX1069">
        <v>20.399999999999999</v>
      </c>
      <c r="BY1069">
        <v>5008.6000000000004</v>
      </c>
      <c r="BZ1069">
        <v>219.9</v>
      </c>
      <c r="CB1069">
        <v>103.4</v>
      </c>
      <c r="CC1069">
        <v>3.5701337940000002</v>
      </c>
      <c r="CD1069">
        <v>3.56709918</v>
      </c>
      <c r="CE1069">
        <v>208.16</v>
      </c>
      <c r="CF1069" t="s">
        <v>673</v>
      </c>
      <c r="CG1069">
        <v>66000</v>
      </c>
      <c r="CH1069" t="s">
        <v>3756</v>
      </c>
      <c r="CI1069" t="s">
        <v>157</v>
      </c>
      <c r="CJ1069" t="s">
        <v>3757</v>
      </c>
      <c r="CU1069">
        <v>631.9</v>
      </c>
      <c r="CV1069">
        <v>636.4</v>
      </c>
      <c r="CW1069" t="s">
        <v>3758</v>
      </c>
      <c r="CX1069">
        <v>65900</v>
      </c>
      <c r="CY1069" t="s">
        <v>677</v>
      </c>
    </row>
    <row r="1070" spans="1:103" hidden="1">
      <c r="B1070">
        <v>52368</v>
      </c>
      <c r="C1070" t="s">
        <v>3759</v>
      </c>
      <c r="D1070" t="s">
        <v>592</v>
      </c>
      <c r="E1070" t="s">
        <v>3163</v>
      </c>
      <c r="F1070" t="s">
        <v>594</v>
      </c>
      <c r="G1070" t="s">
        <v>3760</v>
      </c>
      <c r="H1070">
        <v>8300</v>
      </c>
      <c r="I1070" t="s">
        <v>616</v>
      </c>
      <c r="J1070" t="s">
        <v>3761</v>
      </c>
      <c r="K1070">
        <v>9560</v>
      </c>
      <c r="L1070" t="s">
        <v>3028</v>
      </c>
      <c r="M1070" t="s">
        <v>3762</v>
      </c>
      <c r="N1070" t="s">
        <v>3754</v>
      </c>
      <c r="O1070" t="s">
        <v>3763</v>
      </c>
      <c r="P1070" t="s">
        <v>3764</v>
      </c>
      <c r="Q1070" t="s">
        <v>642</v>
      </c>
      <c r="R1070">
        <v>138</v>
      </c>
      <c r="S1070">
        <v>138</v>
      </c>
      <c r="T1070">
        <v>179</v>
      </c>
      <c r="U1070">
        <v>9</v>
      </c>
      <c r="V1070">
        <v>9</v>
      </c>
      <c r="W1070">
        <v>22</v>
      </c>
      <c r="Z1070" t="s">
        <v>607</v>
      </c>
      <c r="AA1070">
        <v>1E-4</v>
      </c>
      <c r="AB1070">
        <v>1.9E-3</v>
      </c>
      <c r="AC1070">
        <v>2.4E-2</v>
      </c>
      <c r="AD1070">
        <v>2.9700000000000001E-2</v>
      </c>
      <c r="AE1070">
        <v>0.84460000000000002</v>
      </c>
      <c r="AF1070">
        <v>5.8000000000000003E-2</v>
      </c>
      <c r="AG1070">
        <v>2.23E-2</v>
      </c>
      <c r="AH1070">
        <v>4.1999999999999997E-3</v>
      </c>
      <c r="AI1070">
        <v>6.6E-3</v>
      </c>
      <c r="AJ1070">
        <v>1.8E-3</v>
      </c>
      <c r="AK1070">
        <v>2.2000000000000001E-3</v>
      </c>
      <c r="AL1070">
        <v>9.6000000000000002E-4</v>
      </c>
      <c r="AM1070">
        <v>5.1000000000000004E-4</v>
      </c>
      <c r="AN1070">
        <v>8.9999999999999998E-4</v>
      </c>
      <c r="AO1070">
        <v>1.4999999999999999E-4</v>
      </c>
      <c r="AP1070">
        <v>0</v>
      </c>
      <c r="AQ1070" t="s">
        <v>607</v>
      </c>
      <c r="AR1070" t="s">
        <v>607</v>
      </c>
      <c r="AS1070" t="s">
        <v>607</v>
      </c>
      <c r="AT1070" t="s">
        <v>606</v>
      </c>
      <c r="AU1070" t="s">
        <v>606</v>
      </c>
      <c r="BK1070">
        <v>6.9999999999999994E-5</v>
      </c>
      <c r="BL1070">
        <v>4.0000000000000003E-5</v>
      </c>
      <c r="BM1070">
        <v>1.1E-4</v>
      </c>
      <c r="BN1070">
        <v>0</v>
      </c>
      <c r="BO1070">
        <v>1.0000000000000001E-5</v>
      </c>
      <c r="BP1070">
        <v>4.0000000000000003E-5</v>
      </c>
      <c r="BQ1070">
        <v>0</v>
      </c>
      <c r="BR1070">
        <v>8.9999999999999998E-4</v>
      </c>
      <c r="BS1070">
        <v>2.3000000000000001E-4</v>
      </c>
      <c r="BT1070">
        <v>2.9E-4</v>
      </c>
      <c r="BU1070">
        <v>3.8999999999999999E-4</v>
      </c>
      <c r="BV1070">
        <v>0.68200000000000005</v>
      </c>
      <c r="BW1070">
        <v>0.83585920000000002</v>
      </c>
      <c r="BX1070">
        <v>19.8</v>
      </c>
      <c r="BY1070">
        <v>4780.3</v>
      </c>
      <c r="BZ1070">
        <v>214.4</v>
      </c>
      <c r="CB1070">
        <v>101.5</v>
      </c>
      <c r="CC1070">
        <v>3.5045317219999998</v>
      </c>
      <c r="CD1070">
        <v>3.5015528699999998</v>
      </c>
      <c r="CE1070">
        <v>204.18</v>
      </c>
      <c r="CF1070" t="s">
        <v>673</v>
      </c>
      <c r="CG1070">
        <v>29700</v>
      </c>
      <c r="CH1070" t="s">
        <v>3765</v>
      </c>
      <c r="CI1070" t="s">
        <v>157</v>
      </c>
      <c r="CJ1070" t="s">
        <v>3766</v>
      </c>
      <c r="CW1070" t="s">
        <v>3767</v>
      </c>
      <c r="CX1070">
        <v>29600</v>
      </c>
      <c r="CY1070" t="s">
        <v>677</v>
      </c>
    </row>
    <row r="1071" spans="1:103" hidden="1">
      <c r="B1071">
        <v>52450</v>
      </c>
      <c r="C1071" t="s">
        <v>3768</v>
      </c>
      <c r="D1071" t="s">
        <v>592</v>
      </c>
      <c r="E1071" t="s">
        <v>3163</v>
      </c>
      <c r="F1071" t="s">
        <v>594</v>
      </c>
      <c r="G1071" t="s">
        <v>3769</v>
      </c>
      <c r="H1071">
        <v>11501</v>
      </c>
      <c r="I1071" t="s">
        <v>616</v>
      </c>
      <c r="J1071" t="s">
        <v>3770</v>
      </c>
      <c r="K1071">
        <v>170</v>
      </c>
      <c r="L1071" t="s">
        <v>3028</v>
      </c>
      <c r="M1071" t="s">
        <v>3350</v>
      </c>
      <c r="N1071" t="s">
        <v>3754</v>
      </c>
      <c r="O1071" t="s">
        <v>3763</v>
      </c>
      <c r="P1071" t="s">
        <v>3764</v>
      </c>
      <c r="Q1071" t="s">
        <v>642</v>
      </c>
      <c r="R1071">
        <v>241</v>
      </c>
      <c r="S1071">
        <v>241</v>
      </c>
      <c r="T1071">
        <v>158</v>
      </c>
      <c r="U1071">
        <v>10</v>
      </c>
      <c r="V1071">
        <v>10</v>
      </c>
      <c r="W1071">
        <v>22</v>
      </c>
      <c r="Z1071" t="s">
        <v>607</v>
      </c>
      <c r="AA1071">
        <v>1E-4</v>
      </c>
      <c r="AB1071">
        <v>2.5999999999999999E-3</v>
      </c>
      <c r="AC1071">
        <v>5.16E-2</v>
      </c>
      <c r="AD1071">
        <v>5.2900000000000003E-2</v>
      </c>
      <c r="AE1071">
        <v>0.83730000000000004</v>
      </c>
      <c r="AF1071">
        <v>3.5200000000000002E-2</v>
      </c>
      <c r="AG1071">
        <v>1.0699999999999999E-2</v>
      </c>
      <c r="AH1071">
        <v>1.8E-3</v>
      </c>
      <c r="AI1071">
        <v>3.3999999999999998E-3</v>
      </c>
      <c r="AJ1071">
        <v>8.9999999999999998E-4</v>
      </c>
      <c r="AK1071">
        <v>1.1000000000000001E-3</v>
      </c>
      <c r="AL1071">
        <v>4.2999999999999999E-4</v>
      </c>
      <c r="AM1071">
        <v>3.3E-4</v>
      </c>
      <c r="AN1071">
        <v>5.9000000000000003E-4</v>
      </c>
      <c r="AO1071">
        <v>1.2999999999999999E-4</v>
      </c>
      <c r="AP1071">
        <v>0</v>
      </c>
      <c r="AQ1071" t="s">
        <v>607</v>
      </c>
      <c r="AR1071" t="s">
        <v>607</v>
      </c>
      <c r="AS1071" t="s">
        <v>607</v>
      </c>
      <c r="AT1071" t="s">
        <v>607</v>
      </c>
      <c r="AU1071" t="s">
        <v>606</v>
      </c>
      <c r="BK1071">
        <v>2.0000000000000002E-5</v>
      </c>
      <c r="BL1071">
        <v>1.0000000000000001E-5</v>
      </c>
      <c r="BM1071">
        <v>6.0000000000000002E-5</v>
      </c>
      <c r="BN1071">
        <v>1.0000000000000001E-5</v>
      </c>
      <c r="BO1071">
        <v>1.0000000000000001E-5</v>
      </c>
      <c r="BP1071">
        <v>5.0000000000000002E-5</v>
      </c>
      <c r="BQ1071">
        <v>0</v>
      </c>
      <c r="BR1071">
        <v>4.6000000000000001E-4</v>
      </c>
      <c r="BS1071">
        <v>8.0000000000000007E-5</v>
      </c>
      <c r="BT1071">
        <v>6.9999999999999994E-5</v>
      </c>
      <c r="BU1071">
        <v>1.4999999999999999E-4</v>
      </c>
      <c r="BV1071">
        <v>0.68400000000000005</v>
      </c>
      <c r="BW1071">
        <v>0.83831040000000001</v>
      </c>
      <c r="BX1071">
        <v>19.8</v>
      </c>
      <c r="BY1071">
        <v>4966.2</v>
      </c>
      <c r="BZ1071">
        <v>214.4</v>
      </c>
      <c r="CB1071">
        <v>105.8</v>
      </c>
      <c r="CC1071">
        <v>3.6529995679999998</v>
      </c>
      <c r="CD1071">
        <v>3.6498945190000001</v>
      </c>
      <c r="CE1071">
        <v>213.03</v>
      </c>
      <c r="CF1071" t="s">
        <v>673</v>
      </c>
      <c r="CG1071">
        <v>52500</v>
      </c>
      <c r="CH1071" t="s">
        <v>3771</v>
      </c>
      <c r="CJ1071" t="s">
        <v>3772</v>
      </c>
      <c r="CL1071">
        <v>1932.9</v>
      </c>
      <c r="CM1071">
        <v>1933.3</v>
      </c>
      <c r="CN1071">
        <v>1129.2</v>
      </c>
      <c r="CO1071">
        <v>1129.5</v>
      </c>
      <c r="CU1071">
        <v>653.79999999999995</v>
      </c>
      <c r="CV1071">
        <v>649.79999999999995</v>
      </c>
      <c r="CW1071" t="s">
        <v>3767</v>
      </c>
      <c r="CX1071">
        <v>52900</v>
      </c>
      <c r="CY1071" t="s">
        <v>677</v>
      </c>
    </row>
    <row r="1072" spans="1:103" hidden="1">
      <c r="B1072">
        <v>52453</v>
      </c>
      <c r="C1072" t="s">
        <v>3773</v>
      </c>
      <c r="D1072" t="s">
        <v>592</v>
      </c>
      <c r="E1072" t="s">
        <v>3163</v>
      </c>
      <c r="F1072" t="s">
        <v>594</v>
      </c>
      <c r="G1072" t="s">
        <v>3774</v>
      </c>
      <c r="H1072">
        <v>8804</v>
      </c>
      <c r="I1072" t="s">
        <v>616</v>
      </c>
      <c r="J1072" t="s">
        <v>3775</v>
      </c>
      <c r="K1072">
        <v>14371</v>
      </c>
      <c r="L1072" t="s">
        <v>3028</v>
      </c>
      <c r="M1072" t="s">
        <v>3350</v>
      </c>
      <c r="N1072" t="s">
        <v>3754</v>
      </c>
      <c r="O1072" t="s">
        <v>3763</v>
      </c>
      <c r="P1072" t="s">
        <v>3764</v>
      </c>
      <c r="Q1072" t="s">
        <v>642</v>
      </c>
      <c r="R1072">
        <v>276</v>
      </c>
      <c r="S1072">
        <v>276</v>
      </c>
      <c r="T1072">
        <v>213</v>
      </c>
      <c r="U1072">
        <v>7</v>
      </c>
      <c r="V1072">
        <v>7</v>
      </c>
      <c r="W1072">
        <v>22</v>
      </c>
      <c r="Z1072" t="s">
        <v>607</v>
      </c>
      <c r="AA1072">
        <v>1E-4</v>
      </c>
      <c r="AB1072">
        <v>2.0999999999999999E-3</v>
      </c>
      <c r="AC1072">
        <v>5.3900000000000003E-2</v>
      </c>
      <c r="AD1072">
        <v>6.7199999999999996E-2</v>
      </c>
      <c r="AE1072">
        <v>0.81489999999999996</v>
      </c>
      <c r="AF1072">
        <v>3.8800000000000001E-2</v>
      </c>
      <c r="AG1072">
        <v>1.2500000000000001E-2</v>
      </c>
      <c r="AH1072">
        <v>2E-3</v>
      </c>
      <c r="AI1072">
        <v>3.8999999999999998E-3</v>
      </c>
      <c r="AJ1072">
        <v>1.1000000000000001E-3</v>
      </c>
      <c r="AK1072">
        <v>1.2999999999999999E-3</v>
      </c>
      <c r="AL1072">
        <v>5.5999999999999995E-4</v>
      </c>
      <c r="AM1072">
        <v>2.2000000000000001E-4</v>
      </c>
      <c r="AN1072">
        <v>4.6000000000000001E-4</v>
      </c>
      <c r="AO1072">
        <v>3.0000000000000001E-5</v>
      </c>
      <c r="AP1072">
        <v>0</v>
      </c>
      <c r="AQ1072" t="s">
        <v>607</v>
      </c>
      <c r="AR1072" t="s">
        <v>606</v>
      </c>
      <c r="AS1072" t="s">
        <v>607</v>
      </c>
      <c r="AT1072" t="s">
        <v>607</v>
      </c>
      <c r="AU1072" t="s">
        <v>606</v>
      </c>
      <c r="BK1072">
        <v>2.0000000000000002E-5</v>
      </c>
      <c r="BL1072">
        <v>2.0000000000000002E-5</v>
      </c>
      <c r="BM1072">
        <v>6.0000000000000002E-5</v>
      </c>
      <c r="BN1072">
        <v>1.0000000000000001E-5</v>
      </c>
      <c r="BO1072">
        <v>1.0000000000000001E-5</v>
      </c>
      <c r="BP1072">
        <v>5.0000000000000002E-5</v>
      </c>
      <c r="BQ1072">
        <v>0</v>
      </c>
      <c r="BR1072">
        <v>5.1999999999999995E-4</v>
      </c>
      <c r="BS1072">
        <v>9.0000000000000006E-5</v>
      </c>
      <c r="BT1072">
        <v>6.9999999999999994E-5</v>
      </c>
      <c r="BU1072">
        <v>8.0000000000000007E-5</v>
      </c>
      <c r="BV1072">
        <v>0.69899999999999995</v>
      </c>
      <c r="BW1072">
        <v>0.85669439999999997</v>
      </c>
      <c r="BX1072">
        <v>20.2</v>
      </c>
      <c r="BY1072">
        <v>5036.5</v>
      </c>
      <c r="BZ1072">
        <v>218.3</v>
      </c>
      <c r="CB1072">
        <v>103.1</v>
      </c>
      <c r="CC1072">
        <v>3.5597755719999999</v>
      </c>
      <c r="CD1072">
        <v>3.556749763</v>
      </c>
      <c r="CE1072">
        <v>206.81</v>
      </c>
      <c r="CF1072" t="s">
        <v>673</v>
      </c>
      <c r="CG1072">
        <v>67200</v>
      </c>
      <c r="CH1072" t="s">
        <v>3776</v>
      </c>
      <c r="CJ1072" t="s">
        <v>3777</v>
      </c>
      <c r="CL1072">
        <v>1140</v>
      </c>
      <c r="CM1072">
        <v>1149.5</v>
      </c>
      <c r="CN1072">
        <v>1140</v>
      </c>
      <c r="CO1072">
        <v>1149.5</v>
      </c>
      <c r="CU1072">
        <v>657.1</v>
      </c>
      <c r="CV1072">
        <v>652.20000000000005</v>
      </c>
      <c r="CW1072" t="s">
        <v>3767</v>
      </c>
      <c r="CX1072">
        <v>62800</v>
      </c>
      <c r="CY1072" t="s">
        <v>677</v>
      </c>
    </row>
    <row r="1073" spans="2:103" hidden="1">
      <c r="B1073">
        <v>52471</v>
      </c>
      <c r="C1073" t="s">
        <v>3778</v>
      </c>
      <c r="D1073" t="s">
        <v>592</v>
      </c>
      <c r="E1073" t="s">
        <v>3163</v>
      </c>
      <c r="F1073" t="s">
        <v>594</v>
      </c>
      <c r="G1073" t="s">
        <v>3779</v>
      </c>
      <c r="H1073">
        <v>8720</v>
      </c>
      <c r="I1073" t="s">
        <v>616</v>
      </c>
      <c r="J1073" t="s">
        <v>3780</v>
      </c>
      <c r="K1073">
        <v>76</v>
      </c>
      <c r="L1073" t="s">
        <v>3028</v>
      </c>
      <c r="M1073" t="s">
        <v>3753</v>
      </c>
      <c r="N1073" t="s">
        <v>3754</v>
      </c>
      <c r="O1073" t="s">
        <v>3763</v>
      </c>
      <c r="P1073" t="s">
        <v>3755</v>
      </c>
      <c r="Q1073" t="s">
        <v>823</v>
      </c>
      <c r="R1073">
        <v>172</v>
      </c>
      <c r="S1073">
        <v>172</v>
      </c>
      <c r="T1073">
        <v>132</v>
      </c>
      <c r="U1073">
        <v>8</v>
      </c>
      <c r="V1073">
        <v>8</v>
      </c>
      <c r="W1073">
        <v>22</v>
      </c>
      <c r="Z1073" t="s">
        <v>607</v>
      </c>
      <c r="AA1073">
        <v>1E-4</v>
      </c>
      <c r="AB1073">
        <v>1.8E-3</v>
      </c>
      <c r="AC1073">
        <v>4.8599999999999997E-2</v>
      </c>
      <c r="AD1073">
        <v>4.3999999999999997E-2</v>
      </c>
      <c r="AE1073">
        <v>0.84009999999999996</v>
      </c>
      <c r="AF1073">
        <v>3.9899999999999998E-2</v>
      </c>
      <c r="AG1073">
        <v>1.3100000000000001E-2</v>
      </c>
      <c r="AH1073">
        <v>3.5999999999999999E-3</v>
      </c>
      <c r="AI1073">
        <v>4.1999999999999997E-3</v>
      </c>
      <c r="AJ1073">
        <v>1.1000000000000001E-3</v>
      </c>
      <c r="AK1073">
        <v>1.4E-3</v>
      </c>
      <c r="AL1073">
        <v>6.2E-4</v>
      </c>
      <c r="AM1073">
        <v>2.1000000000000001E-4</v>
      </c>
      <c r="AN1073">
        <v>3.6999999999999999E-4</v>
      </c>
      <c r="AO1073">
        <v>0</v>
      </c>
      <c r="AP1073">
        <v>0</v>
      </c>
      <c r="AQ1073" t="s">
        <v>607</v>
      </c>
      <c r="AR1073" t="s">
        <v>606</v>
      </c>
      <c r="AS1073" t="s">
        <v>606</v>
      </c>
      <c r="AT1073" t="s">
        <v>606</v>
      </c>
      <c r="AU1073" t="s">
        <v>606</v>
      </c>
      <c r="BK1073">
        <v>2.0000000000000002E-5</v>
      </c>
      <c r="BL1073">
        <v>2.0000000000000002E-5</v>
      </c>
      <c r="BM1073">
        <v>5.0000000000000002E-5</v>
      </c>
      <c r="BN1073">
        <v>0</v>
      </c>
      <c r="BO1073">
        <v>0</v>
      </c>
      <c r="BP1073">
        <v>0</v>
      </c>
      <c r="BQ1073">
        <v>0</v>
      </c>
      <c r="BR1073">
        <v>5.5999999999999995E-4</v>
      </c>
      <c r="BS1073">
        <v>1E-4</v>
      </c>
      <c r="BT1073">
        <v>6.9999999999999994E-5</v>
      </c>
      <c r="BU1073">
        <v>8.0000000000000007E-5</v>
      </c>
      <c r="BV1073">
        <v>0.68300000000000005</v>
      </c>
      <c r="BW1073">
        <v>0.83708479999999996</v>
      </c>
      <c r="BX1073">
        <v>19.8</v>
      </c>
      <c r="BY1073">
        <v>4917.8999999999996</v>
      </c>
      <c r="BZ1073">
        <v>214.1</v>
      </c>
      <c r="CB1073">
        <v>100.8</v>
      </c>
      <c r="CC1073">
        <v>3.4803625380000001</v>
      </c>
      <c r="CD1073">
        <v>3.4774042299999999</v>
      </c>
      <c r="CE1073">
        <v>202.55</v>
      </c>
      <c r="CF1073" t="s">
        <v>673</v>
      </c>
      <c r="CG1073">
        <v>44000</v>
      </c>
      <c r="CH1073" t="s">
        <v>3781</v>
      </c>
      <c r="CJ1073" t="s">
        <v>3782</v>
      </c>
      <c r="CU1073">
        <v>779.8</v>
      </c>
      <c r="CV1073">
        <v>773.3</v>
      </c>
      <c r="CW1073" t="s">
        <v>3767</v>
      </c>
      <c r="CX1073">
        <v>41700</v>
      </c>
      <c r="CY1073" t="s">
        <v>677</v>
      </c>
    </row>
    <row r="1074" spans="2:103" hidden="1">
      <c r="B1074">
        <v>52461</v>
      </c>
      <c r="C1074" t="s">
        <v>3783</v>
      </c>
      <c r="D1074" t="s">
        <v>592</v>
      </c>
      <c r="E1074" t="s">
        <v>3163</v>
      </c>
      <c r="F1074" t="s">
        <v>594</v>
      </c>
      <c r="G1074" t="s">
        <v>3784</v>
      </c>
      <c r="H1074">
        <v>12038</v>
      </c>
      <c r="I1074" t="s">
        <v>616</v>
      </c>
      <c r="J1074" t="s">
        <v>3785</v>
      </c>
      <c r="K1074">
        <v>82</v>
      </c>
      <c r="L1074" t="s">
        <v>3028</v>
      </c>
      <c r="M1074" t="s">
        <v>3350</v>
      </c>
      <c r="N1074" t="s">
        <v>3754</v>
      </c>
      <c r="O1074" t="s">
        <v>3763</v>
      </c>
      <c r="P1074" t="s">
        <v>3755</v>
      </c>
      <c r="Q1074" t="s">
        <v>823</v>
      </c>
      <c r="R1074">
        <v>138</v>
      </c>
      <c r="S1074">
        <v>138</v>
      </c>
      <c r="T1074">
        <v>75</v>
      </c>
      <c r="U1074">
        <v>10</v>
      </c>
      <c r="V1074">
        <v>10</v>
      </c>
      <c r="W1074">
        <v>23</v>
      </c>
      <c r="Z1074">
        <v>1E-4</v>
      </c>
      <c r="AA1074">
        <v>1E-4</v>
      </c>
      <c r="AB1074">
        <v>1.9599999999999999E-2</v>
      </c>
      <c r="AC1074">
        <v>4.65E-2</v>
      </c>
      <c r="AD1074">
        <v>6.1400000000000003E-2</v>
      </c>
      <c r="AE1074">
        <v>0.80420000000000003</v>
      </c>
      <c r="AF1074">
        <v>4.1200000000000001E-2</v>
      </c>
      <c r="AG1074">
        <v>1.46E-2</v>
      </c>
      <c r="AH1074">
        <v>2.5000000000000001E-3</v>
      </c>
      <c r="AI1074">
        <v>4.7999999999999996E-3</v>
      </c>
      <c r="AJ1074">
        <v>1.2999999999999999E-3</v>
      </c>
      <c r="AK1074">
        <v>1.6000000000000001E-3</v>
      </c>
      <c r="AL1074">
        <v>6.9999999999999999E-4</v>
      </c>
      <c r="AM1074">
        <v>1.9000000000000001E-4</v>
      </c>
      <c r="AN1074">
        <v>2.7999999999999998E-4</v>
      </c>
      <c r="AO1074">
        <v>0</v>
      </c>
      <c r="AP1074">
        <v>0</v>
      </c>
      <c r="AQ1074" t="s">
        <v>607</v>
      </c>
      <c r="AR1074" t="s">
        <v>606</v>
      </c>
      <c r="AS1074" t="s">
        <v>606</v>
      </c>
      <c r="AT1074" t="s">
        <v>606</v>
      </c>
      <c r="AU1074" t="s">
        <v>606</v>
      </c>
      <c r="BK1074">
        <v>2.0000000000000002E-5</v>
      </c>
      <c r="BL1074">
        <v>2.0000000000000002E-5</v>
      </c>
      <c r="BM1074">
        <v>4.0000000000000003E-5</v>
      </c>
      <c r="BN1074">
        <v>0</v>
      </c>
      <c r="BO1074">
        <v>0</v>
      </c>
      <c r="BP1074">
        <v>0</v>
      </c>
      <c r="BQ1074">
        <v>0</v>
      </c>
      <c r="BR1074">
        <v>5.8E-4</v>
      </c>
      <c r="BS1074">
        <v>1.1E-4</v>
      </c>
      <c r="BT1074">
        <v>8.0000000000000007E-5</v>
      </c>
      <c r="BU1074">
        <v>8.0000000000000007E-5</v>
      </c>
      <c r="BV1074">
        <v>0.70099999999999996</v>
      </c>
      <c r="BW1074">
        <v>0.85914559999999995</v>
      </c>
      <c r="BX1074">
        <v>20.3</v>
      </c>
      <c r="BY1074">
        <v>4967</v>
      </c>
      <c r="BZ1074">
        <v>216.3</v>
      </c>
      <c r="CB1074">
        <v>101</v>
      </c>
      <c r="CC1074">
        <v>3.4872680190000001</v>
      </c>
      <c r="CD1074">
        <v>3.484303841</v>
      </c>
      <c r="CE1074">
        <v>203.24</v>
      </c>
      <c r="CF1074" t="s">
        <v>673</v>
      </c>
      <c r="CG1074">
        <v>61400</v>
      </c>
      <c r="CH1074" t="s">
        <v>3786</v>
      </c>
      <c r="CJ1074" t="s">
        <v>3787</v>
      </c>
      <c r="CW1074" t="s">
        <v>3767</v>
      </c>
      <c r="CX1074">
        <v>53400</v>
      </c>
      <c r="CY1074" t="s">
        <v>677</v>
      </c>
    </row>
    <row r="1075" spans="2:103" hidden="1">
      <c r="B1075">
        <v>52458</v>
      </c>
      <c r="C1075" t="s">
        <v>3788</v>
      </c>
      <c r="D1075" t="s">
        <v>592</v>
      </c>
      <c r="E1075" t="s">
        <v>3163</v>
      </c>
      <c r="F1075" t="s">
        <v>594</v>
      </c>
      <c r="G1075" t="s">
        <v>3789</v>
      </c>
      <c r="H1075">
        <v>11582</v>
      </c>
      <c r="I1075" t="s">
        <v>616</v>
      </c>
      <c r="J1075" t="s">
        <v>3790</v>
      </c>
      <c r="K1075">
        <v>194</v>
      </c>
      <c r="L1075" t="s">
        <v>3028</v>
      </c>
      <c r="M1075" t="s">
        <v>3791</v>
      </c>
      <c r="N1075" t="s">
        <v>3754</v>
      </c>
      <c r="O1075" t="s">
        <v>3763</v>
      </c>
      <c r="P1075" t="s">
        <v>3755</v>
      </c>
      <c r="Q1075" t="s">
        <v>642</v>
      </c>
      <c r="R1075">
        <v>1551</v>
      </c>
      <c r="S1075">
        <v>1551</v>
      </c>
      <c r="T1075">
        <v>1215</v>
      </c>
      <c r="U1075">
        <v>8</v>
      </c>
      <c r="V1075">
        <v>8</v>
      </c>
      <c r="W1075">
        <v>23</v>
      </c>
      <c r="Y1075" t="s">
        <v>3792</v>
      </c>
      <c r="Z1075">
        <v>1.01E-2</v>
      </c>
      <c r="AA1075">
        <v>5.9999999999999995E-4</v>
      </c>
      <c r="AB1075">
        <v>1.47E-2</v>
      </c>
      <c r="AC1075">
        <v>1.1900000000000001E-2</v>
      </c>
      <c r="AD1075" t="s">
        <v>606</v>
      </c>
      <c r="AE1075">
        <v>0.84899999999999998</v>
      </c>
      <c r="AF1075">
        <v>6.1800000000000001E-2</v>
      </c>
      <c r="AG1075">
        <v>3.0300000000000001E-2</v>
      </c>
      <c r="AH1075">
        <v>5.1000000000000004E-3</v>
      </c>
      <c r="AI1075">
        <v>9.2999999999999992E-3</v>
      </c>
      <c r="AJ1075">
        <v>2.3E-3</v>
      </c>
      <c r="AK1075">
        <v>2.3999999999999998E-3</v>
      </c>
      <c r="AL1075">
        <v>1.0200000000000001E-3</v>
      </c>
      <c r="AM1075">
        <v>4.0000000000000003E-5</v>
      </c>
      <c r="AN1075">
        <v>3.3E-4</v>
      </c>
      <c r="AO1075">
        <v>0</v>
      </c>
      <c r="AP1075">
        <v>0</v>
      </c>
      <c r="AQ1075" t="s">
        <v>607</v>
      </c>
      <c r="AR1075" t="s">
        <v>607</v>
      </c>
      <c r="AS1075" t="s">
        <v>607</v>
      </c>
      <c r="AT1075" t="s">
        <v>607</v>
      </c>
      <c r="AU1075" t="s">
        <v>606</v>
      </c>
      <c r="BK1075">
        <v>1.0000000000000001E-5</v>
      </c>
      <c r="BL1075">
        <v>3.0000000000000001E-5</v>
      </c>
      <c r="BM1075">
        <v>0</v>
      </c>
      <c r="BN1075">
        <v>0</v>
      </c>
      <c r="BO1075">
        <v>0</v>
      </c>
      <c r="BP1075">
        <v>0</v>
      </c>
      <c r="BQ1075">
        <v>0</v>
      </c>
      <c r="BR1075">
        <v>6.4999999999999997E-4</v>
      </c>
      <c r="BS1075">
        <v>2.3000000000000001E-4</v>
      </c>
      <c r="BT1075">
        <v>1.2E-4</v>
      </c>
      <c r="BU1075">
        <v>6.9999999999999994E-5</v>
      </c>
      <c r="BV1075">
        <v>0.66200000000000003</v>
      </c>
      <c r="BW1075">
        <v>0.81134720000000005</v>
      </c>
      <c r="BX1075">
        <v>19.2</v>
      </c>
      <c r="BY1075">
        <v>4563.3</v>
      </c>
      <c r="BZ1075">
        <v>207.2</v>
      </c>
      <c r="CB1075">
        <v>94.1</v>
      </c>
      <c r="CC1075">
        <v>3.249028917</v>
      </c>
      <c r="CD1075">
        <v>3.2462672420000001</v>
      </c>
      <c r="CE1075">
        <v>189.55</v>
      </c>
      <c r="CF1075" t="s">
        <v>609</v>
      </c>
      <c r="CG1075">
        <v>0</v>
      </c>
      <c r="CH1075" t="s">
        <v>3793</v>
      </c>
      <c r="CJ1075" t="s">
        <v>3794</v>
      </c>
      <c r="CL1075">
        <v>1905</v>
      </c>
      <c r="CM1075">
        <v>1914</v>
      </c>
      <c r="CN1075">
        <v>1124.5</v>
      </c>
      <c r="CO1075">
        <v>1147.2</v>
      </c>
      <c r="CU1075">
        <v>624.20000000000005</v>
      </c>
      <c r="CV1075">
        <v>620.20000000000005</v>
      </c>
      <c r="CW1075" t="s">
        <v>3767</v>
      </c>
      <c r="CX1075">
        <v>0</v>
      </c>
      <c r="CY1075" t="s">
        <v>677</v>
      </c>
    </row>
    <row r="1076" spans="2:103" hidden="1">
      <c r="C1076" t="s">
        <v>2920</v>
      </c>
      <c r="D1076" t="s">
        <v>592</v>
      </c>
      <c r="E1076" t="s">
        <v>3163</v>
      </c>
      <c r="F1076" t="s">
        <v>594</v>
      </c>
      <c r="G1076" t="s">
        <v>3795</v>
      </c>
      <c r="H1076">
        <v>12382</v>
      </c>
      <c r="I1076" t="s">
        <v>616</v>
      </c>
      <c r="J1076" t="s">
        <v>2922</v>
      </c>
      <c r="L1076" t="s">
        <v>2923</v>
      </c>
      <c r="N1076" t="s">
        <v>3746</v>
      </c>
      <c r="O1076" t="s">
        <v>3732</v>
      </c>
      <c r="P1076" t="s">
        <v>3796</v>
      </c>
      <c r="Q1076" t="s">
        <v>1644</v>
      </c>
      <c r="R1076">
        <v>550</v>
      </c>
      <c r="S1076">
        <v>550</v>
      </c>
      <c r="T1076">
        <v>254</v>
      </c>
      <c r="U1076">
        <v>22</v>
      </c>
      <c r="V1076">
        <v>22</v>
      </c>
      <c r="W1076">
        <v>21</v>
      </c>
      <c r="Y1076" t="s">
        <v>3797</v>
      </c>
      <c r="Z1076">
        <v>1E-4</v>
      </c>
      <c r="AA1076">
        <v>2.9999999999999997E-4</v>
      </c>
      <c r="AB1076">
        <v>9.4999999999999998E-3</v>
      </c>
      <c r="AC1076">
        <v>7.1999999999999998E-3</v>
      </c>
      <c r="AD1076" t="s">
        <v>607</v>
      </c>
      <c r="AE1076">
        <v>0.83399999999999996</v>
      </c>
      <c r="AF1076">
        <v>8.09E-2</v>
      </c>
      <c r="AG1076">
        <v>4.4200000000000003E-2</v>
      </c>
      <c r="AH1076">
        <v>4.4999999999999997E-3</v>
      </c>
      <c r="AI1076">
        <v>1.0800000000000001E-2</v>
      </c>
      <c r="AJ1076">
        <v>2.5000000000000001E-3</v>
      </c>
      <c r="AK1076">
        <v>2.5999999999999999E-3</v>
      </c>
      <c r="AL1076">
        <v>8.5999999999999998E-4</v>
      </c>
      <c r="AM1076">
        <v>1.4999999999999999E-4</v>
      </c>
      <c r="AN1076">
        <v>5.9999999999999995E-4</v>
      </c>
      <c r="AO1076">
        <v>4.0000000000000003E-5</v>
      </c>
      <c r="AP1076">
        <v>0</v>
      </c>
      <c r="AQ1076" t="s">
        <v>607</v>
      </c>
      <c r="AR1076" t="s">
        <v>606</v>
      </c>
      <c r="AS1076" t="s">
        <v>606</v>
      </c>
      <c r="AT1076" t="s">
        <v>606</v>
      </c>
      <c r="AU1076" t="s">
        <v>606</v>
      </c>
      <c r="BK1076">
        <v>9.0000000000000006E-5</v>
      </c>
      <c r="BL1076">
        <v>3.0000000000000001E-5</v>
      </c>
      <c r="BM1076">
        <v>8.0000000000000007E-5</v>
      </c>
      <c r="BN1076">
        <v>1.0000000000000001E-5</v>
      </c>
      <c r="BO1076">
        <v>1.0000000000000001E-5</v>
      </c>
      <c r="BP1076">
        <v>4.0000000000000003E-5</v>
      </c>
      <c r="BQ1076">
        <v>0</v>
      </c>
      <c r="BR1076">
        <v>6.0999999999999997E-4</v>
      </c>
      <c r="BS1076">
        <v>2.4000000000000001E-4</v>
      </c>
      <c r="BT1076">
        <v>3.2000000000000003E-4</v>
      </c>
      <c r="BU1076">
        <v>3.2000000000000003E-4</v>
      </c>
      <c r="BV1076">
        <v>0.68899999999999995</v>
      </c>
      <c r="BW1076">
        <v>0.84443840000000003</v>
      </c>
      <c r="BX1076">
        <v>19.899999999999999</v>
      </c>
      <c r="BY1076">
        <v>4588.6000000000004</v>
      </c>
      <c r="BZ1076">
        <v>214.1</v>
      </c>
      <c r="CB1076">
        <v>99.2</v>
      </c>
      <c r="CC1076">
        <v>3.425118688</v>
      </c>
      <c r="CD1076">
        <v>3.4222073370000001</v>
      </c>
      <c r="CE1076">
        <v>198.51</v>
      </c>
      <c r="CF1076" t="s">
        <v>609</v>
      </c>
      <c r="CG1076">
        <v>35</v>
      </c>
      <c r="CH1076" t="s">
        <v>3798</v>
      </c>
      <c r="CJ1076" t="s">
        <v>2928</v>
      </c>
      <c r="CW1076" t="s">
        <v>3799</v>
      </c>
      <c r="CX1076">
        <v>0</v>
      </c>
      <c r="CY1076" t="s">
        <v>677</v>
      </c>
    </row>
    <row r="1077" spans="2:103" hidden="1">
      <c r="C1077" t="s">
        <v>2920</v>
      </c>
      <c r="D1077" t="s">
        <v>592</v>
      </c>
      <c r="E1077" t="s">
        <v>3163</v>
      </c>
      <c r="F1077" t="s">
        <v>594</v>
      </c>
      <c r="G1077" t="s">
        <v>3800</v>
      </c>
      <c r="H1077">
        <v>9554</v>
      </c>
      <c r="I1077" t="s">
        <v>616</v>
      </c>
      <c r="J1077" t="s">
        <v>2922</v>
      </c>
      <c r="L1077" t="s">
        <v>2923</v>
      </c>
      <c r="N1077" t="s">
        <v>3746</v>
      </c>
      <c r="O1077" t="s">
        <v>3732</v>
      </c>
      <c r="P1077" t="s">
        <v>3796</v>
      </c>
      <c r="Q1077" t="s">
        <v>3801</v>
      </c>
      <c r="R1077">
        <v>400</v>
      </c>
      <c r="S1077">
        <v>400</v>
      </c>
      <c r="T1077">
        <v>282</v>
      </c>
      <c r="U1077">
        <v>20</v>
      </c>
      <c r="V1077">
        <v>20</v>
      </c>
      <c r="W1077">
        <v>22</v>
      </c>
      <c r="Y1077" t="s">
        <v>3797</v>
      </c>
      <c r="Z1077">
        <v>1E-4</v>
      </c>
      <c r="AA1077">
        <v>2.0000000000000001E-4</v>
      </c>
      <c r="AB1077">
        <v>4.8999999999999998E-3</v>
      </c>
      <c r="AC1077">
        <v>1.7100000000000001E-2</v>
      </c>
      <c r="AD1077">
        <v>5.1999999999999998E-3</v>
      </c>
      <c r="AE1077">
        <v>0.83169999999999999</v>
      </c>
      <c r="AF1077">
        <v>7.6600000000000001E-2</v>
      </c>
      <c r="AG1077">
        <v>3.5099999999999999E-2</v>
      </c>
      <c r="AH1077">
        <v>5.0000000000000001E-3</v>
      </c>
      <c r="AI1077">
        <v>1.04E-2</v>
      </c>
      <c r="AJ1077">
        <v>3.3999999999999998E-3</v>
      </c>
      <c r="AK1077">
        <v>3.8E-3</v>
      </c>
      <c r="AL1077">
        <v>1.9499999999999999E-3</v>
      </c>
      <c r="AM1077">
        <v>3.3E-4</v>
      </c>
      <c r="AN1077">
        <v>8.0000000000000004E-4</v>
      </c>
      <c r="AO1077">
        <v>5.0000000000000002E-5</v>
      </c>
      <c r="AP1077">
        <v>0</v>
      </c>
      <c r="AQ1077" t="s">
        <v>607</v>
      </c>
      <c r="AR1077" t="s">
        <v>606</v>
      </c>
      <c r="AS1077" t="s">
        <v>606</v>
      </c>
      <c r="AT1077" t="s">
        <v>606</v>
      </c>
      <c r="AU1077" t="s">
        <v>606</v>
      </c>
      <c r="BK1077">
        <v>2.1000000000000001E-4</v>
      </c>
      <c r="BL1077">
        <v>6.0000000000000002E-5</v>
      </c>
      <c r="BM1077">
        <v>1.9000000000000001E-4</v>
      </c>
      <c r="BN1077">
        <v>1.0000000000000001E-5</v>
      </c>
      <c r="BO1077">
        <v>1.0000000000000001E-5</v>
      </c>
      <c r="BP1077">
        <v>3.0000000000000001E-5</v>
      </c>
      <c r="BQ1077">
        <v>0</v>
      </c>
      <c r="BR1077">
        <v>1.49E-3</v>
      </c>
      <c r="BS1077">
        <v>4.4000000000000002E-4</v>
      </c>
      <c r="BT1077">
        <v>5.1999999999999995E-4</v>
      </c>
      <c r="BU1077">
        <v>4.0999999999999999E-4</v>
      </c>
      <c r="BV1077">
        <v>0.7</v>
      </c>
      <c r="BW1077">
        <v>0.85792000000000002</v>
      </c>
      <c r="BX1077">
        <v>20.3</v>
      </c>
      <c r="BY1077">
        <v>4639.8</v>
      </c>
      <c r="BZ1077">
        <v>215.9</v>
      </c>
      <c r="CB1077">
        <v>95.4</v>
      </c>
      <c r="CC1077">
        <v>3.2939145449999998</v>
      </c>
      <c r="CD1077">
        <v>3.2911147170000001</v>
      </c>
      <c r="CE1077">
        <v>190.33</v>
      </c>
      <c r="CF1077" t="s">
        <v>673</v>
      </c>
      <c r="CG1077">
        <v>5200</v>
      </c>
      <c r="CH1077" t="s">
        <v>3802</v>
      </c>
      <c r="CJ1077" t="s">
        <v>2928</v>
      </c>
      <c r="CW1077" t="s">
        <v>3799</v>
      </c>
      <c r="CX1077">
        <v>1400</v>
      </c>
      <c r="CY1077" t="s">
        <v>677</v>
      </c>
    </row>
    <row r="1078" spans="2:103" hidden="1">
      <c r="B1078">
        <v>85445</v>
      </c>
      <c r="C1078" t="s">
        <v>2920</v>
      </c>
      <c r="D1078" t="s">
        <v>592</v>
      </c>
      <c r="E1078" t="s">
        <v>3163</v>
      </c>
      <c r="F1078" t="s">
        <v>594</v>
      </c>
      <c r="G1078" t="s">
        <v>3803</v>
      </c>
      <c r="H1078">
        <v>9709</v>
      </c>
      <c r="I1078" t="s">
        <v>616</v>
      </c>
      <c r="J1078" t="s">
        <v>2922</v>
      </c>
      <c r="L1078" t="s">
        <v>2923</v>
      </c>
      <c r="N1078" t="s">
        <v>3746</v>
      </c>
      <c r="O1078" t="s">
        <v>3732</v>
      </c>
      <c r="P1078" t="s">
        <v>3796</v>
      </c>
      <c r="Q1078" t="s">
        <v>3747</v>
      </c>
      <c r="R1078">
        <v>4600</v>
      </c>
      <c r="S1078">
        <v>4600</v>
      </c>
      <c r="T1078">
        <v>3754</v>
      </c>
      <c r="U1078">
        <v>23</v>
      </c>
      <c r="V1078">
        <v>23</v>
      </c>
      <c r="W1078">
        <v>21</v>
      </c>
      <c r="Y1078" t="s">
        <v>3804</v>
      </c>
      <c r="Z1078" t="s">
        <v>607</v>
      </c>
      <c r="AA1078">
        <v>2.0000000000000001E-4</v>
      </c>
      <c r="AB1078">
        <v>4.0000000000000001E-3</v>
      </c>
      <c r="AC1078">
        <v>1.49E-2</v>
      </c>
      <c r="AD1078">
        <v>1.03E-2</v>
      </c>
      <c r="AE1078">
        <v>0.82899999999999996</v>
      </c>
      <c r="AF1078">
        <v>8.6099999999999996E-2</v>
      </c>
      <c r="AG1078">
        <v>3.3300000000000003E-2</v>
      </c>
      <c r="AH1078">
        <v>4.4000000000000003E-3</v>
      </c>
      <c r="AI1078">
        <v>9.4000000000000004E-3</v>
      </c>
      <c r="AJ1078">
        <v>2.3999999999999998E-3</v>
      </c>
      <c r="AK1078">
        <v>2.5999999999999999E-3</v>
      </c>
      <c r="AL1078">
        <v>9.8999999999999999E-4</v>
      </c>
      <c r="AM1078">
        <v>1.8000000000000001E-4</v>
      </c>
      <c r="AN1078">
        <v>3.8000000000000002E-4</v>
      </c>
      <c r="AO1078">
        <v>6.0000000000000002E-5</v>
      </c>
      <c r="AP1078">
        <v>0</v>
      </c>
      <c r="AQ1078" t="s">
        <v>607</v>
      </c>
      <c r="AR1078" t="s">
        <v>607</v>
      </c>
      <c r="AS1078" t="s">
        <v>607</v>
      </c>
      <c r="AT1078" t="s">
        <v>606</v>
      </c>
      <c r="AU1078" t="s">
        <v>606</v>
      </c>
      <c r="BK1078">
        <v>1.2999999999999999E-4</v>
      </c>
      <c r="BL1078">
        <v>3.0000000000000001E-5</v>
      </c>
      <c r="BM1078">
        <v>1.1E-4</v>
      </c>
      <c r="BN1078">
        <v>0</v>
      </c>
      <c r="BO1078">
        <v>1.0000000000000001E-5</v>
      </c>
      <c r="BP1078">
        <v>3.0000000000000001E-5</v>
      </c>
      <c r="BQ1078">
        <v>0</v>
      </c>
      <c r="BR1078">
        <v>7.7999999999999999E-4</v>
      </c>
      <c r="BS1078">
        <v>2.1000000000000001E-4</v>
      </c>
      <c r="BT1078">
        <v>2.7999999999999998E-4</v>
      </c>
      <c r="BU1078">
        <v>2.1000000000000001E-4</v>
      </c>
      <c r="BV1078">
        <v>0.69</v>
      </c>
      <c r="BW1078">
        <v>0.84566399999999997</v>
      </c>
      <c r="BX1078">
        <v>20</v>
      </c>
      <c r="BY1078">
        <v>4669</v>
      </c>
      <c r="BZ1078">
        <v>215.5</v>
      </c>
      <c r="CB1078">
        <v>98.5</v>
      </c>
      <c r="CC1078">
        <v>3.4009495040000002</v>
      </c>
      <c r="CD1078">
        <v>3.3980586970000002</v>
      </c>
      <c r="CE1078">
        <v>196.5</v>
      </c>
      <c r="CF1078" t="s">
        <v>673</v>
      </c>
      <c r="CG1078">
        <v>10300</v>
      </c>
      <c r="CH1078" t="s">
        <v>3805</v>
      </c>
      <c r="CI1078" t="s">
        <v>157</v>
      </c>
      <c r="CJ1078" t="s">
        <v>2928</v>
      </c>
      <c r="CW1078" t="s">
        <v>3806</v>
      </c>
      <c r="CX1078">
        <v>8100</v>
      </c>
      <c r="CY1078" t="s">
        <v>677</v>
      </c>
    </row>
    <row r="1079" spans="2:103" hidden="1">
      <c r="B1079">
        <v>52614</v>
      </c>
      <c r="C1079" t="s">
        <v>3807</v>
      </c>
      <c r="D1079" t="s">
        <v>592</v>
      </c>
      <c r="E1079" t="s">
        <v>3163</v>
      </c>
      <c r="F1079" t="s">
        <v>594</v>
      </c>
      <c r="G1079" t="s">
        <v>3808</v>
      </c>
      <c r="H1079">
        <v>18618</v>
      </c>
      <c r="I1079" t="s">
        <v>616</v>
      </c>
      <c r="J1079" t="s">
        <v>3809</v>
      </c>
      <c r="K1079">
        <v>14270</v>
      </c>
      <c r="L1079" t="s">
        <v>3810</v>
      </c>
      <c r="M1079" t="s">
        <v>3811</v>
      </c>
      <c r="N1079" t="s">
        <v>3764</v>
      </c>
      <c r="O1079" t="s">
        <v>3754</v>
      </c>
      <c r="P1079" t="s">
        <v>3812</v>
      </c>
      <c r="Q1079" t="s">
        <v>642</v>
      </c>
      <c r="R1079">
        <v>390</v>
      </c>
      <c r="S1079">
        <v>390</v>
      </c>
      <c r="T1079">
        <v>395</v>
      </c>
      <c r="U1079">
        <v>21</v>
      </c>
      <c r="V1079">
        <v>21</v>
      </c>
      <c r="W1079">
        <v>24</v>
      </c>
      <c r="Z1079" t="s">
        <v>607</v>
      </c>
      <c r="AA1079">
        <v>2.9999999999999997E-4</v>
      </c>
      <c r="AB1079">
        <v>2.3E-3</v>
      </c>
      <c r="AC1079">
        <v>2.8199999999999999E-2</v>
      </c>
      <c r="AD1079">
        <v>4.0000000000000002E-4</v>
      </c>
      <c r="AE1079">
        <v>0.86580000000000001</v>
      </c>
      <c r="AF1079">
        <v>6.5199999999999994E-2</v>
      </c>
      <c r="AG1079">
        <v>2.1399999999999999E-2</v>
      </c>
      <c r="AH1079">
        <v>2.0999999999999999E-3</v>
      </c>
      <c r="AI1079">
        <v>5.1999999999999998E-3</v>
      </c>
      <c r="AJ1079">
        <v>1.6000000000000001E-3</v>
      </c>
      <c r="AK1079">
        <v>2.3999999999999998E-3</v>
      </c>
      <c r="AL1079">
        <v>1.49E-3</v>
      </c>
      <c r="AM1079">
        <v>4.0999999999999999E-4</v>
      </c>
      <c r="AN1079">
        <v>6.8000000000000005E-4</v>
      </c>
      <c r="AO1079">
        <v>5.0000000000000002E-5</v>
      </c>
      <c r="AP1079">
        <v>0</v>
      </c>
      <c r="AQ1079">
        <v>1E-4</v>
      </c>
      <c r="AR1079" t="s">
        <v>607</v>
      </c>
      <c r="AS1079" t="s">
        <v>607</v>
      </c>
      <c r="AT1079" t="s">
        <v>607</v>
      </c>
      <c r="AU1079" t="s">
        <v>607</v>
      </c>
      <c r="BK1079">
        <v>8.0000000000000007E-5</v>
      </c>
      <c r="BL1079">
        <v>2.0000000000000002E-5</v>
      </c>
      <c r="BM1079">
        <v>9.0000000000000006E-5</v>
      </c>
      <c r="BN1079">
        <v>1.0000000000000001E-5</v>
      </c>
      <c r="BO1079">
        <v>1.0000000000000001E-5</v>
      </c>
      <c r="BP1079">
        <v>3.0000000000000001E-5</v>
      </c>
      <c r="BQ1079">
        <v>0</v>
      </c>
      <c r="BR1079">
        <v>1.49E-3</v>
      </c>
      <c r="BS1079">
        <v>3.3E-4</v>
      </c>
      <c r="BT1079">
        <v>1.8000000000000001E-4</v>
      </c>
      <c r="BU1079">
        <v>1.2999999999999999E-4</v>
      </c>
      <c r="BV1079">
        <v>0.66700000000000004</v>
      </c>
      <c r="BW1079">
        <v>0.81747519999999996</v>
      </c>
      <c r="BX1079">
        <v>19.3</v>
      </c>
      <c r="BY1079">
        <v>4666.2</v>
      </c>
      <c r="BZ1079">
        <v>209.5</v>
      </c>
      <c r="CB1079">
        <v>102.1</v>
      </c>
      <c r="CC1079">
        <v>3.5252481659999999</v>
      </c>
      <c r="CD1079">
        <v>3.522251705</v>
      </c>
      <c r="CE1079">
        <v>205.11</v>
      </c>
      <c r="CF1079" t="s">
        <v>609</v>
      </c>
      <c r="CG1079">
        <v>400</v>
      </c>
      <c r="CH1079" t="s">
        <v>3813</v>
      </c>
      <c r="CJ1079" t="s">
        <v>3814</v>
      </c>
      <c r="CL1079" t="s">
        <v>779</v>
      </c>
      <c r="CM1079" t="s">
        <v>779</v>
      </c>
      <c r="CR1079" t="s">
        <v>780</v>
      </c>
      <c r="CS1079" t="s">
        <v>780</v>
      </c>
      <c r="CT1079" t="s">
        <v>780</v>
      </c>
      <c r="CU1079">
        <v>730.9</v>
      </c>
      <c r="CV1079">
        <v>726.9</v>
      </c>
      <c r="CW1079" t="s">
        <v>3815</v>
      </c>
      <c r="CX1079">
        <v>0</v>
      </c>
      <c r="CY1079" t="s">
        <v>677</v>
      </c>
    </row>
    <row r="1080" spans="2:103" hidden="1">
      <c r="B1080">
        <v>52576</v>
      </c>
      <c r="C1080" t="s">
        <v>3816</v>
      </c>
      <c r="D1080" t="s">
        <v>592</v>
      </c>
      <c r="E1080" t="s">
        <v>3163</v>
      </c>
      <c r="F1080" t="s">
        <v>594</v>
      </c>
      <c r="G1080" t="s">
        <v>3817</v>
      </c>
      <c r="H1080">
        <v>18228</v>
      </c>
      <c r="I1080" t="s">
        <v>616</v>
      </c>
      <c r="J1080" t="s">
        <v>3818</v>
      </c>
      <c r="K1080">
        <v>17911</v>
      </c>
      <c r="L1080" t="s">
        <v>3810</v>
      </c>
      <c r="M1080" t="s">
        <v>3819</v>
      </c>
      <c r="N1080" t="s">
        <v>3764</v>
      </c>
      <c r="O1080" t="s">
        <v>3754</v>
      </c>
      <c r="P1080" t="s">
        <v>3812</v>
      </c>
      <c r="Q1080" t="s">
        <v>3820</v>
      </c>
      <c r="R1080">
        <v>500</v>
      </c>
      <c r="S1080">
        <v>500</v>
      </c>
      <c r="T1080">
        <v>465</v>
      </c>
      <c r="U1080">
        <v>13</v>
      </c>
      <c r="V1080">
        <v>13</v>
      </c>
      <c r="W1080">
        <v>23</v>
      </c>
      <c r="Z1080" t="s">
        <v>607</v>
      </c>
      <c r="AA1080">
        <v>4.0000000000000002E-4</v>
      </c>
      <c r="AB1080">
        <v>5.7000000000000002E-3</v>
      </c>
      <c r="AC1080">
        <v>1.3599999999999999E-2</v>
      </c>
      <c r="AD1080">
        <v>5.9999999999999995E-4</v>
      </c>
      <c r="AE1080">
        <v>0.85770000000000002</v>
      </c>
      <c r="AF1080">
        <v>7.22E-2</v>
      </c>
      <c r="AG1080">
        <v>3.3500000000000002E-2</v>
      </c>
      <c r="AH1080">
        <v>3.5000000000000001E-3</v>
      </c>
      <c r="AI1080">
        <v>7.7000000000000002E-3</v>
      </c>
      <c r="AJ1080">
        <v>1.6000000000000001E-3</v>
      </c>
      <c r="AK1080">
        <v>1.5E-3</v>
      </c>
      <c r="AL1080">
        <v>5.6999999999999998E-4</v>
      </c>
      <c r="AM1080">
        <v>9.0000000000000006E-5</v>
      </c>
      <c r="AN1080">
        <v>3.8000000000000002E-4</v>
      </c>
      <c r="AO1080">
        <v>4.0000000000000003E-5</v>
      </c>
      <c r="AP1080">
        <v>0</v>
      </c>
      <c r="AQ1080" t="s">
        <v>607</v>
      </c>
      <c r="AR1080" t="s">
        <v>607</v>
      </c>
      <c r="AS1080" t="s">
        <v>607</v>
      </c>
      <c r="AT1080" t="s">
        <v>607</v>
      </c>
      <c r="AU1080" t="s">
        <v>607</v>
      </c>
      <c r="BK1080">
        <v>6.0000000000000002E-5</v>
      </c>
      <c r="BL1080">
        <v>1.0000000000000001E-5</v>
      </c>
      <c r="BM1080">
        <v>5.0000000000000002E-5</v>
      </c>
      <c r="BN1080">
        <v>1.0000000000000001E-5</v>
      </c>
      <c r="BO1080">
        <v>1.0000000000000001E-5</v>
      </c>
      <c r="BP1080">
        <v>4.0000000000000003E-5</v>
      </c>
      <c r="BQ1080">
        <v>0</v>
      </c>
      <c r="BR1080">
        <v>4.2000000000000002E-4</v>
      </c>
      <c r="BS1080">
        <v>1.2E-4</v>
      </c>
      <c r="BT1080">
        <v>1.2999999999999999E-4</v>
      </c>
      <c r="BU1080">
        <v>6.9999999999999994E-5</v>
      </c>
      <c r="BV1080">
        <v>0.66500000000000004</v>
      </c>
      <c r="BW1080">
        <v>0.81502399999999997</v>
      </c>
      <c r="BX1080">
        <v>19.3</v>
      </c>
      <c r="BY1080">
        <v>4622.2</v>
      </c>
      <c r="BZ1080">
        <v>210.2</v>
      </c>
      <c r="CB1080">
        <v>103.7</v>
      </c>
      <c r="CC1080">
        <v>3.580492016</v>
      </c>
      <c r="CD1080">
        <v>3.5774485970000001</v>
      </c>
      <c r="CE1080">
        <v>207.44</v>
      </c>
      <c r="CF1080" t="s">
        <v>609</v>
      </c>
      <c r="CG1080">
        <v>600</v>
      </c>
      <c r="CH1080" t="s">
        <v>3821</v>
      </c>
      <c r="CI1080" t="s">
        <v>157</v>
      </c>
      <c r="CJ1080" t="s">
        <v>3822</v>
      </c>
      <c r="CL1080" t="s">
        <v>779</v>
      </c>
      <c r="CM1080" t="s">
        <v>779</v>
      </c>
      <c r="CR1080" t="s">
        <v>780</v>
      </c>
      <c r="CS1080" t="s">
        <v>780</v>
      </c>
      <c r="CT1080" t="s">
        <v>780</v>
      </c>
      <c r="CU1080">
        <v>700.4</v>
      </c>
      <c r="CV1080">
        <v>695.1</v>
      </c>
      <c r="CW1080" t="s">
        <v>3815</v>
      </c>
      <c r="CX1080">
        <v>0</v>
      </c>
      <c r="CY1080" t="s">
        <v>677</v>
      </c>
    </row>
    <row r="1081" spans="2:103" hidden="1">
      <c r="B1081">
        <v>52633</v>
      </c>
      <c r="C1081" t="s">
        <v>3823</v>
      </c>
      <c r="D1081" t="s">
        <v>592</v>
      </c>
      <c r="E1081" t="s">
        <v>3163</v>
      </c>
      <c r="F1081" t="s">
        <v>594</v>
      </c>
      <c r="G1081" t="s">
        <v>3824</v>
      </c>
      <c r="H1081">
        <v>7198</v>
      </c>
      <c r="I1081" t="s">
        <v>616</v>
      </c>
      <c r="J1081" t="s">
        <v>3825</v>
      </c>
      <c r="K1081">
        <v>19756</v>
      </c>
      <c r="L1081" t="s">
        <v>3826</v>
      </c>
      <c r="M1081" t="s">
        <v>3827</v>
      </c>
      <c r="N1081" t="s">
        <v>3764</v>
      </c>
      <c r="O1081" t="s">
        <v>3754</v>
      </c>
      <c r="P1081" t="s">
        <v>3812</v>
      </c>
      <c r="Q1081" t="s">
        <v>642</v>
      </c>
      <c r="R1081">
        <v>400</v>
      </c>
      <c r="S1081">
        <v>400</v>
      </c>
      <c r="T1081">
        <v>422</v>
      </c>
      <c r="U1081">
        <v>24</v>
      </c>
      <c r="V1081">
        <v>24</v>
      </c>
      <c r="W1081">
        <v>24</v>
      </c>
      <c r="Z1081">
        <v>1E-4</v>
      </c>
      <c r="AA1081">
        <v>2.0000000000000001E-4</v>
      </c>
      <c r="AB1081">
        <v>2.5000000000000001E-3</v>
      </c>
      <c r="AC1081">
        <v>2.7099999999999999E-2</v>
      </c>
      <c r="AD1081">
        <v>5.0000000000000001E-4</v>
      </c>
      <c r="AE1081">
        <v>0.85170000000000001</v>
      </c>
      <c r="AF1081">
        <v>7.2599999999999998E-2</v>
      </c>
      <c r="AG1081">
        <v>2.69E-2</v>
      </c>
      <c r="AH1081">
        <v>2.8999999999999998E-3</v>
      </c>
      <c r="AI1081">
        <v>7.4999999999999997E-3</v>
      </c>
      <c r="AJ1081">
        <v>1.9E-3</v>
      </c>
      <c r="AK1081">
        <v>2.3999999999999998E-3</v>
      </c>
      <c r="AL1081">
        <v>8.8999999999999995E-4</v>
      </c>
      <c r="AM1081">
        <v>4.4999999999999999E-4</v>
      </c>
      <c r="AN1081">
        <v>7.3999999999999999E-4</v>
      </c>
      <c r="AO1081">
        <v>3.0000000000000001E-5</v>
      </c>
      <c r="AP1081">
        <v>0</v>
      </c>
      <c r="AQ1081" t="s">
        <v>607</v>
      </c>
      <c r="AR1081" t="s">
        <v>607</v>
      </c>
      <c r="AS1081" t="s">
        <v>607</v>
      </c>
      <c r="AT1081" t="s">
        <v>606</v>
      </c>
      <c r="AU1081" t="s">
        <v>606</v>
      </c>
      <c r="BK1081">
        <v>5.0000000000000002E-5</v>
      </c>
      <c r="BL1081">
        <v>1.0000000000000001E-5</v>
      </c>
      <c r="BM1081">
        <v>1E-4</v>
      </c>
      <c r="BN1081">
        <v>2.0000000000000002E-5</v>
      </c>
      <c r="BO1081">
        <v>1.0000000000000001E-5</v>
      </c>
      <c r="BP1081">
        <v>4.0000000000000003E-5</v>
      </c>
      <c r="BQ1081">
        <v>0</v>
      </c>
      <c r="BR1081">
        <v>8.9999999999999998E-4</v>
      </c>
      <c r="BS1081">
        <v>1.7000000000000001E-4</v>
      </c>
      <c r="BT1081">
        <v>1.2999999999999999E-4</v>
      </c>
      <c r="BU1081">
        <v>1.6000000000000001E-4</v>
      </c>
      <c r="BV1081">
        <v>0.67600000000000005</v>
      </c>
      <c r="BW1081">
        <v>0.82850559999999995</v>
      </c>
      <c r="BX1081">
        <v>19.600000000000001</v>
      </c>
      <c r="BY1081">
        <v>4662.8</v>
      </c>
      <c r="BZ1081">
        <v>211.5</v>
      </c>
      <c r="CB1081">
        <v>102.4</v>
      </c>
      <c r="CC1081">
        <v>3.5356063880000002</v>
      </c>
      <c r="CD1081">
        <v>3.532601122</v>
      </c>
      <c r="CE1081">
        <v>205.76</v>
      </c>
      <c r="CF1081" t="s">
        <v>609</v>
      </c>
      <c r="CG1081">
        <v>450</v>
      </c>
      <c r="CH1081" t="s">
        <v>3828</v>
      </c>
      <c r="CJ1081" t="s">
        <v>3829</v>
      </c>
      <c r="CL1081" t="s">
        <v>779</v>
      </c>
      <c r="CM1081" t="s">
        <v>779</v>
      </c>
      <c r="CR1081" t="s">
        <v>780</v>
      </c>
      <c r="CS1081" t="s">
        <v>780</v>
      </c>
      <c r="CT1081" t="s">
        <v>780</v>
      </c>
      <c r="CU1081">
        <v>755.4</v>
      </c>
      <c r="CV1081">
        <v>751.2</v>
      </c>
      <c r="CW1081" t="s">
        <v>3815</v>
      </c>
      <c r="CX1081">
        <v>0</v>
      </c>
      <c r="CY1081" t="s">
        <v>677</v>
      </c>
    </row>
    <row r="1082" spans="2:103" hidden="1">
      <c r="B1082">
        <v>52575</v>
      </c>
      <c r="C1082" t="s">
        <v>3830</v>
      </c>
      <c r="D1082" t="s">
        <v>592</v>
      </c>
      <c r="E1082" t="s">
        <v>3163</v>
      </c>
      <c r="F1082" t="s">
        <v>594</v>
      </c>
      <c r="G1082" t="s">
        <v>3831</v>
      </c>
      <c r="H1082">
        <v>17740</v>
      </c>
      <c r="I1082" t="s">
        <v>616</v>
      </c>
      <c r="J1082" t="s">
        <v>3832</v>
      </c>
      <c r="K1082">
        <v>17911</v>
      </c>
      <c r="L1082" t="s">
        <v>3810</v>
      </c>
      <c r="M1082" t="s">
        <v>3811</v>
      </c>
      <c r="N1082" t="s">
        <v>3764</v>
      </c>
      <c r="O1082" t="s">
        <v>3754</v>
      </c>
      <c r="P1082" t="s">
        <v>3812</v>
      </c>
      <c r="Q1082" t="s">
        <v>3820</v>
      </c>
      <c r="R1082">
        <v>3600</v>
      </c>
      <c r="S1082">
        <v>3600</v>
      </c>
      <c r="T1082">
        <v>2642</v>
      </c>
      <c r="U1082">
        <v>14</v>
      </c>
      <c r="V1082">
        <v>14</v>
      </c>
      <c r="W1082">
        <v>21</v>
      </c>
      <c r="Z1082" t="s">
        <v>607</v>
      </c>
      <c r="AA1082">
        <v>2.9999999999999997E-4</v>
      </c>
      <c r="AB1082">
        <v>4.5999999999999999E-3</v>
      </c>
      <c r="AC1082">
        <v>1.7600000000000001E-2</v>
      </c>
      <c r="AD1082">
        <v>5.0000000000000001E-4</v>
      </c>
      <c r="AE1082">
        <v>0.85140000000000005</v>
      </c>
      <c r="AF1082">
        <v>7.2400000000000006E-2</v>
      </c>
      <c r="AG1082">
        <v>3.4099999999999998E-2</v>
      </c>
      <c r="AH1082">
        <v>3.8E-3</v>
      </c>
      <c r="AI1082">
        <v>8.6E-3</v>
      </c>
      <c r="AJ1082">
        <v>2.0999999999999999E-3</v>
      </c>
      <c r="AK1082">
        <v>2.2000000000000001E-3</v>
      </c>
      <c r="AL1082">
        <v>8.4999999999999995E-4</v>
      </c>
      <c r="AM1082">
        <v>1.7000000000000001E-4</v>
      </c>
      <c r="AN1082">
        <v>2.7E-4</v>
      </c>
      <c r="AO1082">
        <v>0</v>
      </c>
      <c r="AP1082">
        <v>0</v>
      </c>
      <c r="AQ1082" t="s">
        <v>607</v>
      </c>
      <c r="AR1082" t="s">
        <v>607</v>
      </c>
      <c r="AS1082" t="s">
        <v>607</v>
      </c>
      <c r="AT1082" t="s">
        <v>607</v>
      </c>
      <c r="AU1082" t="s">
        <v>607</v>
      </c>
      <c r="BK1082">
        <v>8.0000000000000007E-5</v>
      </c>
      <c r="BL1082">
        <v>2.0000000000000002E-5</v>
      </c>
      <c r="BM1082">
        <v>1.0000000000000001E-5</v>
      </c>
      <c r="BN1082">
        <v>0</v>
      </c>
      <c r="BO1082">
        <v>0</v>
      </c>
      <c r="BP1082">
        <v>0</v>
      </c>
      <c r="BQ1082">
        <v>0</v>
      </c>
      <c r="BR1082">
        <v>6.3000000000000003E-4</v>
      </c>
      <c r="BS1082">
        <v>1.8000000000000001E-4</v>
      </c>
      <c r="BT1082">
        <v>1.7000000000000001E-4</v>
      </c>
      <c r="BU1082">
        <v>2.0000000000000002E-5</v>
      </c>
      <c r="BV1082">
        <v>0.67300000000000004</v>
      </c>
      <c r="BW1082">
        <v>0.82482880000000003</v>
      </c>
      <c r="BX1082">
        <v>19.5</v>
      </c>
      <c r="BY1082">
        <v>4631.8999999999996</v>
      </c>
      <c r="BZ1082">
        <v>211.5</v>
      </c>
      <c r="CB1082">
        <v>94.1</v>
      </c>
      <c r="CC1082">
        <v>3.249028917</v>
      </c>
      <c r="CD1082">
        <v>3.2462672420000001</v>
      </c>
      <c r="CE1082">
        <v>188.06</v>
      </c>
      <c r="CF1082" t="s">
        <v>609</v>
      </c>
      <c r="CG1082">
        <v>500</v>
      </c>
      <c r="CH1082" t="s">
        <v>3833</v>
      </c>
      <c r="CI1082" t="s">
        <v>157</v>
      </c>
      <c r="CJ1082" t="s">
        <v>3822</v>
      </c>
      <c r="CL1082">
        <v>1286</v>
      </c>
      <c r="CM1082">
        <v>1292.5</v>
      </c>
      <c r="CN1082">
        <v>1275</v>
      </c>
      <c r="CO1082">
        <v>1280</v>
      </c>
      <c r="CR1082" t="s">
        <v>780</v>
      </c>
      <c r="CS1082" t="s">
        <v>780</v>
      </c>
      <c r="CT1082" t="s">
        <v>780</v>
      </c>
      <c r="CU1082">
        <v>700.4</v>
      </c>
      <c r="CV1082">
        <v>695.1</v>
      </c>
      <c r="CW1082" t="s">
        <v>3815</v>
      </c>
      <c r="CX1082">
        <v>0</v>
      </c>
      <c r="CY1082" t="s">
        <v>677</v>
      </c>
    </row>
    <row r="1083" spans="2:103" hidden="1">
      <c r="B1083">
        <v>52575</v>
      </c>
      <c r="C1083" t="s">
        <v>3830</v>
      </c>
      <c r="D1083" t="s">
        <v>592</v>
      </c>
      <c r="E1083" t="s">
        <v>3163</v>
      </c>
      <c r="F1083" t="s">
        <v>594</v>
      </c>
      <c r="G1083" t="s">
        <v>3834</v>
      </c>
      <c r="H1083">
        <v>18351</v>
      </c>
      <c r="I1083" t="s">
        <v>616</v>
      </c>
      <c r="J1083" t="s">
        <v>3832</v>
      </c>
      <c r="K1083">
        <v>17911</v>
      </c>
      <c r="L1083" t="s">
        <v>3810</v>
      </c>
      <c r="M1083" t="s">
        <v>3811</v>
      </c>
      <c r="N1083" t="s">
        <v>3764</v>
      </c>
      <c r="O1083" t="s">
        <v>3754</v>
      </c>
      <c r="P1083" t="s">
        <v>3812</v>
      </c>
      <c r="Q1083" t="s">
        <v>3820</v>
      </c>
      <c r="R1083">
        <v>550</v>
      </c>
      <c r="S1083">
        <v>550</v>
      </c>
      <c r="T1083">
        <v>298</v>
      </c>
      <c r="U1083">
        <v>12</v>
      </c>
      <c r="V1083">
        <v>12</v>
      </c>
      <c r="W1083">
        <v>21</v>
      </c>
      <c r="Z1083" t="s">
        <v>607</v>
      </c>
      <c r="AA1083">
        <v>2.0000000000000001E-4</v>
      </c>
      <c r="AB1083">
        <v>2.0999999999999999E-3</v>
      </c>
      <c r="AC1083">
        <v>2.81E-2</v>
      </c>
      <c r="AD1083">
        <v>2.9999999999999997E-4</v>
      </c>
      <c r="AE1083">
        <v>0.8599</v>
      </c>
      <c r="AF1083">
        <v>6.8500000000000005E-2</v>
      </c>
      <c r="AG1083">
        <v>2.4E-2</v>
      </c>
      <c r="AH1083">
        <v>2.7000000000000001E-3</v>
      </c>
      <c r="AI1083">
        <v>6.8999999999999999E-3</v>
      </c>
      <c r="AJ1083">
        <v>1.8E-3</v>
      </c>
      <c r="AK1083">
        <v>2.0999999999999999E-3</v>
      </c>
      <c r="AL1083">
        <v>8.8999999999999995E-4</v>
      </c>
      <c r="AM1083">
        <v>3.6000000000000002E-4</v>
      </c>
      <c r="AN1083">
        <v>7.2000000000000005E-4</v>
      </c>
      <c r="AO1083">
        <v>6.0000000000000002E-5</v>
      </c>
      <c r="AP1083">
        <v>0</v>
      </c>
      <c r="AQ1083" t="s">
        <v>607</v>
      </c>
      <c r="AR1083" t="s">
        <v>606</v>
      </c>
      <c r="AS1083" t="s">
        <v>606</v>
      </c>
      <c r="AT1083" t="s">
        <v>606</v>
      </c>
      <c r="AU1083" t="s">
        <v>606</v>
      </c>
      <c r="BK1083">
        <v>5.0000000000000002E-5</v>
      </c>
      <c r="BL1083">
        <v>1.0000000000000001E-5</v>
      </c>
      <c r="BM1083">
        <v>6.9999999999999994E-5</v>
      </c>
      <c r="BN1083">
        <v>1.0000000000000001E-5</v>
      </c>
      <c r="BO1083">
        <v>1.0000000000000001E-5</v>
      </c>
      <c r="BP1083">
        <v>2.0000000000000002E-5</v>
      </c>
      <c r="BQ1083">
        <v>0</v>
      </c>
      <c r="BR1083">
        <v>8.0000000000000004E-4</v>
      </c>
      <c r="BS1083">
        <v>1.7000000000000001E-4</v>
      </c>
      <c r="BT1083">
        <v>1.2E-4</v>
      </c>
      <c r="BU1083">
        <v>1.1E-4</v>
      </c>
      <c r="BV1083">
        <v>0.66900000000000004</v>
      </c>
      <c r="BW1083">
        <v>0.81992640000000006</v>
      </c>
      <c r="BX1083">
        <v>19.399999999999999</v>
      </c>
      <c r="BY1083">
        <v>4667.2</v>
      </c>
      <c r="BZ1083">
        <v>210.2</v>
      </c>
      <c r="CB1083">
        <v>100.8</v>
      </c>
      <c r="CC1083">
        <v>3.4803625380000001</v>
      </c>
      <c r="CD1083">
        <v>3.4774042299999999</v>
      </c>
      <c r="CE1083">
        <v>202.59</v>
      </c>
      <c r="CF1083" t="s">
        <v>609</v>
      </c>
      <c r="CG1083">
        <v>300</v>
      </c>
      <c r="CH1083" t="s">
        <v>3833</v>
      </c>
      <c r="CI1083" t="s">
        <v>157</v>
      </c>
      <c r="CJ1083" t="s">
        <v>3822</v>
      </c>
      <c r="CL1083">
        <v>1286</v>
      </c>
      <c r="CM1083">
        <v>1292.5</v>
      </c>
      <c r="CN1083">
        <v>1275</v>
      </c>
      <c r="CO1083">
        <v>1280</v>
      </c>
      <c r="CR1083" t="s">
        <v>780</v>
      </c>
      <c r="CS1083" t="s">
        <v>780</v>
      </c>
      <c r="CT1083" t="s">
        <v>780</v>
      </c>
      <c r="CU1083">
        <v>700.4</v>
      </c>
      <c r="CV1083">
        <v>695.1</v>
      </c>
      <c r="CW1083" t="s">
        <v>3815</v>
      </c>
      <c r="CX1083">
        <v>0</v>
      </c>
      <c r="CY1083" t="s">
        <v>677</v>
      </c>
    </row>
    <row r="1084" spans="2:103" hidden="1">
      <c r="B1084">
        <v>52601</v>
      </c>
      <c r="C1084" t="s">
        <v>3835</v>
      </c>
      <c r="D1084" t="s">
        <v>592</v>
      </c>
      <c r="E1084" t="s">
        <v>3163</v>
      </c>
      <c r="F1084" t="s">
        <v>594</v>
      </c>
      <c r="G1084" t="s">
        <v>3836</v>
      </c>
      <c r="H1084">
        <v>5447</v>
      </c>
      <c r="I1084" t="s">
        <v>616</v>
      </c>
      <c r="J1084" t="s">
        <v>3837</v>
      </c>
      <c r="K1084">
        <v>9655</v>
      </c>
      <c r="L1084" t="s">
        <v>3838</v>
      </c>
      <c r="M1084" t="s">
        <v>3839</v>
      </c>
      <c r="N1084" t="s">
        <v>3764</v>
      </c>
      <c r="O1084" t="s">
        <v>3754</v>
      </c>
      <c r="P1084" t="s">
        <v>3812</v>
      </c>
      <c r="Q1084" t="s">
        <v>642</v>
      </c>
      <c r="R1084">
        <v>170</v>
      </c>
      <c r="S1084">
        <v>170</v>
      </c>
      <c r="T1084">
        <v>179</v>
      </c>
      <c r="U1084">
        <v>21</v>
      </c>
      <c r="V1084">
        <v>21</v>
      </c>
      <c r="W1084">
        <v>23</v>
      </c>
      <c r="Z1084" t="s">
        <v>607</v>
      </c>
      <c r="AA1084">
        <v>1E-4</v>
      </c>
      <c r="AB1084">
        <v>6.6E-3</v>
      </c>
      <c r="AC1084">
        <v>4.0000000000000002E-4</v>
      </c>
      <c r="AD1084" t="s">
        <v>606</v>
      </c>
      <c r="AE1084">
        <v>0.74070000000000003</v>
      </c>
      <c r="AF1084">
        <v>0.1343</v>
      </c>
      <c r="AG1084">
        <v>6.6799999999999998E-2</v>
      </c>
      <c r="AH1084">
        <v>1.21E-2</v>
      </c>
      <c r="AI1084">
        <v>2.0799999999999999E-2</v>
      </c>
      <c r="AJ1084">
        <v>5.3E-3</v>
      </c>
      <c r="AK1084">
        <v>5.5999999999999999E-3</v>
      </c>
      <c r="AL1084">
        <v>2.0799999999999998E-3</v>
      </c>
      <c r="AM1084">
        <v>4.8999999999999998E-4</v>
      </c>
      <c r="AN1084">
        <v>1.0399999999999999E-3</v>
      </c>
      <c r="AO1084">
        <v>1.8000000000000001E-4</v>
      </c>
      <c r="AP1084">
        <v>0</v>
      </c>
      <c r="AQ1084" t="s">
        <v>607</v>
      </c>
      <c r="AR1084" t="s">
        <v>606</v>
      </c>
      <c r="AS1084" t="s">
        <v>606</v>
      </c>
      <c r="AT1084" t="s">
        <v>606</v>
      </c>
      <c r="AU1084" t="s">
        <v>606</v>
      </c>
      <c r="BK1084">
        <v>4.4999999999999999E-4</v>
      </c>
      <c r="BL1084">
        <v>5.0000000000000002E-5</v>
      </c>
      <c r="BM1084">
        <v>2.3000000000000001E-4</v>
      </c>
      <c r="BN1084">
        <v>1.0000000000000001E-5</v>
      </c>
      <c r="BO1084">
        <v>0</v>
      </c>
      <c r="BP1084">
        <v>1.0000000000000001E-5</v>
      </c>
      <c r="BQ1084">
        <v>0</v>
      </c>
      <c r="BR1084">
        <v>1.47E-3</v>
      </c>
      <c r="BS1084">
        <v>5.8E-4</v>
      </c>
      <c r="BT1084">
        <v>3.8000000000000002E-4</v>
      </c>
      <c r="BU1084">
        <v>3.3E-4</v>
      </c>
      <c r="BV1084">
        <v>0.77500000000000002</v>
      </c>
      <c r="BW1084">
        <v>0.94984000000000002</v>
      </c>
      <c r="BX1084">
        <v>22.4</v>
      </c>
      <c r="BY1084">
        <v>4553.3999999999996</v>
      </c>
      <c r="BZ1084">
        <v>230.6</v>
      </c>
      <c r="CB1084">
        <v>96</v>
      </c>
      <c r="CC1084">
        <v>3.3146309879999998</v>
      </c>
      <c r="CD1084">
        <v>3.3118135519999998</v>
      </c>
      <c r="CE1084">
        <v>190.99</v>
      </c>
      <c r="CF1084" t="s">
        <v>609</v>
      </c>
      <c r="CG1084">
        <v>0</v>
      </c>
      <c r="CH1084" t="s">
        <v>3840</v>
      </c>
      <c r="CJ1084" t="s">
        <v>3841</v>
      </c>
      <c r="CL1084">
        <v>1380.5</v>
      </c>
      <c r="CM1084">
        <v>1382</v>
      </c>
      <c r="CN1084">
        <v>1380</v>
      </c>
      <c r="CO1084">
        <v>1381</v>
      </c>
      <c r="CP1084">
        <v>1379</v>
      </c>
      <c r="CQ1084">
        <v>1380</v>
      </c>
      <c r="CU1084">
        <v>737.3</v>
      </c>
      <c r="CV1084">
        <v>732.3</v>
      </c>
      <c r="CW1084" t="s">
        <v>3815</v>
      </c>
      <c r="CX1084">
        <v>0</v>
      </c>
      <c r="CY1084" t="s">
        <v>677</v>
      </c>
    </row>
    <row r="1085" spans="2:103" hidden="1">
      <c r="B1085">
        <v>52618</v>
      </c>
      <c r="C1085" t="s">
        <v>3842</v>
      </c>
      <c r="D1085" t="s">
        <v>592</v>
      </c>
      <c r="E1085" t="s">
        <v>3163</v>
      </c>
      <c r="F1085" t="s">
        <v>594</v>
      </c>
      <c r="G1085" t="s">
        <v>3843</v>
      </c>
      <c r="H1085">
        <v>16538</v>
      </c>
      <c r="I1085" t="s">
        <v>616</v>
      </c>
      <c r="J1085" t="s">
        <v>3844</v>
      </c>
      <c r="K1085">
        <v>11257</v>
      </c>
      <c r="L1085" t="s">
        <v>3810</v>
      </c>
      <c r="M1085" t="s">
        <v>3845</v>
      </c>
      <c r="N1085" t="s">
        <v>3764</v>
      </c>
      <c r="O1085" t="s">
        <v>3754</v>
      </c>
      <c r="P1085" t="s">
        <v>3812</v>
      </c>
      <c r="Q1085" t="s">
        <v>642</v>
      </c>
      <c r="R1085">
        <v>300</v>
      </c>
      <c r="S1085">
        <v>300</v>
      </c>
      <c r="T1085">
        <v>301</v>
      </c>
      <c r="U1085">
        <v>21</v>
      </c>
      <c r="V1085">
        <v>21</v>
      </c>
      <c r="W1085">
        <v>23</v>
      </c>
      <c r="Z1085">
        <v>1E-4</v>
      </c>
      <c r="AA1085">
        <v>2.9999999999999997E-4</v>
      </c>
      <c r="AB1085">
        <v>1.6400000000000001E-2</v>
      </c>
      <c r="AC1085">
        <v>4.0000000000000002E-4</v>
      </c>
      <c r="AD1085">
        <v>1E-4</v>
      </c>
      <c r="AE1085">
        <v>0.66900000000000004</v>
      </c>
      <c r="AF1085">
        <v>0.13789999999999999</v>
      </c>
      <c r="AG1085">
        <v>9.2799999999999994E-2</v>
      </c>
      <c r="AH1085">
        <v>1.66E-2</v>
      </c>
      <c r="AI1085">
        <v>3.4200000000000001E-2</v>
      </c>
      <c r="AJ1085">
        <v>1.0699999999999999E-2</v>
      </c>
      <c r="AK1085">
        <v>1.0500000000000001E-2</v>
      </c>
      <c r="AL1085">
        <v>4.3800000000000002E-3</v>
      </c>
      <c r="AM1085">
        <v>3.8999999999999999E-4</v>
      </c>
      <c r="AN1085">
        <v>1.2199999999999999E-3</v>
      </c>
      <c r="AO1085">
        <v>5.0000000000000002E-5</v>
      </c>
      <c r="AP1085">
        <v>0</v>
      </c>
      <c r="AQ1085" t="s">
        <v>607</v>
      </c>
      <c r="AR1085" t="s">
        <v>607</v>
      </c>
      <c r="AS1085" t="s">
        <v>606</v>
      </c>
      <c r="AT1085" t="s">
        <v>606</v>
      </c>
      <c r="AU1085" t="s">
        <v>606</v>
      </c>
      <c r="BK1085">
        <v>2.7E-4</v>
      </c>
      <c r="BL1085">
        <v>1E-4</v>
      </c>
      <c r="BM1085">
        <v>1.1E-4</v>
      </c>
      <c r="BN1085">
        <v>1.0000000000000001E-5</v>
      </c>
      <c r="BO1085">
        <v>1.0000000000000001E-5</v>
      </c>
      <c r="BP1085">
        <v>3.0000000000000001E-5</v>
      </c>
      <c r="BQ1085">
        <v>0</v>
      </c>
      <c r="BR1085">
        <v>2.9199999999999999E-3</v>
      </c>
      <c r="BS1085">
        <v>9.3999999999999997E-4</v>
      </c>
      <c r="BT1085">
        <v>2.9999999999999997E-4</v>
      </c>
      <c r="BU1085">
        <v>2.7E-4</v>
      </c>
      <c r="BV1085">
        <v>0.86099999999999999</v>
      </c>
      <c r="BW1085">
        <v>1.0552416</v>
      </c>
      <c r="BX1085">
        <v>24.9</v>
      </c>
      <c r="BY1085">
        <v>4498.7</v>
      </c>
      <c r="BZ1085">
        <v>243.1</v>
      </c>
      <c r="CB1085">
        <v>96.4</v>
      </c>
      <c r="CC1085">
        <v>3.3284419509999998</v>
      </c>
      <c r="CD1085">
        <v>3.3256127750000002</v>
      </c>
      <c r="CE1085">
        <v>193.2</v>
      </c>
      <c r="CF1085" t="s">
        <v>609</v>
      </c>
      <c r="CG1085">
        <v>70</v>
      </c>
      <c r="CH1085" t="s">
        <v>3846</v>
      </c>
      <c r="CJ1085" t="s">
        <v>3847</v>
      </c>
      <c r="CL1085">
        <v>1314</v>
      </c>
      <c r="CM1085">
        <v>1316</v>
      </c>
      <c r="CN1085">
        <v>1314</v>
      </c>
      <c r="CO1085">
        <v>1316</v>
      </c>
      <c r="CU1085">
        <v>756.8</v>
      </c>
      <c r="CV1085">
        <v>752.5</v>
      </c>
      <c r="CW1085" t="s">
        <v>3815</v>
      </c>
      <c r="CX1085">
        <v>0</v>
      </c>
      <c r="CY1085" t="s">
        <v>677</v>
      </c>
    </row>
    <row r="1086" spans="2:103" hidden="1">
      <c r="B1086">
        <v>52587</v>
      </c>
      <c r="C1086" t="s">
        <v>3848</v>
      </c>
      <c r="D1086" t="s">
        <v>592</v>
      </c>
      <c r="E1086" t="s">
        <v>3163</v>
      </c>
      <c r="F1086" t="s">
        <v>594</v>
      </c>
      <c r="G1086" t="s">
        <v>3849</v>
      </c>
      <c r="H1086">
        <v>8234</v>
      </c>
      <c r="I1086" t="s">
        <v>616</v>
      </c>
      <c r="J1086" t="s">
        <v>3850</v>
      </c>
      <c r="K1086">
        <v>10718</v>
      </c>
      <c r="L1086" t="s">
        <v>3838</v>
      </c>
      <c r="M1086" t="s">
        <v>3839</v>
      </c>
      <c r="N1086" t="s">
        <v>3764</v>
      </c>
      <c r="O1086" t="s">
        <v>3754</v>
      </c>
      <c r="P1086" t="s">
        <v>3812</v>
      </c>
      <c r="Q1086" t="s">
        <v>823</v>
      </c>
      <c r="R1086">
        <v>420</v>
      </c>
      <c r="S1086">
        <v>420</v>
      </c>
      <c r="T1086">
        <v>367</v>
      </c>
      <c r="U1086">
        <v>17</v>
      </c>
      <c r="V1086">
        <v>17</v>
      </c>
      <c r="W1086">
        <v>22</v>
      </c>
      <c r="Z1086">
        <v>1E-4</v>
      </c>
      <c r="AA1086">
        <v>2.9999999999999997E-4</v>
      </c>
      <c r="AB1086">
        <v>6.4999999999999997E-3</v>
      </c>
      <c r="AC1086">
        <v>2.9999999999999997E-4</v>
      </c>
      <c r="AD1086" t="s">
        <v>606</v>
      </c>
      <c r="AE1086">
        <v>0.82669999999999999</v>
      </c>
      <c r="AF1086">
        <v>8.2299999999999998E-2</v>
      </c>
      <c r="AG1086">
        <v>4.2299999999999997E-2</v>
      </c>
      <c r="AH1086">
        <v>8.8999999999999999E-3</v>
      </c>
      <c r="AI1086">
        <v>1.4999999999999999E-2</v>
      </c>
      <c r="AJ1086">
        <v>4.4999999999999997E-3</v>
      </c>
      <c r="AK1086">
        <v>4.8999999999999998E-3</v>
      </c>
      <c r="AL1086">
        <v>2.2200000000000002E-3</v>
      </c>
      <c r="AM1086">
        <v>7.7999999999999999E-4</v>
      </c>
      <c r="AN1086">
        <v>9.8999999999999999E-4</v>
      </c>
      <c r="AO1086">
        <v>2.0000000000000001E-4</v>
      </c>
      <c r="AP1086">
        <v>0</v>
      </c>
      <c r="AQ1086" t="s">
        <v>607</v>
      </c>
      <c r="AR1086" t="s">
        <v>607</v>
      </c>
      <c r="AS1086" t="s">
        <v>607</v>
      </c>
      <c r="AT1086" t="s">
        <v>606</v>
      </c>
      <c r="AU1086" t="s">
        <v>606</v>
      </c>
      <c r="BK1086">
        <v>4.6999999999999999E-4</v>
      </c>
      <c r="BL1086">
        <v>5.0000000000000002E-5</v>
      </c>
      <c r="BM1086">
        <v>2.0000000000000001E-4</v>
      </c>
      <c r="BN1086">
        <v>2.0000000000000002E-5</v>
      </c>
      <c r="BO1086">
        <v>2.0000000000000002E-5</v>
      </c>
      <c r="BP1086">
        <v>6.0000000000000002E-5</v>
      </c>
      <c r="BQ1086">
        <v>0</v>
      </c>
      <c r="BR1086">
        <v>1.73E-3</v>
      </c>
      <c r="BS1086">
        <v>6.4000000000000005E-4</v>
      </c>
      <c r="BT1086">
        <v>4.0999999999999999E-4</v>
      </c>
      <c r="BU1086">
        <v>4.0999999999999999E-4</v>
      </c>
      <c r="BV1086">
        <v>0.71199999999999997</v>
      </c>
      <c r="BW1086">
        <v>0.87262720000000005</v>
      </c>
      <c r="BX1086">
        <v>20.6</v>
      </c>
      <c r="BY1086">
        <v>4554.6000000000004</v>
      </c>
      <c r="BZ1086">
        <v>218</v>
      </c>
      <c r="CB1086">
        <v>97.2</v>
      </c>
      <c r="CC1086">
        <v>3.3560638759999999</v>
      </c>
      <c r="CD1086">
        <v>3.353211221</v>
      </c>
      <c r="CE1086">
        <v>193.57</v>
      </c>
      <c r="CF1086" t="s">
        <v>609</v>
      </c>
      <c r="CG1086">
        <v>0</v>
      </c>
      <c r="CH1086" t="s">
        <v>3851</v>
      </c>
      <c r="CJ1086" t="s">
        <v>3852</v>
      </c>
      <c r="CU1086">
        <v>727.1</v>
      </c>
      <c r="CV1086">
        <v>723.3</v>
      </c>
      <c r="CW1086" t="s">
        <v>3815</v>
      </c>
      <c r="CX1086">
        <v>0</v>
      </c>
      <c r="CY1086" t="s">
        <v>677</v>
      </c>
    </row>
    <row r="1087" spans="2:103" hidden="1">
      <c r="B1087">
        <v>73752</v>
      </c>
      <c r="C1087" t="s">
        <v>3853</v>
      </c>
      <c r="D1087" t="s">
        <v>592</v>
      </c>
      <c r="E1087" t="s">
        <v>3163</v>
      </c>
      <c r="F1087" t="s">
        <v>594</v>
      </c>
      <c r="G1087" t="s">
        <v>3854</v>
      </c>
      <c r="H1087">
        <v>5419</v>
      </c>
      <c r="I1087" t="s">
        <v>616</v>
      </c>
      <c r="J1087" t="s">
        <v>3855</v>
      </c>
      <c r="K1087">
        <v>11134</v>
      </c>
      <c r="L1087" t="s">
        <v>3826</v>
      </c>
      <c r="N1087" t="s">
        <v>3764</v>
      </c>
      <c r="O1087" t="s">
        <v>3754</v>
      </c>
      <c r="P1087" t="s">
        <v>3812</v>
      </c>
      <c r="Q1087" t="s">
        <v>823</v>
      </c>
      <c r="R1087">
        <v>1900</v>
      </c>
      <c r="S1087">
        <v>1900</v>
      </c>
      <c r="T1087">
        <v>474</v>
      </c>
      <c r="U1087">
        <v>10</v>
      </c>
      <c r="V1087">
        <v>10</v>
      </c>
      <c r="W1087">
        <v>22</v>
      </c>
      <c r="Y1087" t="s">
        <v>3856</v>
      </c>
      <c r="Z1087" t="s">
        <v>607</v>
      </c>
      <c r="AA1087">
        <v>2.0000000000000001E-4</v>
      </c>
      <c r="AB1087">
        <v>3.0999999999999999E-3</v>
      </c>
      <c r="AC1087">
        <v>2.6499999999999999E-2</v>
      </c>
      <c r="AD1087">
        <v>5.0000000000000001E-4</v>
      </c>
      <c r="AE1087">
        <v>0.85399999999999998</v>
      </c>
      <c r="AF1087">
        <v>7.2999999999999995E-2</v>
      </c>
      <c r="AG1087">
        <v>2.5600000000000001E-2</v>
      </c>
      <c r="AH1087">
        <v>2.7000000000000001E-3</v>
      </c>
      <c r="AI1087">
        <v>7.0000000000000001E-3</v>
      </c>
      <c r="AJ1087">
        <v>1.8E-3</v>
      </c>
      <c r="AK1087">
        <v>2.0999999999999999E-3</v>
      </c>
      <c r="AL1087">
        <v>9.7999999999999997E-4</v>
      </c>
      <c r="AM1087">
        <v>5.5000000000000003E-4</v>
      </c>
      <c r="AN1087">
        <v>4.4000000000000002E-4</v>
      </c>
      <c r="AO1087">
        <v>4.0000000000000003E-5</v>
      </c>
      <c r="AP1087">
        <v>0</v>
      </c>
      <c r="AQ1087" t="s">
        <v>607</v>
      </c>
      <c r="AR1087" t="s">
        <v>607</v>
      </c>
      <c r="AS1087" t="s">
        <v>607</v>
      </c>
      <c r="AT1087" t="s">
        <v>606</v>
      </c>
      <c r="AU1087" t="s">
        <v>606</v>
      </c>
      <c r="BK1087">
        <v>5.0000000000000002E-5</v>
      </c>
      <c r="BL1087">
        <v>1.0000000000000001E-5</v>
      </c>
      <c r="BM1087">
        <v>1.3999999999999999E-4</v>
      </c>
      <c r="BN1087">
        <v>2.0000000000000002E-5</v>
      </c>
      <c r="BO1087">
        <v>1.0000000000000001E-5</v>
      </c>
      <c r="BP1087">
        <v>3.0000000000000001E-5</v>
      </c>
      <c r="BQ1087">
        <v>0</v>
      </c>
      <c r="BR1087">
        <v>8.0999999999999996E-4</v>
      </c>
      <c r="BS1087">
        <v>1.7000000000000001E-4</v>
      </c>
      <c r="BT1087">
        <v>1.2999999999999999E-4</v>
      </c>
      <c r="BU1087">
        <v>1.2E-4</v>
      </c>
      <c r="BV1087">
        <v>0.67300000000000004</v>
      </c>
      <c r="BW1087">
        <v>0.82482880000000003</v>
      </c>
      <c r="BX1087">
        <v>19.5</v>
      </c>
      <c r="BY1087">
        <v>4662.7</v>
      </c>
      <c r="BZ1087">
        <v>210.9</v>
      </c>
      <c r="CB1087">
        <v>101.7</v>
      </c>
      <c r="CC1087">
        <v>3.5114372029999998</v>
      </c>
      <c r="CD1087">
        <v>3.508452482</v>
      </c>
      <c r="CE1087">
        <v>203.87</v>
      </c>
      <c r="CF1087" t="s">
        <v>609</v>
      </c>
      <c r="CG1087">
        <v>500</v>
      </c>
      <c r="CH1087" t="s">
        <v>3857</v>
      </c>
      <c r="CJ1087" t="s">
        <v>3858</v>
      </c>
      <c r="CU1087">
        <v>719.2</v>
      </c>
      <c r="CV1087">
        <v>715</v>
      </c>
      <c r="CW1087" t="s">
        <v>3815</v>
      </c>
      <c r="CX1087">
        <v>0</v>
      </c>
      <c r="CY1087" t="s">
        <v>677</v>
      </c>
    </row>
    <row r="1088" spans="2:103" hidden="1">
      <c r="B1088">
        <v>52567</v>
      </c>
      <c r="C1088" t="s">
        <v>3859</v>
      </c>
      <c r="D1088" t="s">
        <v>592</v>
      </c>
      <c r="E1088" t="s">
        <v>3163</v>
      </c>
      <c r="F1088" t="s">
        <v>594</v>
      </c>
      <c r="G1088" t="s">
        <v>3860</v>
      </c>
      <c r="H1088">
        <v>10954</v>
      </c>
      <c r="I1088" t="s">
        <v>616</v>
      </c>
      <c r="J1088" t="s">
        <v>3861</v>
      </c>
      <c r="K1088">
        <v>15269</v>
      </c>
      <c r="L1088" t="s">
        <v>3810</v>
      </c>
      <c r="M1088" t="s">
        <v>3811</v>
      </c>
      <c r="N1088" t="s">
        <v>3764</v>
      </c>
      <c r="O1088" t="s">
        <v>3754</v>
      </c>
      <c r="P1088" t="s">
        <v>3812</v>
      </c>
      <c r="Q1088" t="s">
        <v>3862</v>
      </c>
      <c r="R1088">
        <v>1400</v>
      </c>
      <c r="S1088">
        <v>1400</v>
      </c>
      <c r="T1088">
        <v>1085</v>
      </c>
      <c r="U1088">
        <v>23</v>
      </c>
      <c r="V1088">
        <v>23</v>
      </c>
      <c r="W1088">
        <v>23</v>
      </c>
      <c r="Z1088" t="s">
        <v>607</v>
      </c>
      <c r="AA1088">
        <v>2.0000000000000001E-4</v>
      </c>
      <c r="AB1088">
        <v>2E-3</v>
      </c>
      <c r="AC1088">
        <v>2.7300000000000001E-2</v>
      </c>
      <c r="AD1088">
        <v>4.0000000000000002E-4</v>
      </c>
      <c r="AE1088">
        <v>0.86140000000000005</v>
      </c>
      <c r="AF1088">
        <v>7.1300000000000002E-2</v>
      </c>
      <c r="AG1088">
        <v>2.3400000000000001E-2</v>
      </c>
      <c r="AH1088">
        <v>2.3999999999999998E-3</v>
      </c>
      <c r="AI1088">
        <v>6.1000000000000004E-3</v>
      </c>
      <c r="AJ1088">
        <v>1.4E-3</v>
      </c>
      <c r="AK1088">
        <v>1.6999999999999999E-3</v>
      </c>
      <c r="AL1088">
        <v>5.9000000000000003E-4</v>
      </c>
      <c r="AM1088">
        <v>2.7E-4</v>
      </c>
      <c r="AN1088">
        <v>5.8E-4</v>
      </c>
      <c r="AO1088">
        <v>0</v>
      </c>
      <c r="AP1088">
        <v>0</v>
      </c>
      <c r="AQ1088" t="s">
        <v>607</v>
      </c>
      <c r="AR1088" t="s">
        <v>606</v>
      </c>
      <c r="AS1088" t="s">
        <v>606</v>
      </c>
      <c r="AT1088" t="s">
        <v>606</v>
      </c>
      <c r="AU1088" t="s">
        <v>606</v>
      </c>
      <c r="BK1088">
        <v>3.0000000000000001E-5</v>
      </c>
      <c r="BL1088">
        <v>1.0000000000000001E-5</v>
      </c>
      <c r="BM1088">
        <v>9.0000000000000006E-5</v>
      </c>
      <c r="BN1088">
        <v>0</v>
      </c>
      <c r="BO1088">
        <v>0</v>
      </c>
      <c r="BP1088">
        <v>0</v>
      </c>
      <c r="BQ1088">
        <v>0</v>
      </c>
      <c r="BR1088">
        <v>5.0000000000000001E-4</v>
      </c>
      <c r="BS1088">
        <v>1.1E-4</v>
      </c>
      <c r="BT1088">
        <v>9.0000000000000006E-5</v>
      </c>
      <c r="BU1088">
        <v>1.2999999999999999E-4</v>
      </c>
      <c r="BV1088">
        <v>0.66300000000000003</v>
      </c>
      <c r="BW1088">
        <v>0.81257279999999998</v>
      </c>
      <c r="BX1088">
        <v>19.2</v>
      </c>
      <c r="BY1088">
        <v>4669.8</v>
      </c>
      <c r="BZ1088">
        <v>209.6</v>
      </c>
      <c r="CB1088">
        <v>100.6</v>
      </c>
      <c r="CC1088">
        <v>3.4734570570000001</v>
      </c>
      <c r="CD1088">
        <v>3.4705046180000001</v>
      </c>
      <c r="CE1088">
        <v>202.05</v>
      </c>
      <c r="CF1088" t="s">
        <v>609</v>
      </c>
      <c r="CG1088">
        <v>400</v>
      </c>
      <c r="CH1088" t="s">
        <v>3863</v>
      </c>
      <c r="CJ1088" t="s">
        <v>3864</v>
      </c>
      <c r="CL1088">
        <v>1286.5</v>
      </c>
      <c r="CM1088">
        <v>1292.5</v>
      </c>
      <c r="CN1088">
        <v>1273</v>
      </c>
      <c r="CO1088">
        <v>1277.5</v>
      </c>
      <c r="CP1088">
        <v>1273</v>
      </c>
      <c r="CQ1088">
        <v>1277.5</v>
      </c>
      <c r="CU1088">
        <v>719.3</v>
      </c>
      <c r="CV1088">
        <v>715.1</v>
      </c>
      <c r="CW1088" t="s">
        <v>3815</v>
      </c>
      <c r="CX1088">
        <v>0</v>
      </c>
      <c r="CY1088" t="s">
        <v>677</v>
      </c>
    </row>
    <row r="1089" spans="1:103" hidden="1">
      <c r="B1089">
        <v>52646</v>
      </c>
      <c r="C1089" t="s">
        <v>3865</v>
      </c>
      <c r="D1089" t="s">
        <v>592</v>
      </c>
      <c r="E1089" t="s">
        <v>3163</v>
      </c>
      <c r="F1089" t="s">
        <v>594</v>
      </c>
      <c r="G1089" t="s">
        <v>3866</v>
      </c>
      <c r="H1089">
        <v>12591</v>
      </c>
      <c r="I1089" t="s">
        <v>616</v>
      </c>
      <c r="J1089" t="s">
        <v>3867</v>
      </c>
      <c r="K1089">
        <v>14046</v>
      </c>
      <c r="L1089" t="s">
        <v>3826</v>
      </c>
      <c r="M1089" t="s">
        <v>3811</v>
      </c>
      <c r="N1089" t="s">
        <v>3764</v>
      </c>
      <c r="O1089" t="s">
        <v>3754</v>
      </c>
      <c r="P1089" t="s">
        <v>3812</v>
      </c>
      <c r="Q1089" t="s">
        <v>642</v>
      </c>
      <c r="R1089">
        <v>500</v>
      </c>
      <c r="S1089">
        <v>500</v>
      </c>
      <c r="T1089">
        <v>384</v>
      </c>
      <c r="U1089">
        <v>21</v>
      </c>
      <c r="V1089">
        <v>21</v>
      </c>
      <c r="W1089">
        <v>20</v>
      </c>
      <c r="Z1089">
        <v>1E-4</v>
      </c>
      <c r="AA1089">
        <v>2.0000000000000001E-4</v>
      </c>
      <c r="AB1089">
        <v>2.2000000000000001E-3</v>
      </c>
      <c r="AC1089">
        <v>2.8799999999999999E-2</v>
      </c>
      <c r="AD1089">
        <v>2.0000000000000001E-4</v>
      </c>
      <c r="AE1089">
        <v>0.84770000000000001</v>
      </c>
      <c r="AF1089">
        <v>7.3099999999999998E-2</v>
      </c>
      <c r="AG1089">
        <v>2.7199999999999998E-2</v>
      </c>
      <c r="AH1089">
        <v>2.8999999999999998E-3</v>
      </c>
      <c r="AI1089">
        <v>7.7000000000000002E-3</v>
      </c>
      <c r="AJ1089">
        <v>1.9E-3</v>
      </c>
      <c r="AK1089">
        <v>2.5000000000000001E-3</v>
      </c>
      <c r="AL1089">
        <v>1.0499999999999999E-3</v>
      </c>
      <c r="AM1089">
        <v>8.8000000000000003E-4</v>
      </c>
      <c r="AN1089">
        <v>1.15E-3</v>
      </c>
      <c r="AO1089">
        <v>3.1E-4</v>
      </c>
      <c r="AP1089">
        <v>9.0000000000000006E-5</v>
      </c>
      <c r="AQ1089" t="s">
        <v>607</v>
      </c>
      <c r="AR1089" t="s">
        <v>607</v>
      </c>
      <c r="AS1089" t="s">
        <v>607</v>
      </c>
      <c r="AT1089" t="s">
        <v>607</v>
      </c>
      <c r="AU1089" t="s">
        <v>607</v>
      </c>
      <c r="BK1089">
        <v>6.9999999999999994E-5</v>
      </c>
      <c r="BL1089">
        <v>1.0000000000000001E-5</v>
      </c>
      <c r="BM1089">
        <v>1.7000000000000001E-4</v>
      </c>
      <c r="BN1089">
        <v>4.0000000000000003E-5</v>
      </c>
      <c r="BO1089">
        <v>4.0000000000000003E-5</v>
      </c>
      <c r="BP1089">
        <v>1.1E-4</v>
      </c>
      <c r="BQ1089">
        <v>1.0000000000000001E-5</v>
      </c>
      <c r="BR1089">
        <v>1.0399999999999999E-3</v>
      </c>
      <c r="BS1089">
        <v>1.9000000000000001E-4</v>
      </c>
      <c r="BT1089">
        <v>1.6000000000000001E-4</v>
      </c>
      <c r="BU1089">
        <v>1.8000000000000001E-4</v>
      </c>
      <c r="BV1089">
        <v>0.68500000000000005</v>
      </c>
      <c r="BW1089">
        <v>0.83953599999999995</v>
      </c>
      <c r="BX1089">
        <v>19.8</v>
      </c>
      <c r="BY1089">
        <v>4663</v>
      </c>
      <c r="BZ1089">
        <v>212.6</v>
      </c>
      <c r="CB1089">
        <v>107.5</v>
      </c>
      <c r="CC1089">
        <v>3.7116961590000002</v>
      </c>
      <c r="CD1089">
        <v>3.7085412170000001</v>
      </c>
      <c r="CE1089">
        <v>216.26</v>
      </c>
      <c r="CF1089" t="s">
        <v>609</v>
      </c>
      <c r="CG1089">
        <v>200</v>
      </c>
      <c r="CH1089" t="s">
        <v>3868</v>
      </c>
      <c r="CJ1089" t="s">
        <v>3869</v>
      </c>
      <c r="CL1089">
        <v>1219.8</v>
      </c>
      <c r="CM1089">
        <v>1222.5999999999999</v>
      </c>
      <c r="CN1089">
        <v>1219.8</v>
      </c>
      <c r="CO1089">
        <v>1222.5999999999999</v>
      </c>
      <c r="CU1089">
        <v>745.8</v>
      </c>
      <c r="CV1089">
        <v>741.7</v>
      </c>
      <c r="CW1089" t="s">
        <v>3870</v>
      </c>
      <c r="CX1089">
        <v>0</v>
      </c>
      <c r="CY1089" t="s">
        <v>677</v>
      </c>
    </row>
    <row r="1090" spans="1:103" hidden="1">
      <c r="B1090">
        <v>76532</v>
      </c>
      <c r="C1090" t="s">
        <v>2680</v>
      </c>
      <c r="D1090" t="s">
        <v>592</v>
      </c>
      <c r="E1090" t="s">
        <v>3163</v>
      </c>
      <c r="F1090" t="s">
        <v>594</v>
      </c>
      <c r="G1090" t="s">
        <v>3871</v>
      </c>
      <c r="H1090">
        <v>11321</v>
      </c>
      <c r="I1090" t="s">
        <v>616</v>
      </c>
      <c r="J1090" t="s">
        <v>3872</v>
      </c>
      <c r="K1090">
        <v>1370</v>
      </c>
      <c r="L1090" t="s">
        <v>890</v>
      </c>
      <c r="M1090" t="s">
        <v>3873</v>
      </c>
      <c r="N1090" t="s">
        <v>3874</v>
      </c>
      <c r="O1090" t="s">
        <v>3755</v>
      </c>
      <c r="P1090" t="s">
        <v>3875</v>
      </c>
      <c r="Q1090" t="s">
        <v>642</v>
      </c>
      <c r="R1090">
        <v>350</v>
      </c>
      <c r="S1090">
        <v>350</v>
      </c>
      <c r="T1090">
        <v>313</v>
      </c>
      <c r="U1090">
        <v>20</v>
      </c>
      <c r="V1090">
        <v>20</v>
      </c>
      <c r="W1090">
        <v>21</v>
      </c>
      <c r="Z1090" t="s">
        <v>607</v>
      </c>
      <c r="AA1090">
        <v>2.0000000000000001E-4</v>
      </c>
      <c r="AB1090">
        <v>3.7000000000000002E-3</v>
      </c>
      <c r="AC1090">
        <v>1.01E-2</v>
      </c>
      <c r="AD1090" t="s">
        <v>606</v>
      </c>
      <c r="AE1090">
        <v>0.85009999999999997</v>
      </c>
      <c r="AF1090">
        <v>7.1499999999999994E-2</v>
      </c>
      <c r="AG1090">
        <v>3.8199999999999998E-2</v>
      </c>
      <c r="AH1090">
        <v>4.4999999999999997E-3</v>
      </c>
      <c r="AI1090">
        <v>1.0800000000000001E-2</v>
      </c>
      <c r="AJ1090">
        <v>2.5000000000000001E-3</v>
      </c>
      <c r="AK1090">
        <v>2.8E-3</v>
      </c>
      <c r="AL1090">
        <v>1.17E-3</v>
      </c>
      <c r="AM1090">
        <v>3.4000000000000002E-4</v>
      </c>
      <c r="AN1090">
        <v>1.0399999999999999E-3</v>
      </c>
      <c r="AO1090">
        <v>1.7000000000000001E-4</v>
      </c>
      <c r="AP1090">
        <v>0</v>
      </c>
      <c r="AQ1090" t="s">
        <v>607</v>
      </c>
      <c r="AR1090" t="s">
        <v>607</v>
      </c>
      <c r="AS1090" t="s">
        <v>607</v>
      </c>
      <c r="AT1090" t="s">
        <v>606</v>
      </c>
      <c r="AU1090" t="s">
        <v>606</v>
      </c>
      <c r="BK1090">
        <v>1.4999999999999999E-4</v>
      </c>
      <c r="BL1090">
        <v>2.0000000000000002E-5</v>
      </c>
      <c r="BM1090">
        <v>2.0000000000000001E-4</v>
      </c>
      <c r="BN1090">
        <v>3.0000000000000001E-5</v>
      </c>
      <c r="BO1090">
        <v>2.0000000000000002E-5</v>
      </c>
      <c r="BP1090">
        <v>8.0000000000000007E-5</v>
      </c>
      <c r="BQ1090">
        <v>0</v>
      </c>
      <c r="BR1090">
        <v>9.1E-4</v>
      </c>
      <c r="BS1090">
        <v>3.6000000000000002E-4</v>
      </c>
      <c r="BT1090">
        <v>5.5000000000000003E-4</v>
      </c>
      <c r="BU1090">
        <v>5.5999999999999995E-4</v>
      </c>
      <c r="BV1090">
        <v>0.68500000000000005</v>
      </c>
      <c r="BW1090">
        <v>0.83953599999999995</v>
      </c>
      <c r="BX1090">
        <v>19.8</v>
      </c>
      <c r="BY1090">
        <v>4599.8999999999996</v>
      </c>
      <c r="BZ1090">
        <v>213.5</v>
      </c>
      <c r="CB1090">
        <v>99.8</v>
      </c>
      <c r="CC1090">
        <v>3.445835132</v>
      </c>
      <c r="CD1090">
        <v>3.4429061719999998</v>
      </c>
      <c r="CE1090">
        <v>199.46</v>
      </c>
      <c r="CF1090" t="s">
        <v>609</v>
      </c>
      <c r="CG1090">
        <v>0</v>
      </c>
      <c r="CH1090" t="s">
        <v>3876</v>
      </c>
      <c r="CJ1090" t="s">
        <v>895</v>
      </c>
      <c r="CL1090">
        <v>1068.3</v>
      </c>
      <c r="CM1090">
        <v>1069.8</v>
      </c>
      <c r="CN1090">
        <v>1062</v>
      </c>
      <c r="CO1090">
        <v>1069.8</v>
      </c>
      <c r="CU1090">
        <v>697.4</v>
      </c>
      <c r="CV1090">
        <v>693.6</v>
      </c>
      <c r="CW1090" t="s">
        <v>3877</v>
      </c>
      <c r="CX1090">
        <v>0</v>
      </c>
      <c r="CY1090" t="s">
        <v>677</v>
      </c>
    </row>
    <row r="1091" spans="1:103">
      <c r="A1091" t="str">
        <f t="shared" ref="A1091:A1099" si="9">2&amp;J1091</f>
        <v>200/A-025-E/094-A-14/00</v>
      </c>
      <c r="B1091">
        <v>52675</v>
      </c>
      <c r="C1091" t="s">
        <v>3878</v>
      </c>
      <c r="D1091" t="s">
        <v>592</v>
      </c>
      <c r="E1091" t="s">
        <v>3163</v>
      </c>
      <c r="F1091" t="s">
        <v>594</v>
      </c>
      <c r="G1091" t="s">
        <v>3879</v>
      </c>
      <c r="H1091">
        <v>16100</v>
      </c>
      <c r="I1091" t="s">
        <v>616</v>
      </c>
      <c r="J1091" t="s">
        <v>3880</v>
      </c>
      <c r="K1091">
        <v>5023</v>
      </c>
      <c r="L1091" t="s">
        <v>874</v>
      </c>
      <c r="M1091" t="s">
        <v>3726</v>
      </c>
      <c r="N1091" t="s">
        <v>3874</v>
      </c>
      <c r="O1091" t="s">
        <v>3755</v>
      </c>
      <c r="P1091" t="s">
        <v>3881</v>
      </c>
      <c r="Q1091" t="s">
        <v>642</v>
      </c>
      <c r="R1091">
        <v>1350</v>
      </c>
      <c r="S1091">
        <v>1350</v>
      </c>
      <c r="T1091">
        <v>1107</v>
      </c>
      <c r="U1091">
        <v>10</v>
      </c>
      <c r="V1091">
        <v>10</v>
      </c>
      <c r="W1091">
        <v>21</v>
      </c>
      <c r="Z1091">
        <v>1E-4</v>
      </c>
      <c r="AA1091">
        <v>2.0000000000000001E-4</v>
      </c>
      <c r="AB1091">
        <v>5.4999999999999997E-3</v>
      </c>
      <c r="AC1091">
        <v>1.52E-2</v>
      </c>
      <c r="AD1091">
        <v>1E-4</v>
      </c>
      <c r="AE1091">
        <v>0.80259999999999998</v>
      </c>
      <c r="AF1091">
        <v>9.5000000000000001E-2</v>
      </c>
      <c r="AG1091">
        <v>5.1499999999999997E-2</v>
      </c>
      <c r="AH1091">
        <v>5.5999999999999999E-3</v>
      </c>
      <c r="AI1091">
        <v>1.35E-2</v>
      </c>
      <c r="AJ1091">
        <v>3.2000000000000002E-3</v>
      </c>
      <c r="AK1091">
        <v>3.5999999999999999E-3</v>
      </c>
      <c r="AL1091">
        <v>1.33E-3</v>
      </c>
      <c r="AM1091">
        <v>1.2999999999999999E-4</v>
      </c>
      <c r="AN1091">
        <v>2.5000000000000001E-4</v>
      </c>
      <c r="AO1091">
        <v>0</v>
      </c>
      <c r="AP1091">
        <v>0</v>
      </c>
      <c r="AQ1091" t="s">
        <v>607</v>
      </c>
      <c r="AR1091" t="s">
        <v>607</v>
      </c>
      <c r="AS1091" t="s">
        <v>607</v>
      </c>
      <c r="AT1091" t="s">
        <v>607</v>
      </c>
      <c r="AU1091" t="s">
        <v>607</v>
      </c>
      <c r="BK1091">
        <v>1.9000000000000001E-4</v>
      </c>
      <c r="BL1091">
        <v>4.0000000000000003E-5</v>
      </c>
      <c r="BM1091">
        <v>1.0000000000000001E-5</v>
      </c>
      <c r="BN1091">
        <v>0</v>
      </c>
      <c r="BO1091">
        <v>0</v>
      </c>
      <c r="BP1091">
        <v>0</v>
      </c>
      <c r="BQ1091">
        <v>0</v>
      </c>
      <c r="BR1091">
        <v>1.0300000000000001E-3</v>
      </c>
      <c r="BS1091">
        <v>4.0999999999999999E-4</v>
      </c>
      <c r="BT1091">
        <v>5.6999999999999998E-4</v>
      </c>
      <c r="BU1091">
        <v>4.0000000000000003E-5</v>
      </c>
      <c r="BV1091">
        <v>0.71699999999999997</v>
      </c>
      <c r="BW1091">
        <v>0.87875519999999996</v>
      </c>
      <c r="BX1091">
        <v>20.8</v>
      </c>
      <c r="BY1091">
        <v>4611.8</v>
      </c>
      <c r="BZ1091">
        <v>219.6</v>
      </c>
      <c r="CB1091">
        <v>88.8</v>
      </c>
      <c r="CC1091">
        <v>3.0660336639999999</v>
      </c>
      <c r="CD1091">
        <v>3.0634275359999998</v>
      </c>
      <c r="CE1091">
        <v>176.31</v>
      </c>
      <c r="CF1091" t="s">
        <v>609</v>
      </c>
      <c r="CG1091">
        <v>0</v>
      </c>
      <c r="CH1091" t="s">
        <v>3882</v>
      </c>
      <c r="CJ1091" t="s">
        <v>3883</v>
      </c>
      <c r="CL1091">
        <v>1176</v>
      </c>
      <c r="CM1091">
        <v>1178.5</v>
      </c>
      <c r="CN1091">
        <v>1145.5</v>
      </c>
      <c r="CO1091">
        <v>1148</v>
      </c>
      <c r="CP1091">
        <v>1145.5</v>
      </c>
      <c r="CQ1091">
        <v>1148</v>
      </c>
      <c r="CU1091">
        <v>819.4</v>
      </c>
      <c r="CV1091">
        <v>814.4</v>
      </c>
      <c r="CW1091" t="s">
        <v>3884</v>
      </c>
      <c r="CX1091">
        <v>0</v>
      </c>
      <c r="CY1091" t="s">
        <v>677</v>
      </c>
    </row>
    <row r="1092" spans="1:103" hidden="1">
      <c r="A1092" t="str">
        <f t="shared" si="9"/>
        <v>200/A-034-E/094-A-14/00</v>
      </c>
      <c r="B1092">
        <v>52730</v>
      </c>
      <c r="C1092" t="s">
        <v>3885</v>
      </c>
      <c r="D1092" t="s">
        <v>592</v>
      </c>
      <c r="E1092" t="s">
        <v>3163</v>
      </c>
      <c r="F1092" t="s">
        <v>594</v>
      </c>
      <c r="G1092" t="s">
        <v>3886</v>
      </c>
      <c r="H1092">
        <v>18538</v>
      </c>
      <c r="I1092" t="s">
        <v>616</v>
      </c>
      <c r="J1092" t="s">
        <v>3887</v>
      </c>
      <c r="K1092">
        <v>9930</v>
      </c>
      <c r="L1092" t="s">
        <v>864</v>
      </c>
      <c r="M1092" t="s">
        <v>3888</v>
      </c>
      <c r="N1092" t="s">
        <v>3874</v>
      </c>
      <c r="O1092" t="s">
        <v>3755</v>
      </c>
      <c r="P1092" t="s">
        <v>3881</v>
      </c>
      <c r="Q1092" t="s">
        <v>642</v>
      </c>
      <c r="R1092">
        <v>610</v>
      </c>
      <c r="S1092">
        <v>610</v>
      </c>
      <c r="T1092">
        <v>396</v>
      </c>
      <c r="U1092">
        <v>18</v>
      </c>
      <c r="V1092">
        <v>18</v>
      </c>
      <c r="W1092">
        <v>21</v>
      </c>
      <c r="Z1092" t="s">
        <v>607</v>
      </c>
      <c r="AA1092">
        <v>1E-4</v>
      </c>
      <c r="AB1092">
        <v>1.9E-3</v>
      </c>
      <c r="AC1092">
        <v>3.85E-2</v>
      </c>
      <c r="AD1092">
        <v>2.81E-2</v>
      </c>
      <c r="AE1092">
        <v>0.81310000000000004</v>
      </c>
      <c r="AF1092">
        <v>6.9800000000000001E-2</v>
      </c>
      <c r="AG1092">
        <v>2.35E-2</v>
      </c>
      <c r="AH1092">
        <v>4.7999999999999996E-3</v>
      </c>
      <c r="AI1092">
        <v>8.8999999999999999E-3</v>
      </c>
      <c r="AJ1092">
        <v>3.2000000000000002E-3</v>
      </c>
      <c r="AK1092">
        <v>3.2000000000000002E-3</v>
      </c>
      <c r="AL1092">
        <v>1.4E-3</v>
      </c>
      <c r="AM1092">
        <v>3.8000000000000002E-4</v>
      </c>
      <c r="AN1092">
        <v>7.2000000000000005E-4</v>
      </c>
      <c r="AO1092">
        <v>1.1E-4</v>
      </c>
      <c r="AP1092">
        <v>0</v>
      </c>
      <c r="AQ1092" t="s">
        <v>607</v>
      </c>
      <c r="AR1092" t="s">
        <v>607</v>
      </c>
      <c r="AS1092" t="s">
        <v>607</v>
      </c>
      <c r="AT1092" t="s">
        <v>607</v>
      </c>
      <c r="AU1092" t="s">
        <v>606</v>
      </c>
      <c r="BK1092">
        <v>9.0000000000000006E-5</v>
      </c>
      <c r="BL1092">
        <v>4.0000000000000003E-5</v>
      </c>
      <c r="BM1092">
        <v>2.3000000000000001E-4</v>
      </c>
      <c r="BN1092">
        <v>1.0000000000000001E-5</v>
      </c>
      <c r="BO1092">
        <v>2.0000000000000002E-5</v>
      </c>
      <c r="BP1092">
        <v>6.0000000000000002E-5</v>
      </c>
      <c r="BQ1092">
        <v>0</v>
      </c>
      <c r="BR1092">
        <v>1.06E-3</v>
      </c>
      <c r="BS1092">
        <v>2.9E-4</v>
      </c>
      <c r="BT1092">
        <v>2.4000000000000001E-4</v>
      </c>
      <c r="BU1092">
        <v>2.5000000000000001E-4</v>
      </c>
      <c r="BV1092">
        <v>0.71099999999999997</v>
      </c>
      <c r="BW1092">
        <v>0.8714016</v>
      </c>
      <c r="BX1092">
        <v>20.6</v>
      </c>
      <c r="BY1092">
        <v>4810.7</v>
      </c>
      <c r="BZ1092">
        <v>218.7</v>
      </c>
      <c r="CB1092">
        <v>99</v>
      </c>
      <c r="CC1092">
        <v>3.418213207</v>
      </c>
      <c r="CD1092">
        <v>3.415307726</v>
      </c>
      <c r="CE1092">
        <v>197.61</v>
      </c>
      <c r="CF1092" t="s">
        <v>673</v>
      </c>
      <c r="CG1092">
        <v>28100</v>
      </c>
      <c r="CH1092" t="s">
        <v>3889</v>
      </c>
      <c r="CJ1092" t="s">
        <v>3890</v>
      </c>
      <c r="CL1092">
        <v>1240</v>
      </c>
      <c r="CM1092">
        <v>1935.4</v>
      </c>
      <c r="CN1092">
        <v>1240</v>
      </c>
      <c r="CO1092">
        <v>1935.4</v>
      </c>
      <c r="CU1092">
        <v>847.1</v>
      </c>
      <c r="CV1092">
        <v>843.1</v>
      </c>
      <c r="CW1092" t="s">
        <v>3884</v>
      </c>
      <c r="CX1092">
        <v>20700</v>
      </c>
      <c r="CY1092" t="s">
        <v>677</v>
      </c>
    </row>
    <row r="1093" spans="1:103" hidden="1">
      <c r="A1093" t="str">
        <f t="shared" si="9"/>
        <v>200/B-078-C/094-A-14/00</v>
      </c>
      <c r="B1093">
        <v>52686</v>
      </c>
      <c r="C1093" t="s">
        <v>3891</v>
      </c>
      <c r="D1093" t="s">
        <v>592</v>
      </c>
      <c r="E1093" t="s">
        <v>3163</v>
      </c>
      <c r="F1093" t="s">
        <v>594</v>
      </c>
      <c r="G1093" t="s">
        <v>3892</v>
      </c>
      <c r="H1093">
        <v>1063</v>
      </c>
      <c r="I1093" t="s">
        <v>616</v>
      </c>
      <c r="J1093" t="s">
        <v>3893</v>
      </c>
      <c r="K1093">
        <v>89</v>
      </c>
      <c r="L1093" t="s">
        <v>874</v>
      </c>
      <c r="M1093" t="s">
        <v>3894</v>
      </c>
      <c r="N1093" t="s">
        <v>3874</v>
      </c>
      <c r="O1093" t="s">
        <v>3755</v>
      </c>
      <c r="P1093" t="s">
        <v>3881</v>
      </c>
      <c r="Q1093" t="s">
        <v>642</v>
      </c>
      <c r="R1093">
        <v>170</v>
      </c>
      <c r="S1093">
        <v>170</v>
      </c>
      <c r="T1093">
        <v>180</v>
      </c>
      <c r="U1093">
        <v>10</v>
      </c>
      <c r="V1093">
        <v>10</v>
      </c>
      <c r="W1093">
        <v>22</v>
      </c>
      <c r="Z1093" t="s">
        <v>607</v>
      </c>
      <c r="AA1093">
        <v>1E-4</v>
      </c>
      <c r="AB1093">
        <v>2.7000000000000001E-3</v>
      </c>
      <c r="AC1093">
        <v>2.18E-2</v>
      </c>
      <c r="AD1093">
        <v>4.5999999999999999E-3</v>
      </c>
      <c r="AE1093">
        <v>0.84089999999999998</v>
      </c>
      <c r="AF1093">
        <v>7.5899999999999995E-2</v>
      </c>
      <c r="AG1093">
        <v>2.87E-2</v>
      </c>
      <c r="AH1093">
        <v>5.0000000000000001E-3</v>
      </c>
      <c r="AI1093">
        <v>8.8000000000000005E-3</v>
      </c>
      <c r="AJ1093">
        <v>2.7000000000000001E-3</v>
      </c>
      <c r="AK1093">
        <v>2.7000000000000001E-3</v>
      </c>
      <c r="AL1093">
        <v>1.33E-3</v>
      </c>
      <c r="AM1093">
        <v>6.9999999999999999E-4</v>
      </c>
      <c r="AN1093">
        <v>1.14E-3</v>
      </c>
      <c r="AO1093">
        <v>9.0000000000000006E-5</v>
      </c>
      <c r="AP1093">
        <v>0</v>
      </c>
      <c r="AQ1093" t="s">
        <v>607</v>
      </c>
      <c r="AR1093" t="s">
        <v>607</v>
      </c>
      <c r="AS1093" t="s">
        <v>606</v>
      </c>
      <c r="AT1093" t="s">
        <v>606</v>
      </c>
      <c r="AU1093" t="s">
        <v>606</v>
      </c>
      <c r="BK1093">
        <v>2.4000000000000001E-4</v>
      </c>
      <c r="BL1093">
        <v>5.0000000000000002E-5</v>
      </c>
      <c r="BM1093">
        <v>4.2000000000000002E-4</v>
      </c>
      <c r="BN1093">
        <v>2.0000000000000002E-5</v>
      </c>
      <c r="BO1093">
        <v>1.0000000000000001E-5</v>
      </c>
      <c r="BP1093">
        <v>8.0000000000000007E-5</v>
      </c>
      <c r="BQ1093">
        <v>0</v>
      </c>
      <c r="BR1093">
        <v>1.0200000000000001E-3</v>
      </c>
      <c r="BS1093">
        <v>0</v>
      </c>
      <c r="BT1093">
        <v>4.6000000000000001E-4</v>
      </c>
      <c r="BU1093">
        <v>5.4000000000000001E-4</v>
      </c>
      <c r="BV1093">
        <v>0.69099999999999995</v>
      </c>
      <c r="BW1093">
        <v>0.84688960000000002</v>
      </c>
      <c r="BX1093">
        <v>20</v>
      </c>
      <c r="BY1093">
        <v>4659.3</v>
      </c>
      <c r="BZ1093">
        <v>214.4</v>
      </c>
      <c r="CB1093">
        <v>100.1</v>
      </c>
      <c r="CC1093">
        <v>3.4561933530000002</v>
      </c>
      <c r="CD1093">
        <v>3.4532555889999998</v>
      </c>
      <c r="CE1093">
        <v>199.24</v>
      </c>
      <c r="CF1093" t="s">
        <v>673</v>
      </c>
      <c r="CG1093">
        <v>4600</v>
      </c>
      <c r="CH1093" t="s">
        <v>3895</v>
      </c>
      <c r="CJ1093" t="s">
        <v>3896</v>
      </c>
      <c r="CL1093">
        <v>1130.5</v>
      </c>
      <c r="CM1093">
        <v>1135.4000000000001</v>
      </c>
      <c r="CN1093">
        <v>1097.2</v>
      </c>
      <c r="CO1093">
        <v>1149</v>
      </c>
      <c r="CR1093" t="s">
        <v>780</v>
      </c>
      <c r="CS1093" t="s">
        <v>780</v>
      </c>
      <c r="CU1093">
        <v>793.7</v>
      </c>
      <c r="CV1093">
        <v>790.9</v>
      </c>
      <c r="CW1093" t="s">
        <v>3884</v>
      </c>
      <c r="CX1093">
        <v>1900</v>
      </c>
      <c r="CY1093" t="s">
        <v>677</v>
      </c>
    </row>
    <row r="1094" spans="1:103" hidden="1">
      <c r="A1094" t="str">
        <f t="shared" si="9"/>
        <v>200/D-017-C/094-A-14/00</v>
      </c>
      <c r="C1094" t="s">
        <v>3897</v>
      </c>
      <c r="D1094" t="s">
        <v>592</v>
      </c>
      <c r="E1094" t="s">
        <v>3163</v>
      </c>
      <c r="F1094" t="s">
        <v>594</v>
      </c>
      <c r="G1094" t="s">
        <v>3898</v>
      </c>
      <c r="H1094">
        <v>12140</v>
      </c>
      <c r="I1094" t="s">
        <v>616</v>
      </c>
      <c r="J1094" t="s">
        <v>3899</v>
      </c>
      <c r="K1094">
        <v>384</v>
      </c>
      <c r="L1094" t="s">
        <v>874</v>
      </c>
      <c r="M1094" t="s">
        <v>3900</v>
      </c>
      <c r="N1094" t="s">
        <v>3874</v>
      </c>
      <c r="O1094" t="s">
        <v>3755</v>
      </c>
      <c r="P1094" t="s">
        <v>3881</v>
      </c>
      <c r="Q1094" t="s">
        <v>642</v>
      </c>
      <c r="R1094">
        <v>110</v>
      </c>
      <c r="S1094">
        <v>110</v>
      </c>
      <c r="T1094">
        <v>134</v>
      </c>
      <c r="U1094">
        <v>16</v>
      </c>
      <c r="V1094">
        <v>16</v>
      </c>
      <c r="W1094">
        <v>22</v>
      </c>
      <c r="Z1094">
        <v>1E-4</v>
      </c>
      <c r="AA1094">
        <v>1E-4</v>
      </c>
      <c r="AB1094">
        <v>2.8E-3</v>
      </c>
      <c r="AC1094">
        <v>2.5999999999999999E-2</v>
      </c>
      <c r="AD1094">
        <v>7.1000000000000004E-3</v>
      </c>
      <c r="AE1094">
        <v>0.80489999999999995</v>
      </c>
      <c r="AF1094">
        <v>8.3000000000000004E-2</v>
      </c>
      <c r="AG1094">
        <v>3.7199999999999997E-2</v>
      </c>
      <c r="AH1094">
        <v>7.1000000000000004E-3</v>
      </c>
      <c r="AI1094">
        <v>1.24E-2</v>
      </c>
      <c r="AJ1094">
        <v>4.1999999999999997E-3</v>
      </c>
      <c r="AK1094">
        <v>4.3E-3</v>
      </c>
      <c r="AL1094">
        <v>2.33E-3</v>
      </c>
      <c r="AM1094">
        <v>8.7000000000000001E-4</v>
      </c>
      <c r="AN1094">
        <v>1.83E-3</v>
      </c>
      <c r="AO1094">
        <v>2.1000000000000001E-4</v>
      </c>
      <c r="AP1094">
        <v>0</v>
      </c>
      <c r="AQ1094" t="s">
        <v>607</v>
      </c>
      <c r="AR1094" t="s">
        <v>607</v>
      </c>
      <c r="AS1094" t="s">
        <v>607</v>
      </c>
      <c r="AT1094" t="s">
        <v>607</v>
      </c>
      <c r="AU1094" t="s">
        <v>606</v>
      </c>
      <c r="BK1094">
        <v>4.2000000000000002E-4</v>
      </c>
      <c r="BL1094">
        <v>9.0000000000000006E-5</v>
      </c>
      <c r="BM1094">
        <v>6.3000000000000003E-4</v>
      </c>
      <c r="BN1094">
        <v>3.0000000000000001E-5</v>
      </c>
      <c r="BO1094">
        <v>3.0000000000000001E-5</v>
      </c>
      <c r="BP1094">
        <v>1.2999999999999999E-4</v>
      </c>
      <c r="BQ1094">
        <v>0</v>
      </c>
      <c r="BR1094">
        <v>1.8799999999999999E-3</v>
      </c>
      <c r="BS1094">
        <v>5.6999999999999998E-4</v>
      </c>
      <c r="BT1094">
        <v>8.4000000000000003E-4</v>
      </c>
      <c r="BU1094">
        <v>9.3999999999999997E-4</v>
      </c>
      <c r="BV1094">
        <v>0.73499999999999999</v>
      </c>
      <c r="BW1094">
        <v>0.90081599999999995</v>
      </c>
      <c r="BX1094">
        <v>21.3</v>
      </c>
      <c r="BY1094">
        <v>4665.8999999999996</v>
      </c>
      <c r="BZ1094">
        <v>221.4</v>
      </c>
      <c r="CB1094">
        <v>98.3</v>
      </c>
      <c r="CC1094">
        <v>3.3940440220000001</v>
      </c>
      <c r="CD1094">
        <v>3.391159085</v>
      </c>
      <c r="CE1094">
        <v>195.64</v>
      </c>
      <c r="CF1094" t="s">
        <v>673</v>
      </c>
      <c r="CG1094">
        <v>7100</v>
      </c>
      <c r="CH1094" t="s">
        <v>3901</v>
      </c>
      <c r="CJ1094" t="s">
        <v>3902</v>
      </c>
      <c r="CL1094">
        <v>1096.5999999999999</v>
      </c>
      <c r="CM1094">
        <v>1131.0999999999999</v>
      </c>
      <c r="CN1094">
        <v>1096.5999999999999</v>
      </c>
      <c r="CO1094">
        <v>1131.0999999999999</v>
      </c>
      <c r="CU1094">
        <v>747</v>
      </c>
      <c r="CV1094">
        <v>743.9</v>
      </c>
      <c r="CW1094" t="s">
        <v>3884</v>
      </c>
      <c r="CX1094">
        <v>2700</v>
      </c>
      <c r="CY1094" t="s">
        <v>677</v>
      </c>
    </row>
    <row r="1095" spans="1:103" hidden="1">
      <c r="A1095" t="str">
        <f t="shared" si="9"/>
        <v>200/C-002-E/094-A-14/00</v>
      </c>
      <c r="B1095">
        <v>52694</v>
      </c>
      <c r="C1095" t="s">
        <v>3903</v>
      </c>
      <c r="D1095" t="s">
        <v>592</v>
      </c>
      <c r="E1095" t="s">
        <v>3163</v>
      </c>
      <c r="F1095" t="s">
        <v>594</v>
      </c>
      <c r="G1095" t="s">
        <v>3904</v>
      </c>
      <c r="H1095">
        <v>8401</v>
      </c>
      <c r="I1095" t="s">
        <v>616</v>
      </c>
      <c r="J1095" t="s">
        <v>3088</v>
      </c>
      <c r="K1095">
        <v>239</v>
      </c>
      <c r="L1095" t="s">
        <v>864</v>
      </c>
      <c r="M1095" t="s">
        <v>3894</v>
      </c>
      <c r="N1095" t="s">
        <v>3874</v>
      </c>
      <c r="O1095" t="s">
        <v>3755</v>
      </c>
      <c r="P1095" t="s">
        <v>3881</v>
      </c>
      <c r="Q1095" t="s">
        <v>642</v>
      </c>
      <c r="R1095">
        <v>750</v>
      </c>
      <c r="S1095">
        <v>750</v>
      </c>
      <c r="T1095">
        <v>477</v>
      </c>
      <c r="U1095">
        <v>11</v>
      </c>
      <c r="V1095">
        <v>11</v>
      </c>
      <c r="W1095">
        <v>21</v>
      </c>
      <c r="Z1095">
        <v>1E-4</v>
      </c>
      <c r="AA1095">
        <v>1E-4</v>
      </c>
      <c r="AB1095">
        <v>3.7000000000000002E-3</v>
      </c>
      <c r="AC1095">
        <v>2.3199999999999998E-2</v>
      </c>
      <c r="AD1095">
        <v>8.3999999999999995E-3</v>
      </c>
      <c r="AE1095">
        <v>0.83750000000000002</v>
      </c>
      <c r="AF1095">
        <v>7.46E-2</v>
      </c>
      <c r="AG1095">
        <v>2.7400000000000001E-2</v>
      </c>
      <c r="AH1095">
        <v>4.8999999999999998E-3</v>
      </c>
      <c r="AI1095">
        <v>8.2000000000000007E-3</v>
      </c>
      <c r="AJ1095">
        <v>2.5000000000000001E-3</v>
      </c>
      <c r="AK1095">
        <v>2.5000000000000001E-3</v>
      </c>
      <c r="AL1095">
        <v>1.14E-3</v>
      </c>
      <c r="AM1095">
        <v>6.7000000000000002E-4</v>
      </c>
      <c r="AN1095">
        <v>1.2199999999999999E-3</v>
      </c>
      <c r="AO1095">
        <v>1.7000000000000001E-4</v>
      </c>
      <c r="AP1095">
        <v>0</v>
      </c>
      <c r="AQ1095" t="s">
        <v>607</v>
      </c>
      <c r="AR1095" t="s">
        <v>607</v>
      </c>
      <c r="AS1095" t="s">
        <v>607</v>
      </c>
      <c r="AT1095" t="s">
        <v>607</v>
      </c>
      <c r="AU1095" t="s">
        <v>606</v>
      </c>
      <c r="BK1095">
        <v>2.7999999999999998E-4</v>
      </c>
      <c r="BL1095">
        <v>4.0000000000000003E-5</v>
      </c>
      <c r="BM1095">
        <v>5.1999999999999995E-4</v>
      </c>
      <c r="BN1095">
        <v>2.0000000000000002E-5</v>
      </c>
      <c r="BO1095">
        <v>2.0000000000000002E-5</v>
      </c>
      <c r="BP1095">
        <v>9.0000000000000006E-5</v>
      </c>
      <c r="BQ1095">
        <v>0</v>
      </c>
      <c r="BR1095">
        <v>1.1199999999999999E-3</v>
      </c>
      <c r="BS1095">
        <v>3.6000000000000002E-4</v>
      </c>
      <c r="BT1095">
        <v>5.9000000000000003E-4</v>
      </c>
      <c r="BU1095">
        <v>6.6E-4</v>
      </c>
      <c r="BV1095">
        <v>0.69399999999999995</v>
      </c>
      <c r="BW1095">
        <v>0.85056639999999994</v>
      </c>
      <c r="BX1095">
        <v>20.100000000000001</v>
      </c>
      <c r="BY1095">
        <v>4678.8</v>
      </c>
      <c r="BZ1095">
        <v>214.8</v>
      </c>
      <c r="CB1095">
        <v>98.2</v>
      </c>
      <c r="CC1095">
        <v>3.3905912819999999</v>
      </c>
      <c r="CD1095">
        <v>3.3877092790000001</v>
      </c>
      <c r="CE1095">
        <v>194.94</v>
      </c>
      <c r="CF1095" t="s">
        <v>673</v>
      </c>
      <c r="CG1095">
        <v>8400</v>
      </c>
      <c r="CH1095" t="s">
        <v>3089</v>
      </c>
      <c r="CJ1095" t="s">
        <v>3090</v>
      </c>
      <c r="CU1095">
        <v>776.4</v>
      </c>
      <c r="CV1095">
        <v>772.6</v>
      </c>
      <c r="CW1095" t="s">
        <v>3884</v>
      </c>
      <c r="CX1095">
        <v>3100</v>
      </c>
      <c r="CY1095" t="s">
        <v>677</v>
      </c>
    </row>
    <row r="1096" spans="1:103" hidden="1">
      <c r="A1096" t="str">
        <f t="shared" si="9"/>
        <v>200/D-004-E/094-A-14/00</v>
      </c>
      <c r="B1096">
        <v>52702</v>
      </c>
      <c r="C1096" t="s">
        <v>3905</v>
      </c>
      <c r="D1096" t="s">
        <v>592</v>
      </c>
      <c r="E1096" t="s">
        <v>3163</v>
      </c>
      <c r="F1096" t="s">
        <v>594</v>
      </c>
      <c r="G1096" t="s">
        <v>3906</v>
      </c>
      <c r="H1096">
        <v>8341</v>
      </c>
      <c r="I1096" t="s">
        <v>616</v>
      </c>
      <c r="J1096" t="s">
        <v>3907</v>
      </c>
      <c r="K1096">
        <v>5754</v>
      </c>
      <c r="L1096" t="s">
        <v>864</v>
      </c>
      <c r="M1096" t="s">
        <v>3894</v>
      </c>
      <c r="N1096" t="s">
        <v>3874</v>
      </c>
      <c r="O1096" t="s">
        <v>3755</v>
      </c>
      <c r="P1096" t="s">
        <v>3875</v>
      </c>
      <c r="Q1096" t="s">
        <v>642</v>
      </c>
      <c r="R1096">
        <v>670</v>
      </c>
      <c r="S1096">
        <v>670</v>
      </c>
      <c r="T1096">
        <v>460</v>
      </c>
      <c r="U1096">
        <v>15</v>
      </c>
      <c r="V1096">
        <v>15</v>
      </c>
      <c r="W1096">
        <v>21</v>
      </c>
      <c r="Z1096">
        <v>2.0000000000000001E-4</v>
      </c>
      <c r="AA1096">
        <v>1E-4</v>
      </c>
      <c r="AB1096">
        <v>1.6299999999999999E-2</v>
      </c>
      <c r="AC1096">
        <v>2.3300000000000001E-2</v>
      </c>
      <c r="AD1096">
        <v>6.3E-3</v>
      </c>
      <c r="AE1096">
        <v>0.83120000000000005</v>
      </c>
      <c r="AF1096">
        <v>7.2900000000000006E-2</v>
      </c>
      <c r="AG1096">
        <v>2.6499999999999999E-2</v>
      </c>
      <c r="AH1096">
        <v>4.5999999999999999E-3</v>
      </c>
      <c r="AI1096">
        <v>8.2000000000000007E-3</v>
      </c>
      <c r="AJ1096">
        <v>2.7000000000000001E-3</v>
      </c>
      <c r="AK1096">
        <v>2.5999999999999999E-3</v>
      </c>
      <c r="AL1096">
        <v>1.2800000000000001E-3</v>
      </c>
      <c r="AM1096">
        <v>4.4999999999999999E-4</v>
      </c>
      <c r="AN1096">
        <v>6.9999999999999999E-4</v>
      </c>
      <c r="AO1096">
        <v>1.1E-4</v>
      </c>
      <c r="AP1096">
        <v>0</v>
      </c>
      <c r="AQ1096" t="s">
        <v>607</v>
      </c>
      <c r="AR1096" t="s">
        <v>606</v>
      </c>
      <c r="AS1096" t="s">
        <v>606</v>
      </c>
      <c r="AT1096" t="s">
        <v>606</v>
      </c>
      <c r="AU1096" t="s">
        <v>606</v>
      </c>
      <c r="BK1096">
        <v>2.0000000000000001E-4</v>
      </c>
      <c r="BL1096">
        <v>5.0000000000000002E-5</v>
      </c>
      <c r="BM1096">
        <v>2.5000000000000001E-4</v>
      </c>
      <c r="BN1096">
        <v>1.0000000000000001E-5</v>
      </c>
      <c r="BO1096">
        <v>1.0000000000000001E-5</v>
      </c>
      <c r="BP1096">
        <v>6.9999999999999994E-5</v>
      </c>
      <c r="BQ1096">
        <v>0</v>
      </c>
      <c r="BR1096">
        <v>9.7000000000000005E-4</v>
      </c>
      <c r="BS1096">
        <v>2.7999999999999998E-4</v>
      </c>
      <c r="BT1096">
        <v>3.6999999999999999E-4</v>
      </c>
      <c r="BU1096">
        <v>3.5E-4</v>
      </c>
      <c r="BV1096">
        <v>0.69</v>
      </c>
      <c r="BW1096">
        <v>0.84566399999999997</v>
      </c>
      <c r="BX1096">
        <v>20</v>
      </c>
      <c r="BY1096">
        <v>4656.8</v>
      </c>
      <c r="BZ1096">
        <v>212.5</v>
      </c>
      <c r="CB1096">
        <v>97.4</v>
      </c>
      <c r="CC1096">
        <v>3.3629693569999999</v>
      </c>
      <c r="CD1096">
        <v>3.3601108329999998</v>
      </c>
      <c r="CE1096">
        <v>193.59</v>
      </c>
      <c r="CF1096" t="s">
        <v>673</v>
      </c>
      <c r="CG1096">
        <v>6300</v>
      </c>
      <c r="CH1096" t="s">
        <v>3908</v>
      </c>
      <c r="CJ1096" t="s">
        <v>3909</v>
      </c>
      <c r="CL1096">
        <v>1135.5</v>
      </c>
      <c r="CM1096">
        <v>1158</v>
      </c>
      <c r="CN1096">
        <v>1135.5</v>
      </c>
      <c r="CO1096">
        <v>1158</v>
      </c>
      <c r="CU1096">
        <v>770.4</v>
      </c>
      <c r="CV1096">
        <v>766</v>
      </c>
      <c r="CW1096" t="s">
        <v>3884</v>
      </c>
      <c r="CX1096">
        <v>0</v>
      </c>
      <c r="CY1096" t="s">
        <v>677</v>
      </c>
    </row>
    <row r="1097" spans="1:103" hidden="1">
      <c r="A1097" t="str">
        <f t="shared" si="9"/>
        <v>200/D-089-C/094-A-14/00</v>
      </c>
      <c r="B1097">
        <v>52714</v>
      </c>
      <c r="C1097" t="s">
        <v>3910</v>
      </c>
      <c r="D1097" t="s">
        <v>592</v>
      </c>
      <c r="E1097" t="s">
        <v>3163</v>
      </c>
      <c r="F1097" t="s">
        <v>594</v>
      </c>
      <c r="G1097" t="s">
        <v>3911</v>
      </c>
      <c r="H1097">
        <v>15106</v>
      </c>
      <c r="I1097" t="s">
        <v>616</v>
      </c>
      <c r="J1097" t="s">
        <v>3912</v>
      </c>
      <c r="K1097">
        <v>268</v>
      </c>
      <c r="L1097" t="s">
        <v>864</v>
      </c>
      <c r="M1097" t="s">
        <v>3894</v>
      </c>
      <c r="N1097" t="s">
        <v>3874</v>
      </c>
      <c r="O1097" t="s">
        <v>3755</v>
      </c>
      <c r="P1097" t="s">
        <v>3875</v>
      </c>
      <c r="Q1097" t="s">
        <v>823</v>
      </c>
      <c r="R1097">
        <v>180</v>
      </c>
      <c r="S1097">
        <v>180</v>
      </c>
      <c r="T1097">
        <v>132</v>
      </c>
      <c r="U1097">
        <v>12</v>
      </c>
      <c r="V1097">
        <v>12</v>
      </c>
      <c r="W1097">
        <v>21</v>
      </c>
      <c r="Z1097">
        <v>1E-4</v>
      </c>
      <c r="AA1097">
        <v>1E-4</v>
      </c>
      <c r="AB1097">
        <v>3.2000000000000002E-3</v>
      </c>
      <c r="AC1097">
        <v>2.0199999999999999E-2</v>
      </c>
      <c r="AD1097">
        <v>1.0200000000000001E-2</v>
      </c>
      <c r="AE1097">
        <v>0.83289999999999997</v>
      </c>
      <c r="AF1097">
        <v>7.6499999999999999E-2</v>
      </c>
      <c r="AG1097">
        <v>0.03</v>
      </c>
      <c r="AH1097">
        <v>4.8999999999999998E-3</v>
      </c>
      <c r="AI1097">
        <v>8.8999999999999999E-3</v>
      </c>
      <c r="AJ1097">
        <v>2.8999999999999998E-3</v>
      </c>
      <c r="AK1097">
        <v>2.8999999999999998E-3</v>
      </c>
      <c r="AL1097">
        <v>1.64E-3</v>
      </c>
      <c r="AM1097">
        <v>4.8999999999999998E-4</v>
      </c>
      <c r="AN1097">
        <v>1.07E-3</v>
      </c>
      <c r="AO1097">
        <v>1.2E-4</v>
      </c>
      <c r="AP1097">
        <v>9.0000000000000006E-5</v>
      </c>
      <c r="AQ1097" t="s">
        <v>607</v>
      </c>
      <c r="AR1097" t="s">
        <v>607</v>
      </c>
      <c r="AS1097" t="s">
        <v>607</v>
      </c>
      <c r="AT1097" t="s">
        <v>606</v>
      </c>
      <c r="AU1097" t="s">
        <v>606</v>
      </c>
      <c r="BK1097">
        <v>3.2000000000000003E-4</v>
      </c>
      <c r="BL1097">
        <v>6.0000000000000002E-5</v>
      </c>
      <c r="BM1097">
        <v>4.6000000000000001E-4</v>
      </c>
      <c r="BN1097">
        <v>2.0000000000000002E-5</v>
      </c>
      <c r="BO1097">
        <v>3.0000000000000001E-5</v>
      </c>
      <c r="BP1097">
        <v>1.2999999999999999E-4</v>
      </c>
      <c r="BQ1097">
        <v>1.0000000000000001E-5</v>
      </c>
      <c r="BR1097">
        <v>1.1999999999999999E-3</v>
      </c>
      <c r="BS1097">
        <v>3.8999999999999999E-4</v>
      </c>
      <c r="BT1097">
        <v>5.9999999999999995E-4</v>
      </c>
      <c r="BU1097">
        <v>5.6999999999999998E-4</v>
      </c>
      <c r="BV1097">
        <v>0.69799999999999995</v>
      </c>
      <c r="BW1097">
        <v>0.85546880000000003</v>
      </c>
      <c r="BX1097">
        <v>20.2</v>
      </c>
      <c r="BY1097">
        <v>4676.6000000000004</v>
      </c>
      <c r="BZ1097">
        <v>215.9</v>
      </c>
      <c r="CB1097">
        <v>98.7</v>
      </c>
      <c r="CC1097">
        <v>3.4078549850000002</v>
      </c>
      <c r="CD1097">
        <v>3.4049583079999999</v>
      </c>
      <c r="CE1097">
        <v>195.73</v>
      </c>
      <c r="CF1097" t="s">
        <v>673</v>
      </c>
      <c r="CG1097">
        <v>10200</v>
      </c>
      <c r="CH1097" t="s">
        <v>3913</v>
      </c>
      <c r="CJ1097" t="s">
        <v>3914</v>
      </c>
      <c r="CU1097">
        <v>825.1</v>
      </c>
      <c r="CV1097">
        <v>821.8</v>
      </c>
      <c r="CW1097" t="s">
        <v>3884</v>
      </c>
      <c r="CX1097">
        <v>7900</v>
      </c>
      <c r="CY1097" t="s">
        <v>677</v>
      </c>
    </row>
    <row r="1098" spans="1:103" hidden="1">
      <c r="A1098" t="str">
        <f t="shared" si="9"/>
        <v>200/B-088-C/094-A-14/00</v>
      </c>
      <c r="B1098">
        <v>52700</v>
      </c>
      <c r="C1098" t="s">
        <v>3915</v>
      </c>
      <c r="D1098" t="s">
        <v>592</v>
      </c>
      <c r="E1098" t="s">
        <v>3163</v>
      </c>
      <c r="F1098" t="s">
        <v>594</v>
      </c>
      <c r="G1098" t="s">
        <v>3916</v>
      </c>
      <c r="H1098">
        <v>14911</v>
      </c>
      <c r="I1098" t="s">
        <v>616</v>
      </c>
      <c r="J1098" t="s">
        <v>3564</v>
      </c>
      <c r="K1098">
        <v>18788</v>
      </c>
      <c r="L1098" t="s">
        <v>864</v>
      </c>
      <c r="M1098" t="s">
        <v>3894</v>
      </c>
      <c r="N1098" t="s">
        <v>3874</v>
      </c>
      <c r="O1098" t="s">
        <v>3755</v>
      </c>
      <c r="P1098" t="s">
        <v>3875</v>
      </c>
      <c r="Q1098" t="s">
        <v>823</v>
      </c>
      <c r="R1098">
        <v>210</v>
      </c>
      <c r="S1098">
        <v>210</v>
      </c>
      <c r="T1098">
        <v>202</v>
      </c>
      <c r="U1098">
        <v>13</v>
      </c>
      <c r="V1098">
        <v>13</v>
      </c>
      <c r="W1098">
        <v>21</v>
      </c>
      <c r="Z1098" t="s">
        <v>607</v>
      </c>
      <c r="AA1098">
        <v>1E-4</v>
      </c>
      <c r="AB1098">
        <v>3.0000000000000001E-3</v>
      </c>
      <c r="AC1098">
        <v>2.0899999999999998E-2</v>
      </c>
      <c r="AD1098">
        <v>7.6E-3</v>
      </c>
      <c r="AE1098">
        <v>0.83260000000000001</v>
      </c>
      <c r="AF1098">
        <v>7.5399999999999995E-2</v>
      </c>
      <c r="AG1098">
        <v>2.9399999999999999E-2</v>
      </c>
      <c r="AH1098">
        <v>5.0000000000000001E-3</v>
      </c>
      <c r="AI1098">
        <v>9.1000000000000004E-3</v>
      </c>
      <c r="AJ1098">
        <v>3.0000000000000001E-3</v>
      </c>
      <c r="AK1098">
        <v>3.0999999999999999E-3</v>
      </c>
      <c r="AL1098">
        <v>1.75E-3</v>
      </c>
      <c r="AM1098">
        <v>7.5000000000000002E-4</v>
      </c>
      <c r="AN1098">
        <v>1.8699999999999999E-3</v>
      </c>
      <c r="AO1098">
        <v>7.6999999999999996E-4</v>
      </c>
      <c r="AP1098">
        <v>4.2999999999999999E-4</v>
      </c>
      <c r="AQ1098">
        <v>1E-4</v>
      </c>
      <c r="AR1098" t="s">
        <v>607</v>
      </c>
      <c r="AS1098" t="s">
        <v>606</v>
      </c>
      <c r="AT1098" t="s">
        <v>606</v>
      </c>
      <c r="AU1098" t="s">
        <v>606</v>
      </c>
      <c r="BK1098">
        <v>3.4000000000000002E-4</v>
      </c>
      <c r="BL1098">
        <v>6.0000000000000002E-5</v>
      </c>
      <c r="BM1098">
        <v>6.8000000000000005E-4</v>
      </c>
      <c r="BN1098">
        <v>6.9999999999999994E-5</v>
      </c>
      <c r="BO1098">
        <v>1.1E-4</v>
      </c>
      <c r="BP1098">
        <v>4.4999999999999999E-4</v>
      </c>
      <c r="BQ1098">
        <v>6.9999999999999994E-5</v>
      </c>
      <c r="BR1098">
        <v>1.39E-3</v>
      </c>
      <c r="BS1098">
        <v>4.4000000000000002E-4</v>
      </c>
      <c r="BT1098">
        <v>6.7000000000000002E-4</v>
      </c>
      <c r="BU1098">
        <v>8.4999999999999995E-4</v>
      </c>
      <c r="BV1098">
        <v>0.70899999999999996</v>
      </c>
      <c r="BW1098">
        <v>0.86895040000000001</v>
      </c>
      <c r="BX1098">
        <v>20.5</v>
      </c>
      <c r="BY1098">
        <v>4660.8999999999996</v>
      </c>
      <c r="BZ1098">
        <v>216.9</v>
      </c>
      <c r="CB1098">
        <v>104.7</v>
      </c>
      <c r="CC1098">
        <v>3.615019422</v>
      </c>
      <c r="CD1098">
        <v>3.6119466550000001</v>
      </c>
      <c r="CE1098">
        <v>208.38</v>
      </c>
      <c r="CF1098" t="s">
        <v>673</v>
      </c>
      <c r="CG1098">
        <v>7600</v>
      </c>
      <c r="CH1098" t="s">
        <v>3917</v>
      </c>
      <c r="CJ1098" t="s">
        <v>3568</v>
      </c>
      <c r="CU1098">
        <v>830.3</v>
      </c>
      <c r="CV1098">
        <v>826.3</v>
      </c>
      <c r="CW1098" t="s">
        <v>3884</v>
      </c>
      <c r="CX1098">
        <v>4700</v>
      </c>
      <c r="CY1098" t="s">
        <v>677</v>
      </c>
    </row>
    <row r="1099" spans="1:103" hidden="1">
      <c r="A1099" t="str">
        <f t="shared" si="9"/>
        <v>200/B-091-D/094-A-14/00</v>
      </c>
      <c r="B1099">
        <v>52691</v>
      </c>
      <c r="C1099" t="s">
        <v>3918</v>
      </c>
      <c r="D1099" t="s">
        <v>592</v>
      </c>
      <c r="E1099" t="s">
        <v>3163</v>
      </c>
      <c r="F1099" t="s">
        <v>594</v>
      </c>
      <c r="G1099" t="s">
        <v>3919</v>
      </c>
      <c r="H1099">
        <v>6518</v>
      </c>
      <c r="I1099" t="s">
        <v>616</v>
      </c>
      <c r="J1099" t="s">
        <v>3920</v>
      </c>
      <c r="K1099">
        <v>255</v>
      </c>
      <c r="L1099" t="s">
        <v>864</v>
      </c>
      <c r="M1099" t="s">
        <v>3894</v>
      </c>
      <c r="N1099" t="s">
        <v>3874</v>
      </c>
      <c r="O1099" t="s">
        <v>3755</v>
      </c>
      <c r="P1099" t="s">
        <v>3881</v>
      </c>
      <c r="Q1099" t="s">
        <v>642</v>
      </c>
      <c r="R1099">
        <v>400</v>
      </c>
      <c r="S1099">
        <v>400</v>
      </c>
      <c r="T1099">
        <v>461</v>
      </c>
      <c r="U1099">
        <v>21</v>
      </c>
      <c r="V1099">
        <v>21</v>
      </c>
      <c r="W1099">
        <v>22</v>
      </c>
      <c r="Z1099" t="s">
        <v>607</v>
      </c>
      <c r="AA1099">
        <v>1E-4</v>
      </c>
      <c r="AB1099">
        <v>2.5999999999999999E-3</v>
      </c>
      <c r="AC1099">
        <v>2.4199999999999999E-2</v>
      </c>
      <c r="AD1099">
        <v>7.4999999999999997E-3</v>
      </c>
      <c r="AE1099">
        <v>0.82130000000000003</v>
      </c>
      <c r="AF1099">
        <v>8.3099999999999993E-2</v>
      </c>
      <c r="AG1099">
        <v>3.2300000000000002E-2</v>
      </c>
      <c r="AH1099">
        <v>5.4999999999999997E-3</v>
      </c>
      <c r="AI1099">
        <v>1.01E-2</v>
      </c>
      <c r="AJ1099">
        <v>3.3E-3</v>
      </c>
      <c r="AK1099">
        <v>3.2000000000000002E-3</v>
      </c>
      <c r="AL1099">
        <v>1.65E-3</v>
      </c>
      <c r="AM1099">
        <v>6.0999999999999997E-4</v>
      </c>
      <c r="AN1099">
        <v>1.0200000000000001E-3</v>
      </c>
      <c r="AO1099">
        <v>1.2999999999999999E-4</v>
      </c>
      <c r="AP1099">
        <v>0</v>
      </c>
      <c r="AQ1099" t="s">
        <v>607</v>
      </c>
      <c r="AR1099" t="s">
        <v>607</v>
      </c>
      <c r="AS1099" t="s">
        <v>607</v>
      </c>
      <c r="AT1099" t="s">
        <v>606</v>
      </c>
      <c r="AU1099" t="s">
        <v>606</v>
      </c>
      <c r="BK1099">
        <v>2.5999999999999998E-4</v>
      </c>
      <c r="BL1099">
        <v>6.0000000000000002E-5</v>
      </c>
      <c r="BM1099">
        <v>3.8000000000000002E-4</v>
      </c>
      <c r="BN1099">
        <v>2.0000000000000002E-5</v>
      </c>
      <c r="BO1099">
        <v>3.0000000000000001E-5</v>
      </c>
      <c r="BP1099">
        <v>1.2E-4</v>
      </c>
      <c r="BQ1099">
        <v>0</v>
      </c>
      <c r="BR1099">
        <v>1.1900000000000001E-3</v>
      </c>
      <c r="BS1099">
        <v>3.5E-4</v>
      </c>
      <c r="BT1099">
        <v>4.8000000000000001E-4</v>
      </c>
      <c r="BU1099">
        <v>5.0000000000000001E-4</v>
      </c>
      <c r="BV1099">
        <v>0.70799999999999996</v>
      </c>
      <c r="BW1099">
        <v>0.86772479999999996</v>
      </c>
      <c r="BX1099">
        <v>20.5</v>
      </c>
      <c r="BY1099">
        <v>4676.3999999999996</v>
      </c>
      <c r="BZ1099">
        <v>217.5</v>
      </c>
      <c r="CB1099">
        <v>99.1</v>
      </c>
      <c r="CC1099">
        <v>3.4216659470000002</v>
      </c>
      <c r="CD1099">
        <v>3.4187575309999998</v>
      </c>
      <c r="CE1099">
        <v>196.71</v>
      </c>
      <c r="CF1099" t="s">
        <v>609</v>
      </c>
      <c r="CG1099">
        <v>0</v>
      </c>
      <c r="CH1099" t="s">
        <v>3921</v>
      </c>
      <c r="CJ1099" t="s">
        <v>3922</v>
      </c>
      <c r="CL1099">
        <v>1149.0999999999999</v>
      </c>
      <c r="CM1099">
        <v>1152.0999999999999</v>
      </c>
      <c r="CN1099">
        <v>1141.2</v>
      </c>
      <c r="CO1099">
        <v>1145.4000000000001</v>
      </c>
      <c r="CP1099">
        <v>1137.8</v>
      </c>
      <c r="CQ1099">
        <v>1157.3</v>
      </c>
      <c r="CU1099">
        <v>787.6</v>
      </c>
      <c r="CV1099">
        <v>783.3</v>
      </c>
      <c r="CW1099" t="s">
        <v>3884</v>
      </c>
      <c r="CX1099">
        <v>7500</v>
      </c>
      <c r="CY1099" t="s">
        <v>677</v>
      </c>
    </row>
    <row r="1100" spans="1:103" hidden="1">
      <c r="B1100">
        <v>79040</v>
      </c>
      <c r="C1100" t="s">
        <v>3105</v>
      </c>
      <c r="D1100" t="s">
        <v>592</v>
      </c>
      <c r="E1100" t="s">
        <v>614</v>
      </c>
      <c r="F1100" t="s">
        <v>594</v>
      </c>
      <c r="G1100" t="s">
        <v>3923</v>
      </c>
      <c r="H1100" t="s">
        <v>3157</v>
      </c>
      <c r="I1100" t="s">
        <v>616</v>
      </c>
      <c r="J1100" t="s">
        <v>1302</v>
      </c>
      <c r="L1100" t="s">
        <v>617</v>
      </c>
      <c r="N1100" t="s">
        <v>3812</v>
      </c>
      <c r="O1100" t="s">
        <v>3746</v>
      </c>
      <c r="P1100" t="s">
        <v>3881</v>
      </c>
      <c r="Q1100" t="s">
        <v>3114</v>
      </c>
      <c r="R1100">
        <v>7789</v>
      </c>
      <c r="S1100">
        <v>7789</v>
      </c>
      <c r="T1100">
        <v>6389</v>
      </c>
      <c r="U1100">
        <v>31</v>
      </c>
      <c r="V1100">
        <v>31</v>
      </c>
      <c r="W1100">
        <v>24</v>
      </c>
      <c r="Y1100" t="s">
        <v>3924</v>
      </c>
      <c r="Z1100">
        <v>1E-4</v>
      </c>
      <c r="AA1100">
        <v>4.0000000000000002E-4</v>
      </c>
      <c r="AB1100">
        <v>8.8000000000000005E-3</v>
      </c>
      <c r="AC1100">
        <v>1.24E-2</v>
      </c>
      <c r="AD1100" t="s">
        <v>606</v>
      </c>
      <c r="AE1100">
        <v>0.97119999999999995</v>
      </c>
      <c r="AF1100">
        <v>5.5999999999999999E-3</v>
      </c>
      <c r="AG1100">
        <v>8.9999999999999998E-4</v>
      </c>
      <c r="AH1100">
        <v>2.0000000000000001E-4</v>
      </c>
      <c r="AI1100" t="s">
        <v>607</v>
      </c>
      <c r="AJ1100">
        <v>1E-4</v>
      </c>
      <c r="AK1100" t="s">
        <v>607</v>
      </c>
      <c r="AL1100">
        <v>4.0000000000000003E-5</v>
      </c>
      <c r="AM1100">
        <v>8.0000000000000007E-5</v>
      </c>
      <c r="AN1100">
        <v>6.9999999999999994E-5</v>
      </c>
      <c r="AO1100">
        <v>0</v>
      </c>
      <c r="AP1100">
        <v>0</v>
      </c>
      <c r="AQ1100" t="s">
        <v>606</v>
      </c>
      <c r="AR1100" t="s">
        <v>607</v>
      </c>
      <c r="AS1100" t="s">
        <v>607</v>
      </c>
      <c r="AT1100" t="s">
        <v>607</v>
      </c>
      <c r="AU1100" t="s">
        <v>606</v>
      </c>
      <c r="BK1100">
        <v>0</v>
      </c>
      <c r="BL1100">
        <v>1.0000000000000001E-5</v>
      </c>
      <c r="BM1100">
        <v>0</v>
      </c>
      <c r="BN1100">
        <v>0</v>
      </c>
      <c r="BO1100">
        <v>0</v>
      </c>
      <c r="BP1100">
        <v>0</v>
      </c>
      <c r="BQ1100">
        <v>0</v>
      </c>
      <c r="BR1100">
        <v>5.0000000000000002E-5</v>
      </c>
      <c r="BS1100">
        <v>1.0000000000000001E-5</v>
      </c>
      <c r="BT1100">
        <v>1.0000000000000001E-5</v>
      </c>
      <c r="BU1100">
        <v>3.0000000000000001E-5</v>
      </c>
      <c r="BV1100">
        <v>0.57499999999999996</v>
      </c>
      <c r="BW1100">
        <v>0.70472000000000001</v>
      </c>
      <c r="BX1100">
        <v>16.7</v>
      </c>
      <c r="BY1100">
        <v>4621</v>
      </c>
      <c r="BZ1100">
        <v>192.4</v>
      </c>
      <c r="CB1100">
        <v>106.2</v>
      </c>
      <c r="CC1100">
        <v>3.6668105309999999</v>
      </c>
      <c r="CD1100">
        <v>3.663693742</v>
      </c>
      <c r="CE1100">
        <v>215.48</v>
      </c>
      <c r="CF1100" t="s">
        <v>609</v>
      </c>
      <c r="CG1100">
        <v>0</v>
      </c>
      <c r="CH1100" t="s">
        <v>628</v>
      </c>
      <c r="CJ1100" t="s">
        <v>624</v>
      </c>
      <c r="CW1100" t="s">
        <v>1958</v>
      </c>
      <c r="CX1100">
        <v>0</v>
      </c>
      <c r="CY1100" t="s">
        <v>677</v>
      </c>
    </row>
    <row r="1101" spans="1:103" hidden="1">
      <c r="B1101">
        <v>79041</v>
      </c>
      <c r="C1101" t="s">
        <v>3105</v>
      </c>
      <c r="D1101" t="s">
        <v>592</v>
      </c>
      <c r="E1101" t="s">
        <v>614</v>
      </c>
      <c r="F1101" t="s">
        <v>594</v>
      </c>
      <c r="G1101" t="s">
        <v>3925</v>
      </c>
      <c r="H1101" t="s">
        <v>3000</v>
      </c>
      <c r="I1101" t="s">
        <v>616</v>
      </c>
      <c r="J1101" t="s">
        <v>1302</v>
      </c>
      <c r="L1101" t="s">
        <v>617</v>
      </c>
      <c r="N1101" t="s">
        <v>3812</v>
      </c>
      <c r="O1101" t="s">
        <v>3746</v>
      </c>
      <c r="P1101" t="s">
        <v>3881</v>
      </c>
      <c r="Q1101" t="s">
        <v>3110</v>
      </c>
      <c r="R1101">
        <v>7832</v>
      </c>
      <c r="S1101">
        <v>7832</v>
      </c>
      <c r="T1101">
        <v>6466</v>
      </c>
      <c r="U1101">
        <v>26</v>
      </c>
      <c r="V1101">
        <v>26</v>
      </c>
      <c r="W1101">
        <v>24</v>
      </c>
      <c r="Y1101" t="s">
        <v>3926</v>
      </c>
      <c r="Z1101" t="s">
        <v>607</v>
      </c>
      <c r="AA1101">
        <v>4.0000000000000002E-4</v>
      </c>
      <c r="AB1101">
        <v>8.3999999999999995E-3</v>
      </c>
      <c r="AC1101">
        <v>1.2500000000000001E-2</v>
      </c>
      <c r="AD1101" t="s">
        <v>606</v>
      </c>
      <c r="AE1101">
        <v>0.96909999999999996</v>
      </c>
      <c r="AF1101">
        <v>5.7999999999999996E-3</v>
      </c>
      <c r="AG1101">
        <v>1E-3</v>
      </c>
      <c r="AH1101">
        <v>2.9999999999999997E-4</v>
      </c>
      <c r="AI1101">
        <v>2.0000000000000001E-4</v>
      </c>
      <c r="AJ1101">
        <v>2.0000000000000001E-4</v>
      </c>
      <c r="AK1101">
        <v>2.0000000000000001E-4</v>
      </c>
      <c r="AL1101">
        <v>3.3E-4</v>
      </c>
      <c r="AM1101">
        <v>3.3E-4</v>
      </c>
      <c r="AN1101">
        <v>6.4999999999999997E-4</v>
      </c>
      <c r="AO1101">
        <v>1E-4</v>
      </c>
      <c r="AP1101">
        <v>0</v>
      </c>
      <c r="AQ1101" t="s">
        <v>607</v>
      </c>
      <c r="AR1101" t="s">
        <v>606</v>
      </c>
      <c r="AS1101" t="s">
        <v>606</v>
      </c>
      <c r="AT1101" t="s">
        <v>606</v>
      </c>
      <c r="AU1101" t="s">
        <v>606</v>
      </c>
      <c r="BK1101">
        <v>1.0000000000000001E-5</v>
      </c>
      <c r="BL1101">
        <v>4.0000000000000003E-5</v>
      </c>
      <c r="BM1101">
        <v>0</v>
      </c>
      <c r="BN1101">
        <v>0</v>
      </c>
      <c r="BO1101">
        <v>0</v>
      </c>
      <c r="BP1101">
        <v>0</v>
      </c>
      <c r="BQ1101">
        <v>0</v>
      </c>
      <c r="BR1101">
        <v>2.3000000000000001E-4</v>
      </c>
      <c r="BS1101">
        <v>3.0000000000000001E-5</v>
      </c>
      <c r="BT1101">
        <v>3.0000000000000001E-5</v>
      </c>
      <c r="BU1101">
        <v>1.4999999999999999E-4</v>
      </c>
      <c r="BV1101">
        <v>0.57999999999999996</v>
      </c>
      <c r="BW1101">
        <v>0.71084800000000004</v>
      </c>
      <c r="BX1101">
        <v>16.8</v>
      </c>
      <c r="BY1101">
        <v>4618.6000000000004</v>
      </c>
      <c r="BZ1101">
        <v>193.1</v>
      </c>
      <c r="CB1101">
        <v>105.2</v>
      </c>
      <c r="CC1101">
        <v>3.6322831249999998</v>
      </c>
      <c r="CD1101">
        <v>3.6291956839999999</v>
      </c>
      <c r="CE1101">
        <v>213.36</v>
      </c>
      <c r="CF1101" t="s">
        <v>609</v>
      </c>
      <c r="CG1101">
        <v>0</v>
      </c>
      <c r="CH1101" t="s">
        <v>631</v>
      </c>
      <c r="CJ1101" t="s">
        <v>624</v>
      </c>
      <c r="CW1101" t="s">
        <v>1958</v>
      </c>
      <c r="CX1101">
        <v>0</v>
      </c>
      <c r="CY1101" t="s">
        <v>677</v>
      </c>
    </row>
    <row r="1102" spans="1:103" hidden="1">
      <c r="B1102">
        <v>85428</v>
      </c>
      <c r="C1102" t="s">
        <v>3927</v>
      </c>
      <c r="D1102" t="s">
        <v>592</v>
      </c>
      <c r="E1102" t="s">
        <v>3163</v>
      </c>
      <c r="F1102" t="s">
        <v>594</v>
      </c>
      <c r="G1102" t="s">
        <v>3928</v>
      </c>
      <c r="H1102">
        <v>16929</v>
      </c>
      <c r="I1102" t="s">
        <v>616</v>
      </c>
      <c r="J1102" t="s">
        <v>2733</v>
      </c>
      <c r="K1102">
        <v>12070</v>
      </c>
      <c r="L1102" t="s">
        <v>638</v>
      </c>
      <c r="N1102" t="s">
        <v>3929</v>
      </c>
      <c r="O1102" t="s">
        <v>3812</v>
      </c>
      <c r="P1102" t="s">
        <v>3930</v>
      </c>
      <c r="Q1102" t="s">
        <v>3747</v>
      </c>
      <c r="R1102">
        <v>700</v>
      </c>
      <c r="S1102">
        <v>700</v>
      </c>
      <c r="T1102">
        <v>481</v>
      </c>
      <c r="U1102">
        <v>19</v>
      </c>
      <c r="V1102">
        <v>19</v>
      </c>
      <c r="W1102">
        <v>23</v>
      </c>
      <c r="Y1102" t="s">
        <v>3804</v>
      </c>
      <c r="Z1102" t="s">
        <v>607</v>
      </c>
      <c r="AA1102">
        <v>2.9999999999999997E-4</v>
      </c>
      <c r="AB1102">
        <v>9.5999999999999992E-3</v>
      </c>
      <c r="AC1102">
        <v>1.9300000000000001E-2</v>
      </c>
      <c r="AD1102" t="s">
        <v>607</v>
      </c>
      <c r="AE1102">
        <v>0.95250000000000001</v>
      </c>
      <c r="AF1102">
        <v>1.2800000000000001E-2</v>
      </c>
      <c r="AG1102">
        <v>2.5000000000000001E-3</v>
      </c>
      <c r="AH1102">
        <v>8.0000000000000004E-4</v>
      </c>
      <c r="AI1102">
        <v>8.9999999999999998E-4</v>
      </c>
      <c r="AJ1102">
        <v>4.0000000000000002E-4</v>
      </c>
      <c r="AK1102">
        <v>2.9999999999999997E-4</v>
      </c>
      <c r="AL1102">
        <v>1.7000000000000001E-4</v>
      </c>
      <c r="AM1102">
        <v>4.0000000000000003E-5</v>
      </c>
      <c r="AN1102">
        <v>6.0000000000000002E-5</v>
      </c>
      <c r="AO1102">
        <v>9.0000000000000006E-5</v>
      </c>
      <c r="AP1102">
        <v>0</v>
      </c>
      <c r="AQ1102" t="s">
        <v>607</v>
      </c>
      <c r="AR1102" t="s">
        <v>607</v>
      </c>
      <c r="AS1102" t="s">
        <v>607</v>
      </c>
      <c r="AT1102" t="s">
        <v>607</v>
      </c>
      <c r="AU1102" t="s">
        <v>606</v>
      </c>
      <c r="BK1102">
        <v>2.0000000000000002E-5</v>
      </c>
      <c r="BL1102">
        <v>4.0000000000000003E-5</v>
      </c>
      <c r="BM1102">
        <v>1.0000000000000001E-5</v>
      </c>
      <c r="BN1102">
        <v>0</v>
      </c>
      <c r="BO1102">
        <v>0</v>
      </c>
      <c r="BP1102">
        <v>1.0000000000000001E-5</v>
      </c>
      <c r="BQ1102">
        <v>0</v>
      </c>
      <c r="BR1102">
        <v>9.0000000000000006E-5</v>
      </c>
      <c r="BS1102">
        <v>2.0000000000000002E-5</v>
      </c>
      <c r="BT1102">
        <v>2.0000000000000002E-5</v>
      </c>
      <c r="BU1102">
        <v>3.0000000000000001E-5</v>
      </c>
      <c r="BV1102">
        <v>0.59099999999999997</v>
      </c>
      <c r="BW1102">
        <v>0.72432960000000002</v>
      </c>
      <c r="BX1102">
        <v>17.100000000000001</v>
      </c>
      <c r="BY1102">
        <v>4638.3999999999996</v>
      </c>
      <c r="BZ1102">
        <v>194.9</v>
      </c>
      <c r="CB1102">
        <v>109.4</v>
      </c>
      <c r="CC1102">
        <v>3.77729823</v>
      </c>
      <c r="CD1102">
        <v>3.7740875269999998</v>
      </c>
      <c r="CE1102">
        <v>220.44</v>
      </c>
      <c r="CF1102" t="s">
        <v>609</v>
      </c>
      <c r="CG1102">
        <v>5</v>
      </c>
      <c r="CH1102" t="s">
        <v>2614</v>
      </c>
      <c r="CJ1102" t="s">
        <v>2316</v>
      </c>
      <c r="CU1102">
        <v>485.9</v>
      </c>
      <c r="CV1102">
        <v>481</v>
      </c>
      <c r="CW1102" t="s">
        <v>3931</v>
      </c>
      <c r="CX1102">
        <v>0</v>
      </c>
      <c r="CY1102" t="s">
        <v>677</v>
      </c>
    </row>
    <row r="1103" spans="1:103" hidden="1">
      <c r="C1103" t="s">
        <v>3039</v>
      </c>
      <c r="D1103" t="s">
        <v>592</v>
      </c>
      <c r="E1103" t="s">
        <v>3163</v>
      </c>
      <c r="F1103" t="s">
        <v>594</v>
      </c>
      <c r="G1103" t="s">
        <v>3932</v>
      </c>
      <c r="H1103">
        <v>13088</v>
      </c>
      <c r="I1103" t="s">
        <v>616</v>
      </c>
      <c r="J1103" t="s">
        <v>2722</v>
      </c>
      <c r="L1103" t="s">
        <v>2310</v>
      </c>
      <c r="N1103" t="s">
        <v>3929</v>
      </c>
      <c r="O1103" t="s">
        <v>3812</v>
      </c>
      <c r="P1103" t="s">
        <v>3930</v>
      </c>
      <c r="Q1103" t="s">
        <v>3041</v>
      </c>
      <c r="R1103">
        <v>5900</v>
      </c>
      <c r="S1103">
        <v>5900</v>
      </c>
      <c r="T1103">
        <v>4810</v>
      </c>
      <c r="U1103">
        <v>13</v>
      </c>
      <c r="V1103">
        <v>13</v>
      </c>
      <c r="W1103">
        <v>23</v>
      </c>
      <c r="Y1103" t="s">
        <v>3933</v>
      </c>
      <c r="Z1103">
        <v>1E-4</v>
      </c>
      <c r="AA1103">
        <v>2.9999999999999997E-4</v>
      </c>
      <c r="AB1103">
        <v>7.7000000000000002E-3</v>
      </c>
      <c r="AC1103">
        <v>2.18E-2</v>
      </c>
      <c r="AD1103" t="s">
        <v>607</v>
      </c>
      <c r="AE1103">
        <v>0.95740000000000003</v>
      </c>
      <c r="AF1103">
        <v>9.4000000000000004E-3</v>
      </c>
      <c r="AG1103">
        <v>1.4E-3</v>
      </c>
      <c r="AH1103">
        <v>5.9999999999999995E-4</v>
      </c>
      <c r="AI1103">
        <v>4.0000000000000002E-4</v>
      </c>
      <c r="AJ1103">
        <v>2.0000000000000001E-4</v>
      </c>
      <c r="AK1103">
        <v>1E-4</v>
      </c>
      <c r="AL1103">
        <v>1.2999999999999999E-4</v>
      </c>
      <c r="AM1103">
        <v>6.9999999999999994E-5</v>
      </c>
      <c r="AN1103">
        <v>1.6000000000000001E-4</v>
      </c>
      <c r="AO1103">
        <v>9.0000000000000006E-5</v>
      </c>
      <c r="AP1103">
        <v>0</v>
      </c>
      <c r="AQ1103" t="s">
        <v>607</v>
      </c>
      <c r="AR1103" t="s">
        <v>607</v>
      </c>
      <c r="AS1103" t="s">
        <v>607</v>
      </c>
      <c r="AT1103" t="s">
        <v>606</v>
      </c>
      <c r="AU1103" t="s">
        <v>606</v>
      </c>
      <c r="BK1103">
        <v>1.0000000000000001E-5</v>
      </c>
      <c r="BL1103">
        <v>2.0000000000000002E-5</v>
      </c>
      <c r="BM1103">
        <v>0</v>
      </c>
      <c r="BN1103">
        <v>0</v>
      </c>
      <c r="BO1103">
        <v>0</v>
      </c>
      <c r="BP1103">
        <v>1.0000000000000001E-5</v>
      </c>
      <c r="BQ1103">
        <v>0</v>
      </c>
      <c r="BR1103">
        <v>5.0000000000000002E-5</v>
      </c>
      <c r="BS1103">
        <v>1.0000000000000001E-5</v>
      </c>
      <c r="BT1103">
        <v>1.0000000000000001E-5</v>
      </c>
      <c r="BU1103">
        <v>4.0000000000000003E-5</v>
      </c>
      <c r="BV1103">
        <v>0.58899999999999997</v>
      </c>
      <c r="BW1103">
        <v>0.72187840000000003</v>
      </c>
      <c r="BX1103">
        <v>17</v>
      </c>
      <c r="BY1103">
        <v>4648.1000000000004</v>
      </c>
      <c r="BZ1103">
        <v>194.4</v>
      </c>
      <c r="CB1103">
        <v>113.6</v>
      </c>
      <c r="CC1103">
        <v>3.9223133360000002</v>
      </c>
      <c r="CD1103">
        <v>3.9189793700000002</v>
      </c>
      <c r="CE1103">
        <v>230.56</v>
      </c>
      <c r="CF1103" t="s">
        <v>609</v>
      </c>
      <c r="CG1103">
        <v>5</v>
      </c>
      <c r="CH1103" t="s">
        <v>3043</v>
      </c>
      <c r="CJ1103" t="s">
        <v>2596</v>
      </c>
      <c r="CW1103" t="s">
        <v>3931</v>
      </c>
      <c r="CX1103">
        <v>0</v>
      </c>
      <c r="CY1103" t="s">
        <v>677</v>
      </c>
    </row>
    <row r="1104" spans="1:103" hidden="1">
      <c r="A1104" t="str">
        <f t="shared" ref="A1104:A1106" si="10">2&amp;J1104</f>
        <v>200/D-093-K/094-A-11/00</v>
      </c>
      <c r="B1104">
        <v>52717</v>
      </c>
      <c r="C1104" t="s">
        <v>3934</v>
      </c>
      <c r="D1104" t="s">
        <v>592</v>
      </c>
      <c r="E1104" t="s">
        <v>3163</v>
      </c>
      <c r="F1104" t="s">
        <v>594</v>
      </c>
      <c r="G1104" t="s">
        <v>3935</v>
      </c>
      <c r="H1104">
        <v>572</v>
      </c>
      <c r="I1104" t="s">
        <v>616</v>
      </c>
      <c r="J1104" t="s">
        <v>667</v>
      </c>
      <c r="L1104" t="s">
        <v>668</v>
      </c>
      <c r="N1104" t="s">
        <v>3936</v>
      </c>
      <c r="O1104" t="s">
        <v>3937</v>
      </c>
      <c r="P1104" t="s">
        <v>3938</v>
      </c>
      <c r="Q1104" t="s">
        <v>3124</v>
      </c>
      <c r="R1104">
        <v>4400</v>
      </c>
      <c r="S1104">
        <v>4400</v>
      </c>
      <c r="T1104">
        <v>4074</v>
      </c>
      <c r="U1104">
        <v>18</v>
      </c>
      <c r="V1104">
        <v>18</v>
      </c>
      <c r="W1104">
        <v>23</v>
      </c>
      <c r="Z1104" t="s">
        <v>607</v>
      </c>
      <c r="AA1104">
        <v>1E-4</v>
      </c>
      <c r="AB1104">
        <v>1.9E-3</v>
      </c>
      <c r="AC1104">
        <v>2.4500000000000001E-2</v>
      </c>
      <c r="AD1104">
        <v>9.1000000000000004E-3</v>
      </c>
      <c r="AE1104">
        <v>0.82389999999999997</v>
      </c>
      <c r="AF1104">
        <v>8.0399999999999999E-2</v>
      </c>
      <c r="AG1104">
        <v>3.3399999999999999E-2</v>
      </c>
      <c r="AH1104">
        <v>5.4999999999999997E-3</v>
      </c>
      <c r="AI1104">
        <v>1.03E-2</v>
      </c>
      <c r="AJ1104">
        <v>3.0999999999999999E-3</v>
      </c>
      <c r="AK1104">
        <v>3.0999999999999999E-3</v>
      </c>
      <c r="AL1104">
        <v>1.47E-3</v>
      </c>
      <c r="AM1104">
        <v>2.0000000000000001E-4</v>
      </c>
      <c r="AN1104">
        <v>4.0999999999999999E-4</v>
      </c>
      <c r="AO1104">
        <v>0</v>
      </c>
      <c r="AP1104">
        <v>0</v>
      </c>
      <c r="AQ1104" t="s">
        <v>607</v>
      </c>
      <c r="AR1104" t="s">
        <v>606</v>
      </c>
      <c r="AS1104" t="s">
        <v>606</v>
      </c>
      <c r="AT1104" t="s">
        <v>606</v>
      </c>
      <c r="AU1104" t="s">
        <v>606</v>
      </c>
      <c r="BK1104">
        <v>2.2000000000000001E-4</v>
      </c>
      <c r="BL1104">
        <v>5.0000000000000002E-5</v>
      </c>
      <c r="BM1104">
        <v>1.7000000000000001E-4</v>
      </c>
      <c r="BN1104">
        <v>0</v>
      </c>
      <c r="BO1104">
        <v>0</v>
      </c>
      <c r="BP1104">
        <v>0</v>
      </c>
      <c r="BQ1104">
        <v>0</v>
      </c>
      <c r="BR1104">
        <v>1.08E-3</v>
      </c>
      <c r="BS1104">
        <v>3.3E-4</v>
      </c>
      <c r="BT1104">
        <v>4.4999999999999999E-4</v>
      </c>
      <c r="BU1104">
        <v>3.2000000000000003E-4</v>
      </c>
      <c r="BV1104">
        <v>0.70299999999999996</v>
      </c>
      <c r="BW1104">
        <v>0.86159680000000005</v>
      </c>
      <c r="BX1104">
        <v>20.399999999999999</v>
      </c>
      <c r="BY1104">
        <v>4686.8999999999996</v>
      </c>
      <c r="BZ1104">
        <v>217.1</v>
      </c>
      <c r="CB1104">
        <v>93.3</v>
      </c>
      <c r="CC1104">
        <v>3.2214069919999999</v>
      </c>
      <c r="CD1104">
        <v>3.2186687960000002</v>
      </c>
      <c r="CE1104">
        <v>185.15</v>
      </c>
      <c r="CF1104" t="s">
        <v>673</v>
      </c>
      <c r="CG1104">
        <v>9100</v>
      </c>
      <c r="CH1104" t="s">
        <v>674</v>
      </c>
      <c r="CJ1104" t="s">
        <v>675</v>
      </c>
      <c r="CW1104" t="s">
        <v>3939</v>
      </c>
      <c r="CX1104">
        <v>6100</v>
      </c>
      <c r="CY1104" t="s">
        <v>677</v>
      </c>
    </row>
    <row r="1105" spans="1:103" hidden="1">
      <c r="A1105" t="str">
        <f t="shared" si="10"/>
        <v>200/C-022-F/094-A-14/00</v>
      </c>
      <c r="C1105" t="s">
        <v>3940</v>
      </c>
      <c r="D1105" t="s">
        <v>592</v>
      </c>
      <c r="E1105" t="s">
        <v>3163</v>
      </c>
      <c r="F1105" t="s">
        <v>594</v>
      </c>
      <c r="G1105" t="s">
        <v>3941</v>
      </c>
      <c r="H1105">
        <v>9423</v>
      </c>
      <c r="I1105" t="s">
        <v>616</v>
      </c>
      <c r="J1105" t="s">
        <v>3942</v>
      </c>
      <c r="K1105">
        <v>1753</v>
      </c>
      <c r="L1105" t="s">
        <v>874</v>
      </c>
      <c r="M1105" t="s">
        <v>3943</v>
      </c>
      <c r="N1105" t="s">
        <v>3936</v>
      </c>
      <c r="O1105" t="s">
        <v>3937</v>
      </c>
      <c r="P1105" t="s">
        <v>3938</v>
      </c>
      <c r="Q1105" t="s">
        <v>642</v>
      </c>
      <c r="R1105">
        <v>110</v>
      </c>
      <c r="S1105">
        <v>110</v>
      </c>
      <c r="T1105">
        <v>100</v>
      </c>
      <c r="U1105">
        <v>8</v>
      </c>
      <c r="V1105">
        <v>8</v>
      </c>
      <c r="W1105">
        <v>21</v>
      </c>
      <c r="Z1105">
        <v>2.0000000000000001E-4</v>
      </c>
      <c r="AA1105">
        <v>1E-4</v>
      </c>
      <c r="AB1105">
        <v>4.5999999999999999E-3</v>
      </c>
      <c r="AC1105">
        <v>1.7299999999999999E-2</v>
      </c>
      <c r="AD1105">
        <v>4.4000000000000003E-3</v>
      </c>
      <c r="AE1105">
        <v>0.79039999999999999</v>
      </c>
      <c r="AF1105">
        <v>9.5200000000000007E-2</v>
      </c>
      <c r="AG1105">
        <v>5.0599999999999999E-2</v>
      </c>
      <c r="AH1105">
        <v>6.6E-3</v>
      </c>
      <c r="AI1105">
        <v>1.4500000000000001E-2</v>
      </c>
      <c r="AJ1105">
        <v>4.0000000000000001E-3</v>
      </c>
      <c r="AK1105">
        <v>4.1999999999999997E-3</v>
      </c>
      <c r="AL1105">
        <v>1.89E-3</v>
      </c>
      <c r="AM1105">
        <v>5.1000000000000004E-4</v>
      </c>
      <c r="AN1105">
        <v>1.09E-3</v>
      </c>
      <c r="AO1105">
        <v>1.7000000000000001E-4</v>
      </c>
      <c r="AP1105">
        <v>0</v>
      </c>
      <c r="AQ1105" t="s">
        <v>607</v>
      </c>
      <c r="AR1105" t="s">
        <v>606</v>
      </c>
      <c r="AS1105" t="s">
        <v>606</v>
      </c>
      <c r="AT1105" t="s">
        <v>606</v>
      </c>
      <c r="AU1105" t="s">
        <v>606</v>
      </c>
      <c r="BK1105">
        <v>2.7E-4</v>
      </c>
      <c r="BL1105">
        <v>5.0000000000000002E-5</v>
      </c>
      <c r="BM1105">
        <v>3.3E-4</v>
      </c>
      <c r="BN1105">
        <v>2.0000000000000002E-5</v>
      </c>
      <c r="BO1105">
        <v>2.0000000000000002E-5</v>
      </c>
      <c r="BP1105">
        <v>9.0000000000000006E-5</v>
      </c>
      <c r="BQ1105">
        <v>0</v>
      </c>
      <c r="BR1105">
        <v>1.3600000000000001E-3</v>
      </c>
      <c r="BS1105">
        <v>5.2999999999999998E-4</v>
      </c>
      <c r="BT1105">
        <v>8.8999999999999995E-4</v>
      </c>
      <c r="BU1105">
        <v>6.8000000000000005E-4</v>
      </c>
      <c r="BV1105">
        <v>0.73799999999999999</v>
      </c>
      <c r="BW1105">
        <v>0.90449279999999999</v>
      </c>
      <c r="BX1105">
        <v>21.4</v>
      </c>
      <c r="BY1105">
        <v>4629.5</v>
      </c>
      <c r="BZ1105">
        <v>222.8</v>
      </c>
      <c r="CB1105">
        <v>96.7</v>
      </c>
      <c r="CC1105">
        <v>3.3388001730000001</v>
      </c>
      <c r="CD1105">
        <v>3.3359621920000002</v>
      </c>
      <c r="CE1105">
        <v>192.58</v>
      </c>
      <c r="CF1105" t="s">
        <v>673</v>
      </c>
      <c r="CG1105">
        <v>4400</v>
      </c>
      <c r="CH1105" t="s">
        <v>3944</v>
      </c>
      <c r="CJ1105" t="s">
        <v>3945</v>
      </c>
      <c r="CL1105">
        <v>1148.4000000000001</v>
      </c>
      <c r="CM1105">
        <v>1151.5</v>
      </c>
      <c r="CN1105">
        <v>1121</v>
      </c>
      <c r="CO1105">
        <v>1123.4000000000001</v>
      </c>
      <c r="CP1105">
        <v>1121</v>
      </c>
      <c r="CQ1105">
        <v>1123.4000000000001</v>
      </c>
      <c r="CU1105">
        <v>786.5</v>
      </c>
      <c r="CV1105">
        <v>782.3</v>
      </c>
      <c r="CW1105" t="s">
        <v>3740</v>
      </c>
      <c r="CX1105">
        <v>800</v>
      </c>
      <c r="CY1105" t="s">
        <v>677</v>
      </c>
    </row>
    <row r="1106" spans="1:103" hidden="1">
      <c r="A1106" t="str">
        <f t="shared" si="10"/>
        <v>200/B-002-F/094-A-14/00</v>
      </c>
      <c r="B1106">
        <v>52680</v>
      </c>
      <c r="C1106" t="s">
        <v>3946</v>
      </c>
      <c r="D1106" t="s">
        <v>592</v>
      </c>
      <c r="E1106" t="s">
        <v>3163</v>
      </c>
      <c r="F1106" t="s">
        <v>594</v>
      </c>
      <c r="G1106" t="s">
        <v>3947</v>
      </c>
      <c r="H1106">
        <v>283</v>
      </c>
      <c r="I1106" t="s">
        <v>616</v>
      </c>
      <c r="J1106" t="s">
        <v>3068</v>
      </c>
      <c r="K1106">
        <v>2026</v>
      </c>
      <c r="L1106" t="s">
        <v>864</v>
      </c>
      <c r="N1106" t="s">
        <v>3936</v>
      </c>
      <c r="O1106" t="s">
        <v>3937</v>
      </c>
      <c r="P1106" t="s">
        <v>3938</v>
      </c>
      <c r="Q1106" t="s">
        <v>642</v>
      </c>
      <c r="R1106">
        <v>200</v>
      </c>
      <c r="S1106">
        <v>200</v>
      </c>
      <c r="T1106">
        <v>96</v>
      </c>
      <c r="U1106">
        <v>17</v>
      </c>
      <c r="V1106">
        <v>17</v>
      </c>
      <c r="W1106">
        <v>24</v>
      </c>
      <c r="Z1106" t="s">
        <v>607</v>
      </c>
      <c r="AA1106">
        <v>1E-4</v>
      </c>
      <c r="AB1106">
        <v>3.7000000000000002E-3</v>
      </c>
      <c r="AC1106">
        <v>2.23E-2</v>
      </c>
      <c r="AD1106">
        <v>6.7999999999999996E-3</v>
      </c>
      <c r="AE1106">
        <v>0.83160000000000001</v>
      </c>
      <c r="AF1106">
        <v>7.8399999999999997E-2</v>
      </c>
      <c r="AG1106">
        <v>3.1399999999999997E-2</v>
      </c>
      <c r="AH1106">
        <v>5.0000000000000001E-3</v>
      </c>
      <c r="AI1106">
        <v>9.1999999999999998E-3</v>
      </c>
      <c r="AJ1106">
        <v>2.8999999999999998E-3</v>
      </c>
      <c r="AK1106">
        <v>2.8999999999999998E-3</v>
      </c>
      <c r="AL1106">
        <v>1.41E-3</v>
      </c>
      <c r="AM1106">
        <v>3.5E-4</v>
      </c>
      <c r="AN1106">
        <v>9.1E-4</v>
      </c>
      <c r="AO1106">
        <v>1.1E-4</v>
      </c>
      <c r="AP1106">
        <v>0</v>
      </c>
      <c r="AQ1106" t="s">
        <v>607</v>
      </c>
      <c r="AR1106" t="s">
        <v>606</v>
      </c>
      <c r="AS1106" t="s">
        <v>607</v>
      </c>
      <c r="AT1106" t="s">
        <v>606</v>
      </c>
      <c r="AU1106" t="s">
        <v>606</v>
      </c>
      <c r="BK1106">
        <v>2.3000000000000001E-4</v>
      </c>
      <c r="BL1106">
        <v>5.0000000000000002E-5</v>
      </c>
      <c r="BM1106">
        <v>2.5999999999999998E-4</v>
      </c>
      <c r="BN1106">
        <v>1.0000000000000001E-5</v>
      </c>
      <c r="BO1106">
        <v>1.0000000000000001E-5</v>
      </c>
      <c r="BP1106">
        <v>6.9999999999999994E-5</v>
      </c>
      <c r="BQ1106">
        <v>0</v>
      </c>
      <c r="BR1106">
        <v>1.0399999999999999E-3</v>
      </c>
      <c r="BS1106">
        <v>3.1E-4</v>
      </c>
      <c r="BT1106">
        <v>5.1000000000000004E-4</v>
      </c>
      <c r="BU1106">
        <v>4.2999999999999999E-4</v>
      </c>
      <c r="BV1106">
        <v>0.69699999999999995</v>
      </c>
      <c r="BW1106">
        <v>0.85424319999999998</v>
      </c>
      <c r="BX1106">
        <v>20.2</v>
      </c>
      <c r="BY1106">
        <v>4669</v>
      </c>
      <c r="BZ1106">
        <v>215.5</v>
      </c>
      <c r="CB1106">
        <v>97.7</v>
      </c>
      <c r="CC1106">
        <v>3.3733275790000001</v>
      </c>
      <c r="CD1106">
        <v>3.3704602499999998</v>
      </c>
      <c r="CE1106">
        <v>194.18</v>
      </c>
      <c r="CF1106" t="s">
        <v>673</v>
      </c>
      <c r="CG1106">
        <v>6800</v>
      </c>
      <c r="CH1106" t="s">
        <v>3071</v>
      </c>
      <c r="CJ1106" t="s">
        <v>3072</v>
      </c>
      <c r="CU1106">
        <v>735</v>
      </c>
      <c r="CV1106">
        <v>731.3</v>
      </c>
      <c r="CW1106" t="s">
        <v>3740</v>
      </c>
      <c r="CX1106">
        <v>0</v>
      </c>
      <c r="CY1106" t="s">
        <v>677</v>
      </c>
    </row>
    <row r="1107" spans="1:103" hidden="1">
      <c r="B1107">
        <v>79040</v>
      </c>
      <c r="C1107" t="s">
        <v>3105</v>
      </c>
      <c r="D1107" t="s">
        <v>592</v>
      </c>
      <c r="E1107" t="s">
        <v>614</v>
      </c>
      <c r="F1107" t="s">
        <v>594</v>
      </c>
      <c r="G1107" t="s">
        <v>3948</v>
      </c>
      <c r="H1107">
        <v>14679</v>
      </c>
      <c r="I1107" t="s">
        <v>616</v>
      </c>
      <c r="J1107" t="s">
        <v>1302</v>
      </c>
      <c r="L1107" t="s">
        <v>617</v>
      </c>
      <c r="N1107" t="s">
        <v>3949</v>
      </c>
      <c r="O1107" t="s">
        <v>3950</v>
      </c>
      <c r="P1107" t="s">
        <v>3951</v>
      </c>
      <c r="Q1107" t="s">
        <v>3114</v>
      </c>
      <c r="R1107">
        <v>6987</v>
      </c>
      <c r="S1107">
        <v>6987</v>
      </c>
      <c r="T1107">
        <v>5980</v>
      </c>
      <c r="U1107">
        <v>20</v>
      </c>
      <c r="V1107">
        <v>20</v>
      </c>
      <c r="W1107">
        <v>23</v>
      </c>
      <c r="Y1107" t="s">
        <v>3952</v>
      </c>
      <c r="Z1107" t="s">
        <v>607</v>
      </c>
      <c r="AA1107">
        <v>4.0000000000000002E-4</v>
      </c>
      <c r="AB1107">
        <v>9.5999999999999992E-3</v>
      </c>
      <c r="AC1107">
        <v>1.34E-2</v>
      </c>
      <c r="AD1107" t="s">
        <v>606</v>
      </c>
      <c r="AE1107">
        <v>0.96719999999999995</v>
      </c>
      <c r="AF1107">
        <v>6.4000000000000003E-3</v>
      </c>
      <c r="AG1107">
        <v>1.1000000000000001E-3</v>
      </c>
      <c r="AH1107">
        <v>2.9999999999999997E-4</v>
      </c>
      <c r="AI1107">
        <v>2.0000000000000001E-4</v>
      </c>
      <c r="AJ1107">
        <v>2.0000000000000001E-4</v>
      </c>
      <c r="AK1107">
        <v>2.0000000000000001E-4</v>
      </c>
      <c r="AL1107">
        <v>2.0000000000000001E-4</v>
      </c>
      <c r="AM1107">
        <v>1.6000000000000001E-4</v>
      </c>
      <c r="AN1107">
        <v>3.5E-4</v>
      </c>
      <c r="AO1107">
        <v>0</v>
      </c>
      <c r="AP1107">
        <v>0</v>
      </c>
      <c r="AQ1107" t="s">
        <v>606</v>
      </c>
      <c r="AR1107" t="s">
        <v>606</v>
      </c>
      <c r="AS1107" t="s">
        <v>606</v>
      </c>
      <c r="AT1107" t="s">
        <v>606</v>
      </c>
      <c r="AU1107" t="s">
        <v>606</v>
      </c>
      <c r="BK1107">
        <v>0</v>
      </c>
      <c r="BL1107">
        <v>4.0000000000000003E-5</v>
      </c>
      <c r="BM1107">
        <v>0</v>
      </c>
      <c r="BN1107">
        <v>0</v>
      </c>
      <c r="BO1107">
        <v>0</v>
      </c>
      <c r="BP1107">
        <v>0</v>
      </c>
      <c r="BQ1107">
        <v>0</v>
      </c>
      <c r="BR1107">
        <v>1.6000000000000001E-4</v>
      </c>
      <c r="BS1107">
        <v>2.0000000000000002E-5</v>
      </c>
      <c r="BT1107">
        <v>2.0000000000000002E-5</v>
      </c>
      <c r="BU1107">
        <v>5.0000000000000002E-5</v>
      </c>
      <c r="BV1107">
        <v>0.57899999999999996</v>
      </c>
      <c r="BW1107">
        <v>0.70962239999999999</v>
      </c>
      <c r="BX1107">
        <v>16.8</v>
      </c>
      <c r="BY1107">
        <v>4621.3</v>
      </c>
      <c r="BZ1107">
        <v>192.9</v>
      </c>
      <c r="CB1107">
        <v>103.7</v>
      </c>
      <c r="CC1107">
        <v>3.580492016</v>
      </c>
      <c r="CD1107">
        <v>3.5774485970000001</v>
      </c>
      <c r="CE1107">
        <v>210.57</v>
      </c>
      <c r="CF1107" t="s">
        <v>609</v>
      </c>
      <c r="CG1107">
        <v>0</v>
      </c>
      <c r="CH1107" t="s">
        <v>628</v>
      </c>
      <c r="CJ1107" t="s">
        <v>624</v>
      </c>
      <c r="CW1107" t="s">
        <v>3953</v>
      </c>
      <c r="CX1107">
        <v>0</v>
      </c>
      <c r="CY1107" t="s">
        <v>677</v>
      </c>
    </row>
    <row r="1108" spans="1:103" hidden="1">
      <c r="B1108">
        <v>79041</v>
      </c>
      <c r="C1108" t="s">
        <v>3105</v>
      </c>
      <c r="D1108" t="s">
        <v>592</v>
      </c>
      <c r="E1108" t="s">
        <v>614</v>
      </c>
      <c r="F1108" t="s">
        <v>594</v>
      </c>
      <c r="G1108" t="s">
        <v>3954</v>
      </c>
      <c r="H1108">
        <v>14818</v>
      </c>
      <c r="I1108" t="s">
        <v>616</v>
      </c>
      <c r="J1108" t="s">
        <v>1302</v>
      </c>
      <c r="L1108" t="s">
        <v>617</v>
      </c>
      <c r="N1108" t="s">
        <v>3949</v>
      </c>
      <c r="O1108" t="s">
        <v>3950</v>
      </c>
      <c r="P1108" t="s">
        <v>3951</v>
      </c>
      <c r="Q1108" t="s">
        <v>3110</v>
      </c>
      <c r="R1108">
        <v>7031</v>
      </c>
      <c r="S1108">
        <v>7031</v>
      </c>
      <c r="T1108">
        <v>6089</v>
      </c>
      <c r="U1108">
        <v>20</v>
      </c>
      <c r="V1108">
        <v>20</v>
      </c>
      <c r="W1108">
        <v>23</v>
      </c>
      <c r="Y1108" t="s">
        <v>3955</v>
      </c>
      <c r="Z1108" t="s">
        <v>607</v>
      </c>
      <c r="AA1108">
        <v>5.0000000000000001E-4</v>
      </c>
      <c r="AB1108">
        <v>0.01</v>
      </c>
      <c r="AC1108">
        <v>8.9999999999999993E-3</v>
      </c>
      <c r="AD1108" t="s">
        <v>606</v>
      </c>
      <c r="AE1108">
        <v>0.97089999999999999</v>
      </c>
      <c r="AF1108">
        <v>6.8999999999999999E-3</v>
      </c>
      <c r="AG1108">
        <v>1.1999999999999999E-3</v>
      </c>
      <c r="AH1108">
        <v>2.9999999999999997E-4</v>
      </c>
      <c r="AI1108">
        <v>2.0000000000000001E-4</v>
      </c>
      <c r="AJ1108">
        <v>2.0000000000000001E-4</v>
      </c>
      <c r="AK1108">
        <v>1E-4</v>
      </c>
      <c r="AL1108">
        <v>1.3999999999999999E-4</v>
      </c>
      <c r="AM1108">
        <v>6.0000000000000002E-5</v>
      </c>
      <c r="AN1108">
        <v>2.5000000000000001E-4</v>
      </c>
      <c r="AO1108">
        <v>0</v>
      </c>
      <c r="AP1108">
        <v>0</v>
      </c>
      <c r="AQ1108" t="s">
        <v>607</v>
      </c>
      <c r="AR1108" t="s">
        <v>606</v>
      </c>
      <c r="AS1108" t="s">
        <v>607</v>
      </c>
      <c r="AT1108" t="s">
        <v>607</v>
      </c>
      <c r="AU1108" t="s">
        <v>606</v>
      </c>
      <c r="BK1108">
        <v>0</v>
      </c>
      <c r="BL1108">
        <v>3.0000000000000001E-5</v>
      </c>
      <c r="BM1108">
        <v>0</v>
      </c>
      <c r="BN1108">
        <v>0</v>
      </c>
      <c r="BO1108">
        <v>0</v>
      </c>
      <c r="BP1108">
        <v>0</v>
      </c>
      <c r="BQ1108">
        <v>0</v>
      </c>
      <c r="BR1108">
        <v>1.2999999999999999E-4</v>
      </c>
      <c r="BS1108">
        <v>2.0000000000000002E-5</v>
      </c>
      <c r="BT1108">
        <v>2.0000000000000002E-5</v>
      </c>
      <c r="BU1108">
        <v>5.0000000000000002E-5</v>
      </c>
      <c r="BV1108">
        <v>0.57499999999999996</v>
      </c>
      <c r="BW1108">
        <v>0.70472000000000001</v>
      </c>
      <c r="BX1108">
        <v>16.7</v>
      </c>
      <c r="BY1108">
        <v>4608.8</v>
      </c>
      <c r="BZ1108">
        <v>192.4</v>
      </c>
      <c r="CB1108">
        <v>105.3</v>
      </c>
      <c r="CC1108">
        <v>3.635735865</v>
      </c>
      <c r="CD1108">
        <v>3.6326454899999998</v>
      </c>
      <c r="CE1108">
        <v>213.92</v>
      </c>
      <c r="CF1108" t="s">
        <v>609</v>
      </c>
      <c r="CG1108">
        <v>0</v>
      </c>
      <c r="CH1108" t="s">
        <v>631</v>
      </c>
      <c r="CJ1108" t="s">
        <v>624</v>
      </c>
      <c r="CW1108" t="s">
        <v>3953</v>
      </c>
      <c r="CX1108">
        <v>0</v>
      </c>
      <c r="CY1108" t="s">
        <v>677</v>
      </c>
    </row>
    <row r="1109" spans="1:103" hidden="1">
      <c r="B1109">
        <v>52386</v>
      </c>
      <c r="C1109" t="s">
        <v>3956</v>
      </c>
      <c r="D1109" t="s">
        <v>592</v>
      </c>
      <c r="E1109" t="s">
        <v>3163</v>
      </c>
      <c r="F1109" t="s">
        <v>594</v>
      </c>
      <c r="G1109" t="s">
        <v>3957</v>
      </c>
      <c r="H1109">
        <v>13958</v>
      </c>
      <c r="I1109" t="s">
        <v>616</v>
      </c>
      <c r="J1109" t="s">
        <v>3958</v>
      </c>
      <c r="K1109">
        <v>9499</v>
      </c>
      <c r="L1109" t="s">
        <v>3028</v>
      </c>
      <c r="M1109" t="s">
        <v>3350</v>
      </c>
      <c r="N1109" t="s">
        <v>3959</v>
      </c>
      <c r="O1109" t="s">
        <v>3960</v>
      </c>
      <c r="P1109" t="s">
        <v>3961</v>
      </c>
      <c r="Q1109" t="s">
        <v>642</v>
      </c>
      <c r="R1109">
        <v>230</v>
      </c>
      <c r="S1109">
        <v>230</v>
      </c>
      <c r="T1109">
        <v>240</v>
      </c>
      <c r="U1109">
        <v>9</v>
      </c>
      <c r="V1109">
        <v>9</v>
      </c>
      <c r="W1109">
        <v>22</v>
      </c>
      <c r="Z1109" t="s">
        <v>607</v>
      </c>
      <c r="AA1109">
        <v>1E-4</v>
      </c>
      <c r="AB1109">
        <v>2.8E-3</v>
      </c>
      <c r="AC1109">
        <v>4.3700000000000003E-2</v>
      </c>
      <c r="AD1109">
        <v>6.6299999999999998E-2</v>
      </c>
      <c r="AE1109">
        <v>0.82720000000000005</v>
      </c>
      <c r="AF1109">
        <v>3.6400000000000002E-2</v>
      </c>
      <c r="AG1109">
        <v>1.2999999999999999E-2</v>
      </c>
      <c r="AH1109">
        <v>2.2000000000000001E-3</v>
      </c>
      <c r="AI1109">
        <v>4.0000000000000001E-3</v>
      </c>
      <c r="AJ1109">
        <v>1.1000000000000001E-3</v>
      </c>
      <c r="AK1109">
        <v>1.2999999999999999E-3</v>
      </c>
      <c r="AL1109">
        <v>6.2E-4</v>
      </c>
      <c r="AM1109">
        <v>2.1000000000000001E-4</v>
      </c>
      <c r="AN1109">
        <v>2.9E-4</v>
      </c>
      <c r="AO1109">
        <v>0</v>
      </c>
      <c r="AP1109">
        <v>0</v>
      </c>
      <c r="AQ1109" t="s">
        <v>607</v>
      </c>
      <c r="AR1109" t="s">
        <v>607</v>
      </c>
      <c r="AS1109" t="s">
        <v>607</v>
      </c>
      <c r="AT1109" t="s">
        <v>606</v>
      </c>
      <c r="AU1109" t="s">
        <v>606</v>
      </c>
      <c r="BK1109">
        <v>1.0000000000000001E-5</v>
      </c>
      <c r="BL1109">
        <v>2.0000000000000002E-5</v>
      </c>
      <c r="BM1109">
        <v>3.0000000000000001E-5</v>
      </c>
      <c r="BN1109">
        <v>0</v>
      </c>
      <c r="BO1109">
        <v>0</v>
      </c>
      <c r="BP1109">
        <v>0</v>
      </c>
      <c r="BQ1109">
        <v>0</v>
      </c>
      <c r="BR1109">
        <v>4.6000000000000001E-4</v>
      </c>
      <c r="BS1109">
        <v>1E-4</v>
      </c>
      <c r="BT1109">
        <v>8.0000000000000007E-5</v>
      </c>
      <c r="BU1109">
        <v>8.0000000000000007E-5</v>
      </c>
      <c r="BV1109">
        <v>0.68700000000000006</v>
      </c>
      <c r="BW1109">
        <v>0.84198720000000005</v>
      </c>
      <c r="BX1109">
        <v>19.899999999999999</v>
      </c>
      <c r="BY1109">
        <v>5002.7</v>
      </c>
      <c r="BZ1109">
        <v>216.6</v>
      </c>
      <c r="CB1109">
        <v>101.7</v>
      </c>
      <c r="CC1109">
        <v>3.5114372029999998</v>
      </c>
      <c r="CD1109">
        <v>3.508452482</v>
      </c>
      <c r="CE1109">
        <v>205.14</v>
      </c>
      <c r="CF1109" t="s">
        <v>673</v>
      </c>
      <c r="CG1109">
        <v>66300</v>
      </c>
      <c r="CH1109" t="s">
        <v>3962</v>
      </c>
      <c r="CJ1109" t="s">
        <v>3963</v>
      </c>
      <c r="CL1109">
        <v>1258</v>
      </c>
      <c r="CM1109">
        <v>2274</v>
      </c>
      <c r="CN1109">
        <v>1258</v>
      </c>
      <c r="CO1109">
        <v>2274</v>
      </c>
      <c r="CR1109" t="s">
        <v>780</v>
      </c>
      <c r="CS1109" t="s">
        <v>780</v>
      </c>
      <c r="CT1109" t="s">
        <v>780</v>
      </c>
      <c r="CU1109">
        <v>626.4</v>
      </c>
      <c r="CV1109">
        <v>622</v>
      </c>
      <c r="CW1109" t="s">
        <v>3964</v>
      </c>
      <c r="CX1109">
        <v>61400</v>
      </c>
      <c r="CY1109" t="s">
        <v>677</v>
      </c>
    </row>
    <row r="1110" spans="1:103" hidden="1">
      <c r="B1110">
        <v>52461</v>
      </c>
      <c r="C1110" t="s">
        <v>3965</v>
      </c>
      <c r="D1110" t="s">
        <v>592</v>
      </c>
      <c r="E1110" t="s">
        <v>3163</v>
      </c>
      <c r="F1110" t="s">
        <v>594</v>
      </c>
      <c r="G1110" t="s">
        <v>3966</v>
      </c>
      <c r="H1110">
        <v>12160</v>
      </c>
      <c r="I1110" t="s">
        <v>616</v>
      </c>
      <c r="J1110" t="s">
        <v>3785</v>
      </c>
      <c r="K1110">
        <v>82</v>
      </c>
      <c r="L1110" t="s">
        <v>3028</v>
      </c>
      <c r="M1110" t="s">
        <v>3967</v>
      </c>
      <c r="N1110" t="s">
        <v>3959</v>
      </c>
      <c r="O1110" t="s">
        <v>3960</v>
      </c>
      <c r="P1110" t="s">
        <v>3961</v>
      </c>
      <c r="Q1110" t="s">
        <v>823</v>
      </c>
      <c r="R1110">
        <v>160</v>
      </c>
      <c r="S1110">
        <v>160</v>
      </c>
      <c r="T1110">
        <v>152</v>
      </c>
      <c r="U1110">
        <v>6</v>
      </c>
      <c r="V1110">
        <v>6</v>
      </c>
      <c r="W1110">
        <v>22</v>
      </c>
      <c r="Z1110">
        <v>1E-4</v>
      </c>
      <c r="AA1110">
        <v>1E-4</v>
      </c>
      <c r="AB1110">
        <v>1.8E-3</v>
      </c>
      <c r="AC1110">
        <v>4.6300000000000001E-2</v>
      </c>
      <c r="AD1110">
        <v>6.7699999999999996E-2</v>
      </c>
      <c r="AE1110">
        <v>0.81540000000000001</v>
      </c>
      <c r="AF1110">
        <v>4.1200000000000001E-2</v>
      </c>
      <c r="AG1110">
        <v>1.4500000000000001E-2</v>
      </c>
      <c r="AH1110">
        <v>2.7000000000000001E-3</v>
      </c>
      <c r="AI1110">
        <v>4.7999999999999996E-3</v>
      </c>
      <c r="AJ1110">
        <v>1.2999999999999999E-3</v>
      </c>
      <c r="AK1110">
        <v>1.6000000000000001E-3</v>
      </c>
      <c r="AL1110">
        <v>6.4000000000000005E-4</v>
      </c>
      <c r="AM1110">
        <v>2.5000000000000001E-4</v>
      </c>
      <c r="AN1110">
        <v>4.2000000000000002E-4</v>
      </c>
      <c r="AO1110">
        <v>5.0000000000000002E-5</v>
      </c>
      <c r="AP1110">
        <v>0</v>
      </c>
      <c r="AQ1110" t="s">
        <v>607</v>
      </c>
      <c r="AR1110" t="s">
        <v>607</v>
      </c>
      <c r="AS1110" t="s">
        <v>607</v>
      </c>
      <c r="AT1110" t="s">
        <v>607</v>
      </c>
      <c r="AU1110" t="s">
        <v>606</v>
      </c>
      <c r="BK1110">
        <v>2.0000000000000002E-5</v>
      </c>
      <c r="BL1110">
        <v>2.0000000000000002E-5</v>
      </c>
      <c r="BM1110">
        <v>6.9999999999999994E-5</v>
      </c>
      <c r="BN1110">
        <v>1.0000000000000001E-5</v>
      </c>
      <c r="BO1110">
        <v>1.0000000000000001E-5</v>
      </c>
      <c r="BP1110">
        <v>3.0000000000000001E-5</v>
      </c>
      <c r="BQ1110">
        <v>0</v>
      </c>
      <c r="BR1110">
        <v>6.4000000000000005E-4</v>
      </c>
      <c r="BS1110">
        <v>1.2999999999999999E-4</v>
      </c>
      <c r="BT1110">
        <v>1E-4</v>
      </c>
      <c r="BU1110">
        <v>1.1E-4</v>
      </c>
      <c r="BV1110">
        <v>0.7</v>
      </c>
      <c r="BW1110">
        <v>0.85792000000000002</v>
      </c>
      <c r="BX1110">
        <v>20.3</v>
      </c>
      <c r="BY1110">
        <v>5014.8</v>
      </c>
      <c r="BZ1110">
        <v>218.8</v>
      </c>
      <c r="CB1110">
        <v>103.4</v>
      </c>
      <c r="CC1110">
        <v>3.5701337940000002</v>
      </c>
      <c r="CD1110">
        <v>3.56709918</v>
      </c>
      <c r="CE1110">
        <v>208.14</v>
      </c>
      <c r="CF1110" t="s">
        <v>673</v>
      </c>
      <c r="CG1110">
        <v>67700</v>
      </c>
      <c r="CH1110" t="s">
        <v>3786</v>
      </c>
      <c r="CJ1110" t="s">
        <v>3787</v>
      </c>
      <c r="CL1110" t="s">
        <v>779</v>
      </c>
      <c r="CM1110" t="s">
        <v>779</v>
      </c>
      <c r="CU1110">
        <v>656.8</v>
      </c>
      <c r="CV1110">
        <v>653.4</v>
      </c>
      <c r="CW1110" t="s">
        <v>3964</v>
      </c>
      <c r="CX1110">
        <v>64000</v>
      </c>
      <c r="CY1110" t="s">
        <v>677</v>
      </c>
    </row>
    <row r="1111" spans="1:103" hidden="1">
      <c r="C1111" t="s">
        <v>3968</v>
      </c>
      <c r="D1111" t="s">
        <v>592</v>
      </c>
      <c r="E1111" t="s">
        <v>3163</v>
      </c>
      <c r="F1111" t="s">
        <v>594</v>
      </c>
      <c r="G1111" t="s">
        <v>3969</v>
      </c>
      <c r="H1111">
        <v>13661</v>
      </c>
      <c r="I1111" t="s">
        <v>616</v>
      </c>
      <c r="J1111" t="s">
        <v>3970</v>
      </c>
      <c r="K1111">
        <v>10597</v>
      </c>
      <c r="L1111" t="s">
        <v>3028</v>
      </c>
      <c r="M1111" t="s">
        <v>3762</v>
      </c>
      <c r="N1111" t="s">
        <v>3959</v>
      </c>
      <c r="O1111" t="s">
        <v>3960</v>
      </c>
      <c r="P1111" t="s">
        <v>3961</v>
      </c>
      <c r="Q1111" t="s">
        <v>712</v>
      </c>
      <c r="R1111">
        <v>170</v>
      </c>
      <c r="S1111">
        <v>170</v>
      </c>
      <c r="T1111">
        <v>184</v>
      </c>
      <c r="U1111">
        <v>0</v>
      </c>
      <c r="V1111">
        <v>0</v>
      </c>
      <c r="W1111">
        <v>22</v>
      </c>
      <c r="Z1111">
        <v>1.1000000000000001E-3</v>
      </c>
      <c r="AA1111">
        <v>1E-4</v>
      </c>
      <c r="AB1111">
        <v>2.3999999999999998E-3</v>
      </c>
      <c r="AC1111">
        <v>2.4500000000000001E-2</v>
      </c>
      <c r="AD1111">
        <v>2.9600000000000001E-2</v>
      </c>
      <c r="AE1111">
        <v>0.84119999999999995</v>
      </c>
      <c r="AF1111">
        <v>5.3900000000000003E-2</v>
      </c>
      <c r="AG1111">
        <v>2.3599999999999999E-2</v>
      </c>
      <c r="AH1111">
        <v>5.4999999999999997E-3</v>
      </c>
      <c r="AI1111">
        <v>8.3000000000000001E-3</v>
      </c>
      <c r="AJ1111">
        <v>2.2000000000000001E-3</v>
      </c>
      <c r="AK1111">
        <v>2.7000000000000001E-3</v>
      </c>
      <c r="AL1111">
        <v>1.4400000000000001E-3</v>
      </c>
      <c r="AM1111">
        <v>4.6000000000000001E-4</v>
      </c>
      <c r="AN1111">
        <v>7.9000000000000001E-4</v>
      </c>
      <c r="AO1111">
        <v>8.0000000000000007E-5</v>
      </c>
      <c r="AP1111">
        <v>0</v>
      </c>
      <c r="AQ1111" t="s">
        <v>606</v>
      </c>
      <c r="AR1111" t="s">
        <v>606</v>
      </c>
      <c r="AS1111" t="s">
        <v>606</v>
      </c>
      <c r="AT1111" t="s">
        <v>606</v>
      </c>
      <c r="AU1111" t="s">
        <v>606</v>
      </c>
      <c r="BK1111">
        <v>6.9999999999999994E-5</v>
      </c>
      <c r="BL1111">
        <v>5.0000000000000002E-5</v>
      </c>
      <c r="BM1111">
        <v>6.9999999999999994E-5</v>
      </c>
      <c r="BN1111">
        <v>0</v>
      </c>
      <c r="BO1111">
        <v>0</v>
      </c>
      <c r="BP1111">
        <v>2.0000000000000002E-5</v>
      </c>
      <c r="BQ1111">
        <v>0</v>
      </c>
      <c r="BR1111">
        <v>1.01E-3</v>
      </c>
      <c r="BS1111">
        <v>2.7E-4</v>
      </c>
      <c r="BT1111">
        <v>2.9999999999999997E-4</v>
      </c>
      <c r="BU1111">
        <v>3.4000000000000002E-4</v>
      </c>
      <c r="BV1111">
        <v>0.68799999999999994</v>
      </c>
      <c r="BW1111">
        <v>0.84321279999999998</v>
      </c>
      <c r="BX1111">
        <v>19.899999999999999</v>
      </c>
      <c r="BY1111">
        <v>4772</v>
      </c>
      <c r="BZ1111">
        <v>214.9</v>
      </c>
      <c r="CB1111">
        <v>98.9</v>
      </c>
      <c r="CC1111">
        <v>3.4147604660000002</v>
      </c>
      <c r="CD1111">
        <v>3.4118579200000001</v>
      </c>
      <c r="CE1111">
        <v>199.06</v>
      </c>
      <c r="CF1111" t="s">
        <v>673</v>
      </c>
      <c r="CG1111">
        <v>29600</v>
      </c>
      <c r="CH1111" t="s">
        <v>3971</v>
      </c>
      <c r="CJ1111" t="s">
        <v>3972</v>
      </c>
      <c r="CL1111">
        <v>1570</v>
      </c>
      <c r="CM1111">
        <v>1874</v>
      </c>
      <c r="CN1111">
        <v>1227.0999999999999</v>
      </c>
      <c r="CO1111">
        <v>1282.4000000000001</v>
      </c>
      <c r="CR1111" t="s">
        <v>780</v>
      </c>
      <c r="CS1111" t="s">
        <v>780</v>
      </c>
      <c r="CT1111" t="s">
        <v>780</v>
      </c>
      <c r="CU1111">
        <v>616.79999999999995</v>
      </c>
      <c r="CV1111">
        <v>611.9</v>
      </c>
      <c r="CW1111" t="s">
        <v>3964</v>
      </c>
      <c r="CX1111">
        <v>26700</v>
      </c>
      <c r="CY1111" t="s">
        <v>677</v>
      </c>
    </row>
    <row r="1112" spans="1:103" hidden="1">
      <c r="A1112" t="str">
        <f>2&amp;J1112</f>
        <v>200/D-093-K/094-A-11/00</v>
      </c>
      <c r="B1112">
        <v>52717</v>
      </c>
      <c r="C1112" t="s">
        <v>3934</v>
      </c>
      <c r="D1112" t="s">
        <v>592</v>
      </c>
      <c r="E1112" t="s">
        <v>3163</v>
      </c>
      <c r="F1112" t="s">
        <v>594</v>
      </c>
      <c r="G1112" t="s">
        <v>3973</v>
      </c>
      <c r="H1112">
        <v>761</v>
      </c>
      <c r="I1112" t="s">
        <v>616</v>
      </c>
      <c r="J1112" t="s">
        <v>667</v>
      </c>
      <c r="L1112" t="s">
        <v>668</v>
      </c>
      <c r="N1112" t="s">
        <v>3959</v>
      </c>
      <c r="O1112" t="s">
        <v>3960</v>
      </c>
      <c r="P1112" t="s">
        <v>3974</v>
      </c>
      <c r="Q1112" t="s">
        <v>3124</v>
      </c>
      <c r="R1112">
        <v>4900</v>
      </c>
      <c r="S1112">
        <v>4900</v>
      </c>
      <c r="T1112">
        <v>4199</v>
      </c>
      <c r="U1112">
        <v>19</v>
      </c>
      <c r="V1112">
        <v>19</v>
      </c>
      <c r="W1112">
        <v>23</v>
      </c>
      <c r="Z1112" t="s">
        <v>607</v>
      </c>
      <c r="AA1112">
        <v>1E-4</v>
      </c>
      <c r="AB1112">
        <v>2E-3</v>
      </c>
      <c r="AC1112">
        <v>2.4899999999999999E-2</v>
      </c>
      <c r="AD1112">
        <v>1.0999999999999999E-2</v>
      </c>
      <c r="AE1112">
        <v>0.82140000000000002</v>
      </c>
      <c r="AF1112">
        <v>7.8299999999999995E-2</v>
      </c>
      <c r="AG1112">
        <v>3.3000000000000002E-2</v>
      </c>
      <c r="AH1112">
        <v>5.5999999999999999E-3</v>
      </c>
      <c r="AI1112">
        <v>1.0500000000000001E-2</v>
      </c>
      <c r="AJ1112">
        <v>3.3999999999999998E-3</v>
      </c>
      <c r="AK1112">
        <v>3.5000000000000001E-3</v>
      </c>
      <c r="AL1112">
        <v>1.8699999999999999E-3</v>
      </c>
      <c r="AM1112">
        <v>3.8999999999999999E-4</v>
      </c>
      <c r="AN1112">
        <v>6.8000000000000005E-4</v>
      </c>
      <c r="AO1112">
        <v>0</v>
      </c>
      <c r="AP1112">
        <v>0</v>
      </c>
      <c r="AQ1112" t="s">
        <v>606</v>
      </c>
      <c r="AR1112" t="s">
        <v>606</v>
      </c>
      <c r="AS1112" t="s">
        <v>606</v>
      </c>
      <c r="AT1112" t="s">
        <v>606</v>
      </c>
      <c r="AU1112" t="s">
        <v>606</v>
      </c>
      <c r="BK1112">
        <v>2.9999999999999997E-4</v>
      </c>
      <c r="BL1112">
        <v>6.0000000000000002E-5</v>
      </c>
      <c r="BM1112">
        <v>2.3000000000000001E-4</v>
      </c>
      <c r="BN1112">
        <v>0</v>
      </c>
      <c r="BO1112">
        <v>0</v>
      </c>
      <c r="BP1112">
        <v>0</v>
      </c>
      <c r="BQ1112">
        <v>0</v>
      </c>
      <c r="BR1112">
        <v>1.3699999999999999E-3</v>
      </c>
      <c r="BS1112">
        <v>4.2000000000000002E-4</v>
      </c>
      <c r="BT1112">
        <v>5.9000000000000003E-4</v>
      </c>
      <c r="BU1112">
        <v>3.8999999999999999E-4</v>
      </c>
      <c r="BV1112">
        <v>0.70799999999999996</v>
      </c>
      <c r="BW1112">
        <v>0.86772479999999996</v>
      </c>
      <c r="BX1112">
        <v>20.5</v>
      </c>
      <c r="BY1112">
        <v>4692.7</v>
      </c>
      <c r="BZ1112">
        <v>217.9</v>
      </c>
      <c r="CB1112">
        <v>93.3</v>
      </c>
      <c r="CC1112">
        <v>3.2214069919999999</v>
      </c>
      <c r="CD1112">
        <v>3.2186687960000002</v>
      </c>
      <c r="CE1112">
        <v>185.14</v>
      </c>
      <c r="CF1112" t="s">
        <v>673</v>
      </c>
      <c r="CG1112">
        <v>11000</v>
      </c>
      <c r="CH1112" t="s">
        <v>674</v>
      </c>
      <c r="CJ1112" t="s">
        <v>675</v>
      </c>
      <c r="CW1112" t="s">
        <v>3975</v>
      </c>
      <c r="CX1112">
        <v>6700</v>
      </c>
      <c r="CY1112" t="s">
        <v>677</v>
      </c>
    </row>
    <row r="1113" spans="1:103" hidden="1">
      <c r="B1113">
        <v>79041</v>
      </c>
      <c r="C1113" t="s">
        <v>3105</v>
      </c>
      <c r="D1113" t="s">
        <v>592</v>
      </c>
      <c r="E1113" t="s">
        <v>614</v>
      </c>
      <c r="F1113" t="s">
        <v>594</v>
      </c>
      <c r="G1113" t="s">
        <v>3976</v>
      </c>
      <c r="H1113" t="s">
        <v>3157</v>
      </c>
      <c r="I1113" t="s">
        <v>616</v>
      </c>
      <c r="J1113" t="s">
        <v>1302</v>
      </c>
      <c r="L1113" t="s">
        <v>617</v>
      </c>
      <c r="N1113" t="s">
        <v>3961</v>
      </c>
      <c r="O1113" t="s">
        <v>3977</v>
      </c>
      <c r="P1113" t="s">
        <v>3978</v>
      </c>
      <c r="Q1113" t="s">
        <v>3979</v>
      </c>
      <c r="R1113">
        <v>7233</v>
      </c>
      <c r="S1113">
        <v>7233</v>
      </c>
      <c r="T1113">
        <v>5810</v>
      </c>
      <c r="U1113">
        <v>30</v>
      </c>
      <c r="V1113">
        <v>30</v>
      </c>
      <c r="W1113">
        <v>21</v>
      </c>
      <c r="Z1113">
        <v>1E-4</v>
      </c>
      <c r="AA1113">
        <v>4.0000000000000002E-4</v>
      </c>
      <c r="AB1113">
        <v>8.9999999999999993E-3</v>
      </c>
      <c r="AC1113">
        <v>1.38E-2</v>
      </c>
      <c r="AD1113" t="s">
        <v>606</v>
      </c>
      <c r="AE1113">
        <v>0.96899999999999997</v>
      </c>
      <c r="AF1113">
        <v>5.7000000000000002E-3</v>
      </c>
      <c r="AG1113">
        <v>8.9999999999999998E-4</v>
      </c>
      <c r="AH1113">
        <v>2.9999999999999997E-4</v>
      </c>
      <c r="AI1113">
        <v>1E-4</v>
      </c>
      <c r="AJ1113">
        <v>1E-4</v>
      </c>
      <c r="AK1113">
        <v>1E-4</v>
      </c>
      <c r="AL1113">
        <v>6.0000000000000002E-5</v>
      </c>
      <c r="AM1113">
        <v>8.0000000000000007E-5</v>
      </c>
      <c r="AN1113">
        <v>1.4999999999999999E-4</v>
      </c>
      <c r="AO1113">
        <v>0</v>
      </c>
      <c r="AP1113">
        <v>0</v>
      </c>
      <c r="AQ1113" t="s">
        <v>607</v>
      </c>
      <c r="AR1113" t="s">
        <v>607</v>
      </c>
      <c r="AS1113" t="s">
        <v>607</v>
      </c>
      <c r="AT1113" t="s">
        <v>607</v>
      </c>
      <c r="AU1113" t="s">
        <v>606</v>
      </c>
      <c r="BK1113">
        <v>0</v>
      </c>
      <c r="BL1113">
        <v>3.0000000000000001E-5</v>
      </c>
      <c r="BM1113">
        <v>0</v>
      </c>
      <c r="BN1113">
        <v>0</v>
      </c>
      <c r="BO1113">
        <v>0</v>
      </c>
      <c r="BP1113">
        <v>0</v>
      </c>
      <c r="BQ1113">
        <v>0</v>
      </c>
      <c r="BR1113">
        <v>1.1E-4</v>
      </c>
      <c r="BS1113">
        <v>1.0000000000000001E-5</v>
      </c>
      <c r="BT1113">
        <v>1.0000000000000001E-5</v>
      </c>
      <c r="BU1113">
        <v>5.0000000000000002E-5</v>
      </c>
      <c r="BV1113">
        <v>0.57799999999999996</v>
      </c>
      <c r="BW1113">
        <v>0.70839680000000005</v>
      </c>
      <c r="BX1113">
        <v>16.7</v>
      </c>
      <c r="BY1113">
        <v>4623.5</v>
      </c>
      <c r="BZ1113">
        <v>192.7</v>
      </c>
      <c r="CB1113">
        <v>104.2</v>
      </c>
      <c r="CC1113">
        <v>3.5977557189999998</v>
      </c>
      <c r="CD1113">
        <v>3.5946976259999999</v>
      </c>
      <c r="CE1113">
        <v>211.57</v>
      </c>
      <c r="CF1113" t="s">
        <v>609</v>
      </c>
      <c r="CG1113">
        <v>0</v>
      </c>
      <c r="CH1113" t="s">
        <v>631</v>
      </c>
      <c r="CJ1113" t="s">
        <v>624</v>
      </c>
      <c r="CW1113" t="s">
        <v>3980</v>
      </c>
      <c r="CX1113">
        <v>0</v>
      </c>
      <c r="CY1113" t="s">
        <v>677</v>
      </c>
    </row>
    <row r="1114" spans="1:103" hidden="1">
      <c r="C1114" t="s">
        <v>3981</v>
      </c>
      <c r="D1114" t="s">
        <v>592</v>
      </c>
      <c r="E1114" t="s">
        <v>3633</v>
      </c>
      <c r="F1114" t="s">
        <v>594</v>
      </c>
      <c r="G1114" t="s">
        <v>3982</v>
      </c>
      <c r="H1114" t="s">
        <v>3983</v>
      </c>
      <c r="I1114" t="s">
        <v>597</v>
      </c>
      <c r="J1114" t="s">
        <v>3770</v>
      </c>
      <c r="K1114">
        <v>170</v>
      </c>
      <c r="L1114" t="s">
        <v>3028</v>
      </c>
      <c r="M1114" t="s">
        <v>3762</v>
      </c>
      <c r="N1114" t="s">
        <v>3984</v>
      </c>
      <c r="O1114" t="s">
        <v>3985</v>
      </c>
      <c r="P1114" t="s">
        <v>3986</v>
      </c>
      <c r="Q1114" t="s">
        <v>642</v>
      </c>
      <c r="R1114">
        <v>100</v>
      </c>
      <c r="S1114">
        <v>100</v>
      </c>
      <c r="T1114">
        <v>100</v>
      </c>
      <c r="U1114">
        <v>0</v>
      </c>
      <c r="V1114">
        <v>0</v>
      </c>
      <c r="W1114">
        <v>21</v>
      </c>
      <c r="Y1114" t="s">
        <v>3987</v>
      </c>
      <c r="Z1114">
        <v>1E-4</v>
      </c>
      <c r="AA1114" t="s">
        <v>607</v>
      </c>
      <c r="AB1114">
        <v>2.2200000000000001E-2</v>
      </c>
      <c r="AC1114">
        <v>0.48409999999999997</v>
      </c>
      <c r="AD1114">
        <v>1.7999999999999999E-2</v>
      </c>
      <c r="AE1114">
        <v>0.43530000000000002</v>
      </c>
      <c r="AF1114">
        <v>2.3400000000000001E-2</v>
      </c>
      <c r="AG1114">
        <v>9.1000000000000004E-3</v>
      </c>
      <c r="AH1114">
        <v>1.4E-3</v>
      </c>
      <c r="AI1114">
        <v>2.8E-3</v>
      </c>
      <c r="AJ1114">
        <v>6.9999999999999999E-4</v>
      </c>
      <c r="AK1114">
        <v>8.9999999999999998E-4</v>
      </c>
      <c r="AL1114">
        <v>8.0000000000000004E-4</v>
      </c>
      <c r="AM1114">
        <v>1.1999999999999999E-3</v>
      </c>
      <c r="BV1114">
        <v>1.0760000000000001</v>
      </c>
      <c r="BW1114">
        <v>1.3187456</v>
      </c>
      <c r="BX1114">
        <v>31.2</v>
      </c>
      <c r="BY1114">
        <v>5989</v>
      </c>
      <c r="BZ1114">
        <v>253.8</v>
      </c>
      <c r="CB1114">
        <v>95</v>
      </c>
      <c r="CC1114">
        <v>3.2801035820000002</v>
      </c>
      <c r="CD1114">
        <v>3.2773154940000002</v>
      </c>
      <c r="CE1114">
        <v>195</v>
      </c>
      <c r="CF1114" t="s">
        <v>673</v>
      </c>
      <c r="CG1114">
        <v>18000</v>
      </c>
      <c r="CJ1114" t="s">
        <v>3772</v>
      </c>
      <c r="CL1114">
        <v>1458</v>
      </c>
      <c r="CM1114">
        <v>1462</v>
      </c>
      <c r="CT1114">
        <v>20</v>
      </c>
      <c r="CU1114" t="s">
        <v>780</v>
      </c>
      <c r="CW1114" t="s">
        <v>3988</v>
      </c>
      <c r="CX1114">
        <v>0</v>
      </c>
      <c r="CY1114" t="s">
        <v>677</v>
      </c>
    </row>
    <row r="1115" spans="1:103" hidden="1">
      <c r="B1115">
        <v>52649</v>
      </c>
      <c r="C1115" t="s">
        <v>3989</v>
      </c>
      <c r="D1115" t="s">
        <v>592</v>
      </c>
      <c r="E1115" t="s">
        <v>3163</v>
      </c>
      <c r="F1115" t="s">
        <v>594</v>
      </c>
      <c r="G1115" t="s">
        <v>3990</v>
      </c>
      <c r="H1115">
        <v>18415</v>
      </c>
      <c r="I1115" t="s">
        <v>616</v>
      </c>
      <c r="J1115" t="s">
        <v>3991</v>
      </c>
      <c r="K1115">
        <v>17912</v>
      </c>
      <c r="L1115" t="s">
        <v>3810</v>
      </c>
      <c r="M1115" t="s">
        <v>3350</v>
      </c>
      <c r="N1115" t="s">
        <v>3992</v>
      </c>
      <c r="O1115" t="s">
        <v>3993</v>
      </c>
      <c r="P1115" t="s">
        <v>3994</v>
      </c>
      <c r="Q1115" t="s">
        <v>3995</v>
      </c>
      <c r="R1115">
        <v>525</v>
      </c>
      <c r="S1115">
        <v>525</v>
      </c>
      <c r="T1115">
        <v>608</v>
      </c>
      <c r="U1115">
        <v>4</v>
      </c>
      <c r="V1115">
        <v>4</v>
      </c>
      <c r="W1115">
        <v>21</v>
      </c>
      <c r="Z1115" t="s">
        <v>607</v>
      </c>
      <c r="AA1115">
        <v>2.0000000000000001E-4</v>
      </c>
      <c r="AB1115">
        <v>1.6999999999999999E-3</v>
      </c>
      <c r="AC1115">
        <v>2.7799999999999998E-2</v>
      </c>
      <c r="AD1115">
        <v>4.0000000000000002E-4</v>
      </c>
      <c r="AE1115">
        <v>0.86360000000000003</v>
      </c>
      <c r="AF1115">
        <v>6.8000000000000005E-2</v>
      </c>
      <c r="AG1115">
        <v>2.35E-2</v>
      </c>
      <c r="AH1115">
        <v>2.8999999999999998E-3</v>
      </c>
      <c r="AI1115">
        <v>6.3E-3</v>
      </c>
      <c r="AJ1115">
        <v>1.5E-3</v>
      </c>
      <c r="AK1115">
        <v>1.8E-3</v>
      </c>
      <c r="AL1115">
        <v>7.3999999999999999E-4</v>
      </c>
      <c r="AM1115">
        <v>1.7000000000000001E-4</v>
      </c>
      <c r="AN1115">
        <v>3.8000000000000002E-4</v>
      </c>
      <c r="AO1115">
        <v>6.0000000000000002E-5</v>
      </c>
      <c r="AP1115">
        <v>0</v>
      </c>
      <c r="AQ1115" t="s">
        <v>606</v>
      </c>
      <c r="AR1115" t="s">
        <v>606</v>
      </c>
      <c r="AS1115" t="s">
        <v>606</v>
      </c>
      <c r="AT1115" t="s">
        <v>606</v>
      </c>
      <c r="AU1115" t="s">
        <v>606</v>
      </c>
      <c r="BK1115">
        <v>3.0000000000000001E-5</v>
      </c>
      <c r="BL1115">
        <v>1.0000000000000001E-5</v>
      </c>
      <c r="BM1115">
        <v>5.0000000000000002E-5</v>
      </c>
      <c r="BN1115">
        <v>1.0000000000000001E-5</v>
      </c>
      <c r="BO1115">
        <v>1.0000000000000001E-5</v>
      </c>
      <c r="BP1115">
        <v>2.0000000000000002E-5</v>
      </c>
      <c r="BQ1115">
        <v>0</v>
      </c>
      <c r="BR1115">
        <v>5.5000000000000003E-4</v>
      </c>
      <c r="BS1115">
        <v>1.2E-4</v>
      </c>
      <c r="BT1115">
        <v>8.0000000000000007E-5</v>
      </c>
      <c r="BU1115">
        <v>6.9999999999999994E-5</v>
      </c>
      <c r="BV1115">
        <v>0.66400000000000003</v>
      </c>
      <c r="BW1115">
        <v>0.81379840000000003</v>
      </c>
      <c r="BX1115">
        <v>19.2</v>
      </c>
      <c r="BY1115">
        <v>4669.7</v>
      </c>
      <c r="BZ1115">
        <v>209.5</v>
      </c>
      <c r="CB1115">
        <v>101.6</v>
      </c>
      <c r="CC1115">
        <v>3.5079844630000001</v>
      </c>
      <c r="CD1115">
        <v>3.5050026760000002</v>
      </c>
      <c r="CE1115">
        <v>204.49</v>
      </c>
      <c r="CF1115" t="s">
        <v>609</v>
      </c>
      <c r="CG1115">
        <v>350</v>
      </c>
      <c r="CH1115" t="s">
        <v>3996</v>
      </c>
      <c r="CJ1115" t="s">
        <v>3822</v>
      </c>
      <c r="CL1115">
        <v>1315.5</v>
      </c>
      <c r="CM1115">
        <v>1322</v>
      </c>
      <c r="CN1115">
        <v>1306</v>
      </c>
      <c r="CO1115">
        <v>1312</v>
      </c>
      <c r="CP1115">
        <v>1298</v>
      </c>
      <c r="CQ1115">
        <v>1301</v>
      </c>
      <c r="CU1115">
        <v>700.4</v>
      </c>
      <c r="CV1115">
        <v>695.4</v>
      </c>
      <c r="CW1115" t="s">
        <v>3997</v>
      </c>
      <c r="CX1115">
        <v>0</v>
      </c>
      <c r="CY1115" t="s">
        <v>677</v>
      </c>
    </row>
    <row r="1116" spans="1:103" hidden="1">
      <c r="B1116">
        <v>76533</v>
      </c>
      <c r="C1116" t="s">
        <v>3998</v>
      </c>
      <c r="D1116" t="s">
        <v>592</v>
      </c>
      <c r="E1116" t="s">
        <v>3163</v>
      </c>
      <c r="F1116" t="s">
        <v>594</v>
      </c>
      <c r="G1116" t="s">
        <v>3999</v>
      </c>
      <c r="H1116">
        <v>11794</v>
      </c>
      <c r="I1116" t="s">
        <v>616</v>
      </c>
      <c r="J1116" t="s">
        <v>889</v>
      </c>
      <c r="K1116">
        <v>1370</v>
      </c>
      <c r="L1116" t="s">
        <v>890</v>
      </c>
      <c r="M1116" t="s">
        <v>852</v>
      </c>
      <c r="N1116" t="s">
        <v>3992</v>
      </c>
      <c r="O1116" t="s">
        <v>3993</v>
      </c>
      <c r="P1116" t="s">
        <v>3994</v>
      </c>
      <c r="Q1116" t="s">
        <v>642</v>
      </c>
      <c r="R1116">
        <v>295</v>
      </c>
      <c r="S1116">
        <v>295</v>
      </c>
      <c r="T1116">
        <v>341</v>
      </c>
      <c r="U1116">
        <v>3</v>
      </c>
      <c r="V1116">
        <v>3</v>
      </c>
      <c r="W1116">
        <v>21</v>
      </c>
      <c r="Y1116" t="s">
        <v>4000</v>
      </c>
      <c r="Z1116" t="s">
        <v>607</v>
      </c>
      <c r="AA1116">
        <v>2.0000000000000001E-4</v>
      </c>
      <c r="AB1116">
        <v>3.5000000000000001E-3</v>
      </c>
      <c r="AC1116">
        <v>9.7000000000000003E-3</v>
      </c>
      <c r="AD1116" t="s">
        <v>606</v>
      </c>
      <c r="AE1116">
        <v>0.85440000000000005</v>
      </c>
      <c r="AF1116">
        <v>7.1300000000000002E-2</v>
      </c>
      <c r="AG1116">
        <v>3.7900000000000003E-2</v>
      </c>
      <c r="AH1116">
        <v>4.4999999999999997E-3</v>
      </c>
      <c r="AI1116">
        <v>1.0500000000000001E-2</v>
      </c>
      <c r="AJ1116">
        <v>2.3E-3</v>
      </c>
      <c r="AK1116">
        <v>2.5999999999999999E-3</v>
      </c>
      <c r="AL1116">
        <v>9.5E-4</v>
      </c>
      <c r="AM1116">
        <v>1.7000000000000001E-4</v>
      </c>
      <c r="AN1116">
        <v>4.2000000000000002E-4</v>
      </c>
      <c r="AO1116">
        <v>0</v>
      </c>
      <c r="AP1116">
        <v>0</v>
      </c>
      <c r="AQ1116" t="s">
        <v>606</v>
      </c>
      <c r="AR1116" t="s">
        <v>606</v>
      </c>
      <c r="AS1116" t="s">
        <v>606</v>
      </c>
      <c r="AT1116" t="s">
        <v>606</v>
      </c>
      <c r="AU1116" t="s">
        <v>606</v>
      </c>
      <c r="BK1116">
        <v>8.0000000000000007E-5</v>
      </c>
      <c r="BL1116">
        <v>2.0000000000000002E-5</v>
      </c>
      <c r="BM1116">
        <v>6.0000000000000002E-5</v>
      </c>
      <c r="BN1116">
        <v>0</v>
      </c>
      <c r="BO1116">
        <v>0</v>
      </c>
      <c r="BP1116">
        <v>0</v>
      </c>
      <c r="BQ1116">
        <v>0</v>
      </c>
      <c r="BR1116">
        <v>6.3000000000000003E-4</v>
      </c>
      <c r="BS1116">
        <v>2.3000000000000001E-4</v>
      </c>
      <c r="BT1116">
        <v>3.2000000000000003E-4</v>
      </c>
      <c r="BU1116">
        <v>2.2000000000000001E-4</v>
      </c>
      <c r="BV1116">
        <v>0.67500000000000004</v>
      </c>
      <c r="BW1116">
        <v>0.82728000000000002</v>
      </c>
      <c r="BX1116">
        <v>19.600000000000001</v>
      </c>
      <c r="BY1116">
        <v>4603.8999999999996</v>
      </c>
      <c r="BZ1116">
        <v>212.2</v>
      </c>
      <c r="CB1116">
        <v>94.7</v>
      </c>
      <c r="CC1116">
        <v>3.2697453599999999</v>
      </c>
      <c r="CD1116">
        <v>3.2669660770000002</v>
      </c>
      <c r="CE1116">
        <v>189.26</v>
      </c>
      <c r="CF1116" t="s">
        <v>609</v>
      </c>
      <c r="CG1116">
        <v>0</v>
      </c>
      <c r="CH1116" t="s">
        <v>894</v>
      </c>
      <c r="CJ1116" t="s">
        <v>895</v>
      </c>
      <c r="CL1116">
        <v>1068.3</v>
      </c>
      <c r="CM1116">
        <v>1069.8</v>
      </c>
      <c r="CN1116">
        <v>1062</v>
      </c>
      <c r="CO1116">
        <v>1069.8</v>
      </c>
      <c r="CU1116">
        <v>697.4</v>
      </c>
      <c r="CV1116">
        <v>693.6</v>
      </c>
      <c r="CW1116" t="s">
        <v>4001</v>
      </c>
      <c r="CX1116">
        <v>0</v>
      </c>
      <c r="CY1116" t="s">
        <v>677</v>
      </c>
    </row>
    <row r="1117" spans="1:103" hidden="1">
      <c r="B1117">
        <v>79041</v>
      </c>
      <c r="C1117" t="s">
        <v>3105</v>
      </c>
      <c r="D1117" t="s">
        <v>592</v>
      </c>
      <c r="E1117" t="s">
        <v>614</v>
      </c>
      <c r="F1117" t="s">
        <v>594</v>
      </c>
      <c r="G1117" t="s">
        <v>4002</v>
      </c>
      <c r="H1117" t="s">
        <v>3000</v>
      </c>
      <c r="I1117" t="s">
        <v>616</v>
      </c>
      <c r="J1117" t="s">
        <v>1302</v>
      </c>
      <c r="L1117" t="s">
        <v>617</v>
      </c>
      <c r="N1117" t="s">
        <v>4003</v>
      </c>
      <c r="O1117" t="s">
        <v>4004</v>
      </c>
      <c r="P1117" t="s">
        <v>4005</v>
      </c>
      <c r="Q1117" t="s">
        <v>3979</v>
      </c>
      <c r="R1117">
        <v>6394</v>
      </c>
      <c r="S1117">
        <v>6394</v>
      </c>
      <c r="T1117">
        <v>5457</v>
      </c>
      <c r="U1117">
        <v>28</v>
      </c>
      <c r="V1117">
        <v>28</v>
      </c>
      <c r="W1117">
        <v>21</v>
      </c>
      <c r="Y1117" t="s">
        <v>4006</v>
      </c>
      <c r="Z1117" t="s">
        <v>607</v>
      </c>
      <c r="AA1117">
        <v>4.0000000000000002E-4</v>
      </c>
      <c r="AB1117">
        <v>8.8999999999999999E-3</v>
      </c>
      <c r="AC1117">
        <v>1.6E-2</v>
      </c>
      <c r="AD1117" t="s">
        <v>606</v>
      </c>
      <c r="AE1117">
        <v>0.96609999999999996</v>
      </c>
      <c r="AF1117">
        <v>5.4000000000000003E-3</v>
      </c>
      <c r="AG1117">
        <v>1E-3</v>
      </c>
      <c r="AH1117">
        <v>5.0000000000000001E-4</v>
      </c>
      <c r="AI1117">
        <v>2.0000000000000001E-4</v>
      </c>
      <c r="AJ1117">
        <v>2.0000000000000001E-4</v>
      </c>
      <c r="AK1117">
        <v>1E-4</v>
      </c>
      <c r="AL1117">
        <v>2.4000000000000001E-4</v>
      </c>
      <c r="AM1117">
        <v>1.4999999999999999E-4</v>
      </c>
      <c r="AN1117">
        <v>4.2999999999999999E-4</v>
      </c>
      <c r="AO1117">
        <v>1E-4</v>
      </c>
      <c r="AP1117">
        <v>0</v>
      </c>
      <c r="AQ1117" t="s">
        <v>606</v>
      </c>
      <c r="AR1117" t="s">
        <v>606</v>
      </c>
      <c r="AS1117" t="s">
        <v>606</v>
      </c>
      <c r="AT1117" t="s">
        <v>606</v>
      </c>
      <c r="AU1117" t="s">
        <v>606</v>
      </c>
      <c r="BK1117">
        <v>1.0000000000000001E-5</v>
      </c>
      <c r="BL1117">
        <v>3.0000000000000001E-5</v>
      </c>
      <c r="BM1117">
        <v>0</v>
      </c>
      <c r="BN1117">
        <v>0</v>
      </c>
      <c r="BO1117">
        <v>0</v>
      </c>
      <c r="BP1117">
        <v>0</v>
      </c>
      <c r="BQ1117">
        <v>0</v>
      </c>
      <c r="BR1117">
        <v>1.2999999999999999E-4</v>
      </c>
      <c r="BS1117">
        <v>2.0000000000000002E-5</v>
      </c>
      <c r="BT1117">
        <v>2.0000000000000002E-5</v>
      </c>
      <c r="BU1117">
        <v>6.9999999999999994E-5</v>
      </c>
      <c r="BV1117">
        <v>0.58099999999999996</v>
      </c>
      <c r="BW1117">
        <v>0.71207359999999997</v>
      </c>
      <c r="BX1117">
        <v>16.8</v>
      </c>
      <c r="BY1117">
        <v>4629.2</v>
      </c>
      <c r="BZ1117">
        <v>193.2</v>
      </c>
      <c r="CB1117">
        <v>105.9</v>
      </c>
      <c r="CC1117">
        <v>3.6564523090000001</v>
      </c>
      <c r="CD1117">
        <v>3.6533443249999999</v>
      </c>
      <c r="CE1117">
        <v>215.47</v>
      </c>
      <c r="CF1117" t="s">
        <v>609</v>
      </c>
      <c r="CG1117">
        <v>0</v>
      </c>
      <c r="CH1117" t="s">
        <v>631</v>
      </c>
      <c r="CJ1117" t="s">
        <v>624</v>
      </c>
      <c r="CW1117" t="s">
        <v>4007</v>
      </c>
      <c r="CX1117">
        <v>0</v>
      </c>
      <c r="CY1117" t="s">
        <v>677</v>
      </c>
    </row>
    <row r="1118" spans="1:103" hidden="1">
      <c r="B1118">
        <v>79040</v>
      </c>
      <c r="C1118" t="s">
        <v>3105</v>
      </c>
      <c r="D1118" t="s">
        <v>592</v>
      </c>
      <c r="E1118" t="s">
        <v>614</v>
      </c>
      <c r="F1118" t="s">
        <v>594</v>
      </c>
      <c r="G1118" t="s">
        <v>4008</v>
      </c>
      <c r="H1118" t="s">
        <v>3157</v>
      </c>
      <c r="I1118" t="s">
        <v>616</v>
      </c>
      <c r="J1118" t="s">
        <v>1302</v>
      </c>
      <c r="L1118" t="s">
        <v>617</v>
      </c>
      <c r="N1118" t="s">
        <v>4003</v>
      </c>
      <c r="O1118" t="s">
        <v>4004</v>
      </c>
      <c r="P1118" t="s">
        <v>4005</v>
      </c>
      <c r="Q1118" t="s">
        <v>4009</v>
      </c>
      <c r="R1118">
        <v>6381</v>
      </c>
      <c r="S1118">
        <v>6381</v>
      </c>
      <c r="T1118">
        <v>4935</v>
      </c>
      <c r="U1118">
        <v>28</v>
      </c>
      <c r="V1118">
        <v>28</v>
      </c>
      <c r="W1118">
        <v>21</v>
      </c>
      <c r="Y1118" t="s">
        <v>3926</v>
      </c>
      <c r="Z1118" t="s">
        <v>607</v>
      </c>
      <c r="AA1118">
        <v>4.0000000000000002E-4</v>
      </c>
      <c r="AB1118">
        <v>8.3000000000000001E-3</v>
      </c>
      <c r="AC1118">
        <v>1.6799999999999999E-2</v>
      </c>
      <c r="AD1118" t="s">
        <v>606</v>
      </c>
      <c r="AE1118">
        <v>0.96589999999999998</v>
      </c>
      <c r="AF1118">
        <v>5.3E-3</v>
      </c>
      <c r="AG1118">
        <v>1E-3</v>
      </c>
      <c r="AH1118">
        <v>2.9999999999999997E-4</v>
      </c>
      <c r="AI1118">
        <v>2.0000000000000001E-4</v>
      </c>
      <c r="AJ1118">
        <v>2.0000000000000001E-4</v>
      </c>
      <c r="AK1118">
        <v>1E-4</v>
      </c>
      <c r="AL1118">
        <v>3.1E-4</v>
      </c>
      <c r="AM1118">
        <v>1.4999999999999999E-4</v>
      </c>
      <c r="AN1118">
        <v>6.0999999999999997E-4</v>
      </c>
      <c r="AO1118">
        <v>1E-4</v>
      </c>
      <c r="AP1118">
        <v>0</v>
      </c>
      <c r="AQ1118" t="s">
        <v>606</v>
      </c>
      <c r="AR1118" t="s">
        <v>606</v>
      </c>
      <c r="AS1118" t="s">
        <v>606</v>
      </c>
      <c r="AT1118" t="s">
        <v>606</v>
      </c>
      <c r="AU1118" t="s">
        <v>606</v>
      </c>
      <c r="BK1118">
        <v>1.0000000000000001E-5</v>
      </c>
      <c r="BL1118">
        <v>4.0000000000000003E-5</v>
      </c>
      <c r="BM1118">
        <v>0</v>
      </c>
      <c r="BN1118">
        <v>0</v>
      </c>
      <c r="BO1118">
        <v>0</v>
      </c>
      <c r="BP1118">
        <v>0</v>
      </c>
      <c r="BQ1118">
        <v>0</v>
      </c>
      <c r="BR1118">
        <v>1.4999999999999999E-4</v>
      </c>
      <c r="BS1118">
        <v>2.0000000000000002E-5</v>
      </c>
      <c r="BT1118">
        <v>2.0000000000000002E-5</v>
      </c>
      <c r="BU1118">
        <v>9.0000000000000006E-5</v>
      </c>
      <c r="BV1118">
        <v>0.58199999999999996</v>
      </c>
      <c r="BW1118">
        <v>0.71329920000000002</v>
      </c>
      <c r="BX1118">
        <v>16.899999999999999</v>
      </c>
      <c r="BY1118">
        <v>4631.3</v>
      </c>
      <c r="BZ1118">
        <v>193.3</v>
      </c>
      <c r="CB1118">
        <v>107</v>
      </c>
      <c r="CC1118">
        <v>3.6944324559999999</v>
      </c>
      <c r="CD1118">
        <v>3.6912921879999998</v>
      </c>
      <c r="CE1118">
        <v>217.51</v>
      </c>
      <c r="CF1118" t="s">
        <v>609</v>
      </c>
      <c r="CG1118">
        <v>0</v>
      </c>
      <c r="CH1118" t="s">
        <v>628</v>
      </c>
      <c r="CJ1118" t="s">
        <v>624</v>
      </c>
      <c r="CW1118" t="s">
        <v>4007</v>
      </c>
      <c r="CX1118">
        <v>0</v>
      </c>
      <c r="CY1118" t="s">
        <v>677</v>
      </c>
    </row>
    <row r="1119" spans="1:103" hidden="1">
      <c r="B1119">
        <v>79044</v>
      </c>
      <c r="C1119" t="s">
        <v>2139</v>
      </c>
      <c r="D1119" t="s">
        <v>592</v>
      </c>
      <c r="E1119" t="s">
        <v>3163</v>
      </c>
      <c r="F1119" t="s">
        <v>594</v>
      </c>
      <c r="G1119" t="s">
        <v>4010</v>
      </c>
      <c r="H1119" t="s">
        <v>2821</v>
      </c>
      <c r="I1119" t="s">
        <v>616</v>
      </c>
      <c r="J1119" t="s">
        <v>1302</v>
      </c>
      <c r="L1119" t="s">
        <v>617</v>
      </c>
      <c r="N1119" t="s">
        <v>4005</v>
      </c>
      <c r="O1119" t="s">
        <v>3992</v>
      </c>
      <c r="P1119" t="s">
        <v>4011</v>
      </c>
      <c r="Q1119" t="s">
        <v>4012</v>
      </c>
      <c r="R1119">
        <v>30</v>
      </c>
      <c r="S1119">
        <v>30</v>
      </c>
      <c r="T1119" t="s">
        <v>605</v>
      </c>
      <c r="U1119">
        <v>30</v>
      </c>
      <c r="V1119">
        <v>30</v>
      </c>
      <c r="W1119">
        <v>21</v>
      </c>
      <c r="Y1119" t="s">
        <v>4013</v>
      </c>
      <c r="Z1119" t="s">
        <v>607</v>
      </c>
      <c r="AA1119" t="s">
        <v>607</v>
      </c>
      <c r="AB1119" t="s">
        <v>606</v>
      </c>
      <c r="AC1119">
        <v>0.9506</v>
      </c>
      <c r="AD1119">
        <v>1.1000000000000001E-3</v>
      </c>
      <c r="AE1119">
        <v>4.7699999999999999E-2</v>
      </c>
      <c r="AF1119">
        <v>2.0000000000000001E-4</v>
      </c>
      <c r="AG1119">
        <v>1E-4</v>
      </c>
      <c r="AH1119">
        <v>1E-4</v>
      </c>
      <c r="AI1119" t="s">
        <v>607</v>
      </c>
      <c r="AJ1119" t="s">
        <v>607</v>
      </c>
      <c r="AK1119" t="s">
        <v>607</v>
      </c>
      <c r="AL1119">
        <v>0</v>
      </c>
      <c r="AM1119">
        <v>0</v>
      </c>
      <c r="AN1119">
        <v>6.0000000000000002E-5</v>
      </c>
      <c r="AO1119">
        <v>9.0000000000000006E-5</v>
      </c>
      <c r="AP1119">
        <v>0</v>
      </c>
      <c r="AQ1119" t="s">
        <v>607</v>
      </c>
      <c r="AR1119" t="s">
        <v>607</v>
      </c>
      <c r="AS1119" t="s">
        <v>607</v>
      </c>
      <c r="AT1119" t="s">
        <v>607</v>
      </c>
      <c r="AU1119" t="s">
        <v>606</v>
      </c>
      <c r="BK1119">
        <v>0</v>
      </c>
      <c r="BL1119">
        <v>0</v>
      </c>
      <c r="BM1119">
        <v>1.0000000000000001E-5</v>
      </c>
      <c r="BN1119">
        <v>0</v>
      </c>
      <c r="BO1119">
        <v>0</v>
      </c>
      <c r="BP1119">
        <v>1.0000000000000001E-5</v>
      </c>
      <c r="BQ1119">
        <v>0</v>
      </c>
      <c r="BR1119">
        <v>0</v>
      </c>
      <c r="BS1119">
        <v>0</v>
      </c>
      <c r="BT1119">
        <v>0</v>
      </c>
      <c r="BU1119">
        <v>3.0000000000000001E-5</v>
      </c>
      <c r="BV1119">
        <v>1.474</v>
      </c>
      <c r="BW1119">
        <v>1.8065344000000001</v>
      </c>
      <c r="BX1119">
        <v>42.7</v>
      </c>
      <c r="BY1119">
        <v>7243.4</v>
      </c>
      <c r="BZ1119">
        <v>298.89999999999998</v>
      </c>
      <c r="CB1119">
        <v>113.4</v>
      </c>
      <c r="CC1119">
        <v>3.9154078550000002</v>
      </c>
      <c r="CD1119">
        <v>3.912079758</v>
      </c>
      <c r="CE1119">
        <v>229.17</v>
      </c>
      <c r="CF1119" t="s">
        <v>609</v>
      </c>
      <c r="CG1119">
        <v>1100</v>
      </c>
      <c r="CH1119" t="s">
        <v>4014</v>
      </c>
      <c r="CJ1119" t="s">
        <v>624</v>
      </c>
      <c r="CW1119" t="s">
        <v>4015</v>
      </c>
      <c r="CX1119">
        <v>0</v>
      </c>
      <c r="CY1119" t="s">
        <v>677</v>
      </c>
    </row>
    <row r="1120" spans="1:103" hidden="1">
      <c r="C1120" t="s">
        <v>4016</v>
      </c>
      <c r="D1120" t="s">
        <v>592</v>
      </c>
      <c r="E1120" t="s">
        <v>3163</v>
      </c>
      <c r="F1120" t="s">
        <v>594</v>
      </c>
      <c r="G1120" t="s">
        <v>4017</v>
      </c>
      <c r="H1120">
        <v>8539</v>
      </c>
      <c r="I1120" t="s">
        <v>616</v>
      </c>
      <c r="J1120" t="s">
        <v>3004</v>
      </c>
      <c r="L1120" t="s">
        <v>4018</v>
      </c>
      <c r="N1120" t="s">
        <v>4005</v>
      </c>
      <c r="O1120" t="s">
        <v>3992</v>
      </c>
      <c r="P1120" t="s">
        <v>4011</v>
      </c>
      <c r="Q1120" t="s">
        <v>4019</v>
      </c>
      <c r="R1120">
        <v>510</v>
      </c>
      <c r="S1120">
        <v>510</v>
      </c>
      <c r="T1120">
        <v>324</v>
      </c>
      <c r="U1120">
        <v>20</v>
      </c>
      <c r="V1120">
        <v>20</v>
      </c>
      <c r="W1120">
        <v>19</v>
      </c>
      <c r="Y1120" t="s">
        <v>4020</v>
      </c>
      <c r="Z1120" t="s">
        <v>607</v>
      </c>
      <c r="AA1120">
        <v>1E-4</v>
      </c>
      <c r="AB1120">
        <v>3.0000000000000001E-3</v>
      </c>
      <c r="AC1120">
        <v>9.8900000000000002E-2</v>
      </c>
      <c r="AD1120">
        <v>2.0000000000000001E-4</v>
      </c>
      <c r="AE1120">
        <v>0.89659999999999995</v>
      </c>
      <c r="AF1120">
        <v>8.0000000000000004E-4</v>
      </c>
      <c r="AG1120">
        <v>2.9999999999999997E-4</v>
      </c>
      <c r="AH1120">
        <v>1E-4</v>
      </c>
      <c r="AI1120" t="s">
        <v>607</v>
      </c>
      <c r="AJ1120" t="s">
        <v>607</v>
      </c>
      <c r="AK1120" t="s">
        <v>607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 t="s">
        <v>607</v>
      </c>
      <c r="AR1120" t="s">
        <v>607</v>
      </c>
      <c r="AS1120" t="s">
        <v>607</v>
      </c>
      <c r="AT1120" t="s">
        <v>606</v>
      </c>
      <c r="AU1120" t="s">
        <v>606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0</v>
      </c>
      <c r="BQ1120">
        <v>0</v>
      </c>
      <c r="BR1120">
        <v>0</v>
      </c>
      <c r="BS1120">
        <v>0</v>
      </c>
      <c r="BT1120">
        <v>0</v>
      </c>
      <c r="BU1120">
        <v>0</v>
      </c>
      <c r="BV1120">
        <v>0.65200000000000002</v>
      </c>
      <c r="BW1120">
        <v>0.7990912</v>
      </c>
      <c r="BX1120">
        <v>18.899999999999999</v>
      </c>
      <c r="BY1120">
        <v>4870.2</v>
      </c>
      <c r="BZ1120">
        <v>201.8</v>
      </c>
      <c r="CB1120">
        <v>118.2</v>
      </c>
      <c r="CC1120">
        <v>4.081139404</v>
      </c>
      <c r="CD1120">
        <v>4.077670436</v>
      </c>
      <c r="CE1120">
        <v>237.15</v>
      </c>
      <c r="CF1120" t="s">
        <v>609</v>
      </c>
      <c r="CG1120">
        <v>200</v>
      </c>
      <c r="CH1120" t="s">
        <v>4021</v>
      </c>
      <c r="CJ1120" t="s">
        <v>1578</v>
      </c>
      <c r="CW1120" t="s">
        <v>4015</v>
      </c>
      <c r="CX1120">
        <v>0</v>
      </c>
      <c r="CY1120" t="s">
        <v>677</v>
      </c>
    </row>
    <row r="1121" spans="1:103" hidden="1">
      <c r="C1121" t="s">
        <v>4016</v>
      </c>
      <c r="D1121" t="s">
        <v>592</v>
      </c>
      <c r="E1121" t="s">
        <v>3163</v>
      </c>
      <c r="F1121" t="s">
        <v>594</v>
      </c>
      <c r="G1121" t="s">
        <v>4022</v>
      </c>
      <c r="H1121">
        <v>8713</v>
      </c>
      <c r="I1121" t="s">
        <v>616</v>
      </c>
      <c r="J1121" t="s">
        <v>3004</v>
      </c>
      <c r="L1121" t="s">
        <v>4018</v>
      </c>
      <c r="N1121" t="s">
        <v>4005</v>
      </c>
      <c r="O1121" t="s">
        <v>3992</v>
      </c>
      <c r="P1121" t="s">
        <v>4011</v>
      </c>
      <c r="Q1121" t="s">
        <v>4023</v>
      </c>
      <c r="R1121">
        <v>450</v>
      </c>
      <c r="S1121">
        <v>450</v>
      </c>
      <c r="T1121">
        <v>548</v>
      </c>
      <c r="U1121">
        <v>11</v>
      </c>
      <c r="V1121">
        <v>11</v>
      </c>
      <c r="W1121">
        <v>20</v>
      </c>
      <c r="Y1121" t="s">
        <v>4024</v>
      </c>
      <c r="Z1121" t="s">
        <v>607</v>
      </c>
      <c r="AA1121">
        <v>1E-4</v>
      </c>
      <c r="AB1121">
        <v>3.0000000000000001E-3</v>
      </c>
      <c r="AC1121">
        <v>0.1016</v>
      </c>
      <c r="AD1121">
        <v>2.0000000000000001E-4</v>
      </c>
      <c r="AE1121">
        <v>0.89380000000000004</v>
      </c>
      <c r="AF1121">
        <v>8.9999999999999998E-4</v>
      </c>
      <c r="AG1121">
        <v>2.9999999999999997E-4</v>
      </c>
      <c r="AH1121">
        <v>1E-4</v>
      </c>
      <c r="AI1121" t="s">
        <v>607</v>
      </c>
      <c r="AJ1121" t="s">
        <v>607</v>
      </c>
      <c r="AK1121" t="s">
        <v>606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 t="s">
        <v>607</v>
      </c>
      <c r="AR1121" t="s">
        <v>607</v>
      </c>
      <c r="AS1121" t="s">
        <v>607</v>
      </c>
      <c r="AT1121" t="s">
        <v>606</v>
      </c>
      <c r="AU1121" t="s">
        <v>606</v>
      </c>
      <c r="BK1121">
        <v>0</v>
      </c>
      <c r="BL1121">
        <v>0</v>
      </c>
      <c r="BM1121">
        <v>0</v>
      </c>
      <c r="BN1121">
        <v>0</v>
      </c>
      <c r="BO1121">
        <v>0</v>
      </c>
      <c r="BP1121">
        <v>0</v>
      </c>
      <c r="BQ1121">
        <v>0</v>
      </c>
      <c r="BR1121">
        <v>0</v>
      </c>
      <c r="BS1121">
        <v>0</v>
      </c>
      <c r="BT1121">
        <v>0</v>
      </c>
      <c r="BU1121">
        <v>0</v>
      </c>
      <c r="BV1121">
        <v>0.65500000000000003</v>
      </c>
      <c r="BW1121">
        <v>0.80276800000000004</v>
      </c>
      <c r="BX1121">
        <v>19</v>
      </c>
      <c r="BY1121">
        <v>4877.6000000000004</v>
      </c>
      <c r="BZ1121">
        <v>202.1</v>
      </c>
      <c r="CB1121">
        <v>124.7</v>
      </c>
      <c r="CC1121">
        <v>4.3055675439999996</v>
      </c>
      <c r="CD1121">
        <v>4.3019078119999996</v>
      </c>
      <c r="CE1121">
        <v>254.44</v>
      </c>
      <c r="CF1121" t="s">
        <v>609</v>
      </c>
      <c r="CG1121">
        <v>200</v>
      </c>
      <c r="CH1121" t="s">
        <v>4025</v>
      </c>
      <c r="CJ1121" t="s">
        <v>1578</v>
      </c>
      <c r="CW1121" t="s">
        <v>4015</v>
      </c>
      <c r="CX1121">
        <v>0</v>
      </c>
      <c r="CY1121" t="s">
        <v>677</v>
      </c>
    </row>
    <row r="1122" spans="1:103" hidden="1">
      <c r="B1122">
        <v>80725</v>
      </c>
      <c r="C1122" t="s">
        <v>2139</v>
      </c>
      <c r="D1122" t="s">
        <v>592</v>
      </c>
      <c r="E1122" t="s">
        <v>3163</v>
      </c>
      <c r="F1122" t="s">
        <v>594</v>
      </c>
      <c r="G1122" t="s">
        <v>4026</v>
      </c>
      <c r="H1122">
        <v>8175</v>
      </c>
      <c r="I1122" t="s">
        <v>616</v>
      </c>
      <c r="J1122" t="s">
        <v>1302</v>
      </c>
      <c r="L1122" t="s">
        <v>617</v>
      </c>
      <c r="N1122" t="s">
        <v>4005</v>
      </c>
      <c r="O1122" t="s">
        <v>3992</v>
      </c>
      <c r="P1122" t="s">
        <v>4011</v>
      </c>
      <c r="Q1122" t="s">
        <v>4027</v>
      </c>
      <c r="R1122">
        <v>400</v>
      </c>
      <c r="S1122">
        <v>400</v>
      </c>
      <c r="T1122">
        <v>450</v>
      </c>
      <c r="U1122">
        <v>30</v>
      </c>
      <c r="V1122">
        <v>30</v>
      </c>
      <c r="W1122">
        <v>20</v>
      </c>
      <c r="Y1122" t="s">
        <v>4013</v>
      </c>
      <c r="Z1122" t="s">
        <v>607</v>
      </c>
      <c r="AA1122">
        <v>4.0000000000000002E-4</v>
      </c>
      <c r="AB1122">
        <v>8.2000000000000007E-3</v>
      </c>
      <c r="AC1122">
        <v>1.47E-2</v>
      </c>
      <c r="AD1122" t="s">
        <v>606</v>
      </c>
      <c r="AE1122">
        <v>0.96889999999999998</v>
      </c>
      <c r="AF1122">
        <v>5.4000000000000003E-3</v>
      </c>
      <c r="AG1122">
        <v>1E-3</v>
      </c>
      <c r="AH1122">
        <v>2.9999999999999997E-4</v>
      </c>
      <c r="AI1122">
        <v>2.0000000000000001E-4</v>
      </c>
      <c r="AJ1122">
        <v>2.0000000000000001E-4</v>
      </c>
      <c r="AK1122">
        <v>1E-4</v>
      </c>
      <c r="AL1122">
        <v>6.0000000000000002E-5</v>
      </c>
      <c r="AM1122">
        <v>6.9999999999999994E-5</v>
      </c>
      <c r="AN1122">
        <v>1.4999999999999999E-4</v>
      </c>
      <c r="AO1122">
        <v>9.0000000000000006E-5</v>
      </c>
      <c r="AP1122">
        <v>0</v>
      </c>
      <c r="AQ1122" t="s">
        <v>607</v>
      </c>
      <c r="AR1122" t="s">
        <v>606</v>
      </c>
      <c r="AS1122" t="s">
        <v>606</v>
      </c>
      <c r="AT1122" t="s">
        <v>606</v>
      </c>
      <c r="AU1122" t="s">
        <v>606</v>
      </c>
      <c r="BK1122">
        <v>1.0000000000000001E-5</v>
      </c>
      <c r="BL1122">
        <v>3.0000000000000001E-5</v>
      </c>
      <c r="BM1122">
        <v>0</v>
      </c>
      <c r="BN1122">
        <v>0</v>
      </c>
      <c r="BO1122">
        <v>0</v>
      </c>
      <c r="BP1122">
        <v>1.0000000000000001E-5</v>
      </c>
      <c r="BQ1122">
        <v>0</v>
      </c>
      <c r="BR1122">
        <v>1.1E-4</v>
      </c>
      <c r="BS1122">
        <v>1.0000000000000001E-5</v>
      </c>
      <c r="BT1122">
        <v>1.0000000000000001E-5</v>
      </c>
      <c r="BU1122">
        <v>5.0000000000000002E-5</v>
      </c>
      <c r="BV1122">
        <v>0.57899999999999996</v>
      </c>
      <c r="BW1122">
        <v>0.70962239999999999</v>
      </c>
      <c r="BX1122">
        <v>16.8</v>
      </c>
      <c r="BY1122">
        <v>4627.1000000000004</v>
      </c>
      <c r="BZ1122">
        <v>192.9</v>
      </c>
      <c r="CB1122">
        <v>107.1</v>
      </c>
      <c r="CC1122">
        <v>3.6978851960000001</v>
      </c>
      <c r="CD1122">
        <v>3.6947419940000001</v>
      </c>
      <c r="CE1122">
        <v>217.2</v>
      </c>
      <c r="CF1122" t="s">
        <v>609</v>
      </c>
      <c r="CG1122">
        <v>0</v>
      </c>
      <c r="CH1122" t="s">
        <v>4028</v>
      </c>
      <c r="CJ1122" t="s">
        <v>624</v>
      </c>
      <c r="CW1122" t="s">
        <v>4015</v>
      </c>
      <c r="CX1122">
        <v>0</v>
      </c>
      <c r="CY1122" t="s">
        <v>677</v>
      </c>
    </row>
    <row r="1123" spans="1:103" hidden="1">
      <c r="B1123">
        <v>76807</v>
      </c>
      <c r="C1123" t="s">
        <v>4029</v>
      </c>
      <c r="D1123" t="s">
        <v>592</v>
      </c>
      <c r="E1123" t="s">
        <v>3163</v>
      </c>
      <c r="F1123" t="s">
        <v>594</v>
      </c>
      <c r="G1123" t="s">
        <v>4030</v>
      </c>
      <c r="H1123">
        <v>9741</v>
      </c>
      <c r="I1123" t="s">
        <v>616</v>
      </c>
      <c r="J1123" t="s">
        <v>4031</v>
      </c>
      <c r="L1123" t="s">
        <v>648</v>
      </c>
      <c r="M1123" t="s">
        <v>600</v>
      </c>
      <c r="N1123" t="s">
        <v>4005</v>
      </c>
      <c r="O1123" t="s">
        <v>3992</v>
      </c>
      <c r="P1123" t="s">
        <v>4011</v>
      </c>
      <c r="Q1123" t="s">
        <v>642</v>
      </c>
      <c r="R1123">
        <v>530</v>
      </c>
      <c r="S1123">
        <v>530</v>
      </c>
      <c r="T1123">
        <v>387</v>
      </c>
      <c r="U1123">
        <v>4</v>
      </c>
      <c r="V1123">
        <v>4</v>
      </c>
      <c r="W1123">
        <v>19</v>
      </c>
      <c r="Y1123" t="s">
        <v>4032</v>
      </c>
      <c r="Z1123" t="s">
        <v>607</v>
      </c>
      <c r="AA1123">
        <v>1E-4</v>
      </c>
      <c r="AB1123">
        <v>2.5999999999999999E-3</v>
      </c>
      <c r="AC1123">
        <v>8.3099999999999993E-2</v>
      </c>
      <c r="AD1123" t="s">
        <v>606</v>
      </c>
      <c r="AE1123">
        <v>0.91279999999999994</v>
      </c>
      <c r="AF1123">
        <v>8.9999999999999998E-4</v>
      </c>
      <c r="AG1123">
        <v>4.0000000000000002E-4</v>
      </c>
      <c r="AH1123">
        <v>1E-4</v>
      </c>
      <c r="AI1123" t="s">
        <v>607</v>
      </c>
      <c r="AJ1123" t="s">
        <v>607</v>
      </c>
      <c r="AK1123" t="s">
        <v>607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 t="s">
        <v>607</v>
      </c>
      <c r="AR1123" t="s">
        <v>607</v>
      </c>
      <c r="AS1123" t="s">
        <v>607</v>
      </c>
      <c r="AT1123" t="s">
        <v>607</v>
      </c>
      <c r="AU1123" t="s">
        <v>606</v>
      </c>
      <c r="BK1123">
        <v>0</v>
      </c>
      <c r="BL1123">
        <v>0</v>
      </c>
      <c r="BM1123">
        <v>0</v>
      </c>
      <c r="BN1123">
        <v>0</v>
      </c>
      <c r="BO1123">
        <v>0</v>
      </c>
      <c r="BP1123">
        <v>0</v>
      </c>
      <c r="BQ1123">
        <v>0</v>
      </c>
      <c r="BR1123">
        <v>0</v>
      </c>
      <c r="BS1123">
        <v>0</v>
      </c>
      <c r="BT1123">
        <v>0</v>
      </c>
      <c r="BU1123">
        <v>0</v>
      </c>
      <c r="BV1123">
        <v>0.63700000000000001</v>
      </c>
      <c r="BW1123">
        <v>0.78070720000000005</v>
      </c>
      <c r="BX1123">
        <v>18.399999999999999</v>
      </c>
      <c r="BY1123">
        <v>4825.8999999999996</v>
      </c>
      <c r="BZ1123">
        <v>200.1</v>
      </c>
      <c r="CB1123">
        <v>124.8</v>
      </c>
      <c r="CC1123">
        <v>4.3090202849999999</v>
      </c>
      <c r="CD1123">
        <v>4.3053576180000004</v>
      </c>
      <c r="CE1123">
        <v>251.66</v>
      </c>
      <c r="CF1123" t="s">
        <v>609</v>
      </c>
      <c r="CG1123">
        <v>0</v>
      </c>
      <c r="CH1123" t="s">
        <v>650</v>
      </c>
      <c r="CJ1123" t="s">
        <v>651</v>
      </c>
      <c r="CL1123">
        <v>393.5</v>
      </c>
      <c r="CM1123">
        <v>399.5</v>
      </c>
      <c r="CU1123">
        <v>487</v>
      </c>
      <c r="CV1123">
        <v>482.4</v>
      </c>
      <c r="CW1123" t="s">
        <v>4015</v>
      </c>
      <c r="CX1123">
        <v>0</v>
      </c>
      <c r="CY1123" t="s">
        <v>677</v>
      </c>
    </row>
    <row r="1124" spans="1:103" hidden="1">
      <c r="B1124">
        <v>79037</v>
      </c>
      <c r="C1124" t="s">
        <v>1741</v>
      </c>
      <c r="D1124" t="s">
        <v>592</v>
      </c>
      <c r="E1124" t="s">
        <v>3163</v>
      </c>
      <c r="F1124" t="s">
        <v>594</v>
      </c>
      <c r="G1124" t="s">
        <v>4033</v>
      </c>
      <c r="H1124">
        <v>18300</v>
      </c>
      <c r="I1124" t="s">
        <v>616</v>
      </c>
      <c r="J1124" t="s">
        <v>1302</v>
      </c>
      <c r="L1124" t="s">
        <v>617</v>
      </c>
      <c r="N1124" t="s">
        <v>4005</v>
      </c>
      <c r="O1124" t="s">
        <v>3992</v>
      </c>
      <c r="P1124" t="s">
        <v>4011</v>
      </c>
      <c r="Q1124" t="s">
        <v>783</v>
      </c>
      <c r="R1124">
        <v>460</v>
      </c>
      <c r="S1124">
        <v>460</v>
      </c>
      <c r="T1124">
        <v>494</v>
      </c>
      <c r="U1124">
        <v>-1</v>
      </c>
      <c r="V1124">
        <v>-1</v>
      </c>
      <c r="W1124">
        <v>20</v>
      </c>
      <c r="Y1124" t="s">
        <v>4034</v>
      </c>
      <c r="Z1124" t="s">
        <v>607</v>
      </c>
      <c r="AA1124">
        <v>2.0000000000000001E-4</v>
      </c>
      <c r="AB1124">
        <v>4.4000000000000003E-3</v>
      </c>
      <c r="AC1124">
        <v>9.8000000000000004E-2</v>
      </c>
      <c r="AD1124">
        <v>1E-4</v>
      </c>
      <c r="AE1124">
        <v>0.89510000000000001</v>
      </c>
      <c r="AF1124">
        <v>1.1000000000000001E-3</v>
      </c>
      <c r="AG1124">
        <v>4.0000000000000002E-4</v>
      </c>
      <c r="AH1124">
        <v>2.0000000000000001E-4</v>
      </c>
      <c r="AI1124" t="s">
        <v>607</v>
      </c>
      <c r="AJ1124" t="s">
        <v>607</v>
      </c>
      <c r="AK1124" t="s">
        <v>607</v>
      </c>
      <c r="AL1124">
        <v>0</v>
      </c>
      <c r="AM1124">
        <v>8.0000000000000007E-5</v>
      </c>
      <c r="AN1124">
        <v>2.0000000000000001E-4</v>
      </c>
      <c r="AO1124">
        <v>6.9999999999999994E-5</v>
      </c>
      <c r="AP1124">
        <v>0</v>
      </c>
      <c r="AQ1124" t="s">
        <v>607</v>
      </c>
      <c r="AR1124" t="s">
        <v>607</v>
      </c>
      <c r="AS1124" t="s">
        <v>607</v>
      </c>
      <c r="AT1124" t="s">
        <v>606</v>
      </c>
      <c r="AU1124" t="s">
        <v>606</v>
      </c>
      <c r="BK1124">
        <v>0</v>
      </c>
      <c r="BL1124">
        <v>0</v>
      </c>
      <c r="BM1124">
        <v>2.0000000000000002E-5</v>
      </c>
      <c r="BN1124">
        <v>0</v>
      </c>
      <c r="BO1124">
        <v>1.0000000000000001E-5</v>
      </c>
      <c r="BP1124">
        <v>2.0000000000000002E-5</v>
      </c>
      <c r="BQ1124">
        <v>0</v>
      </c>
      <c r="BR1124">
        <v>0</v>
      </c>
      <c r="BS1124">
        <v>1.0000000000000001E-5</v>
      </c>
      <c r="BT1124">
        <v>1.0000000000000001E-5</v>
      </c>
      <c r="BU1124">
        <v>8.0000000000000007E-5</v>
      </c>
      <c r="BV1124">
        <v>0.65400000000000003</v>
      </c>
      <c r="BW1124">
        <v>0.80154239999999999</v>
      </c>
      <c r="BX1124">
        <v>18.899999999999999</v>
      </c>
      <c r="BY1124">
        <v>4864</v>
      </c>
      <c r="BZ1124">
        <v>202</v>
      </c>
      <c r="CB1124">
        <v>112.2</v>
      </c>
      <c r="CC1124">
        <v>3.8739749680000002</v>
      </c>
      <c r="CD1124">
        <v>3.8706820890000002</v>
      </c>
      <c r="CE1124">
        <v>226.72</v>
      </c>
      <c r="CF1124" t="s">
        <v>609</v>
      </c>
      <c r="CG1124">
        <v>110</v>
      </c>
      <c r="CH1124" t="s">
        <v>784</v>
      </c>
      <c r="CJ1124" t="s">
        <v>624</v>
      </c>
      <c r="CW1124" t="s">
        <v>4015</v>
      </c>
      <c r="CX1124">
        <v>0</v>
      </c>
      <c r="CY1124" t="s">
        <v>677</v>
      </c>
    </row>
    <row r="1125" spans="1:103" hidden="1">
      <c r="B1125">
        <v>79038</v>
      </c>
      <c r="C1125" t="s">
        <v>1741</v>
      </c>
      <c r="D1125" t="s">
        <v>592</v>
      </c>
      <c r="E1125" t="s">
        <v>3163</v>
      </c>
      <c r="F1125" t="s">
        <v>594</v>
      </c>
      <c r="G1125" t="s">
        <v>4035</v>
      </c>
      <c r="H1125">
        <v>10587</v>
      </c>
      <c r="I1125" t="s">
        <v>616</v>
      </c>
      <c r="J1125" t="s">
        <v>1302</v>
      </c>
      <c r="L1125" t="s">
        <v>617</v>
      </c>
      <c r="N1125" t="s">
        <v>4005</v>
      </c>
      <c r="O1125" t="s">
        <v>3992</v>
      </c>
      <c r="P1125" t="s">
        <v>4011</v>
      </c>
      <c r="Q1125" t="s">
        <v>786</v>
      </c>
      <c r="R1125">
        <v>420</v>
      </c>
      <c r="S1125">
        <v>420</v>
      </c>
      <c r="T1125">
        <v>430</v>
      </c>
      <c r="U1125">
        <v>1</v>
      </c>
      <c r="V1125">
        <v>1</v>
      </c>
      <c r="W1125">
        <v>20</v>
      </c>
      <c r="Y1125" t="s">
        <v>4036</v>
      </c>
      <c r="Z1125" t="s">
        <v>607</v>
      </c>
      <c r="AA1125">
        <v>5.0000000000000001E-4</v>
      </c>
      <c r="AB1125">
        <v>1.09E-2</v>
      </c>
      <c r="AC1125">
        <v>0.04</v>
      </c>
      <c r="AD1125" t="s">
        <v>607</v>
      </c>
      <c r="AE1125">
        <v>0.93579999999999997</v>
      </c>
      <c r="AF1125">
        <v>8.6E-3</v>
      </c>
      <c r="AG1125">
        <v>1.4E-3</v>
      </c>
      <c r="AH1125">
        <v>1E-3</v>
      </c>
      <c r="AI1125">
        <v>2.9999999999999997E-4</v>
      </c>
      <c r="AJ1125">
        <v>2.9999999999999997E-4</v>
      </c>
      <c r="AK1125">
        <v>2.0000000000000001E-4</v>
      </c>
      <c r="AL1125">
        <v>1.4999999999999999E-4</v>
      </c>
      <c r="AM1125">
        <v>6.0000000000000002E-5</v>
      </c>
      <c r="AN1125">
        <v>6.0000000000000002E-5</v>
      </c>
      <c r="AO1125">
        <v>0</v>
      </c>
      <c r="AP1125">
        <v>0</v>
      </c>
      <c r="AQ1125" t="s">
        <v>607</v>
      </c>
      <c r="AR1125" t="s">
        <v>606</v>
      </c>
      <c r="AS1125" t="s">
        <v>606</v>
      </c>
      <c r="AT1125" t="s">
        <v>606</v>
      </c>
      <c r="AU1125" t="s">
        <v>606</v>
      </c>
      <c r="BK1125">
        <v>1.0000000000000001E-5</v>
      </c>
      <c r="BL1125">
        <v>3.0000000000000001E-5</v>
      </c>
      <c r="BM1125">
        <v>4.0999999999999999E-4</v>
      </c>
      <c r="BN1125">
        <v>2.0000000000000002E-5</v>
      </c>
      <c r="BO1125">
        <v>2.0000000000000002E-5</v>
      </c>
      <c r="BP1125">
        <v>6.0000000000000002E-5</v>
      </c>
      <c r="BQ1125">
        <v>0</v>
      </c>
      <c r="BR1125">
        <v>1.2E-4</v>
      </c>
      <c r="BS1125">
        <v>2.0000000000000002E-5</v>
      </c>
      <c r="BT1125">
        <v>1.0000000000000001E-5</v>
      </c>
      <c r="BU1125">
        <v>3.0000000000000001E-5</v>
      </c>
      <c r="BV1125">
        <v>0.60899999999999999</v>
      </c>
      <c r="BW1125">
        <v>0.74639040000000001</v>
      </c>
      <c r="BX1125">
        <v>17.600000000000001</v>
      </c>
      <c r="BY1125">
        <v>4693.3999999999996</v>
      </c>
      <c r="BZ1125">
        <v>196.4</v>
      </c>
      <c r="CB1125">
        <v>99.8</v>
      </c>
      <c r="CC1125">
        <v>3.445835132</v>
      </c>
      <c r="CD1125">
        <v>3.4429061719999998</v>
      </c>
      <c r="CE1125">
        <v>191.36</v>
      </c>
      <c r="CF1125" t="s">
        <v>609</v>
      </c>
      <c r="CG1125">
        <v>22</v>
      </c>
      <c r="CH1125" t="s">
        <v>787</v>
      </c>
      <c r="CJ1125" t="s">
        <v>624</v>
      </c>
      <c r="CW1125" t="s">
        <v>4015</v>
      </c>
      <c r="CX1125">
        <v>0</v>
      </c>
      <c r="CY1125" t="s">
        <v>677</v>
      </c>
    </row>
    <row r="1126" spans="1:103" hidden="1">
      <c r="B1126">
        <v>79041</v>
      </c>
      <c r="C1126" t="s">
        <v>3105</v>
      </c>
      <c r="D1126" t="s">
        <v>592</v>
      </c>
      <c r="E1126" t="s">
        <v>3163</v>
      </c>
      <c r="F1126" t="s">
        <v>594</v>
      </c>
      <c r="G1126" t="s">
        <v>4037</v>
      </c>
      <c r="H1126">
        <v>18096</v>
      </c>
      <c r="I1126" t="s">
        <v>616</v>
      </c>
      <c r="J1126" t="s">
        <v>1302</v>
      </c>
      <c r="L1126" t="s">
        <v>617</v>
      </c>
      <c r="N1126" t="s">
        <v>4005</v>
      </c>
      <c r="O1126" t="s">
        <v>3992</v>
      </c>
      <c r="P1126" t="s">
        <v>4011</v>
      </c>
      <c r="Q1126" t="s">
        <v>3979</v>
      </c>
      <c r="R1126">
        <v>6300</v>
      </c>
      <c r="S1126">
        <v>6300</v>
      </c>
      <c r="T1126">
        <v>5550</v>
      </c>
      <c r="U1126">
        <v>9</v>
      </c>
      <c r="V1126">
        <v>9</v>
      </c>
      <c r="W1126">
        <v>19</v>
      </c>
      <c r="Y1126" t="s">
        <v>4038</v>
      </c>
      <c r="Z1126" t="s">
        <v>607</v>
      </c>
      <c r="AA1126">
        <v>4.0000000000000002E-4</v>
      </c>
      <c r="AB1126">
        <v>8.3000000000000001E-3</v>
      </c>
      <c r="AC1126">
        <v>1.49E-2</v>
      </c>
      <c r="AD1126" t="s">
        <v>606</v>
      </c>
      <c r="AE1126">
        <v>0.96750000000000003</v>
      </c>
      <c r="AF1126">
        <v>5.7000000000000002E-3</v>
      </c>
      <c r="AG1126">
        <v>1E-3</v>
      </c>
      <c r="AH1126">
        <v>2.9999999999999997E-4</v>
      </c>
      <c r="AI1126">
        <v>2.0000000000000001E-4</v>
      </c>
      <c r="AJ1126">
        <v>2.0000000000000001E-4</v>
      </c>
      <c r="AK1126">
        <v>1E-4</v>
      </c>
      <c r="AL1126">
        <v>3.1E-4</v>
      </c>
      <c r="AM1126">
        <v>1.4999999999999999E-4</v>
      </c>
      <c r="AN1126">
        <v>5.1999999999999995E-4</v>
      </c>
      <c r="AO1126">
        <v>6.9999999999999994E-5</v>
      </c>
      <c r="AP1126">
        <v>0</v>
      </c>
      <c r="AQ1126" t="s">
        <v>607</v>
      </c>
      <c r="AR1126" t="s">
        <v>607</v>
      </c>
      <c r="AS1126" t="s">
        <v>607</v>
      </c>
      <c r="AT1126" t="s">
        <v>607</v>
      </c>
      <c r="AU1126" t="s">
        <v>606</v>
      </c>
      <c r="BK1126">
        <v>1.0000000000000001E-5</v>
      </c>
      <c r="BL1126">
        <v>4.0000000000000003E-5</v>
      </c>
      <c r="BM1126">
        <v>0</v>
      </c>
      <c r="BN1126">
        <v>0</v>
      </c>
      <c r="BO1126">
        <v>1.0000000000000001E-5</v>
      </c>
      <c r="BP1126">
        <v>2.0000000000000002E-5</v>
      </c>
      <c r="BQ1126">
        <v>0</v>
      </c>
      <c r="BR1126">
        <v>1.4999999999999999E-4</v>
      </c>
      <c r="BS1126">
        <v>2.0000000000000002E-5</v>
      </c>
      <c r="BT1126">
        <v>2.0000000000000002E-5</v>
      </c>
      <c r="BU1126">
        <v>8.0000000000000007E-5</v>
      </c>
      <c r="BV1126">
        <v>0.58199999999999996</v>
      </c>
      <c r="BW1126">
        <v>0.71329920000000002</v>
      </c>
      <c r="BX1126">
        <v>16.8</v>
      </c>
      <c r="BY1126">
        <v>4626.2</v>
      </c>
      <c r="BZ1126">
        <v>193.2</v>
      </c>
      <c r="CB1126">
        <v>111.6</v>
      </c>
      <c r="CC1126">
        <v>3.8532585240000001</v>
      </c>
      <c r="CD1126">
        <v>3.8499832540000001</v>
      </c>
      <c r="CE1126">
        <v>226.61</v>
      </c>
      <c r="CF1126" t="s">
        <v>609</v>
      </c>
      <c r="CG1126">
        <v>0</v>
      </c>
      <c r="CH1126" t="s">
        <v>631</v>
      </c>
      <c r="CJ1126" t="s">
        <v>624</v>
      </c>
      <c r="CW1126" t="s">
        <v>4015</v>
      </c>
      <c r="CX1126">
        <v>0</v>
      </c>
      <c r="CY1126" t="s">
        <v>677</v>
      </c>
    </row>
    <row r="1127" spans="1:103" hidden="1">
      <c r="B1127">
        <v>83942</v>
      </c>
      <c r="C1127" t="s">
        <v>2139</v>
      </c>
      <c r="D1127" t="s">
        <v>592</v>
      </c>
      <c r="E1127" t="s">
        <v>3163</v>
      </c>
      <c r="F1127" t="s">
        <v>594</v>
      </c>
      <c r="G1127" t="s">
        <v>4039</v>
      </c>
      <c r="H1127">
        <v>9763</v>
      </c>
      <c r="I1127" t="s">
        <v>616</v>
      </c>
      <c r="J1127" t="s">
        <v>1302</v>
      </c>
      <c r="L1127" t="s">
        <v>617</v>
      </c>
      <c r="N1127" t="s">
        <v>4005</v>
      </c>
      <c r="O1127" t="s">
        <v>3992</v>
      </c>
      <c r="P1127" t="s">
        <v>4011</v>
      </c>
      <c r="Q1127" t="s">
        <v>4040</v>
      </c>
      <c r="R1127">
        <v>2500</v>
      </c>
      <c r="S1127">
        <v>2500</v>
      </c>
      <c r="T1127">
        <v>2098</v>
      </c>
      <c r="U1127">
        <v>34</v>
      </c>
      <c r="V1127">
        <v>34</v>
      </c>
      <c r="W1127">
        <v>19</v>
      </c>
      <c r="Z1127" t="s">
        <v>607</v>
      </c>
      <c r="AA1127">
        <v>4.0000000000000002E-4</v>
      </c>
      <c r="AB1127">
        <v>8.0999999999999996E-3</v>
      </c>
      <c r="AC1127">
        <v>1.4800000000000001E-2</v>
      </c>
      <c r="AD1127" t="s">
        <v>606</v>
      </c>
      <c r="AE1127">
        <v>0.96840000000000004</v>
      </c>
      <c r="AF1127">
        <v>5.4999999999999997E-3</v>
      </c>
      <c r="AG1127">
        <v>1E-3</v>
      </c>
      <c r="AH1127">
        <v>2.9999999999999997E-4</v>
      </c>
      <c r="AI1127">
        <v>2.0000000000000001E-4</v>
      </c>
      <c r="AJ1127">
        <v>2.0000000000000001E-4</v>
      </c>
      <c r="AK1127">
        <v>1E-4</v>
      </c>
      <c r="AL1127">
        <v>1.4999999999999999E-4</v>
      </c>
      <c r="AM1127">
        <v>5.0000000000000002E-5</v>
      </c>
      <c r="AN1127">
        <v>4.4000000000000002E-4</v>
      </c>
      <c r="AO1127">
        <v>1E-4</v>
      </c>
      <c r="AP1127">
        <v>0</v>
      </c>
      <c r="AQ1127" t="s">
        <v>606</v>
      </c>
      <c r="AR1127" t="s">
        <v>606</v>
      </c>
      <c r="AS1127" t="s">
        <v>606</v>
      </c>
      <c r="AT1127" t="s">
        <v>606</v>
      </c>
      <c r="AU1127" t="s">
        <v>606</v>
      </c>
      <c r="BK1127">
        <v>1.0000000000000001E-5</v>
      </c>
      <c r="BL1127">
        <v>3.0000000000000001E-5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>
        <v>1.2E-4</v>
      </c>
      <c r="BS1127">
        <v>2.0000000000000002E-5</v>
      </c>
      <c r="BT1127">
        <v>2.0000000000000002E-5</v>
      </c>
      <c r="BU1127">
        <v>6.0000000000000002E-5</v>
      </c>
      <c r="BV1127">
        <v>0.57899999999999996</v>
      </c>
      <c r="BW1127">
        <v>0.70962239999999999</v>
      </c>
      <c r="BX1127">
        <v>16.8</v>
      </c>
      <c r="BY1127">
        <v>4627.1000000000004</v>
      </c>
      <c r="BZ1127">
        <v>193</v>
      </c>
      <c r="CB1127">
        <v>106.9</v>
      </c>
      <c r="CC1127">
        <v>3.6909797150000001</v>
      </c>
      <c r="CD1127">
        <v>3.6878423819999999</v>
      </c>
      <c r="CE1127">
        <v>217.06</v>
      </c>
      <c r="CF1127" t="s">
        <v>609</v>
      </c>
      <c r="CG1127">
        <v>0</v>
      </c>
      <c r="CH1127" t="s">
        <v>2457</v>
      </c>
      <c r="CJ1127" t="s">
        <v>624</v>
      </c>
      <c r="CW1127" t="s">
        <v>4015</v>
      </c>
      <c r="CX1127">
        <v>0</v>
      </c>
      <c r="CY1127" t="s">
        <v>677</v>
      </c>
    </row>
    <row r="1128" spans="1:103" hidden="1">
      <c r="B1128">
        <v>79039</v>
      </c>
      <c r="C1128" t="s">
        <v>1741</v>
      </c>
      <c r="D1128" t="s">
        <v>592</v>
      </c>
      <c r="E1128" t="s">
        <v>3163</v>
      </c>
      <c r="F1128" t="s">
        <v>594</v>
      </c>
      <c r="G1128" t="s">
        <v>4041</v>
      </c>
      <c r="H1128">
        <v>9450</v>
      </c>
      <c r="I1128" t="s">
        <v>616</v>
      </c>
      <c r="J1128" t="s">
        <v>1302</v>
      </c>
      <c r="L1128" t="s">
        <v>617</v>
      </c>
      <c r="N1128" t="s">
        <v>4005</v>
      </c>
      <c r="O1128" t="s">
        <v>3992</v>
      </c>
      <c r="P1128" t="s">
        <v>4011</v>
      </c>
      <c r="Q1128" t="s">
        <v>777</v>
      </c>
      <c r="R1128">
        <v>140</v>
      </c>
      <c r="S1128">
        <v>140</v>
      </c>
      <c r="T1128">
        <v>129</v>
      </c>
      <c r="U1128">
        <v>3</v>
      </c>
      <c r="V1128">
        <v>3</v>
      </c>
      <c r="W1128">
        <v>20</v>
      </c>
      <c r="Y1128" t="s">
        <v>4042</v>
      </c>
      <c r="Z1128" t="s">
        <v>607</v>
      </c>
      <c r="AA1128">
        <v>5.9999999999999995E-4</v>
      </c>
      <c r="AB1128">
        <v>1.3599999999999999E-2</v>
      </c>
      <c r="AC1128">
        <v>2.3199999999999998E-2</v>
      </c>
      <c r="AD1128" t="s">
        <v>607</v>
      </c>
      <c r="AE1128">
        <v>0.94689999999999996</v>
      </c>
      <c r="AF1128">
        <v>1.0800000000000001E-2</v>
      </c>
      <c r="AG1128">
        <v>1.6999999999999999E-3</v>
      </c>
      <c r="AH1128">
        <v>5.9999999999999995E-4</v>
      </c>
      <c r="AI1128">
        <v>4.0000000000000002E-4</v>
      </c>
      <c r="AJ1128">
        <v>4.0000000000000002E-4</v>
      </c>
      <c r="AK1128">
        <v>2.0000000000000001E-4</v>
      </c>
      <c r="AL1128">
        <v>3.3E-4</v>
      </c>
      <c r="AM1128">
        <v>1E-4</v>
      </c>
      <c r="AN1128">
        <v>4.8999999999999998E-4</v>
      </c>
      <c r="AO1128">
        <v>4.0000000000000003E-5</v>
      </c>
      <c r="AP1128">
        <v>0</v>
      </c>
      <c r="AQ1128" t="s">
        <v>607</v>
      </c>
      <c r="AR1128" t="s">
        <v>607</v>
      </c>
      <c r="AS1128" t="s">
        <v>607</v>
      </c>
      <c r="AT1128" t="s">
        <v>606</v>
      </c>
      <c r="AU1128" t="s">
        <v>606</v>
      </c>
      <c r="BK1128">
        <v>2.0000000000000002E-5</v>
      </c>
      <c r="BL1128">
        <v>4.0000000000000003E-5</v>
      </c>
      <c r="BM1128">
        <v>1.1E-4</v>
      </c>
      <c r="BN1128">
        <v>1.0000000000000001E-5</v>
      </c>
      <c r="BO1128">
        <v>1.0000000000000001E-5</v>
      </c>
      <c r="BP1128">
        <v>4.0000000000000003E-5</v>
      </c>
      <c r="BQ1128">
        <v>0</v>
      </c>
      <c r="BR1128">
        <v>2.3000000000000001E-4</v>
      </c>
      <c r="BS1128">
        <v>4.0000000000000003E-5</v>
      </c>
      <c r="BT1128">
        <v>4.0000000000000003E-5</v>
      </c>
      <c r="BU1128">
        <v>1E-4</v>
      </c>
      <c r="BV1128">
        <v>0.59699999999999998</v>
      </c>
      <c r="BW1128">
        <v>0.73168319999999998</v>
      </c>
      <c r="BX1128">
        <v>17.3</v>
      </c>
      <c r="BY1128">
        <v>4641.7</v>
      </c>
      <c r="BZ1128">
        <v>194.8</v>
      </c>
      <c r="CB1128">
        <v>105.9</v>
      </c>
      <c r="CC1128">
        <v>3.6564523090000001</v>
      </c>
      <c r="CD1128">
        <v>3.6533443249999999</v>
      </c>
      <c r="CE1128">
        <v>212.53</v>
      </c>
      <c r="CF1128" t="s">
        <v>609</v>
      </c>
      <c r="CG1128">
        <v>10</v>
      </c>
      <c r="CH1128" t="s">
        <v>778</v>
      </c>
      <c r="CJ1128" t="s">
        <v>624</v>
      </c>
      <c r="CW1128" t="s">
        <v>4015</v>
      </c>
      <c r="CX1128">
        <v>0</v>
      </c>
      <c r="CY1128" t="s">
        <v>677</v>
      </c>
    </row>
    <row r="1129" spans="1:103" hidden="1">
      <c r="B1129">
        <v>83946</v>
      </c>
      <c r="C1129" t="s">
        <v>1741</v>
      </c>
      <c r="D1129" t="s">
        <v>592</v>
      </c>
      <c r="E1129" t="s">
        <v>3163</v>
      </c>
      <c r="F1129" t="s">
        <v>594</v>
      </c>
      <c r="G1129" t="s">
        <v>4043</v>
      </c>
      <c r="H1129">
        <v>7696</v>
      </c>
      <c r="I1129" t="s">
        <v>616</v>
      </c>
      <c r="J1129" t="s">
        <v>1302</v>
      </c>
      <c r="L1129" t="s">
        <v>617</v>
      </c>
      <c r="N1129" t="s">
        <v>4005</v>
      </c>
      <c r="O1129" t="s">
        <v>3992</v>
      </c>
      <c r="P1129" t="s">
        <v>4011</v>
      </c>
      <c r="Q1129" t="s">
        <v>1842</v>
      </c>
      <c r="R1129">
        <v>2800</v>
      </c>
      <c r="S1129">
        <v>2800</v>
      </c>
      <c r="T1129">
        <v>2558</v>
      </c>
      <c r="U1129">
        <v>17</v>
      </c>
      <c r="V1129">
        <v>17</v>
      </c>
      <c r="W1129">
        <v>19</v>
      </c>
      <c r="Y1129" t="s">
        <v>4044</v>
      </c>
      <c r="Z1129">
        <v>1E-4</v>
      </c>
      <c r="AA1129">
        <v>4.0000000000000002E-4</v>
      </c>
      <c r="AB1129">
        <v>8.6999999999999994E-3</v>
      </c>
      <c r="AC1129">
        <v>5.3600000000000002E-2</v>
      </c>
      <c r="AD1129" t="s">
        <v>607</v>
      </c>
      <c r="AE1129">
        <v>0.92869999999999997</v>
      </c>
      <c r="AF1129">
        <v>6.1999999999999998E-3</v>
      </c>
      <c r="AG1129">
        <v>8.9999999999999998E-4</v>
      </c>
      <c r="AH1129">
        <v>2.9999999999999997E-4</v>
      </c>
      <c r="AI1129">
        <v>2.0000000000000001E-4</v>
      </c>
      <c r="AJ1129">
        <v>2.0000000000000001E-4</v>
      </c>
      <c r="AK1129">
        <v>1E-4</v>
      </c>
      <c r="AL1129">
        <v>6.9999999999999994E-5</v>
      </c>
      <c r="AM1129">
        <v>6.9999999999999994E-5</v>
      </c>
      <c r="AN1129">
        <v>1.4999999999999999E-4</v>
      </c>
      <c r="AO1129">
        <v>9.0000000000000006E-5</v>
      </c>
      <c r="AP1129">
        <v>0</v>
      </c>
      <c r="AQ1129" t="s">
        <v>607</v>
      </c>
      <c r="AR1129" t="s">
        <v>607</v>
      </c>
      <c r="AS1129" t="s">
        <v>607</v>
      </c>
      <c r="AT1129" t="s">
        <v>607</v>
      </c>
      <c r="AU1129" t="s">
        <v>606</v>
      </c>
      <c r="BK1129">
        <v>1.0000000000000001E-5</v>
      </c>
      <c r="BL1129">
        <v>3.0000000000000001E-5</v>
      </c>
      <c r="BM1129">
        <v>1.0000000000000001E-5</v>
      </c>
      <c r="BN1129">
        <v>0</v>
      </c>
      <c r="BO1129">
        <v>0</v>
      </c>
      <c r="BP1129">
        <v>1.0000000000000001E-5</v>
      </c>
      <c r="BQ1129">
        <v>0</v>
      </c>
      <c r="BR1129">
        <v>1E-4</v>
      </c>
      <c r="BS1129">
        <v>1.0000000000000001E-5</v>
      </c>
      <c r="BT1129">
        <v>1.0000000000000001E-5</v>
      </c>
      <c r="BU1129">
        <v>4.0000000000000003E-5</v>
      </c>
      <c r="BV1129">
        <v>0.61699999999999999</v>
      </c>
      <c r="BW1129">
        <v>0.75619519999999996</v>
      </c>
      <c r="BX1129">
        <v>17.899999999999999</v>
      </c>
      <c r="BY1129">
        <v>4734.6000000000004</v>
      </c>
      <c r="BZ1129">
        <v>197.4</v>
      </c>
      <c r="CB1129">
        <v>109.8</v>
      </c>
      <c r="CC1129">
        <v>3.791109193</v>
      </c>
      <c r="CD1129">
        <v>3.7878867500000002</v>
      </c>
      <c r="CE1129">
        <v>222.28</v>
      </c>
      <c r="CF1129" t="s">
        <v>609</v>
      </c>
      <c r="CG1129">
        <v>30</v>
      </c>
      <c r="CH1129" t="s">
        <v>1843</v>
      </c>
      <c r="CJ1129" t="s">
        <v>624</v>
      </c>
      <c r="CW1129" t="s">
        <v>4015</v>
      </c>
      <c r="CX1129">
        <v>0</v>
      </c>
      <c r="CY1129" t="s">
        <v>677</v>
      </c>
    </row>
    <row r="1130" spans="1:103" hidden="1">
      <c r="B1130">
        <v>79043</v>
      </c>
      <c r="C1130" t="s">
        <v>1741</v>
      </c>
      <c r="D1130" t="s">
        <v>592</v>
      </c>
      <c r="E1130" t="s">
        <v>3163</v>
      </c>
      <c r="F1130" t="s">
        <v>594</v>
      </c>
      <c r="G1130" t="s">
        <v>4045</v>
      </c>
      <c r="H1130">
        <v>16658</v>
      </c>
      <c r="I1130" t="s">
        <v>616</v>
      </c>
      <c r="J1130" t="s">
        <v>1302</v>
      </c>
      <c r="L1130" t="s">
        <v>617</v>
      </c>
      <c r="N1130" t="s">
        <v>4005</v>
      </c>
      <c r="O1130" t="s">
        <v>3992</v>
      </c>
      <c r="P1130" t="s">
        <v>4011</v>
      </c>
      <c r="Q1130" t="s">
        <v>701</v>
      </c>
      <c r="R1130">
        <v>900</v>
      </c>
      <c r="S1130">
        <v>900</v>
      </c>
      <c r="T1130">
        <v>479</v>
      </c>
      <c r="U1130">
        <v>25</v>
      </c>
      <c r="V1130">
        <v>25</v>
      </c>
      <c r="W1130">
        <v>19</v>
      </c>
      <c r="Y1130" t="s">
        <v>4046</v>
      </c>
      <c r="Z1130" t="s">
        <v>607</v>
      </c>
      <c r="AA1130">
        <v>4.0000000000000002E-4</v>
      </c>
      <c r="AB1130">
        <v>8.6E-3</v>
      </c>
      <c r="AC1130">
        <v>1.49E-2</v>
      </c>
      <c r="AD1130" t="s">
        <v>606</v>
      </c>
      <c r="AE1130">
        <v>0.96699999999999997</v>
      </c>
      <c r="AF1130">
        <v>6.0000000000000001E-3</v>
      </c>
      <c r="AG1130">
        <v>1E-3</v>
      </c>
      <c r="AH1130">
        <v>2.9999999999999997E-4</v>
      </c>
      <c r="AI1130">
        <v>2.0000000000000001E-4</v>
      </c>
      <c r="AJ1130">
        <v>2.0000000000000001E-4</v>
      </c>
      <c r="AK1130">
        <v>1E-4</v>
      </c>
      <c r="AL1130">
        <v>2.3000000000000001E-4</v>
      </c>
      <c r="AM1130">
        <v>1.4999999999999999E-4</v>
      </c>
      <c r="AN1130">
        <v>4.8999999999999998E-4</v>
      </c>
      <c r="AO1130">
        <v>6.9999999999999994E-5</v>
      </c>
      <c r="AP1130">
        <v>0</v>
      </c>
      <c r="AQ1130" t="s">
        <v>607</v>
      </c>
      <c r="AR1130" t="s">
        <v>607</v>
      </c>
      <c r="AS1130" t="s">
        <v>607</v>
      </c>
      <c r="AT1130" t="s">
        <v>607</v>
      </c>
      <c r="AU1130" t="s">
        <v>606</v>
      </c>
      <c r="BK1130">
        <v>1.0000000000000001E-5</v>
      </c>
      <c r="BL1130">
        <v>3.0000000000000001E-5</v>
      </c>
      <c r="BM1130">
        <v>2.0000000000000002E-5</v>
      </c>
      <c r="BN1130">
        <v>0</v>
      </c>
      <c r="BO1130">
        <v>1.0000000000000001E-5</v>
      </c>
      <c r="BP1130">
        <v>2.0000000000000002E-5</v>
      </c>
      <c r="BQ1130">
        <v>0</v>
      </c>
      <c r="BR1130">
        <v>1.3999999999999999E-4</v>
      </c>
      <c r="BS1130">
        <v>2.0000000000000002E-5</v>
      </c>
      <c r="BT1130">
        <v>2.0000000000000002E-5</v>
      </c>
      <c r="BU1130">
        <v>9.0000000000000006E-5</v>
      </c>
      <c r="BV1130">
        <v>0.58199999999999996</v>
      </c>
      <c r="BW1130">
        <v>0.71329920000000002</v>
      </c>
      <c r="BX1130">
        <v>16.8</v>
      </c>
      <c r="BY1130">
        <v>4625.8</v>
      </c>
      <c r="BZ1130">
        <v>193.3</v>
      </c>
      <c r="CB1130">
        <v>111.8</v>
      </c>
      <c r="CC1130">
        <v>3.8601640050000001</v>
      </c>
      <c r="CD1130">
        <v>3.8568828659999999</v>
      </c>
      <c r="CE1130">
        <v>226.28</v>
      </c>
      <c r="CF1130" t="s">
        <v>609</v>
      </c>
      <c r="CG1130">
        <v>0</v>
      </c>
      <c r="CH1130" t="s">
        <v>703</v>
      </c>
      <c r="CJ1130" t="s">
        <v>624</v>
      </c>
      <c r="CW1130" t="s">
        <v>4015</v>
      </c>
      <c r="CX1130">
        <v>0</v>
      </c>
      <c r="CY1130" t="s">
        <v>677</v>
      </c>
    </row>
    <row r="1131" spans="1:103" hidden="1">
      <c r="B1131">
        <v>79040</v>
      </c>
      <c r="C1131" t="s">
        <v>3105</v>
      </c>
      <c r="D1131" t="s">
        <v>592</v>
      </c>
      <c r="E1131" t="s">
        <v>3163</v>
      </c>
      <c r="F1131" t="s">
        <v>594</v>
      </c>
      <c r="G1131" t="s">
        <v>4047</v>
      </c>
      <c r="H1131">
        <v>17986</v>
      </c>
      <c r="I1131" t="s">
        <v>616</v>
      </c>
      <c r="J1131" t="s">
        <v>1302</v>
      </c>
      <c r="L1131" t="s">
        <v>617</v>
      </c>
      <c r="N1131" t="s">
        <v>4005</v>
      </c>
      <c r="O1131" t="s">
        <v>3992</v>
      </c>
      <c r="P1131" t="s">
        <v>4011</v>
      </c>
      <c r="Q1131" t="s">
        <v>4009</v>
      </c>
      <c r="R1131">
        <v>6200</v>
      </c>
      <c r="S1131">
        <v>6200</v>
      </c>
      <c r="T1131">
        <v>5250</v>
      </c>
      <c r="U1131">
        <v>16</v>
      </c>
      <c r="V1131">
        <v>16</v>
      </c>
      <c r="W1131">
        <v>19</v>
      </c>
      <c r="Y1131" t="s">
        <v>4048</v>
      </c>
      <c r="Z1131" t="s">
        <v>607</v>
      </c>
      <c r="AA1131">
        <v>4.0000000000000002E-4</v>
      </c>
      <c r="AB1131">
        <v>8.0999999999999996E-3</v>
      </c>
      <c r="AC1131">
        <v>1.5100000000000001E-2</v>
      </c>
      <c r="AD1131" t="s">
        <v>606</v>
      </c>
      <c r="AE1131">
        <v>0.96819999999999995</v>
      </c>
      <c r="AF1131">
        <v>5.4000000000000003E-3</v>
      </c>
      <c r="AG1131">
        <v>1E-3</v>
      </c>
      <c r="AH1131">
        <v>2.0000000000000001E-4</v>
      </c>
      <c r="AI1131">
        <v>1E-4</v>
      </c>
      <c r="AJ1131">
        <v>1E-4</v>
      </c>
      <c r="AK1131">
        <v>1E-4</v>
      </c>
      <c r="AL1131">
        <v>1E-4</v>
      </c>
      <c r="AM1131">
        <v>1.6000000000000001E-4</v>
      </c>
      <c r="AN1131">
        <v>3.6999999999999999E-4</v>
      </c>
      <c r="AO1131">
        <v>1.2999999999999999E-4</v>
      </c>
      <c r="AP1131">
        <v>9.0000000000000006E-5</v>
      </c>
      <c r="AQ1131">
        <v>1E-4</v>
      </c>
      <c r="AR1131" t="s">
        <v>607</v>
      </c>
      <c r="AS1131" t="s">
        <v>607</v>
      </c>
      <c r="AT1131" t="s">
        <v>607</v>
      </c>
      <c r="AU1131" t="s">
        <v>606</v>
      </c>
      <c r="BK1131">
        <v>1.0000000000000001E-5</v>
      </c>
      <c r="BL1131">
        <v>2.0000000000000002E-5</v>
      </c>
      <c r="BM1131">
        <v>4.0000000000000003E-5</v>
      </c>
      <c r="BN1131">
        <v>1.0000000000000001E-5</v>
      </c>
      <c r="BO1131">
        <v>1.0000000000000001E-5</v>
      </c>
      <c r="BP1131">
        <v>5.0000000000000002E-5</v>
      </c>
      <c r="BQ1131">
        <v>1.0000000000000001E-5</v>
      </c>
      <c r="BR1131">
        <v>8.0000000000000007E-5</v>
      </c>
      <c r="BS1131">
        <v>1.0000000000000001E-5</v>
      </c>
      <c r="BT1131">
        <v>2.0000000000000002E-5</v>
      </c>
      <c r="BU1131">
        <v>9.0000000000000006E-5</v>
      </c>
      <c r="BV1131">
        <v>0.58099999999999996</v>
      </c>
      <c r="BW1131">
        <v>0.71207359999999997</v>
      </c>
      <c r="BX1131">
        <v>16.8</v>
      </c>
      <c r="BY1131">
        <v>4627.3</v>
      </c>
      <c r="BZ1131">
        <v>193.2</v>
      </c>
      <c r="CB1131">
        <v>116.7</v>
      </c>
      <c r="CC1131">
        <v>4.0293482950000001</v>
      </c>
      <c r="CD1131">
        <v>4.0259233490000002</v>
      </c>
      <c r="CE1131">
        <v>235.63</v>
      </c>
      <c r="CF1131" t="s">
        <v>609</v>
      </c>
      <c r="CG1131">
        <v>0</v>
      </c>
      <c r="CH1131" t="s">
        <v>628</v>
      </c>
      <c r="CJ1131" t="s">
        <v>624</v>
      </c>
      <c r="CW1131" t="s">
        <v>4015</v>
      </c>
      <c r="CX1131">
        <v>0</v>
      </c>
      <c r="CY1131" t="s">
        <v>677</v>
      </c>
    </row>
    <row r="1132" spans="1:103" hidden="1">
      <c r="B1132">
        <v>83948</v>
      </c>
      <c r="C1132" t="s">
        <v>1741</v>
      </c>
      <c r="D1132" t="s">
        <v>592</v>
      </c>
      <c r="E1132" t="s">
        <v>3163</v>
      </c>
      <c r="F1132" t="s">
        <v>594</v>
      </c>
      <c r="G1132" t="s">
        <v>4049</v>
      </c>
      <c r="H1132">
        <v>5920</v>
      </c>
      <c r="I1132" t="s">
        <v>616</v>
      </c>
      <c r="J1132" t="s">
        <v>1302</v>
      </c>
      <c r="L1132" t="s">
        <v>617</v>
      </c>
      <c r="N1132" t="s">
        <v>4005</v>
      </c>
      <c r="O1132" t="s">
        <v>3992</v>
      </c>
      <c r="P1132" t="s">
        <v>4011</v>
      </c>
      <c r="Q1132" t="s">
        <v>1771</v>
      </c>
      <c r="R1132">
        <v>150</v>
      </c>
      <c r="S1132">
        <v>150</v>
      </c>
      <c r="T1132">
        <v>158</v>
      </c>
      <c r="U1132">
        <v>12</v>
      </c>
      <c r="V1132">
        <v>12</v>
      </c>
      <c r="W1132">
        <v>20</v>
      </c>
      <c r="Y1132" t="s">
        <v>4050</v>
      </c>
      <c r="Z1132" t="s">
        <v>607</v>
      </c>
      <c r="AA1132">
        <v>8.0000000000000004E-4</v>
      </c>
      <c r="AB1132">
        <v>1.4800000000000001E-2</v>
      </c>
      <c r="AC1132">
        <v>2.1600000000000001E-2</v>
      </c>
      <c r="AD1132" t="s">
        <v>607</v>
      </c>
      <c r="AE1132">
        <v>0.94869999999999999</v>
      </c>
      <c r="AF1132">
        <v>7.4000000000000003E-3</v>
      </c>
      <c r="AG1132">
        <v>1.8E-3</v>
      </c>
      <c r="AH1132">
        <v>5.9999999999999995E-4</v>
      </c>
      <c r="AI1132">
        <v>4.0000000000000002E-4</v>
      </c>
      <c r="AJ1132">
        <v>5.9999999999999995E-4</v>
      </c>
      <c r="AK1132">
        <v>4.0000000000000002E-4</v>
      </c>
      <c r="AL1132">
        <v>6.0999999999999997E-4</v>
      </c>
      <c r="AM1132">
        <v>3.8000000000000002E-4</v>
      </c>
      <c r="AN1132">
        <v>9.2000000000000003E-4</v>
      </c>
      <c r="AO1132">
        <v>1.8000000000000001E-4</v>
      </c>
      <c r="AP1132">
        <v>0</v>
      </c>
      <c r="AQ1132" t="s">
        <v>607</v>
      </c>
      <c r="AR1132" t="s">
        <v>607</v>
      </c>
      <c r="AS1132" t="s">
        <v>607</v>
      </c>
      <c r="AT1132" t="s">
        <v>606</v>
      </c>
      <c r="AU1132" t="s">
        <v>606</v>
      </c>
      <c r="BK1132">
        <v>2.0000000000000002E-5</v>
      </c>
      <c r="BL1132">
        <v>6.0000000000000002E-5</v>
      </c>
      <c r="BM1132">
        <v>1.0000000000000001E-5</v>
      </c>
      <c r="BN1132">
        <v>0</v>
      </c>
      <c r="BO1132">
        <v>0</v>
      </c>
      <c r="BP1132">
        <v>2.0000000000000002E-5</v>
      </c>
      <c r="BQ1132">
        <v>0</v>
      </c>
      <c r="BR1132">
        <v>4.2999999999999999E-4</v>
      </c>
      <c r="BS1132">
        <v>5.0000000000000002E-5</v>
      </c>
      <c r="BT1132">
        <v>5.0000000000000002E-5</v>
      </c>
      <c r="BU1132">
        <v>1.7000000000000001E-4</v>
      </c>
      <c r="BV1132">
        <v>0.59799999999999998</v>
      </c>
      <c r="BW1132">
        <v>0.73290880000000003</v>
      </c>
      <c r="BX1132">
        <v>17.3</v>
      </c>
      <c r="BY1132">
        <v>4631.8999999999996</v>
      </c>
      <c r="BZ1132">
        <v>194.7</v>
      </c>
      <c r="CB1132">
        <v>107.4</v>
      </c>
      <c r="CC1132">
        <v>3.7082434179999999</v>
      </c>
      <c r="CD1132">
        <v>3.7050914110000002</v>
      </c>
      <c r="CE1132">
        <v>217.93</v>
      </c>
      <c r="CF1132" t="s">
        <v>609</v>
      </c>
      <c r="CG1132">
        <v>10</v>
      </c>
      <c r="CH1132" t="s">
        <v>1772</v>
      </c>
      <c r="CI1132" t="s">
        <v>157</v>
      </c>
      <c r="CJ1132" t="s">
        <v>624</v>
      </c>
      <c r="CW1132" t="s">
        <v>4015</v>
      </c>
      <c r="CX1132">
        <v>0</v>
      </c>
      <c r="CY1132" t="s">
        <v>677</v>
      </c>
    </row>
    <row r="1133" spans="1:103" hidden="1">
      <c r="B1133">
        <v>83945</v>
      </c>
      <c r="C1133" t="s">
        <v>1741</v>
      </c>
      <c r="D1133" t="s">
        <v>592</v>
      </c>
      <c r="E1133" t="s">
        <v>3163</v>
      </c>
      <c r="F1133" t="s">
        <v>594</v>
      </c>
      <c r="G1133" t="s">
        <v>4051</v>
      </c>
      <c r="H1133">
        <v>8169</v>
      </c>
      <c r="I1133" t="s">
        <v>616</v>
      </c>
      <c r="J1133" t="s">
        <v>1302</v>
      </c>
      <c r="L1133" t="s">
        <v>617</v>
      </c>
      <c r="N1133" t="s">
        <v>4005</v>
      </c>
      <c r="O1133" t="s">
        <v>3992</v>
      </c>
      <c r="P1133" t="s">
        <v>4011</v>
      </c>
      <c r="Q1133" t="s">
        <v>2082</v>
      </c>
      <c r="R1133">
        <v>150</v>
      </c>
      <c r="S1133">
        <v>150</v>
      </c>
      <c r="T1133">
        <v>159</v>
      </c>
      <c r="U1133">
        <v>1</v>
      </c>
      <c r="V1133">
        <v>1</v>
      </c>
      <c r="W1133">
        <v>20</v>
      </c>
      <c r="Y1133" t="s">
        <v>4052</v>
      </c>
      <c r="Z1133" t="s">
        <v>607</v>
      </c>
      <c r="AA1133">
        <v>2.0000000000000001E-4</v>
      </c>
      <c r="AB1133">
        <v>1.35E-2</v>
      </c>
      <c r="AC1133">
        <v>1.2800000000000001E-2</v>
      </c>
      <c r="AD1133" t="s">
        <v>607</v>
      </c>
      <c r="AE1133">
        <v>0.95740000000000003</v>
      </c>
      <c r="AF1133">
        <v>1.21E-2</v>
      </c>
      <c r="AG1133">
        <v>2E-3</v>
      </c>
      <c r="AH1133">
        <v>5.9999999999999995E-4</v>
      </c>
      <c r="AI1133">
        <v>4.0000000000000002E-4</v>
      </c>
      <c r="AJ1133">
        <v>2.0000000000000001E-4</v>
      </c>
      <c r="AK1133">
        <v>1E-4</v>
      </c>
      <c r="AL1133">
        <v>1.1E-4</v>
      </c>
      <c r="AM1133">
        <v>6.9999999999999994E-5</v>
      </c>
      <c r="AN1133">
        <v>2.5999999999999998E-4</v>
      </c>
      <c r="AO1133">
        <v>1E-4</v>
      </c>
      <c r="AP1133">
        <v>0</v>
      </c>
      <c r="AQ1133" t="s">
        <v>606</v>
      </c>
      <c r="AR1133" t="s">
        <v>607</v>
      </c>
      <c r="AS1133" t="s">
        <v>606</v>
      </c>
      <c r="AT1133" t="s">
        <v>606</v>
      </c>
      <c r="AU1133" t="s">
        <v>606</v>
      </c>
      <c r="BK1133">
        <v>1.0000000000000001E-5</v>
      </c>
      <c r="BL1133">
        <v>3.0000000000000001E-5</v>
      </c>
      <c r="BM1133">
        <v>0</v>
      </c>
      <c r="BN1133">
        <v>0</v>
      </c>
      <c r="BO1133">
        <v>0</v>
      </c>
      <c r="BP1133">
        <v>0</v>
      </c>
      <c r="BQ1133">
        <v>0</v>
      </c>
      <c r="BR1133">
        <v>6.0000000000000002E-5</v>
      </c>
      <c r="BS1133">
        <v>1.0000000000000001E-5</v>
      </c>
      <c r="BT1133">
        <v>1.0000000000000001E-5</v>
      </c>
      <c r="BU1133">
        <v>4.0000000000000003E-5</v>
      </c>
      <c r="BV1133">
        <v>0.58399999999999996</v>
      </c>
      <c r="BW1133">
        <v>0.71575040000000001</v>
      </c>
      <c r="BX1133">
        <v>16.899999999999999</v>
      </c>
      <c r="BY1133">
        <v>4617.3999999999996</v>
      </c>
      <c r="BZ1133">
        <v>193.5</v>
      </c>
      <c r="CB1133">
        <v>110.2</v>
      </c>
      <c r="CC1133">
        <v>3.804920155</v>
      </c>
      <c r="CD1133">
        <v>3.8016859730000001</v>
      </c>
      <c r="CE1133">
        <v>223.46</v>
      </c>
      <c r="CF1133" t="s">
        <v>609</v>
      </c>
      <c r="CG1133">
        <v>30</v>
      </c>
      <c r="CH1133" t="s">
        <v>2083</v>
      </c>
      <c r="CJ1133" t="s">
        <v>624</v>
      </c>
      <c r="CW1133" t="s">
        <v>4015</v>
      </c>
      <c r="CX1133">
        <v>0</v>
      </c>
      <c r="CY1133" t="s">
        <v>677</v>
      </c>
    </row>
    <row r="1134" spans="1:103" hidden="1">
      <c r="A1134" t="str">
        <f t="shared" ref="A1134:A1139" si="11">2&amp;J1134</f>
        <v>200/D-093-K/094-A-11/00</v>
      </c>
      <c r="B1134">
        <v>52717</v>
      </c>
      <c r="C1134" t="s">
        <v>4053</v>
      </c>
      <c r="D1134" t="s">
        <v>592</v>
      </c>
      <c r="E1134" t="s">
        <v>3163</v>
      </c>
      <c r="F1134" t="s">
        <v>594</v>
      </c>
      <c r="G1134" t="s">
        <v>4054</v>
      </c>
      <c r="H1134">
        <v>9342</v>
      </c>
      <c r="I1134" t="s">
        <v>616</v>
      </c>
      <c r="J1134" t="s">
        <v>667</v>
      </c>
      <c r="L1134" t="s">
        <v>874</v>
      </c>
      <c r="N1134" t="s">
        <v>4055</v>
      </c>
      <c r="O1134" t="s">
        <v>3994</v>
      </c>
      <c r="P1134" t="s">
        <v>4011</v>
      </c>
      <c r="Q1134" t="s">
        <v>4056</v>
      </c>
      <c r="R1134">
        <v>4300</v>
      </c>
      <c r="S1134">
        <v>4300</v>
      </c>
      <c r="T1134">
        <v>3358</v>
      </c>
      <c r="U1134">
        <v>23</v>
      </c>
      <c r="V1134">
        <v>23</v>
      </c>
      <c r="W1134">
        <v>20</v>
      </c>
      <c r="Z1134" t="s">
        <v>607</v>
      </c>
      <c r="AA1134">
        <v>1E-4</v>
      </c>
      <c r="AB1134">
        <v>3.0999999999999999E-3</v>
      </c>
      <c r="AC1134">
        <v>2.5399999999999999E-2</v>
      </c>
      <c r="AD1134">
        <v>1.04E-2</v>
      </c>
      <c r="AE1134">
        <v>0.82440000000000002</v>
      </c>
      <c r="AF1134">
        <v>7.9399999999999998E-2</v>
      </c>
      <c r="AG1134">
        <v>3.2500000000000001E-2</v>
      </c>
      <c r="AH1134">
        <v>5.1999999999999998E-3</v>
      </c>
      <c r="AI1134">
        <v>9.5999999999999992E-3</v>
      </c>
      <c r="AJ1134">
        <v>2.8999999999999998E-3</v>
      </c>
      <c r="AK1134">
        <v>2.8999999999999998E-3</v>
      </c>
      <c r="AL1134">
        <v>1.2199999999999999E-3</v>
      </c>
      <c r="AM1134">
        <v>2.5999999999999998E-4</v>
      </c>
      <c r="AN1134">
        <v>4.4000000000000002E-4</v>
      </c>
      <c r="AO1134">
        <v>0</v>
      </c>
      <c r="AP1134">
        <v>0</v>
      </c>
      <c r="AQ1134" t="s">
        <v>606</v>
      </c>
      <c r="AR1134" t="s">
        <v>606</v>
      </c>
      <c r="AS1134" t="s">
        <v>606</v>
      </c>
      <c r="AT1134" t="s">
        <v>606</v>
      </c>
      <c r="AU1134" t="s">
        <v>606</v>
      </c>
      <c r="BK1134">
        <v>1.9000000000000001E-4</v>
      </c>
      <c r="BL1134">
        <v>5.0000000000000002E-5</v>
      </c>
      <c r="BM1134">
        <v>1.2999999999999999E-4</v>
      </c>
      <c r="BN1134">
        <v>0</v>
      </c>
      <c r="BO1134">
        <v>0</v>
      </c>
      <c r="BP1134">
        <v>0</v>
      </c>
      <c r="BQ1134">
        <v>0</v>
      </c>
      <c r="BR1134">
        <v>9.3000000000000005E-4</v>
      </c>
      <c r="BS1134">
        <v>2.7999999999999998E-4</v>
      </c>
      <c r="BT1134">
        <v>3.6999999999999999E-4</v>
      </c>
      <c r="BU1134">
        <v>2.3000000000000001E-4</v>
      </c>
      <c r="BV1134">
        <v>0.69899999999999995</v>
      </c>
      <c r="BW1134">
        <v>0.85669439999999997</v>
      </c>
      <c r="BX1134">
        <v>20.3</v>
      </c>
      <c r="BY1134">
        <v>4695.8999999999996</v>
      </c>
      <c r="BZ1134">
        <v>216.5</v>
      </c>
      <c r="CB1134">
        <v>92.8</v>
      </c>
      <c r="CC1134">
        <v>3.2041432890000001</v>
      </c>
      <c r="CD1134">
        <v>3.201419767</v>
      </c>
      <c r="CE1134">
        <v>184.2</v>
      </c>
      <c r="CF1134" t="s">
        <v>673</v>
      </c>
      <c r="CG1134">
        <v>10400</v>
      </c>
      <c r="CH1134" t="s">
        <v>674</v>
      </c>
      <c r="CJ1134" t="s">
        <v>675</v>
      </c>
      <c r="CW1134" t="s">
        <v>1958</v>
      </c>
      <c r="CX1134">
        <v>6800</v>
      </c>
      <c r="CY1134" t="s">
        <v>677</v>
      </c>
    </row>
    <row r="1135" spans="1:103" hidden="1">
      <c r="A1135" t="str">
        <f t="shared" si="11"/>
        <v>200/D-089-C/094-A-14/00</v>
      </c>
      <c r="B1135">
        <v>52714</v>
      </c>
      <c r="C1135" t="s">
        <v>3910</v>
      </c>
      <c r="D1135" t="s">
        <v>592</v>
      </c>
      <c r="E1135" t="s">
        <v>3163</v>
      </c>
      <c r="F1135" t="s">
        <v>594</v>
      </c>
      <c r="G1135" t="s">
        <v>4057</v>
      </c>
      <c r="H1135">
        <v>17205</v>
      </c>
      <c r="I1135" t="s">
        <v>616</v>
      </c>
      <c r="J1135" t="s">
        <v>3912</v>
      </c>
      <c r="K1135">
        <v>268</v>
      </c>
      <c r="L1135" t="s">
        <v>874</v>
      </c>
      <c r="M1135" t="s">
        <v>3894</v>
      </c>
      <c r="N1135" t="s">
        <v>4055</v>
      </c>
      <c r="O1135" t="s">
        <v>3994</v>
      </c>
      <c r="P1135" t="s">
        <v>4011</v>
      </c>
      <c r="Q1135" t="s">
        <v>642</v>
      </c>
      <c r="R1135">
        <v>210</v>
      </c>
      <c r="S1135">
        <v>210</v>
      </c>
      <c r="T1135">
        <v>203</v>
      </c>
      <c r="U1135">
        <v>4</v>
      </c>
      <c r="V1135">
        <v>4</v>
      </c>
      <c r="W1135">
        <v>20</v>
      </c>
      <c r="Z1135" t="s">
        <v>607</v>
      </c>
      <c r="AA1135">
        <v>1E-4</v>
      </c>
      <c r="AB1135">
        <v>2.5999999999999999E-3</v>
      </c>
      <c r="AC1135">
        <v>2.0199999999999999E-2</v>
      </c>
      <c r="AD1135">
        <v>8.9999999999999993E-3</v>
      </c>
      <c r="AE1135">
        <v>0.83609999999999995</v>
      </c>
      <c r="AF1135">
        <v>7.6100000000000001E-2</v>
      </c>
      <c r="AG1135">
        <v>0.03</v>
      </c>
      <c r="AH1135">
        <v>4.7999999999999996E-3</v>
      </c>
      <c r="AI1135">
        <v>8.8000000000000005E-3</v>
      </c>
      <c r="AJ1135">
        <v>2.8E-3</v>
      </c>
      <c r="AK1135">
        <v>2.8E-3</v>
      </c>
      <c r="AL1135">
        <v>1.5900000000000001E-3</v>
      </c>
      <c r="AM1135">
        <v>5.6999999999999998E-4</v>
      </c>
      <c r="AN1135">
        <v>1.0300000000000001E-3</v>
      </c>
      <c r="AO1135">
        <v>1E-4</v>
      </c>
      <c r="AP1135">
        <v>0</v>
      </c>
      <c r="AQ1135" t="s">
        <v>607</v>
      </c>
      <c r="AR1135" t="s">
        <v>607</v>
      </c>
      <c r="AS1135" t="s">
        <v>606</v>
      </c>
      <c r="AT1135" t="s">
        <v>606</v>
      </c>
      <c r="AU1135" t="s">
        <v>606</v>
      </c>
      <c r="BK1135">
        <v>2.9E-4</v>
      </c>
      <c r="BL1135">
        <v>5.0000000000000002E-5</v>
      </c>
      <c r="BM1135">
        <v>3.6000000000000002E-4</v>
      </c>
      <c r="BN1135">
        <v>1.0000000000000001E-5</v>
      </c>
      <c r="BO1135">
        <v>2.0000000000000002E-5</v>
      </c>
      <c r="BP1135">
        <v>6.9999999999999994E-5</v>
      </c>
      <c r="BQ1135">
        <v>0</v>
      </c>
      <c r="BR1135">
        <v>1.16E-3</v>
      </c>
      <c r="BS1135">
        <v>3.6999999999999999E-4</v>
      </c>
      <c r="BT1135">
        <v>5.6999999999999998E-4</v>
      </c>
      <c r="BU1135">
        <v>5.1000000000000004E-4</v>
      </c>
      <c r="BV1135">
        <v>0.69499999999999995</v>
      </c>
      <c r="BW1135">
        <v>0.85179199999999999</v>
      </c>
      <c r="BX1135">
        <v>20.100000000000001</v>
      </c>
      <c r="BY1135">
        <v>4673.5</v>
      </c>
      <c r="BZ1135">
        <v>215.4</v>
      </c>
      <c r="CB1135">
        <v>96.9</v>
      </c>
      <c r="CC1135">
        <v>3.3457056540000001</v>
      </c>
      <c r="CD1135">
        <v>3.342861804</v>
      </c>
      <c r="CE1135">
        <v>192.58</v>
      </c>
      <c r="CF1135" t="s">
        <v>673</v>
      </c>
      <c r="CG1135">
        <v>9000</v>
      </c>
      <c r="CH1135" t="s">
        <v>3913</v>
      </c>
      <c r="CJ1135" t="s">
        <v>3914</v>
      </c>
      <c r="CU1135">
        <v>825.1</v>
      </c>
      <c r="CV1135">
        <v>821.8</v>
      </c>
      <c r="CW1135" t="s">
        <v>4058</v>
      </c>
      <c r="CX1135">
        <v>5300</v>
      </c>
      <c r="CY1135" t="s">
        <v>677</v>
      </c>
    </row>
    <row r="1136" spans="1:103" hidden="1">
      <c r="A1136" t="str">
        <f t="shared" si="11"/>
        <v>200/D-093-K/094-A-11/00</v>
      </c>
      <c r="B1136">
        <v>82307</v>
      </c>
      <c r="C1136" t="s">
        <v>3138</v>
      </c>
      <c r="D1136" t="s">
        <v>592</v>
      </c>
      <c r="E1136" t="s">
        <v>3163</v>
      </c>
      <c r="F1136" t="s">
        <v>594</v>
      </c>
      <c r="G1136" t="s">
        <v>4059</v>
      </c>
      <c r="H1136">
        <v>12615</v>
      </c>
      <c r="I1136" t="s">
        <v>616</v>
      </c>
      <c r="J1136" t="s">
        <v>667</v>
      </c>
      <c r="L1136" t="s">
        <v>874</v>
      </c>
      <c r="N1136" t="s">
        <v>4055</v>
      </c>
      <c r="O1136" t="s">
        <v>3994</v>
      </c>
      <c r="P1136" t="s">
        <v>4011</v>
      </c>
      <c r="Q1136" t="s">
        <v>1644</v>
      </c>
      <c r="R1136">
        <v>525</v>
      </c>
      <c r="S1136">
        <v>525</v>
      </c>
      <c r="T1136">
        <v>362</v>
      </c>
      <c r="U1136">
        <v>5</v>
      </c>
      <c r="V1136">
        <v>5</v>
      </c>
      <c r="W1136">
        <v>20</v>
      </c>
      <c r="Y1136" t="s">
        <v>4060</v>
      </c>
      <c r="Z1136" t="s">
        <v>607</v>
      </c>
      <c r="AA1136">
        <v>1E-4</v>
      </c>
      <c r="AB1136">
        <v>4.4000000000000003E-3</v>
      </c>
      <c r="AC1136">
        <v>2.52E-2</v>
      </c>
      <c r="AD1136">
        <v>1.01E-2</v>
      </c>
      <c r="AE1136">
        <v>0.82140000000000002</v>
      </c>
      <c r="AF1136">
        <v>7.9000000000000001E-2</v>
      </c>
      <c r="AG1136">
        <v>3.2599999999999997E-2</v>
      </c>
      <c r="AH1136">
        <v>5.4000000000000003E-3</v>
      </c>
      <c r="AI1136">
        <v>1.0200000000000001E-2</v>
      </c>
      <c r="AJ1136">
        <v>3.2000000000000002E-3</v>
      </c>
      <c r="AK1136">
        <v>3.2000000000000002E-3</v>
      </c>
      <c r="AL1136">
        <v>1.6999999999999999E-3</v>
      </c>
      <c r="AM1136">
        <v>2.3000000000000001E-4</v>
      </c>
      <c r="AN1136">
        <v>5.2999999999999998E-4</v>
      </c>
      <c r="AO1136">
        <v>0</v>
      </c>
      <c r="AP1136">
        <v>0</v>
      </c>
      <c r="AQ1136" t="s">
        <v>607</v>
      </c>
      <c r="AR1136" t="s">
        <v>607</v>
      </c>
      <c r="AS1136" t="s">
        <v>606</v>
      </c>
      <c r="AT1136" t="s">
        <v>606</v>
      </c>
      <c r="AU1136" t="s">
        <v>606</v>
      </c>
      <c r="BK1136">
        <v>2.5000000000000001E-4</v>
      </c>
      <c r="BL1136">
        <v>6.0000000000000002E-5</v>
      </c>
      <c r="BM1136">
        <v>1.8000000000000001E-4</v>
      </c>
      <c r="BN1136">
        <v>0</v>
      </c>
      <c r="BO1136">
        <v>0</v>
      </c>
      <c r="BP1136">
        <v>0</v>
      </c>
      <c r="BQ1136">
        <v>0</v>
      </c>
      <c r="BR1136">
        <v>1.14E-3</v>
      </c>
      <c r="BS1136">
        <v>3.5E-4</v>
      </c>
      <c r="BT1136">
        <v>4.6999999999999999E-4</v>
      </c>
      <c r="BU1136">
        <v>2.9E-4</v>
      </c>
      <c r="BV1136">
        <v>0.70499999999999996</v>
      </c>
      <c r="BW1136">
        <v>0.86404800000000004</v>
      </c>
      <c r="BX1136">
        <v>20.399999999999999</v>
      </c>
      <c r="BY1136">
        <v>4689.7</v>
      </c>
      <c r="BZ1136">
        <v>217</v>
      </c>
      <c r="CB1136">
        <v>93.1</v>
      </c>
      <c r="CC1136">
        <v>3.2145015109999999</v>
      </c>
      <c r="CD1136">
        <v>3.211769184</v>
      </c>
      <c r="CE1136">
        <v>184.53</v>
      </c>
      <c r="CF1136" t="s">
        <v>673</v>
      </c>
      <c r="CG1136">
        <v>10100</v>
      </c>
      <c r="CH1136" t="s">
        <v>4061</v>
      </c>
      <c r="CJ1136" t="s">
        <v>675</v>
      </c>
      <c r="CW1136" t="s">
        <v>4058</v>
      </c>
      <c r="CX1136">
        <v>4400</v>
      </c>
      <c r="CY1136" t="s">
        <v>677</v>
      </c>
    </row>
    <row r="1137" spans="1:103" hidden="1">
      <c r="A1137" t="str">
        <f t="shared" si="11"/>
        <v>200/D-004-E/094-A-14/00</v>
      </c>
      <c r="B1137">
        <v>52702</v>
      </c>
      <c r="C1137" t="s">
        <v>3905</v>
      </c>
      <c r="D1137" t="s">
        <v>592</v>
      </c>
      <c r="E1137" t="s">
        <v>3163</v>
      </c>
      <c r="F1137" t="s">
        <v>594</v>
      </c>
      <c r="G1137" t="s">
        <v>4062</v>
      </c>
      <c r="H1137">
        <v>14084</v>
      </c>
      <c r="I1137" t="s">
        <v>616</v>
      </c>
      <c r="J1137" t="s">
        <v>3907</v>
      </c>
      <c r="K1137">
        <v>5754</v>
      </c>
      <c r="L1137" t="s">
        <v>874</v>
      </c>
      <c r="M1137" t="s">
        <v>3894</v>
      </c>
      <c r="N1137" t="s">
        <v>4055</v>
      </c>
      <c r="O1137" t="s">
        <v>3994</v>
      </c>
      <c r="P1137" t="s">
        <v>4011</v>
      </c>
      <c r="Q1137" t="s">
        <v>642</v>
      </c>
      <c r="R1137">
        <v>260</v>
      </c>
      <c r="S1137">
        <v>260</v>
      </c>
      <c r="T1137">
        <v>220</v>
      </c>
      <c r="U1137">
        <v>7</v>
      </c>
      <c r="V1137">
        <v>7</v>
      </c>
      <c r="W1137">
        <v>20</v>
      </c>
      <c r="Z1137">
        <v>2.9999999999999997E-4</v>
      </c>
      <c r="AA1137">
        <v>1E-4</v>
      </c>
      <c r="AB1137">
        <v>2.0999999999999999E-3</v>
      </c>
      <c r="AC1137">
        <v>2.3300000000000001E-2</v>
      </c>
      <c r="AD1137">
        <v>7.7000000000000002E-3</v>
      </c>
      <c r="AE1137">
        <v>0.84019999999999995</v>
      </c>
      <c r="AF1137">
        <v>7.4200000000000002E-2</v>
      </c>
      <c r="AG1137">
        <v>2.7400000000000001E-2</v>
      </c>
      <c r="AH1137">
        <v>4.8999999999999998E-3</v>
      </c>
      <c r="AI1137">
        <v>8.6E-3</v>
      </c>
      <c r="AJ1137">
        <v>2.8999999999999998E-3</v>
      </c>
      <c r="AK1137">
        <v>2.8999999999999998E-3</v>
      </c>
      <c r="AL1137">
        <v>1.4400000000000001E-3</v>
      </c>
      <c r="AM1137">
        <v>3.6999999999999999E-4</v>
      </c>
      <c r="AN1137">
        <v>8.0000000000000004E-4</v>
      </c>
      <c r="AO1137">
        <v>4.0000000000000003E-5</v>
      </c>
      <c r="AP1137">
        <v>0</v>
      </c>
      <c r="AQ1137" t="s">
        <v>607</v>
      </c>
      <c r="AR1137" t="s">
        <v>607</v>
      </c>
      <c r="AS1137" t="s">
        <v>606</v>
      </c>
      <c r="AT1137" t="s">
        <v>606</v>
      </c>
      <c r="AU1137" t="s">
        <v>606</v>
      </c>
      <c r="BK1137">
        <v>2.1000000000000001E-4</v>
      </c>
      <c r="BL1137">
        <v>6.0000000000000002E-5</v>
      </c>
      <c r="BM1137">
        <v>2.3000000000000001E-4</v>
      </c>
      <c r="BN1137">
        <v>1.0000000000000001E-5</v>
      </c>
      <c r="BO1137">
        <v>1.0000000000000001E-5</v>
      </c>
      <c r="BP1137">
        <v>4.0000000000000003E-5</v>
      </c>
      <c r="BQ1137">
        <v>0</v>
      </c>
      <c r="BR1137">
        <v>1.1000000000000001E-3</v>
      </c>
      <c r="BS1137">
        <v>3.1E-4</v>
      </c>
      <c r="BT1137">
        <v>4.0999999999999999E-4</v>
      </c>
      <c r="BU1137">
        <v>3.6999999999999999E-4</v>
      </c>
      <c r="BV1137">
        <v>0.69</v>
      </c>
      <c r="BW1137">
        <v>0.84566399999999997</v>
      </c>
      <c r="BX1137">
        <v>20</v>
      </c>
      <c r="BY1137">
        <v>4678.1000000000004</v>
      </c>
      <c r="BZ1137">
        <v>214.4</v>
      </c>
      <c r="CB1137">
        <v>96.8</v>
      </c>
      <c r="CC1137">
        <v>3.3422529129999998</v>
      </c>
      <c r="CD1137">
        <v>3.3394119980000001</v>
      </c>
      <c r="CE1137">
        <v>192.7</v>
      </c>
      <c r="CF1137" t="s">
        <v>673</v>
      </c>
      <c r="CG1137">
        <v>7700</v>
      </c>
      <c r="CH1137" t="s">
        <v>3908</v>
      </c>
      <c r="CJ1137" t="s">
        <v>3909</v>
      </c>
      <c r="CL1137">
        <v>1135.5</v>
      </c>
      <c r="CM1137">
        <v>1158</v>
      </c>
      <c r="CN1137">
        <v>1135.5</v>
      </c>
      <c r="CO1137">
        <v>1158</v>
      </c>
      <c r="CU1137">
        <v>770.4</v>
      </c>
      <c r="CV1137">
        <v>766</v>
      </c>
      <c r="CW1137" t="s">
        <v>4058</v>
      </c>
      <c r="CX1137">
        <v>4300</v>
      </c>
      <c r="CY1137" t="s">
        <v>677</v>
      </c>
    </row>
    <row r="1138" spans="1:103" hidden="1">
      <c r="A1138" t="str">
        <f t="shared" si="11"/>
        <v>200/B-044-F/094-A-14/00</v>
      </c>
      <c r="B1138">
        <v>52683</v>
      </c>
      <c r="C1138" t="s">
        <v>4063</v>
      </c>
      <c r="D1138" t="s">
        <v>592</v>
      </c>
      <c r="E1138" t="s">
        <v>3163</v>
      </c>
      <c r="F1138" t="s">
        <v>594</v>
      </c>
      <c r="G1138" t="s">
        <v>4064</v>
      </c>
      <c r="H1138">
        <v>10034</v>
      </c>
      <c r="I1138" t="s">
        <v>616</v>
      </c>
      <c r="J1138" t="s">
        <v>3076</v>
      </c>
      <c r="K1138">
        <v>1799</v>
      </c>
      <c r="L1138" t="s">
        <v>874</v>
      </c>
      <c r="M1138" t="s">
        <v>4065</v>
      </c>
      <c r="N1138" t="s">
        <v>4055</v>
      </c>
      <c r="O1138" t="s">
        <v>3994</v>
      </c>
      <c r="P1138" t="s">
        <v>4011</v>
      </c>
      <c r="Q1138" t="s">
        <v>642</v>
      </c>
      <c r="R1138">
        <v>250</v>
      </c>
      <c r="S1138">
        <v>250</v>
      </c>
      <c r="T1138">
        <v>248</v>
      </c>
      <c r="U1138">
        <v>-17</v>
      </c>
      <c r="V1138">
        <v>-17</v>
      </c>
      <c r="W1138">
        <v>20</v>
      </c>
      <c r="Z1138">
        <v>1E-4</v>
      </c>
      <c r="AA1138">
        <v>2.0000000000000001E-4</v>
      </c>
      <c r="AB1138">
        <v>7.4999999999999997E-3</v>
      </c>
      <c r="AC1138">
        <v>1.2E-2</v>
      </c>
      <c r="AD1138">
        <v>5.9999999999999995E-4</v>
      </c>
      <c r="AE1138">
        <v>0.80200000000000005</v>
      </c>
      <c r="AF1138">
        <v>9.0399999999999994E-2</v>
      </c>
      <c r="AG1138">
        <v>5.1900000000000002E-2</v>
      </c>
      <c r="AH1138">
        <v>6.7999999999999996E-3</v>
      </c>
      <c r="AI1138">
        <v>1.49E-2</v>
      </c>
      <c r="AJ1138">
        <v>3.8E-3</v>
      </c>
      <c r="AK1138">
        <v>4.1999999999999997E-3</v>
      </c>
      <c r="AL1138">
        <v>1.67E-3</v>
      </c>
      <c r="AM1138">
        <v>2.3000000000000001E-4</v>
      </c>
      <c r="AN1138">
        <v>4.8000000000000001E-4</v>
      </c>
      <c r="AO1138">
        <v>0</v>
      </c>
      <c r="AP1138">
        <v>0</v>
      </c>
      <c r="AQ1138" t="s">
        <v>607</v>
      </c>
      <c r="AR1138" t="s">
        <v>607</v>
      </c>
      <c r="AS1138" t="s">
        <v>607</v>
      </c>
      <c r="AT1138" t="s">
        <v>606</v>
      </c>
      <c r="AU1138" t="s">
        <v>606</v>
      </c>
      <c r="BK1138">
        <v>1.7000000000000001E-4</v>
      </c>
      <c r="BL1138">
        <v>4.0000000000000003E-5</v>
      </c>
      <c r="BM1138">
        <v>2.7999999999999998E-4</v>
      </c>
      <c r="BN1138">
        <v>0</v>
      </c>
      <c r="BO1138">
        <v>0</v>
      </c>
      <c r="BP1138">
        <v>0</v>
      </c>
      <c r="BQ1138">
        <v>0</v>
      </c>
      <c r="BR1138">
        <v>1.1900000000000001E-3</v>
      </c>
      <c r="BS1138">
        <v>4.6999999999999999E-4</v>
      </c>
      <c r="BT1138">
        <v>7.2999999999999996E-4</v>
      </c>
      <c r="BU1138">
        <v>3.4000000000000002E-4</v>
      </c>
      <c r="BV1138">
        <v>0.72499999999999998</v>
      </c>
      <c r="BW1138">
        <v>0.88856000000000002</v>
      </c>
      <c r="BX1138">
        <v>21</v>
      </c>
      <c r="BY1138">
        <v>4595.5</v>
      </c>
      <c r="BZ1138">
        <v>220.3</v>
      </c>
      <c r="CB1138">
        <v>92</v>
      </c>
      <c r="CC1138">
        <v>3.1765213640000001</v>
      </c>
      <c r="CD1138">
        <v>3.1738213210000001</v>
      </c>
      <c r="CE1138">
        <v>182.52</v>
      </c>
      <c r="CF1138" t="s">
        <v>609</v>
      </c>
      <c r="CG1138">
        <v>550</v>
      </c>
      <c r="CH1138" t="s">
        <v>3077</v>
      </c>
      <c r="CJ1138" t="s">
        <v>3078</v>
      </c>
      <c r="CU1138">
        <v>771</v>
      </c>
      <c r="CV1138">
        <v>767</v>
      </c>
      <c r="CW1138" t="s">
        <v>4058</v>
      </c>
      <c r="CX1138">
        <v>0</v>
      </c>
      <c r="CY1138" t="s">
        <v>677</v>
      </c>
    </row>
    <row r="1139" spans="1:103" hidden="1">
      <c r="A1139" t="str">
        <f t="shared" si="11"/>
        <v>200/D-093-K/094-A-11/00</v>
      </c>
      <c r="B1139">
        <v>84370</v>
      </c>
      <c r="C1139" t="s">
        <v>3138</v>
      </c>
      <c r="D1139" t="s">
        <v>592</v>
      </c>
      <c r="E1139" t="s">
        <v>3163</v>
      </c>
      <c r="F1139" t="s">
        <v>594</v>
      </c>
      <c r="G1139" t="s">
        <v>4066</v>
      </c>
      <c r="H1139">
        <v>8981</v>
      </c>
      <c r="I1139" t="s">
        <v>616</v>
      </c>
      <c r="J1139" t="s">
        <v>667</v>
      </c>
      <c r="L1139" t="s">
        <v>874</v>
      </c>
      <c r="N1139" t="s">
        <v>4055</v>
      </c>
      <c r="O1139" t="s">
        <v>3994</v>
      </c>
      <c r="P1139" t="s">
        <v>4011</v>
      </c>
      <c r="Q1139" t="s">
        <v>4067</v>
      </c>
      <c r="R1139">
        <v>4300</v>
      </c>
      <c r="S1139">
        <v>4300</v>
      </c>
      <c r="T1139">
        <v>3518</v>
      </c>
      <c r="U1139">
        <v>23</v>
      </c>
      <c r="V1139">
        <v>23</v>
      </c>
      <c r="W1139">
        <v>20</v>
      </c>
      <c r="Z1139" t="s">
        <v>607</v>
      </c>
      <c r="AA1139">
        <v>1E-4</v>
      </c>
      <c r="AB1139">
        <v>2.3E-3</v>
      </c>
      <c r="AC1139">
        <v>2.4899999999999999E-2</v>
      </c>
      <c r="AD1139">
        <v>1.04E-2</v>
      </c>
      <c r="AE1139">
        <v>0.81259999999999999</v>
      </c>
      <c r="AF1139">
        <v>7.9000000000000001E-2</v>
      </c>
      <c r="AG1139">
        <v>3.3099999999999997E-2</v>
      </c>
      <c r="AH1139">
        <v>5.7999999999999996E-3</v>
      </c>
      <c r="AI1139">
        <v>1.0999999999999999E-2</v>
      </c>
      <c r="AJ1139">
        <v>3.8999999999999998E-3</v>
      </c>
      <c r="AK1139">
        <v>4.1000000000000003E-3</v>
      </c>
      <c r="AL1139">
        <v>2.5999999999999999E-3</v>
      </c>
      <c r="AM1139">
        <v>9.7999999999999997E-4</v>
      </c>
      <c r="AN1139">
        <v>2.3400000000000001E-3</v>
      </c>
      <c r="AO1139">
        <v>1.6000000000000001E-4</v>
      </c>
      <c r="AP1139">
        <v>0</v>
      </c>
      <c r="AQ1139" t="s">
        <v>607</v>
      </c>
      <c r="AR1139" t="s">
        <v>606</v>
      </c>
      <c r="AS1139" t="s">
        <v>606</v>
      </c>
      <c r="AT1139" t="s">
        <v>606</v>
      </c>
      <c r="AU1139" t="s">
        <v>606</v>
      </c>
      <c r="BK1139">
        <v>5.4000000000000001E-4</v>
      </c>
      <c r="BL1139">
        <v>8.0000000000000007E-5</v>
      </c>
      <c r="BM1139">
        <v>7.9000000000000001E-4</v>
      </c>
      <c r="BN1139">
        <v>2.0000000000000002E-5</v>
      </c>
      <c r="BO1139">
        <v>1.0000000000000001E-5</v>
      </c>
      <c r="BP1139">
        <v>1.1E-4</v>
      </c>
      <c r="BQ1139">
        <v>0</v>
      </c>
      <c r="BR1139">
        <v>2.1199999999999999E-3</v>
      </c>
      <c r="BS1139">
        <v>7.2000000000000005E-4</v>
      </c>
      <c r="BT1139">
        <v>1.16E-3</v>
      </c>
      <c r="BU1139">
        <v>1.17E-3</v>
      </c>
      <c r="BV1139">
        <v>0.73</v>
      </c>
      <c r="BW1139">
        <v>0.89468800000000004</v>
      </c>
      <c r="BX1139">
        <v>21.1</v>
      </c>
      <c r="BY1139">
        <v>4679.3</v>
      </c>
      <c r="BZ1139">
        <v>220.6</v>
      </c>
      <c r="CB1139">
        <v>96.7</v>
      </c>
      <c r="CC1139">
        <v>3.3388001730000001</v>
      </c>
      <c r="CD1139">
        <v>3.3359621920000002</v>
      </c>
      <c r="CE1139">
        <v>192.18</v>
      </c>
      <c r="CF1139" t="s">
        <v>673</v>
      </c>
      <c r="CG1139">
        <v>10400</v>
      </c>
      <c r="CH1139" t="s">
        <v>3094</v>
      </c>
      <c r="CJ1139" t="s">
        <v>675</v>
      </c>
      <c r="CW1139" t="s">
        <v>4058</v>
      </c>
      <c r="CX1139">
        <v>9700</v>
      </c>
      <c r="CY1139" t="s">
        <v>677</v>
      </c>
    </row>
    <row r="1140" spans="1:103" hidden="1">
      <c r="B1140">
        <v>52323</v>
      </c>
      <c r="C1140" t="s">
        <v>4068</v>
      </c>
      <c r="D1140" t="s">
        <v>592</v>
      </c>
      <c r="E1140" t="s">
        <v>3163</v>
      </c>
      <c r="F1140" t="s">
        <v>594</v>
      </c>
      <c r="G1140" t="s">
        <v>4069</v>
      </c>
      <c r="H1140">
        <v>16960</v>
      </c>
      <c r="I1140" t="s">
        <v>616</v>
      </c>
      <c r="J1140" t="s">
        <v>4070</v>
      </c>
      <c r="K1140">
        <v>19683</v>
      </c>
      <c r="L1140" t="s">
        <v>2923</v>
      </c>
      <c r="M1140" t="s">
        <v>4071</v>
      </c>
      <c r="N1140" t="s">
        <v>4055</v>
      </c>
      <c r="O1140" t="s">
        <v>3994</v>
      </c>
      <c r="P1140" t="s">
        <v>4072</v>
      </c>
      <c r="Q1140" t="s">
        <v>823</v>
      </c>
      <c r="R1140">
        <v>630</v>
      </c>
      <c r="S1140">
        <v>630</v>
      </c>
      <c r="T1140">
        <v>457</v>
      </c>
      <c r="U1140">
        <v>1</v>
      </c>
      <c r="V1140">
        <v>1</v>
      </c>
      <c r="W1140">
        <v>21</v>
      </c>
      <c r="Z1140" t="s">
        <v>607</v>
      </c>
      <c r="AA1140">
        <v>1E-4</v>
      </c>
      <c r="AB1140">
        <v>2E-3</v>
      </c>
      <c r="AC1140">
        <v>9.1000000000000004E-3</v>
      </c>
      <c r="AD1140">
        <v>2.4500000000000001E-2</v>
      </c>
      <c r="AE1140">
        <v>0.77500000000000002</v>
      </c>
      <c r="AF1140">
        <v>0.1116</v>
      </c>
      <c r="AG1140">
        <v>5.0200000000000002E-2</v>
      </c>
      <c r="AH1140">
        <v>6.4000000000000003E-3</v>
      </c>
      <c r="AI1140">
        <v>1.3599999999999999E-2</v>
      </c>
      <c r="AJ1140">
        <v>2.3999999999999998E-3</v>
      </c>
      <c r="AK1140">
        <v>2.8999999999999998E-3</v>
      </c>
      <c r="AL1140">
        <v>7.1000000000000002E-4</v>
      </c>
      <c r="AM1140">
        <v>6.9999999999999994E-5</v>
      </c>
      <c r="AN1140">
        <v>2.5000000000000001E-4</v>
      </c>
      <c r="AO1140">
        <v>0</v>
      </c>
      <c r="AP1140">
        <v>0</v>
      </c>
      <c r="AQ1140" t="s">
        <v>607</v>
      </c>
      <c r="AR1140" t="s">
        <v>607</v>
      </c>
      <c r="AS1140" t="s">
        <v>607</v>
      </c>
      <c r="AT1140" t="s">
        <v>607</v>
      </c>
      <c r="AU1140" t="s">
        <v>606</v>
      </c>
      <c r="BK1140">
        <v>1.2E-4</v>
      </c>
      <c r="BL1140">
        <v>2.0000000000000002E-5</v>
      </c>
      <c r="BM1140">
        <v>6.0000000000000002E-5</v>
      </c>
      <c r="BN1140">
        <v>0</v>
      </c>
      <c r="BO1140">
        <v>0</v>
      </c>
      <c r="BP1140">
        <v>0</v>
      </c>
      <c r="BQ1140">
        <v>0</v>
      </c>
      <c r="BR1140">
        <v>5.6999999999999998E-4</v>
      </c>
      <c r="BS1140">
        <v>1.3999999999999999E-4</v>
      </c>
      <c r="BT1140">
        <v>1.7000000000000001E-4</v>
      </c>
      <c r="BU1140">
        <v>9.0000000000000006E-5</v>
      </c>
      <c r="BV1140">
        <v>0.72699999999999998</v>
      </c>
      <c r="BW1140">
        <v>0.8910112</v>
      </c>
      <c r="BX1140">
        <v>21</v>
      </c>
      <c r="BY1140">
        <v>4715.5</v>
      </c>
      <c r="BZ1140">
        <v>224.5</v>
      </c>
      <c r="CB1140">
        <v>94.2</v>
      </c>
      <c r="CC1140">
        <v>3.2524816570000001</v>
      </c>
      <c r="CD1140">
        <v>3.2497170479999999</v>
      </c>
      <c r="CE1140">
        <v>186.85</v>
      </c>
      <c r="CF1140" t="s">
        <v>673</v>
      </c>
      <c r="CG1140">
        <v>24500</v>
      </c>
      <c r="CH1140" t="s">
        <v>4073</v>
      </c>
      <c r="CJ1140" t="s">
        <v>3665</v>
      </c>
      <c r="CU1140">
        <v>772.9</v>
      </c>
      <c r="CV1140">
        <v>768.1</v>
      </c>
      <c r="CW1140" t="s">
        <v>4074</v>
      </c>
      <c r="CX1140">
        <v>20500</v>
      </c>
      <c r="CY1140" t="s">
        <v>677</v>
      </c>
    </row>
    <row r="1141" spans="1:103" hidden="1">
      <c r="B1141">
        <v>52296</v>
      </c>
      <c r="C1141" t="s">
        <v>4075</v>
      </c>
      <c r="D1141" t="s">
        <v>592</v>
      </c>
      <c r="E1141" t="s">
        <v>3163</v>
      </c>
      <c r="F1141" t="s">
        <v>594</v>
      </c>
      <c r="G1141" t="s">
        <v>4076</v>
      </c>
      <c r="H1141">
        <v>11688</v>
      </c>
      <c r="I1141" t="s">
        <v>616</v>
      </c>
      <c r="J1141" t="s">
        <v>4077</v>
      </c>
      <c r="K1141">
        <v>507</v>
      </c>
      <c r="L1141" t="s">
        <v>2923</v>
      </c>
      <c r="M1141" t="s">
        <v>4078</v>
      </c>
      <c r="N1141" t="s">
        <v>4055</v>
      </c>
      <c r="O1141" t="s">
        <v>3994</v>
      </c>
      <c r="P1141" t="s">
        <v>4072</v>
      </c>
      <c r="Q1141" t="s">
        <v>823</v>
      </c>
      <c r="R1141">
        <v>370</v>
      </c>
      <c r="S1141">
        <v>370</v>
      </c>
      <c r="T1141">
        <v>426</v>
      </c>
      <c r="U1141">
        <v>-11</v>
      </c>
      <c r="V1141">
        <v>-11</v>
      </c>
      <c r="W1141">
        <v>20</v>
      </c>
      <c r="Z1141" t="s">
        <v>607</v>
      </c>
      <c r="AA1141">
        <v>2.0000000000000001E-4</v>
      </c>
      <c r="AB1141">
        <v>5.4000000000000003E-3</v>
      </c>
      <c r="AC1141">
        <v>1.4999999999999999E-2</v>
      </c>
      <c r="AD1141">
        <v>4.4999999999999997E-3</v>
      </c>
      <c r="AE1141">
        <v>0.83640000000000003</v>
      </c>
      <c r="AF1141">
        <v>7.8899999999999998E-2</v>
      </c>
      <c r="AG1141">
        <v>3.6900000000000002E-2</v>
      </c>
      <c r="AH1141">
        <v>4.4999999999999997E-3</v>
      </c>
      <c r="AI1141">
        <v>9.4000000000000004E-3</v>
      </c>
      <c r="AJ1141">
        <v>2.5999999999999999E-3</v>
      </c>
      <c r="AK1141">
        <v>2.7000000000000001E-3</v>
      </c>
      <c r="AL1141">
        <v>1.16E-3</v>
      </c>
      <c r="AM1141">
        <v>1.7000000000000001E-4</v>
      </c>
      <c r="AN1141">
        <v>4.2999999999999999E-4</v>
      </c>
      <c r="AO1141">
        <v>0</v>
      </c>
      <c r="AP1141">
        <v>0</v>
      </c>
      <c r="AQ1141" t="s">
        <v>607</v>
      </c>
      <c r="AR1141" t="s">
        <v>607</v>
      </c>
      <c r="AS1141" t="s">
        <v>607</v>
      </c>
      <c r="AT1141" t="s">
        <v>607</v>
      </c>
      <c r="AU1141" t="s">
        <v>606</v>
      </c>
      <c r="BK1141">
        <v>1.2999999999999999E-4</v>
      </c>
      <c r="BL1141">
        <v>4.0000000000000003E-5</v>
      </c>
      <c r="BM1141">
        <v>9.0000000000000006E-5</v>
      </c>
      <c r="BN1141">
        <v>0</v>
      </c>
      <c r="BO1141">
        <v>0</v>
      </c>
      <c r="BP1141">
        <v>0</v>
      </c>
      <c r="BQ1141">
        <v>0</v>
      </c>
      <c r="BR1141">
        <v>8.0000000000000004E-4</v>
      </c>
      <c r="BS1141">
        <v>2.4000000000000001E-4</v>
      </c>
      <c r="BT1141">
        <v>2.5999999999999998E-4</v>
      </c>
      <c r="BU1141">
        <v>1.8000000000000001E-4</v>
      </c>
      <c r="BV1141">
        <v>0.68700000000000006</v>
      </c>
      <c r="BW1141">
        <v>0.84198720000000005</v>
      </c>
      <c r="BX1141">
        <v>19.899999999999999</v>
      </c>
      <c r="BY1141">
        <v>4638.3999999999996</v>
      </c>
      <c r="BZ1141">
        <v>214.2</v>
      </c>
      <c r="CB1141">
        <v>95.1</v>
      </c>
      <c r="CC1141">
        <v>3.283556323</v>
      </c>
      <c r="CD1141">
        <v>3.2807653000000001</v>
      </c>
      <c r="CE1141">
        <v>189.43</v>
      </c>
      <c r="CF1141" t="s">
        <v>673</v>
      </c>
      <c r="CG1141">
        <v>4500</v>
      </c>
      <c r="CH1141" t="s">
        <v>4079</v>
      </c>
      <c r="CJ1141" t="s">
        <v>2928</v>
      </c>
      <c r="CU1141">
        <v>842.1</v>
      </c>
      <c r="CV1141">
        <v>837.8</v>
      </c>
      <c r="CW1141" t="s">
        <v>4074</v>
      </c>
      <c r="CX1141">
        <v>500</v>
      </c>
      <c r="CY1141" t="s">
        <v>677</v>
      </c>
    </row>
    <row r="1142" spans="1:103" hidden="1">
      <c r="B1142">
        <v>73296</v>
      </c>
      <c r="C1142" t="s">
        <v>4080</v>
      </c>
      <c r="D1142" t="s">
        <v>592</v>
      </c>
      <c r="E1142" t="s">
        <v>3163</v>
      </c>
      <c r="F1142" t="s">
        <v>594</v>
      </c>
      <c r="G1142" t="s">
        <v>4081</v>
      </c>
      <c r="H1142">
        <v>7820</v>
      </c>
      <c r="I1142" t="s">
        <v>616</v>
      </c>
      <c r="J1142" t="s">
        <v>4082</v>
      </c>
      <c r="K1142">
        <v>3160</v>
      </c>
      <c r="L1142" t="s">
        <v>874</v>
      </c>
      <c r="M1142" t="s">
        <v>3726</v>
      </c>
      <c r="N1142" t="s">
        <v>4011</v>
      </c>
      <c r="O1142" t="s">
        <v>4055</v>
      </c>
      <c r="P1142" t="s">
        <v>4083</v>
      </c>
      <c r="Q1142" t="s">
        <v>823</v>
      </c>
      <c r="R1142">
        <v>700</v>
      </c>
      <c r="S1142">
        <v>700</v>
      </c>
      <c r="T1142">
        <v>584</v>
      </c>
      <c r="U1142">
        <v>-15</v>
      </c>
      <c r="V1142">
        <v>-15</v>
      </c>
      <c r="W1142">
        <v>21</v>
      </c>
      <c r="Z1142">
        <v>1E-4</v>
      </c>
      <c r="AA1142">
        <v>2.9999999999999997E-4</v>
      </c>
      <c r="AB1142">
        <v>6.7000000000000002E-3</v>
      </c>
      <c r="AC1142">
        <v>9.5999999999999992E-3</v>
      </c>
      <c r="AD1142" t="s">
        <v>606</v>
      </c>
      <c r="AE1142">
        <v>0.84840000000000004</v>
      </c>
      <c r="AF1142">
        <v>7.0999999999999994E-2</v>
      </c>
      <c r="AG1142">
        <v>4.2200000000000001E-2</v>
      </c>
      <c r="AH1142">
        <v>5.0000000000000001E-3</v>
      </c>
      <c r="AI1142">
        <v>1.0800000000000001E-2</v>
      </c>
      <c r="AJ1142">
        <v>2E-3</v>
      </c>
      <c r="AK1142">
        <v>2.0999999999999999E-3</v>
      </c>
      <c r="AL1142">
        <v>6.4999999999999997E-4</v>
      </c>
      <c r="AM1142">
        <v>1.2999999999999999E-4</v>
      </c>
      <c r="AN1142">
        <v>9.0000000000000006E-5</v>
      </c>
      <c r="AO1142">
        <v>0</v>
      </c>
      <c r="AP1142">
        <v>0</v>
      </c>
      <c r="AQ1142" t="s">
        <v>607</v>
      </c>
      <c r="AR1142" t="s">
        <v>607</v>
      </c>
      <c r="AS1142" t="s">
        <v>606</v>
      </c>
      <c r="AT1142" t="s">
        <v>606</v>
      </c>
      <c r="AU1142" t="s">
        <v>606</v>
      </c>
      <c r="BK1142">
        <v>5.0000000000000002E-5</v>
      </c>
      <c r="BL1142">
        <v>2.0000000000000002E-5</v>
      </c>
      <c r="BM1142">
        <v>2.0000000000000002E-5</v>
      </c>
      <c r="BN1142">
        <v>0</v>
      </c>
      <c r="BO1142">
        <v>0</v>
      </c>
      <c r="BP1142">
        <v>0</v>
      </c>
      <c r="BQ1142">
        <v>0</v>
      </c>
      <c r="BR1142">
        <v>4.2999999999999999E-4</v>
      </c>
      <c r="BS1142">
        <v>1.4999999999999999E-4</v>
      </c>
      <c r="BT1142">
        <v>1.7000000000000001E-4</v>
      </c>
      <c r="BU1142">
        <v>9.0000000000000006E-5</v>
      </c>
      <c r="BV1142">
        <v>0.67700000000000005</v>
      </c>
      <c r="BW1142">
        <v>0.8297312</v>
      </c>
      <c r="BX1142">
        <v>19.600000000000001</v>
      </c>
      <c r="BY1142">
        <v>4599.6000000000004</v>
      </c>
      <c r="BZ1142">
        <v>212.2</v>
      </c>
      <c r="CB1142">
        <v>93.7</v>
      </c>
      <c r="CC1142">
        <v>3.2352179539999999</v>
      </c>
      <c r="CD1142">
        <v>3.2324680190000001</v>
      </c>
      <c r="CE1142">
        <v>186.9</v>
      </c>
      <c r="CF1142" t="s">
        <v>609</v>
      </c>
      <c r="CG1142">
        <v>0</v>
      </c>
      <c r="CH1142" t="s">
        <v>4084</v>
      </c>
      <c r="CJ1142" t="s">
        <v>914</v>
      </c>
      <c r="CU1142">
        <v>700.9</v>
      </c>
      <c r="CV1142">
        <v>697.3</v>
      </c>
      <c r="CW1142" t="s">
        <v>4085</v>
      </c>
      <c r="CX1142">
        <v>0</v>
      </c>
      <c r="CY1142" t="s">
        <v>677</v>
      </c>
    </row>
    <row r="1143" spans="1:103" hidden="1">
      <c r="B1143">
        <v>74007</v>
      </c>
      <c r="C1143" t="s">
        <v>4086</v>
      </c>
      <c r="D1143" t="s">
        <v>592</v>
      </c>
      <c r="E1143" t="s">
        <v>3163</v>
      </c>
      <c r="F1143" t="s">
        <v>594</v>
      </c>
      <c r="G1143" t="s">
        <v>4087</v>
      </c>
      <c r="H1143">
        <v>8293</v>
      </c>
      <c r="I1143" t="s">
        <v>616</v>
      </c>
      <c r="J1143" t="s">
        <v>4088</v>
      </c>
      <c r="K1143">
        <v>7534</v>
      </c>
      <c r="L1143" t="s">
        <v>874</v>
      </c>
      <c r="M1143" t="s">
        <v>4089</v>
      </c>
      <c r="N1143" t="s">
        <v>4011</v>
      </c>
      <c r="O1143" t="s">
        <v>4055</v>
      </c>
      <c r="P1143" t="s">
        <v>4083</v>
      </c>
      <c r="Q1143" t="s">
        <v>642</v>
      </c>
      <c r="R1143">
        <v>700</v>
      </c>
      <c r="S1143">
        <v>700</v>
      </c>
      <c r="T1143">
        <v>601</v>
      </c>
      <c r="U1143">
        <v>11</v>
      </c>
      <c r="V1143">
        <v>11</v>
      </c>
      <c r="W1143">
        <v>21</v>
      </c>
      <c r="Y1143" t="s">
        <v>4034</v>
      </c>
      <c r="Z1143">
        <v>2.0000000000000001E-4</v>
      </c>
      <c r="AA1143">
        <v>2.0000000000000001E-4</v>
      </c>
      <c r="AB1143">
        <v>4.0000000000000001E-3</v>
      </c>
      <c r="AC1143">
        <v>1.29E-2</v>
      </c>
      <c r="AD1143" t="s">
        <v>607</v>
      </c>
      <c r="AE1143">
        <v>0.86350000000000005</v>
      </c>
      <c r="AF1143">
        <v>7.1300000000000002E-2</v>
      </c>
      <c r="AG1143">
        <v>3.1300000000000001E-2</v>
      </c>
      <c r="AH1143">
        <v>3.5999999999999999E-3</v>
      </c>
      <c r="AI1143">
        <v>7.0000000000000001E-3</v>
      </c>
      <c r="AJ1143">
        <v>1.6000000000000001E-3</v>
      </c>
      <c r="AK1143">
        <v>1.8E-3</v>
      </c>
      <c r="AL1143">
        <v>6.9999999999999999E-4</v>
      </c>
      <c r="AM1143">
        <v>1.2E-4</v>
      </c>
      <c r="AN1143">
        <v>4.4000000000000002E-4</v>
      </c>
      <c r="AO1143">
        <v>6.0000000000000002E-5</v>
      </c>
      <c r="AP1143">
        <v>0</v>
      </c>
      <c r="AQ1143" t="s">
        <v>607</v>
      </c>
      <c r="AR1143" t="s">
        <v>607</v>
      </c>
      <c r="AS1143" t="s">
        <v>607</v>
      </c>
      <c r="AT1143" t="s">
        <v>606</v>
      </c>
      <c r="AU1143" t="s">
        <v>606</v>
      </c>
      <c r="BK1143">
        <v>8.0000000000000007E-5</v>
      </c>
      <c r="BL1143">
        <v>1.0000000000000001E-5</v>
      </c>
      <c r="BM1143">
        <v>8.0000000000000007E-5</v>
      </c>
      <c r="BN1143">
        <v>1.0000000000000001E-5</v>
      </c>
      <c r="BO1143">
        <v>1.0000000000000001E-5</v>
      </c>
      <c r="BP1143">
        <v>2.0000000000000002E-5</v>
      </c>
      <c r="BQ1143">
        <v>0</v>
      </c>
      <c r="BR1143">
        <v>4.8999999999999998E-4</v>
      </c>
      <c r="BS1143">
        <v>1.7000000000000001E-4</v>
      </c>
      <c r="BT1143">
        <v>2.3000000000000001E-4</v>
      </c>
      <c r="BU1143">
        <v>1.8000000000000001E-4</v>
      </c>
      <c r="BV1143">
        <v>0.66200000000000003</v>
      </c>
      <c r="BW1143">
        <v>0.81134720000000005</v>
      </c>
      <c r="BX1143">
        <v>19.2</v>
      </c>
      <c r="BY1143">
        <v>4620.5</v>
      </c>
      <c r="BZ1143">
        <v>209.7</v>
      </c>
      <c r="CB1143">
        <v>97.7</v>
      </c>
      <c r="CC1143">
        <v>3.3733275790000001</v>
      </c>
      <c r="CD1143">
        <v>3.3704602499999998</v>
      </c>
      <c r="CE1143">
        <v>194.93</v>
      </c>
      <c r="CF1143" t="s">
        <v>609</v>
      </c>
      <c r="CG1143">
        <v>2.5</v>
      </c>
      <c r="CH1143" t="s">
        <v>4090</v>
      </c>
      <c r="CJ1143" t="s">
        <v>3723</v>
      </c>
      <c r="CU1143">
        <v>769</v>
      </c>
      <c r="CV1143">
        <v>765.2</v>
      </c>
      <c r="CW1143" t="s">
        <v>4085</v>
      </c>
      <c r="CX1143">
        <v>0</v>
      </c>
      <c r="CY1143" t="s">
        <v>677</v>
      </c>
    </row>
    <row r="1144" spans="1:103" hidden="1">
      <c r="B1144">
        <v>73307</v>
      </c>
      <c r="C1144" t="s">
        <v>4091</v>
      </c>
      <c r="D1144" t="s">
        <v>592</v>
      </c>
      <c r="E1144" t="s">
        <v>3163</v>
      </c>
      <c r="F1144" t="s">
        <v>594</v>
      </c>
      <c r="G1144" t="s">
        <v>4092</v>
      </c>
      <c r="H1144">
        <v>17748</v>
      </c>
      <c r="I1144" t="s">
        <v>616</v>
      </c>
      <c r="J1144" t="s">
        <v>4093</v>
      </c>
      <c r="K1144">
        <v>8255</v>
      </c>
      <c r="L1144" t="s">
        <v>874</v>
      </c>
      <c r="M1144" t="s">
        <v>3726</v>
      </c>
      <c r="N1144" t="s">
        <v>4011</v>
      </c>
      <c r="O1144" t="s">
        <v>4055</v>
      </c>
      <c r="P1144" t="s">
        <v>4083</v>
      </c>
      <c r="Q1144" t="s">
        <v>823</v>
      </c>
      <c r="R1144">
        <v>700</v>
      </c>
      <c r="S1144">
        <v>700</v>
      </c>
      <c r="T1144">
        <v>643</v>
      </c>
      <c r="U1144">
        <v>10</v>
      </c>
      <c r="V1144">
        <v>10</v>
      </c>
      <c r="W1144">
        <v>21</v>
      </c>
      <c r="Z1144">
        <v>1E-4</v>
      </c>
      <c r="AA1144">
        <v>4.0000000000000002E-4</v>
      </c>
      <c r="AB1144">
        <v>9.1000000000000004E-3</v>
      </c>
      <c r="AC1144">
        <v>8.8000000000000005E-3</v>
      </c>
      <c r="AD1144" t="s">
        <v>606</v>
      </c>
      <c r="AE1144">
        <v>0.86839999999999995</v>
      </c>
      <c r="AF1144">
        <v>5.8900000000000001E-2</v>
      </c>
      <c r="AG1144">
        <v>3.44E-2</v>
      </c>
      <c r="AH1144">
        <v>4.0000000000000001E-3</v>
      </c>
      <c r="AI1144">
        <v>9.1999999999999998E-3</v>
      </c>
      <c r="AJ1144">
        <v>2.0999999999999999E-3</v>
      </c>
      <c r="AK1144">
        <v>2.3E-3</v>
      </c>
      <c r="AL1144">
        <v>7.9000000000000001E-4</v>
      </c>
      <c r="AM1144">
        <v>1.2E-4</v>
      </c>
      <c r="AN1144">
        <v>2.3000000000000001E-4</v>
      </c>
      <c r="AO1144">
        <v>0</v>
      </c>
      <c r="AP1144">
        <v>0</v>
      </c>
      <c r="AQ1144" t="s">
        <v>606</v>
      </c>
      <c r="AR1144" t="s">
        <v>606</v>
      </c>
      <c r="AS1144" t="s">
        <v>606</v>
      </c>
      <c r="AT1144" t="s">
        <v>606</v>
      </c>
      <c r="AU1144" t="s">
        <v>606</v>
      </c>
      <c r="BK1144">
        <v>8.0000000000000007E-5</v>
      </c>
      <c r="BL1144">
        <v>2.0000000000000002E-5</v>
      </c>
      <c r="BM1144">
        <v>4.0000000000000003E-5</v>
      </c>
      <c r="BN1144">
        <v>0</v>
      </c>
      <c r="BO1144">
        <v>0</v>
      </c>
      <c r="BP1144">
        <v>0</v>
      </c>
      <c r="BQ1144">
        <v>0</v>
      </c>
      <c r="BR1144">
        <v>4.8999999999999998E-4</v>
      </c>
      <c r="BS1144">
        <v>1.9000000000000001E-4</v>
      </c>
      <c r="BT1144">
        <v>2.1000000000000001E-4</v>
      </c>
      <c r="BU1144">
        <v>1.2999999999999999E-4</v>
      </c>
      <c r="BV1144">
        <v>0.66200000000000003</v>
      </c>
      <c r="BW1144">
        <v>0.81134720000000005</v>
      </c>
      <c r="BX1144">
        <v>19.2</v>
      </c>
      <c r="BY1144">
        <v>4594.7</v>
      </c>
      <c r="BZ1144">
        <v>208.9</v>
      </c>
      <c r="CB1144">
        <v>93.3</v>
      </c>
      <c r="CC1144">
        <v>3.2214069919999999</v>
      </c>
      <c r="CD1144">
        <v>3.2186687960000002</v>
      </c>
      <c r="CE1144">
        <v>185.9</v>
      </c>
      <c r="CF1144" t="s">
        <v>609</v>
      </c>
      <c r="CG1144">
        <v>0</v>
      </c>
      <c r="CH1144" t="s">
        <v>4094</v>
      </c>
      <c r="CJ1144" t="s">
        <v>876</v>
      </c>
      <c r="CU1144">
        <v>726.4</v>
      </c>
      <c r="CV1144">
        <v>722.2</v>
      </c>
      <c r="CW1144" t="s">
        <v>4085</v>
      </c>
      <c r="CX1144">
        <v>0</v>
      </c>
      <c r="CY1144" t="s">
        <v>677</v>
      </c>
    </row>
    <row r="1145" spans="1:103" hidden="1">
      <c r="B1145">
        <v>73291</v>
      </c>
      <c r="C1145" t="s">
        <v>4095</v>
      </c>
      <c r="D1145" t="s">
        <v>592</v>
      </c>
      <c r="E1145" t="s">
        <v>3163</v>
      </c>
      <c r="F1145" t="s">
        <v>594</v>
      </c>
      <c r="G1145" t="s">
        <v>4096</v>
      </c>
      <c r="H1145">
        <v>16008</v>
      </c>
      <c r="I1145" t="s">
        <v>616</v>
      </c>
      <c r="J1145" t="s">
        <v>4097</v>
      </c>
      <c r="K1145">
        <v>7507</v>
      </c>
      <c r="L1145" t="s">
        <v>874</v>
      </c>
      <c r="M1145" t="s">
        <v>3726</v>
      </c>
      <c r="N1145" t="s">
        <v>4011</v>
      </c>
      <c r="O1145" t="s">
        <v>4055</v>
      </c>
      <c r="P1145" t="s">
        <v>4083</v>
      </c>
      <c r="Q1145" t="s">
        <v>823</v>
      </c>
      <c r="R1145">
        <v>400</v>
      </c>
      <c r="S1145">
        <v>400</v>
      </c>
      <c r="T1145">
        <v>556</v>
      </c>
      <c r="U1145">
        <v>11</v>
      </c>
      <c r="V1145">
        <v>11</v>
      </c>
      <c r="W1145">
        <v>21</v>
      </c>
      <c r="Z1145">
        <v>1E-4</v>
      </c>
      <c r="AA1145">
        <v>2.9999999999999997E-4</v>
      </c>
      <c r="AB1145">
        <v>6.1000000000000004E-3</v>
      </c>
      <c r="AC1145">
        <v>1.23E-2</v>
      </c>
      <c r="AD1145" t="s">
        <v>607</v>
      </c>
      <c r="AE1145">
        <v>0.83840000000000003</v>
      </c>
      <c r="AF1145">
        <v>7.4099999999999999E-2</v>
      </c>
      <c r="AG1145">
        <v>4.3700000000000003E-2</v>
      </c>
      <c r="AH1145">
        <v>5.1000000000000004E-3</v>
      </c>
      <c r="AI1145">
        <v>1.15E-2</v>
      </c>
      <c r="AJ1145">
        <v>2.5000000000000001E-3</v>
      </c>
      <c r="AK1145">
        <v>2.8E-3</v>
      </c>
      <c r="AL1145">
        <v>1.1000000000000001E-3</v>
      </c>
      <c r="AM1145">
        <v>1.1E-4</v>
      </c>
      <c r="AN1145">
        <v>3.8999999999999999E-4</v>
      </c>
      <c r="AO1145">
        <v>0</v>
      </c>
      <c r="AP1145">
        <v>0</v>
      </c>
      <c r="AQ1145" t="s">
        <v>607</v>
      </c>
      <c r="AR1145" t="s">
        <v>607</v>
      </c>
      <c r="AS1145" t="s">
        <v>607</v>
      </c>
      <c r="AT1145" t="s">
        <v>607</v>
      </c>
      <c r="AU1145" t="s">
        <v>606</v>
      </c>
      <c r="BK1145">
        <v>8.0000000000000007E-5</v>
      </c>
      <c r="BL1145">
        <v>2.0000000000000002E-5</v>
      </c>
      <c r="BM1145">
        <v>4.0000000000000003E-5</v>
      </c>
      <c r="BN1145">
        <v>0</v>
      </c>
      <c r="BO1145">
        <v>0</v>
      </c>
      <c r="BP1145">
        <v>0</v>
      </c>
      <c r="BQ1145">
        <v>0</v>
      </c>
      <c r="BR1145">
        <v>6.8000000000000005E-4</v>
      </c>
      <c r="BS1145">
        <v>2.4000000000000001E-4</v>
      </c>
      <c r="BT1145">
        <v>2.7E-4</v>
      </c>
      <c r="BU1145">
        <v>1.7000000000000001E-4</v>
      </c>
      <c r="BV1145">
        <v>0.68899999999999995</v>
      </c>
      <c r="BW1145">
        <v>0.84443840000000003</v>
      </c>
      <c r="BX1145">
        <v>20</v>
      </c>
      <c r="BY1145">
        <v>4604.3999999999996</v>
      </c>
      <c r="BZ1145">
        <v>214.2</v>
      </c>
      <c r="CB1145">
        <v>96.5</v>
      </c>
      <c r="CC1145">
        <v>3.331894691</v>
      </c>
      <c r="CD1145">
        <v>3.3290625810000001</v>
      </c>
      <c r="CE1145">
        <v>193.01</v>
      </c>
      <c r="CF1145" t="s">
        <v>609</v>
      </c>
      <c r="CG1145">
        <v>2.5</v>
      </c>
      <c r="CH1145" t="s">
        <v>4098</v>
      </c>
      <c r="CJ1145" t="s">
        <v>1656</v>
      </c>
      <c r="CL1145">
        <v>1122</v>
      </c>
      <c r="CM1145">
        <v>1124</v>
      </c>
      <c r="CN1145">
        <v>1114</v>
      </c>
      <c r="CO1145">
        <v>1119.5</v>
      </c>
      <c r="CP1145">
        <v>1082.5</v>
      </c>
      <c r="CQ1145">
        <v>1088.5</v>
      </c>
      <c r="CU1145">
        <v>742.4</v>
      </c>
      <c r="CV1145">
        <v>738.2</v>
      </c>
      <c r="CW1145" t="s">
        <v>4085</v>
      </c>
      <c r="CX1145">
        <v>0</v>
      </c>
      <c r="CY1145" t="s">
        <v>677</v>
      </c>
    </row>
    <row r="1146" spans="1:103" hidden="1">
      <c r="B1146">
        <v>73292</v>
      </c>
      <c r="C1146" t="s">
        <v>1639</v>
      </c>
      <c r="D1146" t="s">
        <v>592</v>
      </c>
      <c r="E1146" t="s">
        <v>3163</v>
      </c>
      <c r="F1146" t="s">
        <v>594</v>
      </c>
      <c r="G1146" t="s">
        <v>4099</v>
      </c>
      <c r="H1146">
        <v>14039</v>
      </c>
      <c r="I1146" t="s">
        <v>616</v>
      </c>
      <c r="J1146" t="s">
        <v>917</v>
      </c>
      <c r="K1146">
        <v>7435</v>
      </c>
      <c r="L1146" t="s">
        <v>874</v>
      </c>
      <c r="M1146" t="s">
        <v>3712</v>
      </c>
      <c r="N1146" t="s">
        <v>4011</v>
      </c>
      <c r="O1146" t="s">
        <v>4055</v>
      </c>
      <c r="P1146" t="s">
        <v>4083</v>
      </c>
      <c r="Q1146" t="s">
        <v>642</v>
      </c>
      <c r="R1146">
        <v>2750</v>
      </c>
      <c r="S1146">
        <v>2750</v>
      </c>
      <c r="T1146">
        <v>2646</v>
      </c>
      <c r="U1146">
        <v>-6</v>
      </c>
      <c r="V1146">
        <v>-6</v>
      </c>
      <c r="W1146">
        <v>21</v>
      </c>
      <c r="Y1146" t="s">
        <v>4100</v>
      </c>
      <c r="Z1146">
        <v>1E-4</v>
      </c>
      <c r="AA1146">
        <v>2.9999999999999997E-4</v>
      </c>
      <c r="AB1146">
        <v>6.8999999999999999E-3</v>
      </c>
      <c r="AC1146">
        <v>8.9999999999999993E-3</v>
      </c>
      <c r="AD1146" t="s">
        <v>607</v>
      </c>
      <c r="AE1146">
        <v>0.86660000000000004</v>
      </c>
      <c r="AF1146">
        <v>6.6799999999999998E-2</v>
      </c>
      <c r="AG1146">
        <v>3.44E-2</v>
      </c>
      <c r="AH1146">
        <v>4.0000000000000001E-3</v>
      </c>
      <c r="AI1146">
        <v>8.0999999999999996E-3</v>
      </c>
      <c r="AJ1146">
        <v>1.5E-3</v>
      </c>
      <c r="AK1146">
        <v>1.5E-3</v>
      </c>
      <c r="AL1146">
        <v>3.8000000000000002E-4</v>
      </c>
      <c r="AM1146">
        <v>3.0000000000000001E-5</v>
      </c>
      <c r="AN1146">
        <v>0</v>
      </c>
      <c r="AO1146">
        <v>0</v>
      </c>
      <c r="AP1146">
        <v>0</v>
      </c>
      <c r="AQ1146" t="s">
        <v>606</v>
      </c>
      <c r="AR1146" t="s">
        <v>606</v>
      </c>
      <c r="AS1146" t="s">
        <v>606</v>
      </c>
      <c r="AT1146" t="s">
        <v>606</v>
      </c>
      <c r="AU1146" t="s">
        <v>606</v>
      </c>
      <c r="BK1146">
        <v>2.0000000000000002E-5</v>
      </c>
      <c r="BL1146">
        <v>1.0000000000000001E-5</v>
      </c>
      <c r="BM1146">
        <v>0</v>
      </c>
      <c r="BN1146">
        <v>0</v>
      </c>
      <c r="BO1146">
        <v>0</v>
      </c>
      <c r="BP1146">
        <v>0</v>
      </c>
      <c r="BQ1146">
        <v>0</v>
      </c>
      <c r="BR1146">
        <v>2.1000000000000001E-4</v>
      </c>
      <c r="BS1146">
        <v>6.9999999999999994E-5</v>
      </c>
      <c r="BT1146">
        <v>8.0000000000000007E-5</v>
      </c>
      <c r="BU1146">
        <v>0</v>
      </c>
      <c r="BV1146">
        <v>0.65700000000000003</v>
      </c>
      <c r="BW1146">
        <v>0.80521920000000002</v>
      </c>
      <c r="BX1146">
        <v>19</v>
      </c>
      <c r="BY1146">
        <v>4604.8</v>
      </c>
      <c r="BZ1146">
        <v>208.8</v>
      </c>
      <c r="CB1146">
        <v>90.1</v>
      </c>
      <c r="CC1146">
        <v>3.1109192920000002</v>
      </c>
      <c r="CD1146">
        <v>3.1082750109999999</v>
      </c>
      <c r="CE1146">
        <v>179.51</v>
      </c>
      <c r="CF1146" t="s">
        <v>609</v>
      </c>
      <c r="CG1146">
        <v>5</v>
      </c>
      <c r="CH1146" t="s">
        <v>918</v>
      </c>
      <c r="CJ1146" t="s">
        <v>919</v>
      </c>
      <c r="CL1146">
        <v>1117</v>
      </c>
      <c r="CM1146">
        <v>1119.5</v>
      </c>
      <c r="CN1146">
        <v>1102</v>
      </c>
      <c r="CO1146">
        <v>1110</v>
      </c>
      <c r="CP1146">
        <v>1102</v>
      </c>
      <c r="CQ1146">
        <v>1110</v>
      </c>
      <c r="CU1146">
        <v>734</v>
      </c>
      <c r="CV1146">
        <v>729.9</v>
      </c>
      <c r="CW1146" t="s">
        <v>4085</v>
      </c>
      <c r="CX1146">
        <v>0</v>
      </c>
      <c r="CY1146" t="s">
        <v>677</v>
      </c>
    </row>
    <row r="1147" spans="1:103" hidden="1">
      <c r="B1147">
        <v>84012</v>
      </c>
      <c r="C1147" t="s">
        <v>3187</v>
      </c>
      <c r="D1147" t="s">
        <v>592</v>
      </c>
      <c r="E1147" t="s">
        <v>3163</v>
      </c>
      <c r="F1147" t="s">
        <v>594</v>
      </c>
      <c r="G1147" t="s">
        <v>4101</v>
      </c>
      <c r="H1147">
        <v>13840</v>
      </c>
      <c r="I1147" t="s">
        <v>616</v>
      </c>
      <c r="J1147" t="s">
        <v>917</v>
      </c>
      <c r="L1147" t="s">
        <v>874</v>
      </c>
      <c r="N1147" t="s">
        <v>4011</v>
      </c>
      <c r="O1147" t="s">
        <v>4055</v>
      </c>
      <c r="P1147" t="s">
        <v>4083</v>
      </c>
      <c r="Q1147" t="s">
        <v>1644</v>
      </c>
      <c r="R1147">
        <v>1100</v>
      </c>
      <c r="S1147">
        <v>1100</v>
      </c>
      <c r="T1147">
        <v>1005</v>
      </c>
      <c r="U1147">
        <v>-7</v>
      </c>
      <c r="V1147">
        <v>-7</v>
      </c>
      <c r="W1147">
        <v>21</v>
      </c>
      <c r="Z1147">
        <v>1E-4</v>
      </c>
      <c r="AA1147">
        <v>2.9999999999999997E-4</v>
      </c>
      <c r="AB1147">
        <v>7.0000000000000001E-3</v>
      </c>
      <c r="AC1147">
        <v>8.6999999999999994E-3</v>
      </c>
      <c r="AD1147" t="s">
        <v>607</v>
      </c>
      <c r="AE1147">
        <v>0.86129999999999995</v>
      </c>
      <c r="AF1147">
        <v>6.7199999999999996E-2</v>
      </c>
      <c r="AG1147">
        <v>3.5999999999999997E-2</v>
      </c>
      <c r="AH1147">
        <v>4.4000000000000003E-3</v>
      </c>
      <c r="AI1147">
        <v>9.1999999999999998E-3</v>
      </c>
      <c r="AJ1147">
        <v>1.9E-3</v>
      </c>
      <c r="AK1147">
        <v>2E-3</v>
      </c>
      <c r="AL1147">
        <v>6.4999999999999997E-4</v>
      </c>
      <c r="AM1147">
        <v>1.1E-4</v>
      </c>
      <c r="AN1147">
        <v>1.6000000000000001E-4</v>
      </c>
      <c r="AO1147">
        <v>0</v>
      </c>
      <c r="AP1147">
        <v>0</v>
      </c>
      <c r="AQ1147" t="s">
        <v>607</v>
      </c>
      <c r="AR1147" t="s">
        <v>607</v>
      </c>
      <c r="AS1147" t="s">
        <v>607</v>
      </c>
      <c r="AT1147" t="s">
        <v>606</v>
      </c>
      <c r="AU1147" t="s">
        <v>606</v>
      </c>
      <c r="BK1147">
        <v>4.0000000000000003E-5</v>
      </c>
      <c r="BL1147">
        <v>2.0000000000000002E-5</v>
      </c>
      <c r="BM1147">
        <v>2.0000000000000002E-5</v>
      </c>
      <c r="BN1147">
        <v>0</v>
      </c>
      <c r="BO1147">
        <v>0</v>
      </c>
      <c r="BP1147">
        <v>0</v>
      </c>
      <c r="BQ1147">
        <v>0</v>
      </c>
      <c r="BR1147">
        <v>4.2999999999999999E-4</v>
      </c>
      <c r="BS1147">
        <v>1.6000000000000001E-4</v>
      </c>
      <c r="BT1147">
        <v>1.9000000000000001E-4</v>
      </c>
      <c r="BU1147">
        <v>1.2E-4</v>
      </c>
      <c r="BV1147">
        <v>0.66500000000000004</v>
      </c>
      <c r="BW1147">
        <v>0.81502399999999997</v>
      </c>
      <c r="BX1147">
        <v>19.3</v>
      </c>
      <c r="BY1147">
        <v>4599.7</v>
      </c>
      <c r="BZ1147">
        <v>210.1</v>
      </c>
      <c r="CB1147">
        <v>95.5</v>
      </c>
      <c r="CC1147">
        <v>3.297367285</v>
      </c>
      <c r="CD1147">
        <v>3.294564523</v>
      </c>
      <c r="CE1147">
        <v>191.24</v>
      </c>
      <c r="CF1147" t="s">
        <v>609</v>
      </c>
      <c r="CG1147">
        <v>5</v>
      </c>
      <c r="CH1147" t="s">
        <v>1645</v>
      </c>
      <c r="CJ1147" t="s">
        <v>919</v>
      </c>
      <c r="CW1147" t="s">
        <v>4085</v>
      </c>
      <c r="CX1147">
        <v>0</v>
      </c>
      <c r="CY1147" t="s">
        <v>677</v>
      </c>
    </row>
    <row r="1148" spans="1:103" hidden="1">
      <c r="B1148">
        <v>73755</v>
      </c>
      <c r="C1148" t="s">
        <v>4102</v>
      </c>
      <c r="D1148" t="s">
        <v>592</v>
      </c>
      <c r="E1148" t="s">
        <v>3163</v>
      </c>
      <c r="F1148" t="s">
        <v>594</v>
      </c>
      <c r="G1148" t="s">
        <v>4103</v>
      </c>
      <c r="H1148">
        <v>475</v>
      </c>
      <c r="I1148" t="s">
        <v>616</v>
      </c>
      <c r="J1148" t="s">
        <v>4104</v>
      </c>
      <c r="K1148">
        <v>10718</v>
      </c>
      <c r="L1148" t="s">
        <v>3838</v>
      </c>
      <c r="N1148" t="s">
        <v>4011</v>
      </c>
      <c r="O1148" t="s">
        <v>4055</v>
      </c>
      <c r="P1148" t="s">
        <v>4083</v>
      </c>
      <c r="Q1148" t="s">
        <v>823</v>
      </c>
      <c r="R1148">
        <v>1100</v>
      </c>
      <c r="S1148">
        <v>1100</v>
      </c>
      <c r="T1148">
        <v>929</v>
      </c>
      <c r="U1148">
        <v>0</v>
      </c>
      <c r="V1148">
        <v>0</v>
      </c>
      <c r="W1148">
        <v>21</v>
      </c>
      <c r="Y1148" t="s">
        <v>3856</v>
      </c>
      <c r="Z1148">
        <v>1E-4</v>
      </c>
      <c r="AA1148">
        <v>2.9999999999999997E-4</v>
      </c>
      <c r="AB1148">
        <v>6.7999999999999996E-3</v>
      </c>
      <c r="AC1148">
        <v>2.9999999999999997E-4</v>
      </c>
      <c r="AD1148" t="s">
        <v>606</v>
      </c>
      <c r="AE1148">
        <v>0.84670000000000001</v>
      </c>
      <c r="AF1148">
        <v>8.1699999999999995E-2</v>
      </c>
      <c r="AG1148">
        <v>3.9699999999999999E-2</v>
      </c>
      <c r="AH1148">
        <v>7.4999999999999997E-3</v>
      </c>
      <c r="AI1148">
        <v>1.0999999999999999E-2</v>
      </c>
      <c r="AJ1148">
        <v>2.2000000000000001E-3</v>
      </c>
      <c r="AK1148">
        <v>2.0999999999999999E-3</v>
      </c>
      <c r="AL1148">
        <v>5.8E-4</v>
      </c>
      <c r="AM1148">
        <v>1.1E-4</v>
      </c>
      <c r="AN1148">
        <v>1E-4</v>
      </c>
      <c r="AO1148">
        <v>0</v>
      </c>
      <c r="AP1148">
        <v>0</v>
      </c>
      <c r="AQ1148" t="s">
        <v>607</v>
      </c>
      <c r="AR1148" t="s">
        <v>607</v>
      </c>
      <c r="AS1148" t="s">
        <v>607</v>
      </c>
      <c r="AT1148" t="s">
        <v>607</v>
      </c>
      <c r="AU1148" t="s">
        <v>606</v>
      </c>
      <c r="BK1148">
        <v>8.0000000000000007E-5</v>
      </c>
      <c r="BL1148">
        <v>2.0000000000000002E-5</v>
      </c>
      <c r="BM1148">
        <v>4.0000000000000003E-5</v>
      </c>
      <c r="BN1148">
        <v>0</v>
      </c>
      <c r="BO1148">
        <v>0</v>
      </c>
      <c r="BP1148">
        <v>0</v>
      </c>
      <c r="BQ1148">
        <v>0</v>
      </c>
      <c r="BR1148">
        <v>4.0000000000000002E-4</v>
      </c>
      <c r="BS1148">
        <v>1.3999999999999999E-4</v>
      </c>
      <c r="BT1148">
        <v>6.9999999999999994E-5</v>
      </c>
      <c r="BU1148">
        <v>6.0000000000000002E-5</v>
      </c>
      <c r="BV1148">
        <v>0.67500000000000004</v>
      </c>
      <c r="BW1148">
        <v>0.82728000000000002</v>
      </c>
      <c r="BX1148">
        <v>19.5</v>
      </c>
      <c r="BY1148">
        <v>4574.8999999999996</v>
      </c>
      <c r="BZ1148">
        <v>212.6</v>
      </c>
      <c r="CB1148">
        <v>97.8</v>
      </c>
      <c r="CC1148">
        <v>3.3767803189999999</v>
      </c>
      <c r="CD1148">
        <v>3.3739100560000002</v>
      </c>
      <c r="CE1148">
        <v>194.29</v>
      </c>
      <c r="CF1148" t="s">
        <v>609</v>
      </c>
      <c r="CG1148">
        <v>0</v>
      </c>
      <c r="CH1148" t="s">
        <v>4105</v>
      </c>
      <c r="CJ1148" t="s">
        <v>3852</v>
      </c>
      <c r="CU1148">
        <v>727.1</v>
      </c>
      <c r="CV1148">
        <v>723.3</v>
      </c>
      <c r="CW1148" t="s">
        <v>4106</v>
      </c>
      <c r="CX1148">
        <v>0</v>
      </c>
      <c r="CY1148" t="s">
        <v>677</v>
      </c>
    </row>
    <row r="1149" spans="1:103" hidden="1">
      <c r="B1149">
        <v>86080</v>
      </c>
      <c r="C1149" t="s">
        <v>4107</v>
      </c>
      <c r="D1149" t="s">
        <v>592</v>
      </c>
      <c r="E1149" t="s">
        <v>3163</v>
      </c>
      <c r="F1149" t="s">
        <v>594</v>
      </c>
      <c r="G1149" t="s">
        <v>4108</v>
      </c>
      <c r="H1149">
        <v>13444</v>
      </c>
      <c r="I1149" t="s">
        <v>616</v>
      </c>
      <c r="J1149" t="s">
        <v>4109</v>
      </c>
      <c r="L1149" t="s">
        <v>3028</v>
      </c>
      <c r="M1149" t="s">
        <v>3762</v>
      </c>
      <c r="N1149" t="s">
        <v>4011</v>
      </c>
      <c r="O1149" t="s">
        <v>4055</v>
      </c>
      <c r="P1149" t="s">
        <v>4083</v>
      </c>
      <c r="Q1149" t="s">
        <v>642</v>
      </c>
      <c r="R1149">
        <v>355</v>
      </c>
      <c r="S1149">
        <v>355</v>
      </c>
      <c r="T1149">
        <v>310</v>
      </c>
      <c r="U1149">
        <v>3</v>
      </c>
      <c r="V1149">
        <v>3</v>
      </c>
      <c r="W1149">
        <v>21</v>
      </c>
      <c r="Y1149" t="s">
        <v>4110</v>
      </c>
      <c r="Z1149" t="s">
        <v>607</v>
      </c>
      <c r="AA1149">
        <v>1E-4</v>
      </c>
      <c r="AB1149">
        <v>2.5000000000000001E-3</v>
      </c>
      <c r="AC1149">
        <v>2.9899999999999999E-2</v>
      </c>
      <c r="AD1149">
        <v>4.2000000000000003E-2</v>
      </c>
      <c r="AE1149">
        <v>0.84699999999999998</v>
      </c>
      <c r="AF1149">
        <v>4.7100000000000003E-2</v>
      </c>
      <c r="AG1149">
        <v>1.77E-2</v>
      </c>
      <c r="AH1149">
        <v>3.0999999999999999E-3</v>
      </c>
      <c r="AI1149">
        <v>5.7000000000000002E-3</v>
      </c>
      <c r="AJ1149">
        <v>1.4E-3</v>
      </c>
      <c r="AK1149">
        <v>1.8E-3</v>
      </c>
      <c r="AL1149">
        <v>6.9999999999999999E-4</v>
      </c>
      <c r="AM1149">
        <v>6.9999999999999994E-5</v>
      </c>
      <c r="AN1149">
        <v>1.2999999999999999E-4</v>
      </c>
      <c r="AO1149">
        <v>0</v>
      </c>
      <c r="AP1149">
        <v>0</v>
      </c>
      <c r="AQ1149" t="s">
        <v>607</v>
      </c>
      <c r="AR1149" t="s">
        <v>607</v>
      </c>
      <c r="AS1149" t="s">
        <v>606</v>
      </c>
      <c r="AT1149" t="s">
        <v>606</v>
      </c>
      <c r="AU1149" t="s">
        <v>606</v>
      </c>
      <c r="BK1149">
        <v>3.0000000000000001E-5</v>
      </c>
      <c r="BL1149">
        <v>3.0000000000000001E-5</v>
      </c>
      <c r="BM1149">
        <v>1.0000000000000001E-5</v>
      </c>
      <c r="BN1149">
        <v>0</v>
      </c>
      <c r="BO1149">
        <v>0</v>
      </c>
      <c r="BP1149">
        <v>0</v>
      </c>
      <c r="BQ1149">
        <v>0</v>
      </c>
      <c r="BR1149">
        <v>4.6999999999999999E-4</v>
      </c>
      <c r="BS1149">
        <v>1E-4</v>
      </c>
      <c r="BT1149">
        <v>1E-4</v>
      </c>
      <c r="BU1149">
        <v>6.0000000000000002E-5</v>
      </c>
      <c r="BV1149">
        <v>0.67300000000000004</v>
      </c>
      <c r="BW1149">
        <v>0.82482880000000003</v>
      </c>
      <c r="BX1149">
        <v>19.5</v>
      </c>
      <c r="BY1149">
        <v>4856.5</v>
      </c>
      <c r="BZ1149">
        <v>213.5</v>
      </c>
      <c r="CB1149">
        <v>95.3</v>
      </c>
      <c r="CC1149">
        <v>3.290461804</v>
      </c>
      <c r="CD1149">
        <v>3.2876649119999999</v>
      </c>
      <c r="CE1149">
        <v>191.36</v>
      </c>
      <c r="CF1149" t="s">
        <v>673</v>
      </c>
      <c r="CG1149">
        <v>42000</v>
      </c>
      <c r="CH1149" t="s">
        <v>4111</v>
      </c>
      <c r="CJ1149" t="s">
        <v>3772</v>
      </c>
      <c r="CW1149" t="s">
        <v>3975</v>
      </c>
      <c r="CX1149">
        <v>37700</v>
      </c>
      <c r="CY1149" t="s">
        <v>677</v>
      </c>
    </row>
    <row r="1150" spans="1:103" hidden="1">
      <c r="A1150" t="str">
        <f>2&amp;J1150</f>
        <v>200/D-093-K/094-A-11/00</v>
      </c>
      <c r="B1150">
        <v>52717</v>
      </c>
      <c r="C1150" t="s">
        <v>4053</v>
      </c>
      <c r="D1150" t="s">
        <v>592</v>
      </c>
      <c r="E1150" t="s">
        <v>3163</v>
      </c>
      <c r="F1150" t="s">
        <v>594</v>
      </c>
      <c r="G1150" t="s">
        <v>4112</v>
      </c>
      <c r="H1150">
        <v>18050</v>
      </c>
      <c r="I1150" t="s">
        <v>616</v>
      </c>
      <c r="J1150" t="s">
        <v>667</v>
      </c>
      <c r="L1150" t="s">
        <v>874</v>
      </c>
      <c r="N1150" t="s">
        <v>4113</v>
      </c>
      <c r="O1150" t="s">
        <v>4114</v>
      </c>
      <c r="P1150" t="s">
        <v>4115</v>
      </c>
      <c r="Q1150" t="s">
        <v>4056</v>
      </c>
      <c r="R1150">
        <v>4000</v>
      </c>
      <c r="S1150">
        <v>4000</v>
      </c>
      <c r="T1150">
        <v>3163</v>
      </c>
      <c r="U1150">
        <v>23</v>
      </c>
      <c r="V1150">
        <v>23</v>
      </c>
      <c r="W1150">
        <v>21</v>
      </c>
      <c r="Z1150" t="s">
        <v>607</v>
      </c>
      <c r="AA1150">
        <v>1E-4</v>
      </c>
      <c r="AB1150">
        <v>2.3999999999999998E-3</v>
      </c>
      <c r="AC1150">
        <v>2.4199999999999999E-2</v>
      </c>
      <c r="AD1150">
        <v>9.9000000000000008E-3</v>
      </c>
      <c r="AE1150">
        <v>0.82120000000000004</v>
      </c>
      <c r="AF1150">
        <v>8.0600000000000005E-2</v>
      </c>
      <c r="AG1150">
        <v>3.3000000000000002E-2</v>
      </c>
      <c r="AH1150">
        <v>5.7000000000000002E-3</v>
      </c>
      <c r="AI1150">
        <v>1.0699999999999999E-2</v>
      </c>
      <c r="AJ1150">
        <v>3.3E-3</v>
      </c>
      <c r="AK1150">
        <v>3.3999999999999998E-3</v>
      </c>
      <c r="AL1150">
        <v>1.6999999999999999E-3</v>
      </c>
      <c r="AM1150">
        <v>2.7E-4</v>
      </c>
      <c r="AN1150">
        <v>6.4999999999999997E-4</v>
      </c>
      <c r="AO1150">
        <v>0</v>
      </c>
      <c r="AP1150">
        <v>0</v>
      </c>
      <c r="AQ1150" t="s">
        <v>606</v>
      </c>
      <c r="AR1150" t="s">
        <v>606</v>
      </c>
      <c r="AS1150" t="s">
        <v>606</v>
      </c>
      <c r="AT1150" t="s">
        <v>606</v>
      </c>
      <c r="AU1150" t="s">
        <v>606</v>
      </c>
      <c r="BK1150">
        <v>2.5000000000000001E-4</v>
      </c>
      <c r="BL1150">
        <v>6.0000000000000002E-5</v>
      </c>
      <c r="BM1150">
        <v>1.4999999999999999E-4</v>
      </c>
      <c r="BN1150">
        <v>0</v>
      </c>
      <c r="BO1150">
        <v>0</v>
      </c>
      <c r="BP1150">
        <v>0</v>
      </c>
      <c r="BQ1150">
        <v>0</v>
      </c>
      <c r="BR1150">
        <v>1.24E-3</v>
      </c>
      <c r="BS1150">
        <v>3.8000000000000002E-4</v>
      </c>
      <c r="BT1150">
        <v>5.0000000000000001E-4</v>
      </c>
      <c r="BU1150">
        <v>2.9999999999999997E-4</v>
      </c>
      <c r="BV1150">
        <v>0.70599999999999996</v>
      </c>
      <c r="BW1150">
        <v>0.86527359999999998</v>
      </c>
      <c r="BX1150">
        <v>20.399999999999999</v>
      </c>
      <c r="BY1150">
        <v>4687.3999999999996</v>
      </c>
      <c r="BZ1150">
        <v>217.5</v>
      </c>
      <c r="CB1150">
        <v>92.7</v>
      </c>
      <c r="CC1150">
        <v>3.2006905479999999</v>
      </c>
      <c r="CD1150">
        <v>3.1979699610000001</v>
      </c>
      <c r="CE1150">
        <v>184.24</v>
      </c>
      <c r="CF1150" t="s">
        <v>673</v>
      </c>
      <c r="CG1150">
        <v>9900</v>
      </c>
      <c r="CH1150" t="s">
        <v>674</v>
      </c>
      <c r="CJ1150" t="s">
        <v>675</v>
      </c>
      <c r="CW1150" t="s">
        <v>3988</v>
      </c>
      <c r="CX1150">
        <v>8300</v>
      </c>
      <c r="CY1150" t="s">
        <v>677</v>
      </c>
    </row>
    <row r="1151" spans="1:103" hidden="1">
      <c r="B1151">
        <v>52290</v>
      </c>
      <c r="C1151" t="s">
        <v>4116</v>
      </c>
      <c r="D1151" t="s">
        <v>592</v>
      </c>
      <c r="E1151" t="s">
        <v>3163</v>
      </c>
      <c r="F1151" t="s">
        <v>594</v>
      </c>
      <c r="G1151" t="s">
        <v>4117</v>
      </c>
      <c r="H1151">
        <v>5638</v>
      </c>
      <c r="I1151" t="s">
        <v>616</v>
      </c>
      <c r="J1151" t="s">
        <v>4118</v>
      </c>
      <c r="L1151" t="s">
        <v>2923</v>
      </c>
      <c r="M1151" t="s">
        <v>852</v>
      </c>
      <c r="N1151" t="s">
        <v>4119</v>
      </c>
      <c r="O1151" t="s">
        <v>4120</v>
      </c>
      <c r="P1151" t="s">
        <v>4121</v>
      </c>
      <c r="Q1151" t="s">
        <v>642</v>
      </c>
      <c r="R1151">
        <v>550</v>
      </c>
      <c r="S1151">
        <v>550</v>
      </c>
      <c r="T1151">
        <v>381</v>
      </c>
      <c r="U1151">
        <v>4</v>
      </c>
      <c r="V1151">
        <v>4</v>
      </c>
      <c r="W1151">
        <v>20</v>
      </c>
      <c r="Z1151">
        <v>1E-4</v>
      </c>
      <c r="AA1151">
        <v>2.9999999999999997E-4</v>
      </c>
      <c r="AB1151">
        <v>7.6E-3</v>
      </c>
      <c r="AC1151">
        <v>6.7999999999999996E-3</v>
      </c>
      <c r="AD1151" t="s">
        <v>606</v>
      </c>
      <c r="AE1151">
        <v>0.8337</v>
      </c>
      <c r="AF1151">
        <v>8.2799999999999999E-2</v>
      </c>
      <c r="AG1151">
        <v>4.5499999999999999E-2</v>
      </c>
      <c r="AH1151">
        <v>4.5999999999999999E-3</v>
      </c>
      <c r="AI1151">
        <v>1.0500000000000001E-2</v>
      </c>
      <c r="AJ1151">
        <v>2.3E-3</v>
      </c>
      <c r="AK1151">
        <v>2.3999999999999998E-3</v>
      </c>
      <c r="AL1151">
        <v>9.6000000000000002E-4</v>
      </c>
      <c r="AM1151">
        <v>2.0000000000000001E-4</v>
      </c>
      <c r="AN1151">
        <v>5.6999999999999998E-4</v>
      </c>
      <c r="AO1151">
        <v>5.0000000000000002E-5</v>
      </c>
      <c r="AP1151">
        <v>0</v>
      </c>
      <c r="AQ1151" t="s">
        <v>607</v>
      </c>
      <c r="AR1151" t="s">
        <v>607</v>
      </c>
      <c r="AS1151" t="s">
        <v>607</v>
      </c>
      <c r="AT1151" t="s">
        <v>606</v>
      </c>
      <c r="AU1151" t="s">
        <v>606</v>
      </c>
      <c r="BK1151">
        <v>9.0000000000000006E-5</v>
      </c>
      <c r="BL1151">
        <v>2.0000000000000002E-5</v>
      </c>
      <c r="BM1151">
        <v>6.9999999999999994E-5</v>
      </c>
      <c r="BN1151">
        <v>1.0000000000000001E-5</v>
      </c>
      <c r="BO1151">
        <v>1.0000000000000001E-5</v>
      </c>
      <c r="BP1151">
        <v>3.0000000000000001E-5</v>
      </c>
      <c r="BQ1151">
        <v>0</v>
      </c>
      <c r="BR1151">
        <v>6.2E-4</v>
      </c>
      <c r="BS1151">
        <v>2.4000000000000001E-4</v>
      </c>
      <c r="BT1151">
        <v>2.7E-4</v>
      </c>
      <c r="BU1151">
        <v>2.5999999999999998E-4</v>
      </c>
      <c r="BV1151">
        <v>0.68799999999999994</v>
      </c>
      <c r="BW1151">
        <v>0.84321279999999998</v>
      </c>
      <c r="BX1151">
        <v>19.899999999999999</v>
      </c>
      <c r="BY1151">
        <v>4590.3999999999996</v>
      </c>
      <c r="BZ1151">
        <v>214.4</v>
      </c>
      <c r="CB1151">
        <v>99.9</v>
      </c>
      <c r="CC1151">
        <v>3.4492878720000002</v>
      </c>
      <c r="CD1151">
        <v>3.4463559780000002</v>
      </c>
      <c r="CE1151">
        <v>200.18</v>
      </c>
      <c r="CF1151" t="s">
        <v>609</v>
      </c>
      <c r="CG1151">
        <v>0</v>
      </c>
      <c r="CH1151" t="s">
        <v>4122</v>
      </c>
      <c r="CJ1151" t="s">
        <v>3690</v>
      </c>
      <c r="CW1151" t="s">
        <v>658</v>
      </c>
      <c r="CX1151">
        <v>0</v>
      </c>
      <c r="CY1151" t="s">
        <v>677</v>
      </c>
    </row>
    <row r="1152" spans="1:103" hidden="1">
      <c r="B1152">
        <v>73752</v>
      </c>
      <c r="C1152" t="s">
        <v>3853</v>
      </c>
      <c r="D1152" t="s">
        <v>592</v>
      </c>
      <c r="E1152" t="s">
        <v>3163</v>
      </c>
      <c r="F1152" t="s">
        <v>594</v>
      </c>
      <c r="G1152" t="s">
        <v>4123</v>
      </c>
      <c r="H1152">
        <v>18672</v>
      </c>
      <c r="I1152" t="s">
        <v>616</v>
      </c>
      <c r="J1152" t="s">
        <v>3855</v>
      </c>
      <c r="K1152">
        <v>11134</v>
      </c>
      <c r="L1152" t="s">
        <v>3826</v>
      </c>
      <c r="N1152" t="s">
        <v>4119</v>
      </c>
      <c r="O1152" t="s">
        <v>4120</v>
      </c>
      <c r="P1152" t="s">
        <v>4124</v>
      </c>
      <c r="Q1152" t="s">
        <v>642</v>
      </c>
      <c r="R1152">
        <v>460</v>
      </c>
      <c r="S1152">
        <v>460</v>
      </c>
      <c r="T1152">
        <v>519</v>
      </c>
      <c r="U1152">
        <v>-2</v>
      </c>
      <c r="V1152">
        <v>-2</v>
      </c>
      <c r="W1152">
        <v>21</v>
      </c>
      <c r="Y1152" t="s">
        <v>3856</v>
      </c>
      <c r="Z1152" t="s">
        <v>607</v>
      </c>
      <c r="AA1152">
        <v>2.0000000000000001E-4</v>
      </c>
      <c r="AB1152">
        <v>2.2000000000000001E-3</v>
      </c>
      <c r="AC1152">
        <v>2.63E-2</v>
      </c>
      <c r="AD1152">
        <v>4.0000000000000002E-4</v>
      </c>
      <c r="AE1152">
        <v>0.85560000000000003</v>
      </c>
      <c r="AF1152">
        <v>7.3200000000000001E-2</v>
      </c>
      <c r="AG1152">
        <v>2.5700000000000001E-2</v>
      </c>
      <c r="AH1152">
        <v>2.5999999999999999E-3</v>
      </c>
      <c r="AI1152">
        <v>6.8999999999999999E-3</v>
      </c>
      <c r="AJ1152">
        <v>1.8E-3</v>
      </c>
      <c r="AK1152">
        <v>2.2000000000000001E-3</v>
      </c>
      <c r="AL1152">
        <v>9.3999999999999997E-4</v>
      </c>
      <c r="AM1152">
        <v>2.7999999999999998E-4</v>
      </c>
      <c r="AN1152">
        <v>4.6000000000000001E-4</v>
      </c>
      <c r="AO1152">
        <v>0</v>
      </c>
      <c r="AP1152">
        <v>0</v>
      </c>
      <c r="AQ1152" t="s">
        <v>607</v>
      </c>
      <c r="AR1152" t="s">
        <v>607</v>
      </c>
      <c r="AS1152" t="s">
        <v>607</v>
      </c>
      <c r="AT1152" t="s">
        <v>606</v>
      </c>
      <c r="AU1152" t="s">
        <v>606</v>
      </c>
      <c r="BK1152">
        <v>5.0000000000000002E-5</v>
      </c>
      <c r="BL1152">
        <v>1.0000000000000001E-5</v>
      </c>
      <c r="BM1152">
        <v>6.0000000000000002E-5</v>
      </c>
      <c r="BN1152">
        <v>0</v>
      </c>
      <c r="BO1152">
        <v>0</v>
      </c>
      <c r="BP1152">
        <v>0</v>
      </c>
      <c r="BQ1152">
        <v>0</v>
      </c>
      <c r="BR1152">
        <v>7.5000000000000002E-4</v>
      </c>
      <c r="BS1152">
        <v>1.6000000000000001E-4</v>
      </c>
      <c r="BT1152">
        <v>1.1E-4</v>
      </c>
      <c r="BU1152">
        <v>8.0000000000000007E-5</v>
      </c>
      <c r="BV1152">
        <v>0.67</v>
      </c>
      <c r="BW1152">
        <v>0.82115199999999999</v>
      </c>
      <c r="BX1152">
        <v>19.399999999999999</v>
      </c>
      <c r="BY1152">
        <v>4664.2</v>
      </c>
      <c r="BZ1152">
        <v>210.7</v>
      </c>
      <c r="CB1152">
        <v>99.7</v>
      </c>
      <c r="CC1152">
        <v>3.4423823910000002</v>
      </c>
      <c r="CD1152">
        <v>3.4394563659999999</v>
      </c>
      <c r="CE1152">
        <v>200.33</v>
      </c>
      <c r="CF1152" t="s">
        <v>609</v>
      </c>
      <c r="CG1152">
        <v>400</v>
      </c>
      <c r="CH1152" t="s">
        <v>3857</v>
      </c>
      <c r="CJ1152" t="s">
        <v>3858</v>
      </c>
      <c r="CU1152">
        <v>719.2</v>
      </c>
      <c r="CV1152">
        <v>715</v>
      </c>
      <c r="CW1152" t="s">
        <v>4125</v>
      </c>
      <c r="CX1152">
        <v>0</v>
      </c>
      <c r="CY1152" t="s">
        <v>677</v>
      </c>
    </row>
    <row r="1153" spans="1:103" hidden="1">
      <c r="B1153">
        <v>79040</v>
      </c>
      <c r="C1153" t="s">
        <v>3105</v>
      </c>
      <c r="D1153" t="s">
        <v>592</v>
      </c>
      <c r="E1153" t="s">
        <v>614</v>
      </c>
      <c r="F1153" t="s">
        <v>594</v>
      </c>
      <c r="G1153" t="s">
        <v>4126</v>
      </c>
      <c r="H1153" t="s">
        <v>3157</v>
      </c>
      <c r="I1153" t="s">
        <v>616</v>
      </c>
      <c r="J1153" t="s">
        <v>1302</v>
      </c>
      <c r="L1153" t="s">
        <v>617</v>
      </c>
      <c r="N1153" t="s">
        <v>4127</v>
      </c>
      <c r="O1153" t="s">
        <v>4119</v>
      </c>
      <c r="P1153" t="s">
        <v>4128</v>
      </c>
      <c r="Q1153" t="s">
        <v>4009</v>
      </c>
      <c r="R1153">
        <v>6677</v>
      </c>
      <c r="S1153">
        <v>6677</v>
      </c>
      <c r="T1153">
        <v>5704</v>
      </c>
      <c r="U1153">
        <v>19</v>
      </c>
      <c r="V1153">
        <v>19</v>
      </c>
      <c r="W1153">
        <v>21</v>
      </c>
      <c r="Y1153" t="s">
        <v>4129</v>
      </c>
      <c r="Z1153" t="s">
        <v>607</v>
      </c>
      <c r="AA1153">
        <v>4.0000000000000002E-4</v>
      </c>
      <c r="AB1153">
        <v>8.0999999999999996E-3</v>
      </c>
      <c r="AC1153">
        <v>1.9800000000000002E-2</v>
      </c>
      <c r="AD1153" t="s">
        <v>606</v>
      </c>
      <c r="AE1153">
        <v>0.96479999999999999</v>
      </c>
      <c r="AF1153">
        <v>5.4000000000000003E-3</v>
      </c>
      <c r="AG1153">
        <v>1.1000000000000001E-3</v>
      </c>
      <c r="AH1153">
        <v>2.0000000000000001E-4</v>
      </c>
      <c r="AI1153">
        <v>1E-4</v>
      </c>
      <c r="AJ1153">
        <v>1E-4</v>
      </c>
      <c r="AK1153" t="s">
        <v>607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 t="s">
        <v>607</v>
      </c>
      <c r="AR1153" t="s">
        <v>607</v>
      </c>
      <c r="AS1153" t="s">
        <v>607</v>
      </c>
      <c r="AT1153" t="s">
        <v>606</v>
      </c>
      <c r="AU1153" t="s">
        <v>606</v>
      </c>
      <c r="BK1153">
        <v>0</v>
      </c>
      <c r="BL1153">
        <v>0</v>
      </c>
      <c r="BM1153">
        <v>0</v>
      </c>
      <c r="BN1153">
        <v>0</v>
      </c>
      <c r="BO1153">
        <v>0</v>
      </c>
      <c r="BP1153">
        <v>0</v>
      </c>
      <c r="BQ1153">
        <v>0</v>
      </c>
      <c r="BR1153">
        <v>0</v>
      </c>
      <c r="BS1153">
        <v>0</v>
      </c>
      <c r="BT1153">
        <v>0</v>
      </c>
      <c r="BU1153">
        <v>0</v>
      </c>
      <c r="BV1153">
        <v>0.58099999999999996</v>
      </c>
      <c r="BW1153">
        <v>0.71207359999999997</v>
      </c>
      <c r="BX1153">
        <v>16.8</v>
      </c>
      <c r="BY1153">
        <v>4643</v>
      </c>
      <c r="BZ1153">
        <v>193.2</v>
      </c>
      <c r="CB1153">
        <v>101.7</v>
      </c>
      <c r="CC1153">
        <v>3.5114372029999998</v>
      </c>
      <c r="CD1153">
        <v>3.508452482</v>
      </c>
      <c r="CE1153">
        <v>206.88</v>
      </c>
      <c r="CF1153" t="s">
        <v>609</v>
      </c>
      <c r="CG1153">
        <v>0</v>
      </c>
      <c r="CH1153" t="s">
        <v>628</v>
      </c>
      <c r="CJ1153" t="s">
        <v>624</v>
      </c>
      <c r="CW1153" t="s">
        <v>3980</v>
      </c>
      <c r="CX1153">
        <v>0</v>
      </c>
      <c r="CY1153" t="s">
        <v>677</v>
      </c>
    </row>
    <row r="1154" spans="1:103" hidden="1">
      <c r="B1154">
        <v>79041</v>
      </c>
      <c r="C1154" t="s">
        <v>3105</v>
      </c>
      <c r="D1154" t="s">
        <v>592</v>
      </c>
      <c r="E1154" t="s">
        <v>614</v>
      </c>
      <c r="F1154" t="s">
        <v>594</v>
      </c>
      <c r="G1154" t="s">
        <v>4130</v>
      </c>
      <c r="H1154" t="s">
        <v>3000</v>
      </c>
      <c r="I1154" t="s">
        <v>616</v>
      </c>
      <c r="J1154" t="s">
        <v>1302</v>
      </c>
      <c r="L1154" t="s">
        <v>617</v>
      </c>
      <c r="N1154" t="s">
        <v>4127</v>
      </c>
      <c r="O1154" t="s">
        <v>4119</v>
      </c>
      <c r="P1154" t="s">
        <v>4128</v>
      </c>
      <c r="Q1154" t="s">
        <v>3979</v>
      </c>
      <c r="R1154">
        <v>6701</v>
      </c>
      <c r="S1154">
        <v>6701</v>
      </c>
      <c r="T1154">
        <v>5946</v>
      </c>
      <c r="U1154">
        <v>22</v>
      </c>
      <c r="V1154">
        <v>22</v>
      </c>
      <c r="W1154">
        <v>21</v>
      </c>
      <c r="Z1154" t="s">
        <v>607</v>
      </c>
      <c r="AA1154">
        <v>4.0000000000000002E-4</v>
      </c>
      <c r="AB1154">
        <v>8.2000000000000007E-3</v>
      </c>
      <c r="AC1154">
        <v>1.7999999999999999E-2</v>
      </c>
      <c r="AD1154" t="s">
        <v>606</v>
      </c>
      <c r="AE1154">
        <v>0.9657</v>
      </c>
      <c r="AF1154">
        <v>5.5999999999999999E-3</v>
      </c>
      <c r="AG1154">
        <v>1E-3</v>
      </c>
      <c r="AH1154">
        <v>2.9999999999999997E-4</v>
      </c>
      <c r="AI1154">
        <v>2.0000000000000001E-4</v>
      </c>
      <c r="AJ1154">
        <v>2.0000000000000001E-4</v>
      </c>
      <c r="AK1154">
        <v>1E-4</v>
      </c>
      <c r="AL1154">
        <v>5.0000000000000002E-5</v>
      </c>
      <c r="AM1154">
        <v>8.0000000000000007E-5</v>
      </c>
      <c r="AN1154">
        <v>0</v>
      </c>
      <c r="AO1154">
        <v>0</v>
      </c>
      <c r="AP1154">
        <v>0</v>
      </c>
      <c r="AQ1154" t="s">
        <v>606</v>
      </c>
      <c r="AR1154" t="s">
        <v>606</v>
      </c>
      <c r="AS1154" t="s">
        <v>606</v>
      </c>
      <c r="AT1154" t="s">
        <v>606</v>
      </c>
      <c r="AU1154" t="s">
        <v>606</v>
      </c>
      <c r="BK1154">
        <v>0</v>
      </c>
      <c r="BL1154">
        <v>4.0000000000000003E-5</v>
      </c>
      <c r="BM1154">
        <v>0</v>
      </c>
      <c r="BN1154">
        <v>0</v>
      </c>
      <c r="BO1154">
        <v>0</v>
      </c>
      <c r="BP1154">
        <v>0</v>
      </c>
      <c r="BQ1154">
        <v>0</v>
      </c>
      <c r="BR1154">
        <v>1.1E-4</v>
      </c>
      <c r="BS1154">
        <v>1.0000000000000001E-5</v>
      </c>
      <c r="BT1154">
        <v>1.0000000000000001E-5</v>
      </c>
      <c r="BU1154">
        <v>0</v>
      </c>
      <c r="BV1154">
        <v>0.58099999999999996</v>
      </c>
      <c r="BW1154">
        <v>0.71207359999999997</v>
      </c>
      <c r="BX1154">
        <v>16.8</v>
      </c>
      <c r="BY1154">
        <v>4636.8</v>
      </c>
      <c r="BZ1154">
        <v>193.2</v>
      </c>
      <c r="CB1154">
        <v>102.4</v>
      </c>
      <c r="CC1154">
        <v>3.5356063880000002</v>
      </c>
      <c r="CD1154">
        <v>3.532601122</v>
      </c>
      <c r="CE1154">
        <v>208.16</v>
      </c>
      <c r="CF1154" t="s">
        <v>609</v>
      </c>
      <c r="CG1154">
        <v>0</v>
      </c>
      <c r="CH1154" t="s">
        <v>631</v>
      </c>
      <c r="CJ1154" t="s">
        <v>624</v>
      </c>
      <c r="CW1154" t="s">
        <v>3980</v>
      </c>
      <c r="CX1154">
        <v>0</v>
      </c>
      <c r="CY1154" t="s">
        <v>677</v>
      </c>
    </row>
    <row r="1155" spans="1:103" hidden="1">
      <c r="A1155" t="str">
        <f>2&amp;J1155</f>
        <v>200/D-093-K/094-A-11/00</v>
      </c>
      <c r="B1155">
        <v>52717</v>
      </c>
      <c r="C1155" t="s">
        <v>4053</v>
      </c>
      <c r="D1155" t="s">
        <v>592</v>
      </c>
      <c r="E1155" t="s">
        <v>3163</v>
      </c>
      <c r="F1155" t="s">
        <v>594</v>
      </c>
      <c r="G1155" t="s">
        <v>4131</v>
      </c>
      <c r="H1155">
        <v>11588</v>
      </c>
      <c r="I1155" t="s">
        <v>616</v>
      </c>
      <c r="J1155" t="s">
        <v>667</v>
      </c>
      <c r="L1155" t="s">
        <v>874</v>
      </c>
      <c r="N1155" t="s">
        <v>4132</v>
      </c>
      <c r="O1155" t="s">
        <v>4133</v>
      </c>
      <c r="P1155" t="s">
        <v>4134</v>
      </c>
      <c r="Q1155" t="s">
        <v>4056</v>
      </c>
      <c r="R1155">
        <v>3700</v>
      </c>
      <c r="S1155">
        <v>3700</v>
      </c>
      <c r="T1155">
        <v>3091</v>
      </c>
      <c r="U1155">
        <v>24</v>
      </c>
      <c r="V1155">
        <v>24</v>
      </c>
      <c r="W1155">
        <v>20</v>
      </c>
      <c r="Y1155" t="s">
        <v>4135</v>
      </c>
      <c r="Z1155">
        <v>1E-4</v>
      </c>
      <c r="AA1155">
        <v>1E-4</v>
      </c>
      <c r="AB1155">
        <v>2.7000000000000001E-3</v>
      </c>
      <c r="AC1155">
        <v>2.1000000000000001E-2</v>
      </c>
      <c r="AD1155">
        <v>7.6E-3</v>
      </c>
      <c r="AE1155">
        <v>0.83479999999999999</v>
      </c>
      <c r="AF1155">
        <v>7.6799999999999993E-2</v>
      </c>
      <c r="AG1155">
        <v>3.1199999999999999E-2</v>
      </c>
      <c r="AH1155">
        <v>4.8999999999999998E-3</v>
      </c>
      <c r="AI1155">
        <v>9.1999999999999998E-3</v>
      </c>
      <c r="AJ1155">
        <v>2.8999999999999998E-3</v>
      </c>
      <c r="AK1155">
        <v>2.8999999999999998E-3</v>
      </c>
      <c r="AL1155">
        <v>1.4400000000000001E-3</v>
      </c>
      <c r="AM1155">
        <v>3.2000000000000003E-4</v>
      </c>
      <c r="AN1155">
        <v>7.3999999999999999E-4</v>
      </c>
      <c r="AO1155">
        <v>2.1000000000000001E-4</v>
      </c>
      <c r="AP1155">
        <v>6.9999999999999994E-5</v>
      </c>
      <c r="AQ1155" t="s">
        <v>607</v>
      </c>
      <c r="AR1155" t="s">
        <v>607</v>
      </c>
      <c r="AS1155" t="s">
        <v>607</v>
      </c>
      <c r="AT1155" t="s">
        <v>606</v>
      </c>
      <c r="AU1155" t="s">
        <v>606</v>
      </c>
      <c r="BK1155">
        <v>2.3000000000000001E-4</v>
      </c>
      <c r="BL1155">
        <v>5.0000000000000002E-5</v>
      </c>
      <c r="BM1155">
        <v>2.4000000000000001E-4</v>
      </c>
      <c r="BN1155">
        <v>1.0000000000000001E-5</v>
      </c>
      <c r="BO1155">
        <v>2.0000000000000002E-5</v>
      </c>
      <c r="BP1155">
        <v>6.0000000000000002E-5</v>
      </c>
      <c r="BQ1155">
        <v>3.0000000000000001E-5</v>
      </c>
      <c r="BR1155">
        <v>1.1100000000000001E-3</v>
      </c>
      <c r="BS1155">
        <v>3.5E-4</v>
      </c>
      <c r="BT1155">
        <v>5.0000000000000001E-4</v>
      </c>
      <c r="BU1155">
        <v>4.2000000000000002E-4</v>
      </c>
      <c r="BV1155">
        <v>0.69599999999999995</v>
      </c>
      <c r="BW1155">
        <v>0.85301760000000004</v>
      </c>
      <c r="BX1155">
        <v>20.2</v>
      </c>
      <c r="BY1155">
        <v>4668.6000000000004</v>
      </c>
      <c r="BZ1155">
        <v>215.5</v>
      </c>
      <c r="CB1155">
        <v>99.9</v>
      </c>
      <c r="CC1155">
        <v>3.4492878720000002</v>
      </c>
      <c r="CD1155">
        <v>3.4463559780000002</v>
      </c>
      <c r="CE1155">
        <v>199.65</v>
      </c>
      <c r="CF1155" t="s">
        <v>673</v>
      </c>
      <c r="CG1155">
        <v>7400</v>
      </c>
      <c r="CH1155" t="s">
        <v>674</v>
      </c>
      <c r="CJ1155" t="s">
        <v>675</v>
      </c>
      <c r="CW1155" t="s">
        <v>1958</v>
      </c>
      <c r="CX1155">
        <v>7600</v>
      </c>
      <c r="CY1155" t="s">
        <v>677</v>
      </c>
    </row>
    <row r="1156" spans="1:103" hidden="1">
      <c r="B1156">
        <v>76713</v>
      </c>
      <c r="C1156" t="s">
        <v>1597</v>
      </c>
      <c r="D1156" t="s">
        <v>592</v>
      </c>
      <c r="E1156" t="s">
        <v>4136</v>
      </c>
      <c r="F1156" t="s">
        <v>594</v>
      </c>
      <c r="G1156" t="s">
        <v>4137</v>
      </c>
      <c r="H1156">
        <v>14819</v>
      </c>
      <c r="I1156" t="s">
        <v>616</v>
      </c>
      <c r="J1156" t="s">
        <v>1599</v>
      </c>
      <c r="K1156">
        <v>18752</v>
      </c>
      <c r="L1156" t="s">
        <v>654</v>
      </c>
      <c r="M1156" t="s">
        <v>831</v>
      </c>
      <c r="N1156" t="s">
        <v>4138</v>
      </c>
      <c r="O1156" t="s">
        <v>4139</v>
      </c>
      <c r="P1156" t="s">
        <v>4140</v>
      </c>
      <c r="Q1156" t="s">
        <v>642</v>
      </c>
      <c r="R1156">
        <v>165</v>
      </c>
      <c r="S1156">
        <v>165</v>
      </c>
      <c r="T1156">
        <v>199</v>
      </c>
      <c r="U1156">
        <v>5</v>
      </c>
      <c r="V1156">
        <v>5</v>
      </c>
      <c r="W1156">
        <v>21</v>
      </c>
      <c r="Y1156" t="s">
        <v>4141</v>
      </c>
      <c r="Z1156" t="s">
        <v>607</v>
      </c>
      <c r="AA1156">
        <v>1E-4</v>
      </c>
      <c r="AB1156">
        <v>2.8E-3</v>
      </c>
      <c r="AC1156">
        <v>0.10730000000000001</v>
      </c>
      <c r="AD1156" t="s">
        <v>606</v>
      </c>
      <c r="AE1156">
        <v>0.88880000000000003</v>
      </c>
      <c r="AF1156">
        <v>6.9999999999999999E-4</v>
      </c>
      <c r="AG1156">
        <v>2.0000000000000001E-4</v>
      </c>
      <c r="AH1156" t="s">
        <v>606</v>
      </c>
      <c r="AI1156" t="s">
        <v>606</v>
      </c>
      <c r="AJ1156" t="s">
        <v>607</v>
      </c>
      <c r="AK1156" t="s">
        <v>607</v>
      </c>
      <c r="AL1156">
        <v>6.0000000000000002E-5</v>
      </c>
      <c r="AM1156">
        <v>0</v>
      </c>
      <c r="AN1156">
        <v>0</v>
      </c>
      <c r="AO1156">
        <v>0</v>
      </c>
      <c r="AP1156">
        <v>0</v>
      </c>
      <c r="AQ1156" t="s">
        <v>607</v>
      </c>
      <c r="AR1156" t="s">
        <v>607</v>
      </c>
      <c r="AS1156" t="s">
        <v>607</v>
      </c>
      <c r="AT1156" t="s">
        <v>606</v>
      </c>
      <c r="AU1156" t="s">
        <v>606</v>
      </c>
      <c r="BK1156">
        <v>0</v>
      </c>
      <c r="BL1156">
        <v>4.0000000000000003E-5</v>
      </c>
      <c r="BM1156">
        <v>0</v>
      </c>
      <c r="BN1156">
        <v>0</v>
      </c>
      <c r="BO1156">
        <v>0</v>
      </c>
      <c r="BP1156">
        <v>0</v>
      </c>
      <c r="BQ1156">
        <v>0</v>
      </c>
      <c r="BR1156">
        <v>0</v>
      </c>
      <c r="BS1156">
        <v>0</v>
      </c>
      <c r="BT1156">
        <v>0</v>
      </c>
      <c r="BU1156">
        <v>0</v>
      </c>
      <c r="BV1156">
        <v>0.66</v>
      </c>
      <c r="BW1156">
        <v>0.80889599999999995</v>
      </c>
      <c r="BX1156">
        <v>19.100000000000001</v>
      </c>
      <c r="BY1156">
        <v>4893</v>
      </c>
      <c r="BZ1156">
        <v>202.8</v>
      </c>
      <c r="CB1156">
        <v>122.2</v>
      </c>
      <c r="CC1156">
        <v>4.2192490290000002</v>
      </c>
      <c r="CD1156">
        <v>4.2156626670000001</v>
      </c>
      <c r="CE1156">
        <v>246.77</v>
      </c>
      <c r="CF1156" t="s">
        <v>609</v>
      </c>
      <c r="CG1156">
        <v>0</v>
      </c>
      <c r="CH1156" t="s">
        <v>1601</v>
      </c>
      <c r="CJ1156" t="s">
        <v>1602</v>
      </c>
      <c r="CL1156">
        <v>465</v>
      </c>
      <c r="CM1156">
        <v>471</v>
      </c>
      <c r="CN1156">
        <v>465</v>
      </c>
      <c r="CO1156">
        <v>471</v>
      </c>
      <c r="CU1156">
        <v>545.22</v>
      </c>
      <c r="CV1156">
        <v>540.4</v>
      </c>
      <c r="CW1156" t="s">
        <v>4142</v>
      </c>
      <c r="CX1156">
        <v>0</v>
      </c>
      <c r="CY1156" t="s">
        <v>677</v>
      </c>
    </row>
    <row r="1157" spans="1:103" hidden="1">
      <c r="B1157">
        <v>76665</v>
      </c>
      <c r="C1157" t="s">
        <v>2769</v>
      </c>
      <c r="D1157" t="s">
        <v>592</v>
      </c>
      <c r="E1157" t="s">
        <v>4136</v>
      </c>
      <c r="F1157" t="s">
        <v>594</v>
      </c>
      <c r="G1157" t="s">
        <v>4143</v>
      </c>
      <c r="H1157">
        <v>12196</v>
      </c>
      <c r="I1157" t="s">
        <v>616</v>
      </c>
      <c r="J1157" t="s">
        <v>1040</v>
      </c>
      <c r="K1157">
        <v>17057</v>
      </c>
      <c r="L1157" t="s">
        <v>654</v>
      </c>
      <c r="M1157" t="s">
        <v>1024</v>
      </c>
      <c r="N1157" t="s">
        <v>4138</v>
      </c>
      <c r="O1157" t="s">
        <v>4144</v>
      </c>
      <c r="P1157" t="s">
        <v>4140</v>
      </c>
      <c r="Q1157" t="s">
        <v>1063</v>
      </c>
      <c r="R1157">
        <v>412</v>
      </c>
      <c r="S1157">
        <v>412</v>
      </c>
      <c r="T1157">
        <v>492</v>
      </c>
      <c r="U1157">
        <v>1.1299999999999999</v>
      </c>
      <c r="V1157">
        <v>1.1299999999999999</v>
      </c>
      <c r="W1157">
        <v>21</v>
      </c>
      <c r="Y1157" t="s">
        <v>4145</v>
      </c>
      <c r="Z1157" t="s">
        <v>607</v>
      </c>
      <c r="AA1157">
        <v>1E-4</v>
      </c>
      <c r="AB1157">
        <v>2.5000000000000001E-3</v>
      </c>
      <c r="AC1157">
        <v>0.10050000000000001</v>
      </c>
      <c r="AD1157" t="s">
        <v>606</v>
      </c>
      <c r="AE1157">
        <v>0.89639999999999997</v>
      </c>
      <c r="AF1157" t="s">
        <v>606</v>
      </c>
      <c r="AG1157">
        <v>2.0000000000000001E-4</v>
      </c>
      <c r="AH1157">
        <v>1E-4</v>
      </c>
      <c r="AI1157" t="s">
        <v>607</v>
      </c>
      <c r="AJ1157" t="s">
        <v>607</v>
      </c>
      <c r="AK1157" t="s">
        <v>606</v>
      </c>
      <c r="AL1157">
        <v>0</v>
      </c>
      <c r="AM1157">
        <v>0</v>
      </c>
      <c r="AN1157">
        <v>1.0000000000000001E-5</v>
      </c>
      <c r="AO1157">
        <v>6.0000000000000002E-5</v>
      </c>
      <c r="AP1157">
        <v>0</v>
      </c>
      <c r="AQ1157" t="s">
        <v>607</v>
      </c>
      <c r="AR1157" t="s">
        <v>607</v>
      </c>
      <c r="AS1157" t="s">
        <v>607</v>
      </c>
      <c r="AT1157" t="s">
        <v>606</v>
      </c>
      <c r="AU1157" t="s">
        <v>606</v>
      </c>
      <c r="BK1157">
        <v>0</v>
      </c>
      <c r="BL1157">
        <v>0</v>
      </c>
      <c r="BM1157">
        <v>5.0000000000000002E-5</v>
      </c>
      <c r="BN1157">
        <v>0</v>
      </c>
      <c r="BO1157">
        <v>1.0000000000000001E-5</v>
      </c>
      <c r="BP1157">
        <v>3.0000000000000001E-5</v>
      </c>
      <c r="BQ1157">
        <v>0</v>
      </c>
      <c r="BR1157">
        <v>0</v>
      </c>
      <c r="BS1157">
        <v>0</v>
      </c>
      <c r="BT1157">
        <v>0</v>
      </c>
      <c r="BU1157">
        <v>4.0000000000000003E-5</v>
      </c>
      <c r="BV1157">
        <v>0.65400000000000003</v>
      </c>
      <c r="BW1157">
        <v>0.80154239999999999</v>
      </c>
      <c r="BX1157">
        <v>18.899999999999999</v>
      </c>
      <c r="BY1157">
        <v>4873.7</v>
      </c>
      <c r="BZ1157">
        <v>202</v>
      </c>
      <c r="CB1157">
        <v>112.7</v>
      </c>
      <c r="CC1157">
        <v>3.891238671</v>
      </c>
      <c r="CD1157">
        <v>3.887931118</v>
      </c>
      <c r="CE1157">
        <v>223.85</v>
      </c>
      <c r="CF1157" t="s">
        <v>609</v>
      </c>
      <c r="CG1157">
        <v>0</v>
      </c>
      <c r="CH1157" t="s">
        <v>1041</v>
      </c>
      <c r="CI1157" t="s">
        <v>157</v>
      </c>
      <c r="CJ1157" t="s">
        <v>1042</v>
      </c>
      <c r="CL1157">
        <v>524.5</v>
      </c>
      <c r="CM1157">
        <v>526.5</v>
      </c>
      <c r="CN1157">
        <v>524.5</v>
      </c>
      <c r="CO1157">
        <v>526.5</v>
      </c>
      <c r="CP1157" t="s">
        <v>157</v>
      </c>
      <c r="CQ1157" t="s">
        <v>157</v>
      </c>
      <c r="CT1157">
        <v>12</v>
      </c>
      <c r="CU1157" t="s">
        <v>157</v>
      </c>
      <c r="CV1157">
        <v>614.70000000000005</v>
      </c>
      <c r="CW1157" t="s">
        <v>4142</v>
      </c>
      <c r="CX1157">
        <v>0</v>
      </c>
      <c r="CY1157" t="s">
        <v>677</v>
      </c>
    </row>
    <row r="1158" spans="1:103" hidden="1">
      <c r="B1158">
        <v>76711</v>
      </c>
      <c r="C1158" t="s">
        <v>1472</v>
      </c>
      <c r="D1158" t="s">
        <v>592</v>
      </c>
      <c r="E1158" t="s">
        <v>4136</v>
      </c>
      <c r="F1158" t="s">
        <v>594</v>
      </c>
      <c r="G1158" t="s">
        <v>4146</v>
      </c>
      <c r="H1158">
        <v>13135</v>
      </c>
      <c r="I1158" t="s">
        <v>616</v>
      </c>
      <c r="J1158" t="s">
        <v>1474</v>
      </c>
      <c r="K1158">
        <v>3322</v>
      </c>
      <c r="L1158" t="s">
        <v>654</v>
      </c>
      <c r="M1158" t="s">
        <v>1143</v>
      </c>
      <c r="N1158" t="s">
        <v>4138</v>
      </c>
      <c r="O1158" t="s">
        <v>4121</v>
      </c>
      <c r="P1158" t="s">
        <v>4140</v>
      </c>
      <c r="Q1158" t="s">
        <v>642</v>
      </c>
      <c r="R1158">
        <v>307</v>
      </c>
      <c r="S1158">
        <v>307</v>
      </c>
      <c r="T1158">
        <v>180</v>
      </c>
      <c r="U1158">
        <v>-2.8</v>
      </c>
      <c r="V1158">
        <v>-2.8</v>
      </c>
      <c r="W1158">
        <v>21</v>
      </c>
      <c r="Z1158" t="s">
        <v>607</v>
      </c>
      <c r="AA1158">
        <v>1E-4</v>
      </c>
      <c r="AB1158">
        <v>2.8E-3</v>
      </c>
      <c r="AC1158">
        <v>0.1079</v>
      </c>
      <c r="AD1158" t="s">
        <v>606</v>
      </c>
      <c r="AE1158">
        <v>0.88780000000000003</v>
      </c>
      <c r="AF1158">
        <v>6.9999999999999999E-4</v>
      </c>
      <c r="AG1158">
        <v>5.0000000000000001E-4</v>
      </c>
      <c r="AH1158">
        <v>1E-4</v>
      </c>
      <c r="AI1158">
        <v>1E-4</v>
      </c>
      <c r="AJ1158" t="s">
        <v>607</v>
      </c>
      <c r="AK1158" t="s">
        <v>607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 t="s">
        <v>607</v>
      </c>
      <c r="AR1158" t="s">
        <v>607</v>
      </c>
      <c r="AS1158" t="s">
        <v>607</v>
      </c>
      <c r="AT1158" t="s">
        <v>606</v>
      </c>
      <c r="AU1158" t="s">
        <v>606</v>
      </c>
      <c r="BK1158">
        <v>0</v>
      </c>
      <c r="BL1158">
        <v>0</v>
      </c>
      <c r="BM1158">
        <v>0</v>
      </c>
      <c r="BN1158">
        <v>0</v>
      </c>
      <c r="BO1158">
        <v>0</v>
      </c>
      <c r="BP1158">
        <v>0</v>
      </c>
      <c r="BQ1158">
        <v>0</v>
      </c>
      <c r="BR1158">
        <v>0</v>
      </c>
      <c r="BS1158">
        <v>0</v>
      </c>
      <c r="BT1158">
        <v>0</v>
      </c>
      <c r="BU1158">
        <v>0</v>
      </c>
      <c r="BV1158">
        <v>0.66100000000000003</v>
      </c>
      <c r="BW1158">
        <v>0.8101216</v>
      </c>
      <c r="BX1158">
        <v>19.2</v>
      </c>
      <c r="BY1158">
        <v>4894.1000000000004</v>
      </c>
      <c r="BZ1158">
        <v>202.9</v>
      </c>
      <c r="CB1158">
        <v>106.4</v>
      </c>
      <c r="CC1158">
        <v>3.6737160119999999</v>
      </c>
      <c r="CD1158">
        <v>3.6705933530000001</v>
      </c>
      <c r="CE1158">
        <v>214.17</v>
      </c>
      <c r="CF1158" t="s">
        <v>609</v>
      </c>
      <c r="CG1158">
        <v>0</v>
      </c>
      <c r="CH1158" t="s">
        <v>950</v>
      </c>
      <c r="CI1158" t="s">
        <v>157</v>
      </c>
      <c r="CJ1158" t="s">
        <v>951</v>
      </c>
      <c r="CL1158">
        <v>459.6</v>
      </c>
      <c r="CM1158">
        <v>464.5</v>
      </c>
      <c r="CN1158">
        <v>459.6</v>
      </c>
      <c r="CO1158">
        <v>464.5</v>
      </c>
      <c r="CP1158" t="s">
        <v>157</v>
      </c>
      <c r="CQ1158" t="s">
        <v>157</v>
      </c>
      <c r="CU1158">
        <v>548.29999999999995</v>
      </c>
      <c r="CV1158">
        <v>544.6</v>
      </c>
      <c r="CW1158" t="s">
        <v>4142</v>
      </c>
      <c r="CX1158">
        <v>0</v>
      </c>
      <c r="CY1158" t="s">
        <v>677</v>
      </c>
    </row>
    <row r="1159" spans="1:103" hidden="1">
      <c r="B1159">
        <v>76806</v>
      </c>
      <c r="C1159" t="s">
        <v>3286</v>
      </c>
      <c r="D1159" t="s">
        <v>592</v>
      </c>
      <c r="E1159" t="s">
        <v>4136</v>
      </c>
      <c r="F1159" t="s">
        <v>594</v>
      </c>
      <c r="G1159" t="s">
        <v>4147</v>
      </c>
      <c r="H1159">
        <v>7384</v>
      </c>
      <c r="I1159" t="s">
        <v>616</v>
      </c>
      <c r="J1159" t="s">
        <v>1543</v>
      </c>
      <c r="K1159">
        <v>12873</v>
      </c>
      <c r="L1159" t="s">
        <v>654</v>
      </c>
      <c r="M1159" t="s">
        <v>1143</v>
      </c>
      <c r="N1159" t="s">
        <v>4138</v>
      </c>
      <c r="O1159" t="s">
        <v>4148</v>
      </c>
      <c r="P1159" t="s">
        <v>4140</v>
      </c>
      <c r="Q1159" t="s">
        <v>642</v>
      </c>
      <c r="R1159">
        <v>391</v>
      </c>
      <c r="S1159">
        <v>391</v>
      </c>
      <c r="T1159">
        <v>329</v>
      </c>
      <c r="U1159">
        <v>5</v>
      </c>
      <c r="V1159">
        <v>5</v>
      </c>
      <c r="W1159">
        <v>21</v>
      </c>
      <c r="Z1159" t="s">
        <v>607</v>
      </c>
      <c r="AA1159">
        <v>1E-4</v>
      </c>
      <c r="AB1159">
        <v>2.5999999999999999E-3</v>
      </c>
      <c r="AC1159">
        <v>9.2600000000000002E-2</v>
      </c>
      <c r="AD1159" t="s">
        <v>606</v>
      </c>
      <c r="AE1159">
        <v>0.90380000000000005</v>
      </c>
      <c r="AF1159">
        <v>6.9999999999999999E-4</v>
      </c>
      <c r="AG1159">
        <v>2.0000000000000001E-4</v>
      </c>
      <c r="AH1159" t="s">
        <v>607</v>
      </c>
      <c r="AI1159" t="s">
        <v>606</v>
      </c>
      <c r="AJ1159" t="s">
        <v>607</v>
      </c>
      <c r="AK1159" t="s">
        <v>606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 t="s">
        <v>606</v>
      </c>
      <c r="AR1159" t="s">
        <v>606</v>
      </c>
      <c r="AS1159" t="s">
        <v>606</v>
      </c>
      <c r="AT1159" t="s">
        <v>606</v>
      </c>
      <c r="AU1159" t="s">
        <v>606</v>
      </c>
      <c r="BK1159">
        <v>0</v>
      </c>
      <c r="BL1159">
        <v>0</v>
      </c>
      <c r="BM1159">
        <v>0</v>
      </c>
      <c r="BN1159">
        <v>0</v>
      </c>
      <c r="BO1159">
        <v>0</v>
      </c>
      <c r="BP1159">
        <v>0</v>
      </c>
      <c r="BQ1159">
        <v>0</v>
      </c>
      <c r="BR1159">
        <v>0</v>
      </c>
      <c r="BS1159">
        <v>0</v>
      </c>
      <c r="BT1159">
        <v>0</v>
      </c>
      <c r="BU1159">
        <v>0</v>
      </c>
      <c r="BV1159">
        <v>0.64500000000000002</v>
      </c>
      <c r="BW1159">
        <v>0.79051199999999999</v>
      </c>
      <c r="BX1159">
        <v>18.7</v>
      </c>
      <c r="BY1159">
        <v>4852.3999999999996</v>
      </c>
      <c r="BZ1159">
        <v>201</v>
      </c>
      <c r="CB1159">
        <v>112.9</v>
      </c>
      <c r="CC1159">
        <v>3.898144152</v>
      </c>
      <c r="CD1159">
        <v>3.8948307290000002</v>
      </c>
      <c r="CE1159">
        <v>225.98</v>
      </c>
      <c r="CF1159" t="s">
        <v>609</v>
      </c>
      <c r="CG1159">
        <v>0</v>
      </c>
      <c r="CH1159" t="s">
        <v>976</v>
      </c>
      <c r="CI1159" t="s">
        <v>157</v>
      </c>
      <c r="CJ1159" t="s">
        <v>977</v>
      </c>
      <c r="CL1159">
        <v>422.5</v>
      </c>
      <c r="CM1159">
        <v>425</v>
      </c>
      <c r="CN1159">
        <v>422.5</v>
      </c>
      <c r="CO1159">
        <v>425</v>
      </c>
      <c r="CP1159" t="s">
        <v>157</v>
      </c>
      <c r="CQ1159" t="s">
        <v>157</v>
      </c>
      <c r="CU1159">
        <v>508.8</v>
      </c>
      <c r="CV1159">
        <v>504.5</v>
      </c>
      <c r="CW1159" t="s">
        <v>4142</v>
      </c>
      <c r="CX1159">
        <v>0</v>
      </c>
      <c r="CY1159" t="s">
        <v>677</v>
      </c>
    </row>
    <row r="1160" spans="1:103" hidden="1">
      <c r="B1160">
        <v>76719</v>
      </c>
      <c r="C1160" t="s">
        <v>1400</v>
      </c>
      <c r="D1160" t="s">
        <v>592</v>
      </c>
      <c r="E1160" t="s">
        <v>4136</v>
      </c>
      <c r="F1160" t="s">
        <v>594</v>
      </c>
      <c r="G1160" t="s">
        <v>4149</v>
      </c>
      <c r="H1160">
        <v>17334</v>
      </c>
      <c r="I1160" t="s">
        <v>616</v>
      </c>
      <c r="J1160" t="s">
        <v>4150</v>
      </c>
      <c r="K1160">
        <v>13497</v>
      </c>
      <c r="L1160" t="s">
        <v>654</v>
      </c>
      <c r="M1160" t="s">
        <v>1143</v>
      </c>
      <c r="N1160" t="s">
        <v>4138</v>
      </c>
      <c r="O1160" t="s">
        <v>4151</v>
      </c>
      <c r="P1160" t="s">
        <v>4140</v>
      </c>
      <c r="Q1160" t="s">
        <v>642</v>
      </c>
      <c r="R1160">
        <v>226.4</v>
      </c>
      <c r="S1160">
        <v>226.4</v>
      </c>
      <c r="T1160">
        <v>285</v>
      </c>
      <c r="U1160">
        <v>1.4</v>
      </c>
      <c r="V1160">
        <v>1.4</v>
      </c>
      <c r="W1160">
        <v>21</v>
      </c>
      <c r="Y1160" t="s">
        <v>4152</v>
      </c>
      <c r="Z1160" t="s">
        <v>607</v>
      </c>
      <c r="AA1160">
        <v>1E-4</v>
      </c>
      <c r="AB1160">
        <v>4.3E-3</v>
      </c>
      <c r="AC1160">
        <v>0.1065</v>
      </c>
      <c r="AD1160" t="s">
        <v>606</v>
      </c>
      <c r="AE1160">
        <v>0.88759999999999994</v>
      </c>
      <c r="AF1160">
        <v>1.1000000000000001E-3</v>
      </c>
      <c r="AG1160">
        <v>4.0000000000000002E-4</v>
      </c>
      <c r="AH1160" t="s">
        <v>606</v>
      </c>
      <c r="AI1160" t="s">
        <v>606</v>
      </c>
      <c r="AJ1160" t="s">
        <v>607</v>
      </c>
      <c r="AK1160" t="s">
        <v>606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 t="s">
        <v>606</v>
      </c>
      <c r="AR1160" t="s">
        <v>606</v>
      </c>
      <c r="AS1160" t="s">
        <v>606</v>
      </c>
      <c r="AT1160" t="s">
        <v>606</v>
      </c>
      <c r="AU1160" t="s">
        <v>606</v>
      </c>
      <c r="BK1160">
        <v>0</v>
      </c>
      <c r="BL1160">
        <v>0</v>
      </c>
      <c r="BM1160">
        <v>0</v>
      </c>
      <c r="BN1160">
        <v>0</v>
      </c>
      <c r="BO1160">
        <v>0</v>
      </c>
      <c r="BP1160">
        <v>0</v>
      </c>
      <c r="BQ1160">
        <v>0</v>
      </c>
      <c r="BR1160">
        <v>0</v>
      </c>
      <c r="BS1160">
        <v>0</v>
      </c>
      <c r="BT1160">
        <v>0</v>
      </c>
      <c r="BU1160">
        <v>0</v>
      </c>
      <c r="BV1160">
        <v>0.66</v>
      </c>
      <c r="BW1160">
        <v>0.80889599999999995</v>
      </c>
      <c r="BX1160">
        <v>19.100000000000001</v>
      </c>
      <c r="BY1160">
        <v>4888.8999999999996</v>
      </c>
      <c r="BZ1160">
        <v>202.6</v>
      </c>
      <c r="CB1160">
        <v>121.3</v>
      </c>
      <c r="CC1160">
        <v>4.1881743629999999</v>
      </c>
      <c r="CD1160">
        <v>4.1846144150000004</v>
      </c>
      <c r="CE1160">
        <v>245.15</v>
      </c>
      <c r="CF1160" t="s">
        <v>609</v>
      </c>
      <c r="CG1160">
        <v>0</v>
      </c>
      <c r="CH1160" t="s">
        <v>932</v>
      </c>
      <c r="CI1160" t="s">
        <v>157</v>
      </c>
      <c r="CJ1160" t="s">
        <v>933</v>
      </c>
      <c r="CL1160">
        <v>455</v>
      </c>
      <c r="CM1160">
        <v>462</v>
      </c>
      <c r="CN1160">
        <v>455</v>
      </c>
      <c r="CO1160">
        <v>462</v>
      </c>
      <c r="CP1160" t="s">
        <v>157</v>
      </c>
      <c r="CQ1160" t="s">
        <v>157</v>
      </c>
      <c r="CT1160">
        <v>22</v>
      </c>
      <c r="CU1160">
        <v>538.20000000000005</v>
      </c>
      <c r="CV1160">
        <v>533.79999999999995</v>
      </c>
      <c r="CW1160" t="s">
        <v>4142</v>
      </c>
      <c r="CX1160">
        <v>0</v>
      </c>
      <c r="CY1160" t="s">
        <v>677</v>
      </c>
    </row>
    <row r="1161" spans="1:103" hidden="1">
      <c r="B1161">
        <v>76657</v>
      </c>
      <c r="C1161" t="s">
        <v>1609</v>
      </c>
      <c r="D1161" t="s">
        <v>592</v>
      </c>
      <c r="E1161" t="s">
        <v>4136</v>
      </c>
      <c r="F1161" t="s">
        <v>594</v>
      </c>
      <c r="G1161" t="s">
        <v>4153</v>
      </c>
      <c r="H1161">
        <v>16686</v>
      </c>
      <c r="I1161" t="s">
        <v>616</v>
      </c>
      <c r="J1161" t="s">
        <v>1611</v>
      </c>
      <c r="K1161">
        <v>18616</v>
      </c>
      <c r="L1161" t="s">
        <v>654</v>
      </c>
      <c r="M1161" t="s">
        <v>831</v>
      </c>
      <c r="N1161" t="s">
        <v>4138</v>
      </c>
      <c r="O1161" t="s">
        <v>4151</v>
      </c>
      <c r="P1161" t="s">
        <v>4140</v>
      </c>
      <c r="Q1161" t="s">
        <v>642</v>
      </c>
      <c r="R1161">
        <v>433</v>
      </c>
      <c r="S1161">
        <v>433</v>
      </c>
      <c r="T1161">
        <v>307</v>
      </c>
      <c r="U1161">
        <v>11</v>
      </c>
      <c r="V1161">
        <v>11</v>
      </c>
      <c r="W1161">
        <v>21</v>
      </c>
      <c r="Z1161" t="s">
        <v>607</v>
      </c>
      <c r="AA1161">
        <v>1E-4</v>
      </c>
      <c r="AB1161">
        <v>3.5999999999999999E-3</v>
      </c>
      <c r="AC1161">
        <v>9.64E-2</v>
      </c>
      <c r="AD1161" t="s">
        <v>606</v>
      </c>
      <c r="AE1161">
        <v>0.89900000000000002</v>
      </c>
      <c r="AF1161">
        <v>5.9999999999999995E-4</v>
      </c>
      <c r="AG1161">
        <v>2.9999999999999997E-4</v>
      </c>
      <c r="AH1161" t="s">
        <v>606</v>
      </c>
      <c r="AI1161" t="s">
        <v>606</v>
      </c>
      <c r="AJ1161" t="s">
        <v>607</v>
      </c>
      <c r="AK1161" t="s">
        <v>606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 t="s">
        <v>607</v>
      </c>
      <c r="AR1161" t="s">
        <v>607</v>
      </c>
      <c r="AS1161" t="s">
        <v>607</v>
      </c>
      <c r="AT1161" t="s">
        <v>606</v>
      </c>
      <c r="AU1161" t="s">
        <v>606</v>
      </c>
      <c r="BK1161">
        <v>0</v>
      </c>
      <c r="BL1161">
        <v>0</v>
      </c>
      <c r="BM1161">
        <v>0</v>
      </c>
      <c r="BN1161">
        <v>0</v>
      </c>
      <c r="BO1161">
        <v>0</v>
      </c>
      <c r="BP1161">
        <v>0</v>
      </c>
      <c r="BQ1161">
        <v>0</v>
      </c>
      <c r="BR1161">
        <v>0</v>
      </c>
      <c r="BS1161">
        <v>0</v>
      </c>
      <c r="BT1161">
        <v>0</v>
      </c>
      <c r="BU1161">
        <v>0</v>
      </c>
      <c r="BV1161">
        <v>0.65</v>
      </c>
      <c r="BW1161">
        <v>0.79664000000000001</v>
      </c>
      <c r="BX1161">
        <v>18.8</v>
      </c>
      <c r="BY1161">
        <v>4861.8999999999996</v>
      </c>
      <c r="BZ1161">
        <v>201.4</v>
      </c>
      <c r="CB1161">
        <v>124.1</v>
      </c>
      <c r="CC1161">
        <v>4.2848511010000001</v>
      </c>
      <c r="CD1161">
        <v>4.2812089770000004</v>
      </c>
      <c r="CE1161">
        <v>249.95</v>
      </c>
      <c r="CF1161" t="s">
        <v>609</v>
      </c>
      <c r="CG1161">
        <v>0</v>
      </c>
      <c r="CH1161" t="s">
        <v>1613</v>
      </c>
      <c r="CJ1161" t="s">
        <v>1614</v>
      </c>
      <c r="CL1161">
        <v>492.6</v>
      </c>
      <c r="CM1161">
        <v>494.6</v>
      </c>
      <c r="CN1161">
        <v>492.6</v>
      </c>
      <c r="CO1161">
        <v>494.6</v>
      </c>
      <c r="CT1161">
        <v>12</v>
      </c>
      <c r="CU1161">
        <v>582.70000000000005</v>
      </c>
      <c r="CV1161">
        <v>579</v>
      </c>
      <c r="CW1161" t="s">
        <v>4142</v>
      </c>
      <c r="CX1161">
        <v>0</v>
      </c>
      <c r="CY1161" t="s">
        <v>677</v>
      </c>
    </row>
    <row r="1162" spans="1:103" hidden="1">
      <c r="B1162">
        <v>76641</v>
      </c>
      <c r="C1162" t="s">
        <v>4154</v>
      </c>
      <c r="D1162" t="s">
        <v>592</v>
      </c>
      <c r="E1162" t="s">
        <v>4136</v>
      </c>
      <c r="F1162" t="s">
        <v>594</v>
      </c>
      <c r="G1162" t="s">
        <v>4155</v>
      </c>
      <c r="H1162">
        <v>6858</v>
      </c>
      <c r="I1162" t="s">
        <v>616</v>
      </c>
      <c r="J1162" t="s">
        <v>1281</v>
      </c>
      <c r="K1162">
        <v>14536</v>
      </c>
      <c r="L1162" t="s">
        <v>654</v>
      </c>
      <c r="M1162" t="s">
        <v>1143</v>
      </c>
      <c r="N1162" t="s">
        <v>4138</v>
      </c>
      <c r="O1162" t="s">
        <v>4156</v>
      </c>
      <c r="P1162" t="s">
        <v>4140</v>
      </c>
      <c r="Q1162" t="s">
        <v>642</v>
      </c>
      <c r="R1162">
        <v>360</v>
      </c>
      <c r="S1162">
        <v>360</v>
      </c>
      <c r="T1162">
        <v>361</v>
      </c>
      <c r="U1162">
        <v>5</v>
      </c>
      <c r="V1162">
        <v>5</v>
      </c>
      <c r="W1162">
        <v>21</v>
      </c>
      <c r="Z1162" t="s">
        <v>607</v>
      </c>
      <c r="AA1162">
        <v>1E-4</v>
      </c>
      <c r="AB1162">
        <v>2.8E-3</v>
      </c>
      <c r="AC1162">
        <v>0.1164</v>
      </c>
      <c r="AD1162">
        <v>1.2999999999999999E-3</v>
      </c>
      <c r="AE1162">
        <v>0.87760000000000005</v>
      </c>
      <c r="AF1162">
        <v>1.4E-3</v>
      </c>
      <c r="AG1162">
        <v>4.0000000000000002E-4</v>
      </c>
      <c r="AH1162" t="s">
        <v>606</v>
      </c>
      <c r="AI1162" t="s">
        <v>606</v>
      </c>
      <c r="AJ1162" t="s">
        <v>607</v>
      </c>
      <c r="AK1162" t="s">
        <v>607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 t="s">
        <v>606</v>
      </c>
      <c r="AR1162" t="s">
        <v>606</v>
      </c>
      <c r="AS1162" t="s">
        <v>606</v>
      </c>
      <c r="AT1162" t="s">
        <v>606</v>
      </c>
      <c r="AU1162" t="s">
        <v>606</v>
      </c>
      <c r="BK1162">
        <v>0</v>
      </c>
      <c r="BL1162">
        <v>0</v>
      </c>
      <c r="BM1162">
        <v>0</v>
      </c>
      <c r="BN1162">
        <v>0</v>
      </c>
      <c r="BO1162">
        <v>0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>
        <v>0</v>
      </c>
      <c r="BV1162">
        <v>0.67</v>
      </c>
      <c r="BW1162">
        <v>0.82115199999999999</v>
      </c>
      <c r="BX1162">
        <v>19.399999999999999</v>
      </c>
      <c r="BY1162">
        <v>4924</v>
      </c>
      <c r="BZ1162">
        <v>204.1</v>
      </c>
      <c r="CB1162">
        <v>104.4</v>
      </c>
      <c r="CC1162">
        <v>3.6046611999999998</v>
      </c>
      <c r="CD1162">
        <v>3.6015972380000001</v>
      </c>
      <c r="CE1162">
        <v>206.68</v>
      </c>
      <c r="CF1162" t="s">
        <v>609</v>
      </c>
      <c r="CG1162">
        <v>1300</v>
      </c>
      <c r="CH1162" t="s">
        <v>1282</v>
      </c>
      <c r="CJ1162" t="s">
        <v>1283</v>
      </c>
      <c r="CL1162">
        <v>465.5</v>
      </c>
      <c r="CM1162">
        <v>471</v>
      </c>
      <c r="CN1162">
        <v>465.5</v>
      </c>
      <c r="CO1162">
        <v>471</v>
      </c>
      <c r="CP1162" t="s">
        <v>157</v>
      </c>
      <c r="CQ1162" t="s">
        <v>157</v>
      </c>
      <c r="CT1162">
        <v>21.25</v>
      </c>
      <c r="CU1162">
        <v>548.4</v>
      </c>
      <c r="CV1162">
        <v>545</v>
      </c>
      <c r="CW1162" t="s">
        <v>4142</v>
      </c>
      <c r="CX1162">
        <v>0</v>
      </c>
      <c r="CY1162" t="s">
        <v>677</v>
      </c>
    </row>
    <row r="1163" spans="1:103" hidden="1">
      <c r="B1163">
        <v>76714</v>
      </c>
      <c r="C1163" t="s">
        <v>1339</v>
      </c>
      <c r="D1163" t="s">
        <v>592</v>
      </c>
      <c r="E1163" t="s">
        <v>4136</v>
      </c>
      <c r="F1163" t="s">
        <v>594</v>
      </c>
      <c r="G1163" t="s">
        <v>4157</v>
      </c>
      <c r="H1163">
        <v>11877</v>
      </c>
      <c r="I1163" t="s">
        <v>616</v>
      </c>
      <c r="J1163" t="s">
        <v>1341</v>
      </c>
      <c r="K1163">
        <v>12906</v>
      </c>
      <c r="L1163" t="s">
        <v>654</v>
      </c>
      <c r="M1163" t="s">
        <v>1143</v>
      </c>
      <c r="N1163" t="s">
        <v>4138</v>
      </c>
      <c r="O1163" t="s">
        <v>4158</v>
      </c>
      <c r="P1163" t="s">
        <v>4140</v>
      </c>
      <c r="Q1163" t="s">
        <v>642</v>
      </c>
      <c r="R1163">
        <v>190</v>
      </c>
      <c r="S1163">
        <v>190</v>
      </c>
      <c r="T1163">
        <v>233</v>
      </c>
      <c r="U1163">
        <v>-2</v>
      </c>
      <c r="V1163">
        <v>-2</v>
      </c>
      <c r="W1163">
        <v>21</v>
      </c>
      <c r="Y1163" t="s">
        <v>4159</v>
      </c>
      <c r="Z1163" t="s">
        <v>607</v>
      </c>
      <c r="AA1163">
        <v>1E-4</v>
      </c>
      <c r="AB1163">
        <v>2.8999999999999998E-3</v>
      </c>
      <c r="AC1163">
        <v>0.11</v>
      </c>
      <c r="AD1163" t="s">
        <v>607</v>
      </c>
      <c r="AE1163">
        <v>0.88580000000000003</v>
      </c>
      <c r="AF1163">
        <v>8.9999999999999998E-4</v>
      </c>
      <c r="AG1163">
        <v>2.0000000000000001E-4</v>
      </c>
      <c r="AH1163">
        <v>1E-4</v>
      </c>
      <c r="AI1163" t="s">
        <v>607</v>
      </c>
      <c r="AJ1163" t="s">
        <v>607</v>
      </c>
      <c r="AK1163" t="s">
        <v>607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 t="s">
        <v>607</v>
      </c>
      <c r="AR1163" t="s">
        <v>607</v>
      </c>
      <c r="AS1163" t="s">
        <v>607</v>
      </c>
      <c r="AT1163" t="s">
        <v>606</v>
      </c>
      <c r="AU1163" t="s">
        <v>606</v>
      </c>
      <c r="BK1163">
        <v>0</v>
      </c>
      <c r="BL1163">
        <v>0</v>
      </c>
      <c r="BM1163">
        <v>0</v>
      </c>
      <c r="BN1163">
        <v>0</v>
      </c>
      <c r="BO1163">
        <v>0</v>
      </c>
      <c r="BP1163">
        <v>0</v>
      </c>
      <c r="BQ1163">
        <v>0</v>
      </c>
      <c r="BR1163">
        <v>0</v>
      </c>
      <c r="BS1163">
        <v>0</v>
      </c>
      <c r="BT1163">
        <v>0</v>
      </c>
      <c r="BU1163">
        <v>0</v>
      </c>
      <c r="BV1163">
        <v>0.66300000000000003</v>
      </c>
      <c r="BW1163">
        <v>0.81257279999999998</v>
      </c>
      <c r="BX1163">
        <v>19.2</v>
      </c>
      <c r="BY1163">
        <v>4900.2</v>
      </c>
      <c r="BZ1163">
        <v>203.1</v>
      </c>
      <c r="CB1163">
        <v>132.1</v>
      </c>
      <c r="CC1163">
        <v>4.5610703499999996</v>
      </c>
      <c r="CD1163">
        <v>4.5571934399999998</v>
      </c>
      <c r="CE1163">
        <v>266.52999999999997</v>
      </c>
      <c r="CF1163" t="s">
        <v>609</v>
      </c>
      <c r="CG1163">
        <v>0</v>
      </c>
      <c r="CH1163" t="s">
        <v>1342</v>
      </c>
      <c r="CI1163" t="s">
        <v>157</v>
      </c>
      <c r="CJ1163" t="s">
        <v>1343</v>
      </c>
      <c r="CL1163">
        <v>451</v>
      </c>
      <c r="CM1163">
        <v>461</v>
      </c>
      <c r="CN1163">
        <v>451</v>
      </c>
      <c r="CO1163">
        <v>461</v>
      </c>
      <c r="CP1163" t="s">
        <v>157</v>
      </c>
      <c r="CQ1163" t="s">
        <v>157</v>
      </c>
      <c r="CT1163">
        <v>10</v>
      </c>
      <c r="CU1163">
        <v>536</v>
      </c>
      <c r="CV1163">
        <v>532.4</v>
      </c>
      <c r="CW1163" t="s">
        <v>4142</v>
      </c>
      <c r="CX1163">
        <v>0</v>
      </c>
      <c r="CY1163" t="s">
        <v>677</v>
      </c>
    </row>
    <row r="1164" spans="1:103" hidden="1">
      <c r="B1164">
        <v>76649</v>
      </c>
      <c r="C1164" t="s">
        <v>1684</v>
      </c>
      <c r="D1164" t="s">
        <v>592</v>
      </c>
      <c r="E1164" t="s">
        <v>4136</v>
      </c>
      <c r="F1164" t="s">
        <v>594</v>
      </c>
      <c r="G1164" t="s">
        <v>4160</v>
      </c>
      <c r="H1164">
        <v>13179</v>
      </c>
      <c r="I1164" t="s">
        <v>616</v>
      </c>
      <c r="J1164" t="s">
        <v>1686</v>
      </c>
      <c r="L1164" t="s">
        <v>654</v>
      </c>
      <c r="M1164" t="s">
        <v>831</v>
      </c>
      <c r="N1164" t="s">
        <v>4138</v>
      </c>
      <c r="O1164" t="s">
        <v>4161</v>
      </c>
      <c r="P1164" t="s">
        <v>4140</v>
      </c>
      <c r="Q1164" t="s">
        <v>642</v>
      </c>
      <c r="R1164">
        <v>212</v>
      </c>
      <c r="S1164">
        <v>212</v>
      </c>
      <c r="T1164">
        <v>257</v>
      </c>
      <c r="U1164">
        <v>9</v>
      </c>
      <c r="V1164">
        <v>9</v>
      </c>
      <c r="W1164">
        <v>21</v>
      </c>
      <c r="Y1164" t="s">
        <v>4162</v>
      </c>
      <c r="Z1164" t="s">
        <v>606</v>
      </c>
      <c r="AA1164">
        <v>1E-4</v>
      </c>
      <c r="AB1164">
        <v>3.5000000000000001E-3</v>
      </c>
      <c r="AC1164">
        <v>7.8700000000000006E-2</v>
      </c>
      <c r="AD1164" t="s">
        <v>606</v>
      </c>
      <c r="AE1164">
        <v>0.91690000000000005</v>
      </c>
      <c r="AF1164">
        <v>5.9999999999999995E-4</v>
      </c>
      <c r="AG1164">
        <v>2.0000000000000001E-4</v>
      </c>
      <c r="AH1164" t="s">
        <v>607</v>
      </c>
      <c r="AI1164" t="s">
        <v>607</v>
      </c>
      <c r="AJ1164" t="s">
        <v>607</v>
      </c>
      <c r="AK1164" t="s">
        <v>607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 t="s">
        <v>607</v>
      </c>
      <c r="AR1164" t="s">
        <v>607</v>
      </c>
      <c r="AS1164" t="s">
        <v>607</v>
      </c>
      <c r="AT1164" t="s">
        <v>607</v>
      </c>
      <c r="AU1164" t="s">
        <v>606</v>
      </c>
      <c r="BK1164">
        <v>0</v>
      </c>
      <c r="BL1164">
        <v>0</v>
      </c>
      <c r="BM1164">
        <v>0</v>
      </c>
      <c r="BN1164">
        <v>0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>
        <v>0</v>
      </c>
      <c r="BV1164">
        <v>0.63200000000000001</v>
      </c>
      <c r="BW1164">
        <v>0.77457920000000002</v>
      </c>
      <c r="BX1164">
        <v>18.3</v>
      </c>
      <c r="BY1164">
        <v>4812.8</v>
      </c>
      <c r="BZ1164">
        <v>199.4</v>
      </c>
      <c r="CB1164">
        <v>131.19999999999999</v>
      </c>
      <c r="CC1164">
        <v>4.5299956840000002</v>
      </c>
      <c r="CD1164">
        <v>4.5261451880000001</v>
      </c>
      <c r="CE1164">
        <v>264.83</v>
      </c>
      <c r="CF1164" t="s">
        <v>609</v>
      </c>
      <c r="CG1164">
        <v>0</v>
      </c>
      <c r="CH1164" t="s">
        <v>1689</v>
      </c>
      <c r="CJ1164" t="s">
        <v>1690</v>
      </c>
      <c r="CL1164">
        <v>518.9</v>
      </c>
      <c r="CM1164">
        <v>523.9</v>
      </c>
      <c r="CN1164">
        <v>515.5</v>
      </c>
      <c r="CO1164">
        <v>518.5</v>
      </c>
      <c r="CT1164">
        <v>8</v>
      </c>
      <c r="CU1164">
        <v>600.29999999999995</v>
      </c>
      <c r="CV1164">
        <v>596.70000000000005</v>
      </c>
      <c r="CW1164" t="s">
        <v>4142</v>
      </c>
      <c r="CX1164">
        <v>0</v>
      </c>
      <c r="CY1164" t="s">
        <v>677</v>
      </c>
    </row>
    <row r="1165" spans="1:103" hidden="1">
      <c r="B1165">
        <v>76648</v>
      </c>
      <c r="C1165" t="s">
        <v>1697</v>
      </c>
      <c r="D1165" t="s">
        <v>592</v>
      </c>
      <c r="E1165" t="s">
        <v>4136</v>
      </c>
      <c r="F1165" t="s">
        <v>594</v>
      </c>
      <c r="G1165" t="s">
        <v>4163</v>
      </c>
      <c r="H1165">
        <v>10438</v>
      </c>
      <c r="I1165" t="s">
        <v>616</v>
      </c>
      <c r="J1165" t="s">
        <v>1699</v>
      </c>
      <c r="L1165" t="s">
        <v>654</v>
      </c>
      <c r="M1165" t="s">
        <v>831</v>
      </c>
      <c r="N1165" t="s">
        <v>4138</v>
      </c>
      <c r="O1165" t="s">
        <v>4128</v>
      </c>
      <c r="P1165" t="s">
        <v>4140</v>
      </c>
      <c r="Q1165" t="s">
        <v>642</v>
      </c>
      <c r="R1165">
        <v>254</v>
      </c>
      <c r="S1165">
        <v>254</v>
      </c>
      <c r="T1165">
        <v>275</v>
      </c>
      <c r="U1165">
        <v>6</v>
      </c>
      <c r="V1165">
        <v>6</v>
      </c>
      <c r="W1165">
        <v>21</v>
      </c>
      <c r="Z1165" t="s">
        <v>607</v>
      </c>
      <c r="AA1165">
        <v>1E-4</v>
      </c>
      <c r="AB1165">
        <v>3.2000000000000002E-3</v>
      </c>
      <c r="AC1165">
        <v>7.9299999999999995E-2</v>
      </c>
      <c r="AD1165" t="s">
        <v>606</v>
      </c>
      <c r="AE1165">
        <v>0.91679999999999995</v>
      </c>
      <c r="AF1165">
        <v>5.0000000000000001E-4</v>
      </c>
      <c r="AG1165">
        <v>1E-4</v>
      </c>
      <c r="AH1165" t="s">
        <v>606</v>
      </c>
      <c r="AI1165" t="s">
        <v>606</v>
      </c>
      <c r="AJ1165" t="s">
        <v>607</v>
      </c>
      <c r="AK1165" t="s">
        <v>607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 t="s">
        <v>607</v>
      </c>
      <c r="AR1165" t="s">
        <v>607</v>
      </c>
      <c r="AS1165" t="s">
        <v>607</v>
      </c>
      <c r="AT1165" t="s">
        <v>606</v>
      </c>
      <c r="AU1165" t="s">
        <v>606</v>
      </c>
      <c r="BK1165">
        <v>0</v>
      </c>
      <c r="BL1165">
        <v>0</v>
      </c>
      <c r="BM1165">
        <v>0</v>
      </c>
      <c r="BN1165">
        <v>0</v>
      </c>
      <c r="BO1165">
        <v>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>
        <v>0</v>
      </c>
      <c r="BV1165">
        <v>0.63200000000000001</v>
      </c>
      <c r="BW1165">
        <v>0.77457920000000002</v>
      </c>
      <c r="BX1165">
        <v>18.3</v>
      </c>
      <c r="BY1165">
        <v>4814.6000000000004</v>
      </c>
      <c r="BZ1165">
        <v>199.4</v>
      </c>
      <c r="CB1165">
        <v>116.2</v>
      </c>
      <c r="CC1165">
        <v>4.0120845919999999</v>
      </c>
      <c r="CD1165">
        <v>4.0086743199999999</v>
      </c>
      <c r="CE1165">
        <v>231.94</v>
      </c>
      <c r="CF1165" t="s">
        <v>609</v>
      </c>
      <c r="CG1165">
        <v>0</v>
      </c>
      <c r="CH1165" t="s">
        <v>1701</v>
      </c>
      <c r="CJ1165" t="s">
        <v>1702</v>
      </c>
      <c r="CL1165">
        <v>508</v>
      </c>
      <c r="CM1165">
        <v>510</v>
      </c>
      <c r="CN1165">
        <v>501</v>
      </c>
      <c r="CO1165">
        <v>507</v>
      </c>
      <c r="CT1165">
        <v>9</v>
      </c>
      <c r="CU1165">
        <v>584.79999999999995</v>
      </c>
      <c r="CV1165">
        <v>581.20000000000005</v>
      </c>
      <c r="CW1165" t="s">
        <v>4142</v>
      </c>
      <c r="CX1165">
        <v>0</v>
      </c>
      <c r="CY1165" t="s">
        <v>677</v>
      </c>
    </row>
    <row r="1166" spans="1:103" hidden="1">
      <c r="B1166">
        <v>76688</v>
      </c>
      <c r="C1166" t="s">
        <v>4164</v>
      </c>
      <c r="D1166" t="s">
        <v>592</v>
      </c>
      <c r="E1166" t="s">
        <v>4136</v>
      </c>
      <c r="F1166" t="s">
        <v>594</v>
      </c>
      <c r="G1166" t="s">
        <v>4165</v>
      </c>
      <c r="H1166">
        <v>7905</v>
      </c>
      <c r="I1166" t="s">
        <v>616</v>
      </c>
      <c r="J1166" t="s">
        <v>954</v>
      </c>
      <c r="K1166">
        <v>13462</v>
      </c>
      <c r="L1166" t="s">
        <v>654</v>
      </c>
      <c r="M1166" t="s">
        <v>1143</v>
      </c>
      <c r="N1166" t="s">
        <v>4138</v>
      </c>
      <c r="O1166" t="s">
        <v>4139</v>
      </c>
      <c r="P1166" t="s">
        <v>4140</v>
      </c>
      <c r="Q1166" t="s">
        <v>642</v>
      </c>
      <c r="R1166">
        <v>352.6</v>
      </c>
      <c r="S1166">
        <v>352.6</v>
      </c>
      <c r="T1166">
        <v>372</v>
      </c>
      <c r="U1166">
        <v>4.51</v>
      </c>
      <c r="V1166">
        <v>4.51</v>
      </c>
      <c r="W1166">
        <v>21</v>
      </c>
      <c r="Y1166" t="s">
        <v>4166</v>
      </c>
      <c r="Z1166" t="s">
        <v>607</v>
      </c>
      <c r="AA1166">
        <v>1E-4</v>
      </c>
      <c r="AB1166">
        <v>2.7000000000000001E-3</v>
      </c>
      <c r="AC1166">
        <v>9.5299999999999996E-2</v>
      </c>
      <c r="AD1166" t="s">
        <v>606</v>
      </c>
      <c r="AE1166">
        <v>0.90049999999999997</v>
      </c>
      <c r="AF1166">
        <v>5.9999999999999995E-4</v>
      </c>
      <c r="AG1166">
        <v>2.0000000000000001E-4</v>
      </c>
      <c r="AH1166">
        <v>1E-4</v>
      </c>
      <c r="AI1166" t="s">
        <v>607</v>
      </c>
      <c r="AJ1166" t="s">
        <v>607</v>
      </c>
      <c r="AK1166" t="s">
        <v>607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 t="s">
        <v>606</v>
      </c>
      <c r="AR1166" t="s">
        <v>607</v>
      </c>
      <c r="AS1166" t="s">
        <v>607</v>
      </c>
      <c r="AT1166" t="s">
        <v>606</v>
      </c>
      <c r="AU1166" t="s">
        <v>606</v>
      </c>
      <c r="BK1166">
        <v>0</v>
      </c>
      <c r="BL1166">
        <v>0</v>
      </c>
      <c r="BM1166">
        <v>4.8000000000000001E-4</v>
      </c>
      <c r="BN1166">
        <v>0</v>
      </c>
      <c r="BO1166">
        <v>0</v>
      </c>
      <c r="BP1166">
        <v>0</v>
      </c>
      <c r="BQ1166">
        <v>0</v>
      </c>
      <c r="BR1166">
        <v>0</v>
      </c>
      <c r="BS1166">
        <v>0</v>
      </c>
      <c r="BT1166">
        <v>0</v>
      </c>
      <c r="BU1166">
        <v>2.0000000000000002E-5</v>
      </c>
      <c r="BV1166">
        <v>0.65</v>
      </c>
      <c r="BW1166">
        <v>0.79664000000000001</v>
      </c>
      <c r="BX1166">
        <v>18.8</v>
      </c>
      <c r="BY1166">
        <v>4859.5</v>
      </c>
      <c r="BZ1166">
        <v>201.6</v>
      </c>
      <c r="CB1166">
        <v>95.3</v>
      </c>
      <c r="CC1166">
        <v>3.290461804</v>
      </c>
      <c r="CD1166">
        <v>3.2876649119999999</v>
      </c>
      <c r="CE1166">
        <v>177.77</v>
      </c>
      <c r="CF1166" t="s">
        <v>609</v>
      </c>
      <c r="CG1166">
        <v>0</v>
      </c>
      <c r="CH1166" t="s">
        <v>955</v>
      </c>
      <c r="CI1166" t="s">
        <v>157</v>
      </c>
      <c r="CJ1166" t="s">
        <v>956</v>
      </c>
      <c r="CL1166">
        <v>501</v>
      </c>
      <c r="CM1166">
        <v>507.5</v>
      </c>
      <c r="CN1166">
        <v>501</v>
      </c>
      <c r="CO1166">
        <v>507.5</v>
      </c>
      <c r="CP1166" t="s">
        <v>157</v>
      </c>
      <c r="CQ1166" t="s">
        <v>157</v>
      </c>
      <c r="CR1166" t="s">
        <v>780</v>
      </c>
      <c r="CS1166">
        <v>0</v>
      </c>
      <c r="CT1166">
        <v>30</v>
      </c>
      <c r="CU1166">
        <v>592.20000000000005</v>
      </c>
      <c r="CV1166">
        <v>587.29999999999995</v>
      </c>
      <c r="CW1166" t="s">
        <v>4142</v>
      </c>
      <c r="CX1166">
        <v>0</v>
      </c>
      <c r="CY1166" t="s">
        <v>677</v>
      </c>
    </row>
    <row r="1167" spans="1:103" hidden="1">
      <c r="B1167">
        <v>76746</v>
      </c>
      <c r="C1167" t="s">
        <v>4167</v>
      </c>
      <c r="D1167" t="s">
        <v>592</v>
      </c>
      <c r="E1167" t="s">
        <v>3163</v>
      </c>
      <c r="F1167" t="s">
        <v>594</v>
      </c>
      <c r="G1167" t="s">
        <v>4168</v>
      </c>
      <c r="H1167">
        <v>18768</v>
      </c>
      <c r="I1167" t="s">
        <v>616</v>
      </c>
      <c r="J1167" t="s">
        <v>3421</v>
      </c>
      <c r="K1167">
        <v>13677</v>
      </c>
      <c r="L1167" t="s">
        <v>638</v>
      </c>
      <c r="M1167" t="s">
        <v>4169</v>
      </c>
      <c r="N1167" t="s">
        <v>4170</v>
      </c>
      <c r="O1167" t="s">
        <v>4171</v>
      </c>
      <c r="P1167" t="s">
        <v>4172</v>
      </c>
      <c r="Q1167" t="s">
        <v>642</v>
      </c>
      <c r="R1167">
        <v>300</v>
      </c>
      <c r="S1167">
        <v>300</v>
      </c>
      <c r="T1167">
        <v>295</v>
      </c>
      <c r="U1167">
        <v>0</v>
      </c>
      <c r="V1167">
        <v>0</v>
      </c>
      <c r="W1167">
        <v>21</v>
      </c>
      <c r="Z1167" t="s">
        <v>607</v>
      </c>
      <c r="AA1167">
        <v>2.9999999999999997E-4</v>
      </c>
      <c r="AB1167">
        <v>9.2999999999999992E-3</v>
      </c>
      <c r="AC1167">
        <v>1.6299999999999999E-2</v>
      </c>
      <c r="AD1167" t="s">
        <v>607</v>
      </c>
      <c r="AE1167">
        <v>0.95569999999999999</v>
      </c>
      <c r="AF1167">
        <v>1.2699999999999999E-2</v>
      </c>
      <c r="AG1167">
        <v>2.8E-3</v>
      </c>
      <c r="AH1167">
        <v>6.9999999999999999E-4</v>
      </c>
      <c r="AI1167">
        <v>8.9999999999999998E-4</v>
      </c>
      <c r="AJ1167">
        <v>4.0000000000000002E-4</v>
      </c>
      <c r="AK1167">
        <v>2.9999999999999997E-4</v>
      </c>
      <c r="AL1167">
        <v>1.8000000000000001E-4</v>
      </c>
      <c r="AM1167">
        <v>5.0000000000000002E-5</v>
      </c>
      <c r="AN1167">
        <v>8.0000000000000007E-5</v>
      </c>
      <c r="AO1167">
        <v>1E-4</v>
      </c>
      <c r="AP1167">
        <v>0</v>
      </c>
      <c r="AQ1167" t="s">
        <v>606</v>
      </c>
      <c r="AR1167" t="s">
        <v>606</v>
      </c>
      <c r="AS1167" t="s">
        <v>606</v>
      </c>
      <c r="AT1167" t="s">
        <v>606</v>
      </c>
      <c r="AU1167" t="s">
        <v>606</v>
      </c>
      <c r="BK1167">
        <v>1.0000000000000001E-5</v>
      </c>
      <c r="BL1167">
        <v>4.0000000000000003E-5</v>
      </c>
      <c r="BM1167">
        <v>0</v>
      </c>
      <c r="BN1167">
        <v>0</v>
      </c>
      <c r="BO1167">
        <v>0</v>
      </c>
      <c r="BP1167">
        <v>0</v>
      </c>
      <c r="BQ1167">
        <v>0</v>
      </c>
      <c r="BR1167">
        <v>8.0000000000000007E-5</v>
      </c>
      <c r="BS1167">
        <v>2.0000000000000002E-5</v>
      </c>
      <c r="BT1167">
        <v>2.0000000000000002E-5</v>
      </c>
      <c r="BU1167">
        <v>2.0000000000000002E-5</v>
      </c>
      <c r="BV1167">
        <v>0.58799999999999997</v>
      </c>
      <c r="BW1167">
        <v>0.72065279999999998</v>
      </c>
      <c r="BX1167">
        <v>17</v>
      </c>
      <c r="BY1167">
        <v>4631</v>
      </c>
      <c r="BZ1167">
        <v>194.5</v>
      </c>
      <c r="CB1167">
        <v>107.5</v>
      </c>
      <c r="CC1167">
        <v>3.7116961590000002</v>
      </c>
      <c r="CD1167">
        <v>3.7085412170000001</v>
      </c>
      <c r="CE1167">
        <v>218.44</v>
      </c>
      <c r="CF1167" t="s">
        <v>609</v>
      </c>
      <c r="CG1167">
        <v>20</v>
      </c>
      <c r="CH1167" t="s">
        <v>3422</v>
      </c>
      <c r="CJ1167" t="s">
        <v>3423</v>
      </c>
      <c r="CU1167">
        <v>481</v>
      </c>
      <c r="CV1167">
        <v>475.8</v>
      </c>
      <c r="CW1167" t="s">
        <v>4173</v>
      </c>
      <c r="CX1167">
        <v>0</v>
      </c>
      <c r="CY1167" t="s">
        <v>677</v>
      </c>
    </row>
    <row r="1168" spans="1:103" hidden="1">
      <c r="C1168" t="s">
        <v>4174</v>
      </c>
      <c r="D1168" t="s">
        <v>592</v>
      </c>
      <c r="E1168" t="s">
        <v>3163</v>
      </c>
      <c r="F1168" t="s">
        <v>594</v>
      </c>
      <c r="G1168" t="s">
        <v>4175</v>
      </c>
      <c r="H1168">
        <v>18772</v>
      </c>
      <c r="I1168" t="s">
        <v>616</v>
      </c>
      <c r="J1168" t="s">
        <v>2733</v>
      </c>
      <c r="K1168">
        <v>12070</v>
      </c>
      <c r="L1168" t="s">
        <v>638</v>
      </c>
      <c r="M1168" t="s">
        <v>4169</v>
      </c>
      <c r="N1168" t="s">
        <v>4170</v>
      </c>
      <c r="O1168" t="s">
        <v>4171</v>
      </c>
      <c r="P1168" t="s">
        <v>4172</v>
      </c>
      <c r="Q1168" t="s">
        <v>642</v>
      </c>
      <c r="R1168">
        <v>165</v>
      </c>
      <c r="S1168">
        <v>165</v>
      </c>
      <c r="T1168">
        <v>148</v>
      </c>
      <c r="U1168">
        <v>5</v>
      </c>
      <c r="V1168">
        <v>5</v>
      </c>
      <c r="W1168">
        <v>21</v>
      </c>
      <c r="Z1168" t="s">
        <v>607</v>
      </c>
      <c r="AA1168">
        <v>4.0000000000000002E-4</v>
      </c>
      <c r="AB1168">
        <v>1.14E-2</v>
      </c>
      <c r="AC1168">
        <v>1.6899999999999998E-2</v>
      </c>
      <c r="AD1168" t="s">
        <v>607</v>
      </c>
      <c r="AE1168">
        <v>0.95050000000000001</v>
      </c>
      <c r="AF1168">
        <v>1.4E-2</v>
      </c>
      <c r="AG1168">
        <v>3.0999999999999999E-3</v>
      </c>
      <c r="AH1168">
        <v>8.9999999999999998E-4</v>
      </c>
      <c r="AI1168">
        <v>1.1000000000000001E-3</v>
      </c>
      <c r="AJ1168">
        <v>5.0000000000000001E-4</v>
      </c>
      <c r="AK1168">
        <v>4.0000000000000002E-4</v>
      </c>
      <c r="AL1168">
        <v>3.2000000000000003E-4</v>
      </c>
      <c r="AM1168">
        <v>3.0000000000000001E-5</v>
      </c>
      <c r="AN1168">
        <v>1.6000000000000001E-4</v>
      </c>
      <c r="AO1168">
        <v>0</v>
      </c>
      <c r="AP1168">
        <v>0</v>
      </c>
      <c r="AQ1168" t="s">
        <v>607</v>
      </c>
      <c r="AR1168" t="s">
        <v>607</v>
      </c>
      <c r="AS1168" t="s">
        <v>606</v>
      </c>
      <c r="AT1168" t="s">
        <v>606</v>
      </c>
      <c r="AU1168" t="s">
        <v>606</v>
      </c>
      <c r="BK1168">
        <v>2.0000000000000002E-5</v>
      </c>
      <c r="BL1168">
        <v>6.0000000000000002E-5</v>
      </c>
      <c r="BM1168">
        <v>1.0000000000000001E-5</v>
      </c>
      <c r="BN1168">
        <v>0</v>
      </c>
      <c r="BO1168">
        <v>0</v>
      </c>
      <c r="BP1168">
        <v>0</v>
      </c>
      <c r="BQ1168">
        <v>0</v>
      </c>
      <c r="BR1168">
        <v>1.2E-4</v>
      </c>
      <c r="BS1168">
        <v>3.0000000000000001E-5</v>
      </c>
      <c r="BT1168">
        <v>2.0000000000000002E-5</v>
      </c>
      <c r="BU1168">
        <v>3.0000000000000001E-5</v>
      </c>
      <c r="BV1168">
        <v>0.59199999999999997</v>
      </c>
      <c r="BW1168">
        <v>0.72555519999999996</v>
      </c>
      <c r="BX1168">
        <v>17.100000000000001</v>
      </c>
      <c r="BY1168">
        <v>4629</v>
      </c>
      <c r="BZ1168">
        <v>194.8</v>
      </c>
      <c r="CB1168">
        <v>104.6</v>
      </c>
      <c r="CC1168">
        <v>3.6115666809999998</v>
      </c>
      <c r="CD1168">
        <v>3.6084968489999998</v>
      </c>
      <c r="CE1168">
        <v>211.41</v>
      </c>
      <c r="CF1168" t="s">
        <v>609</v>
      </c>
      <c r="CG1168">
        <v>7.5</v>
      </c>
      <c r="CH1168" t="s">
        <v>3412</v>
      </c>
      <c r="CJ1168" t="s">
        <v>2316</v>
      </c>
      <c r="CU1168">
        <v>485.9</v>
      </c>
      <c r="CV1168">
        <v>481</v>
      </c>
      <c r="CW1168" t="s">
        <v>4173</v>
      </c>
      <c r="CX1168">
        <v>0</v>
      </c>
      <c r="CY1168" t="s">
        <v>677</v>
      </c>
    </row>
    <row r="1169" spans="2:103" hidden="1">
      <c r="B1169">
        <v>76761</v>
      </c>
      <c r="C1169" t="s">
        <v>4176</v>
      </c>
      <c r="D1169" t="s">
        <v>592</v>
      </c>
      <c r="E1169" t="s">
        <v>3163</v>
      </c>
      <c r="F1169" t="s">
        <v>594</v>
      </c>
      <c r="G1169" t="s">
        <v>4177</v>
      </c>
      <c r="H1169">
        <v>17958</v>
      </c>
      <c r="I1169" t="s">
        <v>616</v>
      </c>
      <c r="J1169" t="s">
        <v>2539</v>
      </c>
      <c r="K1169">
        <v>6788</v>
      </c>
      <c r="L1169" t="s">
        <v>638</v>
      </c>
      <c r="M1169" t="s">
        <v>4169</v>
      </c>
      <c r="N1169" t="s">
        <v>4170</v>
      </c>
      <c r="O1169" t="s">
        <v>4171</v>
      </c>
      <c r="P1169" t="s">
        <v>4172</v>
      </c>
      <c r="Q1169" t="s">
        <v>642</v>
      </c>
      <c r="R1169">
        <v>240</v>
      </c>
      <c r="S1169">
        <v>240</v>
      </c>
      <c r="T1169">
        <v>248</v>
      </c>
      <c r="U1169">
        <v>-2</v>
      </c>
      <c r="V1169">
        <v>-2</v>
      </c>
      <c r="W1169">
        <v>21</v>
      </c>
      <c r="Y1169" t="s">
        <v>4178</v>
      </c>
      <c r="Z1169" t="s">
        <v>607</v>
      </c>
      <c r="AA1169">
        <v>2.9999999999999997E-4</v>
      </c>
      <c r="AB1169">
        <v>9.1999999999999998E-3</v>
      </c>
      <c r="AC1169">
        <v>1.5800000000000002E-2</v>
      </c>
      <c r="AD1169" t="s">
        <v>607</v>
      </c>
      <c r="AE1169">
        <v>0.95430000000000004</v>
      </c>
      <c r="AF1169">
        <v>1.4800000000000001E-2</v>
      </c>
      <c r="AG1169">
        <v>2.8E-3</v>
      </c>
      <c r="AH1169">
        <v>8.9999999999999998E-4</v>
      </c>
      <c r="AI1169">
        <v>6.9999999999999999E-4</v>
      </c>
      <c r="AJ1169">
        <v>2.9999999999999997E-4</v>
      </c>
      <c r="AK1169">
        <v>2.0000000000000001E-4</v>
      </c>
      <c r="AL1169">
        <v>3.0000000000000001E-5</v>
      </c>
      <c r="AM1169">
        <v>5.0000000000000002E-5</v>
      </c>
      <c r="AN1169">
        <v>1.4999999999999999E-4</v>
      </c>
      <c r="AO1169">
        <v>1.8000000000000001E-4</v>
      </c>
      <c r="AP1169">
        <v>1E-4</v>
      </c>
      <c r="AQ1169" t="s">
        <v>607</v>
      </c>
      <c r="AR1169" t="s">
        <v>606</v>
      </c>
      <c r="AS1169" t="s">
        <v>606</v>
      </c>
      <c r="AT1169" t="s">
        <v>606</v>
      </c>
      <c r="AU1169" t="s">
        <v>606</v>
      </c>
      <c r="BK1169">
        <v>2.0000000000000002E-5</v>
      </c>
      <c r="BL1169">
        <v>3.0000000000000001E-5</v>
      </c>
      <c r="BM1169">
        <v>2.0000000000000002E-5</v>
      </c>
      <c r="BN1169">
        <v>0</v>
      </c>
      <c r="BO1169">
        <v>0</v>
      </c>
      <c r="BP1169">
        <v>2.0000000000000002E-5</v>
      </c>
      <c r="BQ1169">
        <v>0</v>
      </c>
      <c r="BR1169">
        <v>4.0000000000000003E-5</v>
      </c>
      <c r="BS1169">
        <v>1.0000000000000001E-5</v>
      </c>
      <c r="BT1169">
        <v>2.0000000000000002E-5</v>
      </c>
      <c r="BU1169">
        <v>3.0000000000000001E-5</v>
      </c>
      <c r="BV1169">
        <v>0.58899999999999997</v>
      </c>
      <c r="BW1169">
        <v>0.72187840000000003</v>
      </c>
      <c r="BX1169">
        <v>17.100000000000001</v>
      </c>
      <c r="BY1169">
        <v>4629.8</v>
      </c>
      <c r="BZ1169">
        <v>194.7</v>
      </c>
      <c r="CB1169">
        <v>114.7</v>
      </c>
      <c r="CC1169">
        <v>3.9602934830000001</v>
      </c>
      <c r="CD1169">
        <v>3.956927233</v>
      </c>
      <c r="CE1169">
        <v>232.09</v>
      </c>
      <c r="CF1169" t="s">
        <v>609</v>
      </c>
      <c r="CG1169">
        <v>18</v>
      </c>
      <c r="CH1169" t="s">
        <v>3415</v>
      </c>
      <c r="CJ1169" t="s">
        <v>2545</v>
      </c>
      <c r="CU1169">
        <v>489.5</v>
      </c>
      <c r="CV1169">
        <v>484</v>
      </c>
      <c r="CW1169" t="s">
        <v>4173</v>
      </c>
      <c r="CX1169">
        <v>0</v>
      </c>
      <c r="CY1169" t="s">
        <v>677</v>
      </c>
    </row>
    <row r="1170" spans="2:103" hidden="1">
      <c r="B1170">
        <v>76745</v>
      </c>
      <c r="C1170" t="s">
        <v>4179</v>
      </c>
      <c r="D1170" t="s">
        <v>592</v>
      </c>
      <c r="E1170" t="s">
        <v>3163</v>
      </c>
      <c r="F1170" t="s">
        <v>594</v>
      </c>
      <c r="G1170" t="s">
        <v>4180</v>
      </c>
      <c r="H1170">
        <v>18843</v>
      </c>
      <c r="I1170" t="s">
        <v>616</v>
      </c>
      <c r="J1170" t="s">
        <v>4181</v>
      </c>
      <c r="K1170">
        <v>5255</v>
      </c>
      <c r="L1170" t="s">
        <v>638</v>
      </c>
      <c r="M1170" t="s">
        <v>4169</v>
      </c>
      <c r="N1170" t="s">
        <v>4170</v>
      </c>
      <c r="O1170" t="s">
        <v>4171</v>
      </c>
      <c r="P1170" t="s">
        <v>4172</v>
      </c>
      <c r="Q1170" t="s">
        <v>642</v>
      </c>
      <c r="R1170">
        <v>150</v>
      </c>
      <c r="S1170">
        <v>150</v>
      </c>
      <c r="T1170">
        <v>167</v>
      </c>
      <c r="U1170">
        <v>5</v>
      </c>
      <c r="V1170">
        <v>5</v>
      </c>
      <c r="W1170">
        <v>21</v>
      </c>
      <c r="Y1170" t="s">
        <v>4013</v>
      </c>
      <c r="Z1170" t="s">
        <v>607</v>
      </c>
      <c r="AA1170">
        <v>2.9999999999999997E-4</v>
      </c>
      <c r="AB1170">
        <v>8.5000000000000006E-3</v>
      </c>
      <c r="AC1170">
        <v>1.3599999999999999E-2</v>
      </c>
      <c r="AD1170">
        <v>1E-4</v>
      </c>
      <c r="AE1170">
        <v>0.95779999999999998</v>
      </c>
      <c r="AF1170">
        <v>1.09E-2</v>
      </c>
      <c r="AG1170">
        <v>2.5000000000000001E-3</v>
      </c>
      <c r="AH1170">
        <v>1.1999999999999999E-3</v>
      </c>
      <c r="AI1170">
        <v>1.6999999999999999E-3</v>
      </c>
      <c r="AJ1170">
        <v>8.0000000000000004E-4</v>
      </c>
      <c r="AK1170">
        <v>6.9999999999999999E-4</v>
      </c>
      <c r="AL1170">
        <v>6.7000000000000002E-4</v>
      </c>
      <c r="AM1170">
        <v>1.6000000000000001E-4</v>
      </c>
      <c r="AN1170">
        <v>4.0999999999999999E-4</v>
      </c>
      <c r="AO1170">
        <v>9.0000000000000006E-5</v>
      </c>
      <c r="AP1170">
        <v>0</v>
      </c>
      <c r="AQ1170" t="s">
        <v>607</v>
      </c>
      <c r="AR1170" t="s">
        <v>606</v>
      </c>
      <c r="AS1170" t="s">
        <v>606</v>
      </c>
      <c r="AT1170" t="s">
        <v>606</v>
      </c>
      <c r="AU1170" t="s">
        <v>606</v>
      </c>
      <c r="BK1170">
        <v>2.0000000000000002E-5</v>
      </c>
      <c r="BL1170">
        <v>6.9999999999999994E-5</v>
      </c>
      <c r="BM1170">
        <v>1.0000000000000001E-5</v>
      </c>
      <c r="BN1170">
        <v>0</v>
      </c>
      <c r="BO1170">
        <v>0</v>
      </c>
      <c r="BP1170">
        <v>1.0000000000000001E-5</v>
      </c>
      <c r="BQ1170">
        <v>0</v>
      </c>
      <c r="BR1170">
        <v>2.5999999999999998E-4</v>
      </c>
      <c r="BS1170">
        <v>6.9999999999999994E-5</v>
      </c>
      <c r="BT1170">
        <v>5.0000000000000002E-5</v>
      </c>
      <c r="BU1170">
        <v>8.0000000000000007E-5</v>
      </c>
      <c r="BV1170">
        <v>0.59</v>
      </c>
      <c r="BW1170">
        <v>0.72310399999999997</v>
      </c>
      <c r="BX1170">
        <v>17.100000000000001</v>
      </c>
      <c r="BY1170">
        <v>4620</v>
      </c>
      <c r="BZ1170">
        <v>194.9</v>
      </c>
      <c r="CB1170">
        <v>104.2</v>
      </c>
      <c r="CC1170">
        <v>3.5977557189999998</v>
      </c>
      <c r="CD1170">
        <v>3.5946976259999999</v>
      </c>
      <c r="CE1170">
        <v>210.78</v>
      </c>
      <c r="CF1170" t="s">
        <v>609</v>
      </c>
      <c r="CG1170">
        <v>60</v>
      </c>
      <c r="CH1170" t="s">
        <v>4182</v>
      </c>
      <c r="CJ1170" t="s">
        <v>4183</v>
      </c>
      <c r="CU1170">
        <v>486.6</v>
      </c>
      <c r="CV1170">
        <v>481.7</v>
      </c>
      <c r="CW1170" t="s">
        <v>4173</v>
      </c>
      <c r="CX1170">
        <v>0</v>
      </c>
      <c r="CY1170" t="s">
        <v>677</v>
      </c>
    </row>
    <row r="1171" spans="2:103" hidden="1">
      <c r="B1171">
        <v>76739</v>
      </c>
      <c r="C1171" t="s">
        <v>3436</v>
      </c>
      <c r="D1171" t="s">
        <v>592</v>
      </c>
      <c r="E1171" t="s">
        <v>3163</v>
      </c>
      <c r="F1171" t="s">
        <v>594</v>
      </c>
      <c r="G1171" t="s">
        <v>4184</v>
      </c>
      <c r="H1171">
        <v>15179</v>
      </c>
      <c r="I1171" t="s">
        <v>616</v>
      </c>
      <c r="J1171" t="s">
        <v>2620</v>
      </c>
      <c r="K1171">
        <v>20168</v>
      </c>
      <c r="L1171" t="s">
        <v>2310</v>
      </c>
      <c r="M1171" t="s">
        <v>4185</v>
      </c>
      <c r="N1171" t="s">
        <v>4170</v>
      </c>
      <c r="O1171" t="s">
        <v>4171</v>
      </c>
      <c r="P1171" t="s">
        <v>4172</v>
      </c>
      <c r="Q1171" t="s">
        <v>642</v>
      </c>
      <c r="R1171">
        <v>350</v>
      </c>
      <c r="S1171">
        <v>350</v>
      </c>
      <c r="T1171">
        <v>357</v>
      </c>
      <c r="U1171">
        <v>16</v>
      </c>
      <c r="V1171">
        <v>16</v>
      </c>
      <c r="W1171">
        <v>21</v>
      </c>
      <c r="Y1171" t="s">
        <v>4186</v>
      </c>
      <c r="Z1171" t="s">
        <v>607</v>
      </c>
      <c r="AA1171">
        <v>2.9999999999999997E-4</v>
      </c>
      <c r="AB1171">
        <v>7.7000000000000002E-3</v>
      </c>
      <c r="AC1171">
        <v>1.38E-2</v>
      </c>
      <c r="AD1171" t="s">
        <v>607</v>
      </c>
      <c r="AE1171">
        <v>0.96240000000000003</v>
      </c>
      <c r="AF1171">
        <v>1.03E-2</v>
      </c>
      <c r="AG1171">
        <v>1.9E-3</v>
      </c>
      <c r="AH1171">
        <v>8.0000000000000004E-4</v>
      </c>
      <c r="AI1171">
        <v>6.9999999999999999E-4</v>
      </c>
      <c r="AJ1171">
        <v>2.9999999999999997E-4</v>
      </c>
      <c r="AK1171">
        <v>2.0000000000000001E-4</v>
      </c>
      <c r="AL1171">
        <v>1.4999999999999999E-4</v>
      </c>
      <c r="AM1171">
        <v>1.2999999999999999E-4</v>
      </c>
      <c r="AN1171">
        <v>5.9999999999999995E-4</v>
      </c>
      <c r="AO1171">
        <v>2.7999999999999998E-4</v>
      </c>
      <c r="AP1171">
        <v>1E-4</v>
      </c>
      <c r="AQ1171" t="s">
        <v>607</v>
      </c>
      <c r="AR1171" t="s">
        <v>607</v>
      </c>
      <c r="AS1171" t="s">
        <v>606</v>
      </c>
      <c r="AT1171" t="s">
        <v>606</v>
      </c>
      <c r="AU1171" t="s">
        <v>606</v>
      </c>
      <c r="BK1171">
        <v>2.0000000000000002E-5</v>
      </c>
      <c r="BL1171">
        <v>5.0000000000000002E-5</v>
      </c>
      <c r="BM1171">
        <v>2.0000000000000002E-5</v>
      </c>
      <c r="BN1171">
        <v>0</v>
      </c>
      <c r="BO1171">
        <v>0</v>
      </c>
      <c r="BP1171">
        <v>2.0000000000000002E-5</v>
      </c>
      <c r="BQ1171">
        <v>0</v>
      </c>
      <c r="BR1171">
        <v>1E-4</v>
      </c>
      <c r="BS1171">
        <v>2.0000000000000002E-5</v>
      </c>
      <c r="BT1171">
        <v>3.0000000000000001E-5</v>
      </c>
      <c r="BU1171">
        <v>8.0000000000000007E-5</v>
      </c>
      <c r="BV1171">
        <v>0.58599999999999997</v>
      </c>
      <c r="BW1171">
        <v>0.7182016</v>
      </c>
      <c r="BX1171">
        <v>17</v>
      </c>
      <c r="BY1171">
        <v>4623.6000000000004</v>
      </c>
      <c r="BZ1171">
        <v>194.2</v>
      </c>
      <c r="CB1171">
        <v>112.2</v>
      </c>
      <c r="CC1171">
        <v>3.8739749680000002</v>
      </c>
      <c r="CD1171">
        <v>3.8706820890000002</v>
      </c>
      <c r="CE1171">
        <v>227.63</v>
      </c>
      <c r="CF1171" t="s">
        <v>609</v>
      </c>
      <c r="CG1171">
        <v>15</v>
      </c>
      <c r="CH1171" t="s">
        <v>3439</v>
      </c>
      <c r="CJ1171" t="s">
        <v>4187</v>
      </c>
      <c r="CU1171">
        <v>453.9</v>
      </c>
      <c r="CV1171">
        <v>449.6</v>
      </c>
      <c r="CW1171" t="s">
        <v>4173</v>
      </c>
      <c r="CX1171">
        <v>0</v>
      </c>
      <c r="CY1171" t="s">
        <v>677</v>
      </c>
    </row>
    <row r="1172" spans="2:103" hidden="1">
      <c r="B1172">
        <v>76750</v>
      </c>
      <c r="C1172" t="s">
        <v>4188</v>
      </c>
      <c r="D1172" t="s">
        <v>592</v>
      </c>
      <c r="E1172" t="s">
        <v>3163</v>
      </c>
      <c r="F1172" t="s">
        <v>594</v>
      </c>
      <c r="G1172" t="s">
        <v>4189</v>
      </c>
      <c r="H1172">
        <v>15048</v>
      </c>
      <c r="I1172" t="s">
        <v>616</v>
      </c>
      <c r="J1172" t="s">
        <v>4190</v>
      </c>
      <c r="K1172">
        <v>20167</v>
      </c>
      <c r="L1172" t="s">
        <v>638</v>
      </c>
      <c r="M1172" t="s">
        <v>4169</v>
      </c>
      <c r="N1172" t="s">
        <v>4170</v>
      </c>
      <c r="O1172" t="s">
        <v>4171</v>
      </c>
      <c r="P1172" t="s">
        <v>4172</v>
      </c>
      <c r="Q1172" t="s">
        <v>642</v>
      </c>
      <c r="R1172">
        <v>380</v>
      </c>
      <c r="S1172">
        <v>380</v>
      </c>
      <c r="T1172">
        <v>365</v>
      </c>
      <c r="U1172">
        <v>7</v>
      </c>
      <c r="V1172">
        <v>7</v>
      </c>
      <c r="W1172">
        <v>21</v>
      </c>
      <c r="Z1172" t="s">
        <v>607</v>
      </c>
      <c r="AA1172">
        <v>2.9999999999999997E-4</v>
      </c>
      <c r="AB1172">
        <v>7.7000000000000002E-3</v>
      </c>
      <c r="AC1172">
        <v>1.5299999999999999E-2</v>
      </c>
      <c r="AD1172" t="s">
        <v>607</v>
      </c>
      <c r="AE1172">
        <v>0.96250000000000002</v>
      </c>
      <c r="AF1172">
        <v>1.03E-2</v>
      </c>
      <c r="AG1172">
        <v>1.8E-3</v>
      </c>
      <c r="AH1172">
        <v>5.0000000000000001E-4</v>
      </c>
      <c r="AI1172">
        <v>6.9999999999999999E-4</v>
      </c>
      <c r="AJ1172">
        <v>2.9999999999999997E-4</v>
      </c>
      <c r="AK1172">
        <v>2.0000000000000001E-4</v>
      </c>
      <c r="AL1172">
        <v>4.0000000000000003E-5</v>
      </c>
      <c r="AM1172">
        <v>6.0000000000000002E-5</v>
      </c>
      <c r="AN1172">
        <v>6.0000000000000002E-5</v>
      </c>
      <c r="AO1172">
        <v>9.0000000000000006E-5</v>
      </c>
      <c r="AP1172">
        <v>0</v>
      </c>
      <c r="AQ1172" t="s">
        <v>607</v>
      </c>
      <c r="AR1172" t="s">
        <v>607</v>
      </c>
      <c r="AS1172" t="s">
        <v>607</v>
      </c>
      <c r="AT1172" t="s">
        <v>606</v>
      </c>
      <c r="AU1172" t="s">
        <v>606</v>
      </c>
      <c r="BK1172">
        <v>2.0000000000000002E-5</v>
      </c>
      <c r="BL1172">
        <v>2.0000000000000002E-5</v>
      </c>
      <c r="BM1172">
        <v>1.0000000000000001E-5</v>
      </c>
      <c r="BN1172">
        <v>0</v>
      </c>
      <c r="BO1172">
        <v>0</v>
      </c>
      <c r="BP1172">
        <v>1.0000000000000001E-5</v>
      </c>
      <c r="BQ1172">
        <v>0</v>
      </c>
      <c r="BR1172">
        <v>4.0000000000000003E-5</v>
      </c>
      <c r="BS1172">
        <v>1.0000000000000001E-5</v>
      </c>
      <c r="BT1172">
        <v>1.0000000000000001E-5</v>
      </c>
      <c r="BU1172">
        <v>3.0000000000000001E-5</v>
      </c>
      <c r="BV1172">
        <v>0.58299999999999996</v>
      </c>
      <c r="BW1172">
        <v>0.71452479999999996</v>
      </c>
      <c r="BX1172">
        <v>16.899999999999999</v>
      </c>
      <c r="BY1172">
        <v>4630.5</v>
      </c>
      <c r="BZ1172">
        <v>193.9</v>
      </c>
      <c r="CB1172">
        <v>113.9</v>
      </c>
      <c r="CC1172">
        <v>3.932671558</v>
      </c>
      <c r="CD1172">
        <v>3.9293287870000002</v>
      </c>
      <c r="CE1172">
        <v>230.72</v>
      </c>
      <c r="CF1172" t="s">
        <v>609</v>
      </c>
      <c r="CG1172">
        <v>15</v>
      </c>
      <c r="CH1172" t="s">
        <v>4191</v>
      </c>
      <c r="CJ1172" t="s">
        <v>2610</v>
      </c>
      <c r="CU1172">
        <v>456</v>
      </c>
      <c r="CV1172">
        <v>450.3</v>
      </c>
      <c r="CW1172" t="s">
        <v>4173</v>
      </c>
      <c r="CX1172">
        <v>0</v>
      </c>
      <c r="CY1172" t="s">
        <v>677</v>
      </c>
    </row>
    <row r="1173" spans="2:103" hidden="1">
      <c r="B1173">
        <v>76741</v>
      </c>
      <c r="C1173" t="s">
        <v>4192</v>
      </c>
      <c r="D1173" t="s">
        <v>592</v>
      </c>
      <c r="E1173" t="s">
        <v>3163</v>
      </c>
      <c r="F1173" t="s">
        <v>594</v>
      </c>
      <c r="G1173" t="s">
        <v>4193</v>
      </c>
      <c r="H1173">
        <v>17415</v>
      </c>
      <c r="I1173" t="s">
        <v>616</v>
      </c>
      <c r="J1173" t="s">
        <v>2620</v>
      </c>
      <c r="K1173">
        <v>5718</v>
      </c>
      <c r="L1173" t="s">
        <v>638</v>
      </c>
      <c r="M1173" t="s">
        <v>4169</v>
      </c>
      <c r="N1173" t="s">
        <v>4170</v>
      </c>
      <c r="O1173" t="s">
        <v>4171</v>
      </c>
      <c r="P1173" t="s">
        <v>4172</v>
      </c>
      <c r="Q1173" t="s">
        <v>642</v>
      </c>
      <c r="R1173">
        <v>320</v>
      </c>
      <c r="S1173">
        <v>320</v>
      </c>
      <c r="T1173">
        <v>310</v>
      </c>
      <c r="U1173">
        <v>6</v>
      </c>
      <c r="V1173">
        <v>6</v>
      </c>
      <c r="W1173">
        <v>21</v>
      </c>
      <c r="Y1173" t="s">
        <v>4186</v>
      </c>
      <c r="Z1173" t="s">
        <v>607</v>
      </c>
      <c r="AA1173">
        <v>2.9999999999999997E-4</v>
      </c>
      <c r="AB1173">
        <v>7.9000000000000008E-3</v>
      </c>
      <c r="AC1173">
        <v>1.3899999999999999E-2</v>
      </c>
      <c r="AD1173" t="s">
        <v>607</v>
      </c>
      <c r="AE1173">
        <v>0.9637</v>
      </c>
      <c r="AF1173">
        <v>1.04E-2</v>
      </c>
      <c r="AG1173">
        <v>2E-3</v>
      </c>
      <c r="AH1173">
        <v>5.0000000000000001E-4</v>
      </c>
      <c r="AI1173">
        <v>5.0000000000000001E-4</v>
      </c>
      <c r="AJ1173">
        <v>2.0000000000000001E-4</v>
      </c>
      <c r="AK1173">
        <v>1E-4</v>
      </c>
      <c r="AL1173">
        <v>1.1E-4</v>
      </c>
      <c r="AM1173">
        <v>6.9999999999999994E-5</v>
      </c>
      <c r="AN1173">
        <v>6.9999999999999994E-5</v>
      </c>
      <c r="AO1173">
        <v>9.0000000000000006E-5</v>
      </c>
      <c r="AP1173">
        <v>0</v>
      </c>
      <c r="AQ1173" t="s">
        <v>607</v>
      </c>
      <c r="AR1173" t="s">
        <v>607</v>
      </c>
      <c r="AS1173" t="s">
        <v>607</v>
      </c>
      <c r="AT1173" t="s">
        <v>606</v>
      </c>
      <c r="AU1173" t="s">
        <v>606</v>
      </c>
      <c r="BK1173">
        <v>1.0000000000000001E-5</v>
      </c>
      <c r="BL1173">
        <v>3.0000000000000001E-5</v>
      </c>
      <c r="BM1173">
        <v>0</v>
      </c>
      <c r="BN1173">
        <v>0</v>
      </c>
      <c r="BO1173">
        <v>0</v>
      </c>
      <c r="BP1173">
        <v>1.0000000000000001E-5</v>
      </c>
      <c r="BQ1173">
        <v>0</v>
      </c>
      <c r="BR1173">
        <v>6.0000000000000002E-5</v>
      </c>
      <c r="BS1173">
        <v>1.0000000000000001E-5</v>
      </c>
      <c r="BT1173">
        <v>1.0000000000000001E-5</v>
      </c>
      <c r="BU1173">
        <v>3.0000000000000001E-5</v>
      </c>
      <c r="BV1173">
        <v>0.58199999999999996</v>
      </c>
      <c r="BW1173">
        <v>0.71329920000000002</v>
      </c>
      <c r="BX1173">
        <v>16.899999999999999</v>
      </c>
      <c r="BY1173">
        <v>4626.5</v>
      </c>
      <c r="BZ1173">
        <v>193.7</v>
      </c>
      <c r="CB1173">
        <v>111.1</v>
      </c>
      <c r="CC1173">
        <v>3.8359948209999999</v>
      </c>
      <c r="CD1173">
        <v>3.8327342249999998</v>
      </c>
      <c r="CE1173">
        <v>225.31</v>
      </c>
      <c r="CF1173" t="s">
        <v>609</v>
      </c>
      <c r="CG1173">
        <v>30</v>
      </c>
      <c r="CH1173" t="s">
        <v>2581</v>
      </c>
      <c r="CJ1173" t="s">
        <v>2582</v>
      </c>
      <c r="CU1173">
        <v>454.7</v>
      </c>
      <c r="CV1173">
        <v>449.1</v>
      </c>
      <c r="CW1173" t="s">
        <v>4173</v>
      </c>
      <c r="CX1173">
        <v>0</v>
      </c>
      <c r="CY1173" t="s">
        <v>677</v>
      </c>
    </row>
    <row r="1174" spans="2:103" hidden="1">
      <c r="B1174">
        <v>86041</v>
      </c>
      <c r="C1174" t="s">
        <v>2725</v>
      </c>
      <c r="D1174" t="s">
        <v>592</v>
      </c>
      <c r="E1174" t="s">
        <v>3163</v>
      </c>
      <c r="F1174" t="s">
        <v>594</v>
      </c>
      <c r="G1174" t="s">
        <v>4194</v>
      </c>
      <c r="H1174">
        <v>17721</v>
      </c>
      <c r="I1174" t="s">
        <v>616</v>
      </c>
      <c r="J1174" t="s">
        <v>2727</v>
      </c>
      <c r="L1174" t="s">
        <v>2310</v>
      </c>
      <c r="N1174" t="s">
        <v>4170</v>
      </c>
      <c r="O1174" t="s">
        <v>4171</v>
      </c>
      <c r="P1174" t="s">
        <v>4172</v>
      </c>
      <c r="Q1174" t="s">
        <v>1644</v>
      </c>
      <c r="R1174">
        <v>700</v>
      </c>
      <c r="S1174">
        <v>700</v>
      </c>
      <c r="T1174">
        <v>510</v>
      </c>
      <c r="U1174">
        <v>9</v>
      </c>
      <c r="V1174">
        <v>9</v>
      </c>
      <c r="W1174">
        <v>20</v>
      </c>
      <c r="Y1174" t="s">
        <v>4195</v>
      </c>
      <c r="Z1174" t="s">
        <v>607</v>
      </c>
      <c r="AA1174">
        <v>2.9999999999999997E-4</v>
      </c>
      <c r="AB1174">
        <v>8.8000000000000005E-3</v>
      </c>
      <c r="AC1174">
        <v>1.6299999999999999E-2</v>
      </c>
      <c r="AD1174" t="s">
        <v>607</v>
      </c>
      <c r="AE1174">
        <v>0.95589999999999997</v>
      </c>
      <c r="AF1174">
        <v>1.26E-2</v>
      </c>
      <c r="AG1174">
        <v>2.7000000000000001E-3</v>
      </c>
      <c r="AH1174">
        <v>8.9999999999999998E-4</v>
      </c>
      <c r="AI1174">
        <v>1E-3</v>
      </c>
      <c r="AJ1174">
        <v>5.0000000000000001E-4</v>
      </c>
      <c r="AK1174">
        <v>2.9999999999999997E-4</v>
      </c>
      <c r="AL1174">
        <v>1.4999999999999999E-4</v>
      </c>
      <c r="AM1174">
        <v>4.0000000000000003E-5</v>
      </c>
      <c r="AN1174">
        <v>1.7000000000000001E-4</v>
      </c>
      <c r="AO1174">
        <v>1E-4</v>
      </c>
      <c r="AP1174">
        <v>0</v>
      </c>
      <c r="AQ1174" t="s">
        <v>606</v>
      </c>
      <c r="AR1174" t="s">
        <v>606</v>
      </c>
      <c r="AS1174" t="s">
        <v>606</v>
      </c>
      <c r="AT1174" t="s">
        <v>606</v>
      </c>
      <c r="AU1174" t="s">
        <v>606</v>
      </c>
      <c r="BK1174">
        <v>1.0000000000000001E-5</v>
      </c>
      <c r="BL1174">
        <v>4.0000000000000003E-5</v>
      </c>
      <c r="BM1174">
        <v>0</v>
      </c>
      <c r="BN1174">
        <v>0</v>
      </c>
      <c r="BO1174">
        <v>0</v>
      </c>
      <c r="BP1174">
        <v>0</v>
      </c>
      <c r="BQ1174">
        <v>0</v>
      </c>
      <c r="BR1174">
        <v>1.1E-4</v>
      </c>
      <c r="BS1174">
        <v>3.0000000000000001E-5</v>
      </c>
      <c r="BT1174">
        <v>2.0000000000000002E-5</v>
      </c>
      <c r="BU1174">
        <v>3.0000000000000001E-5</v>
      </c>
      <c r="BV1174">
        <v>0.58899999999999997</v>
      </c>
      <c r="BW1174">
        <v>0.72187840000000003</v>
      </c>
      <c r="BX1174">
        <v>17.100000000000001</v>
      </c>
      <c r="BY1174">
        <v>4630.7</v>
      </c>
      <c r="BZ1174">
        <v>194.7</v>
      </c>
      <c r="CB1174">
        <v>108.5</v>
      </c>
      <c r="CC1174">
        <v>3.7462235650000002</v>
      </c>
      <c r="CD1174">
        <v>3.7430392750000001</v>
      </c>
      <c r="CE1174">
        <v>220.39</v>
      </c>
      <c r="CF1174" t="s">
        <v>609</v>
      </c>
      <c r="CG1174">
        <v>20</v>
      </c>
      <c r="CH1174" t="s">
        <v>4196</v>
      </c>
      <c r="CJ1174" t="s">
        <v>2730</v>
      </c>
      <c r="CW1174" t="s">
        <v>4173</v>
      </c>
      <c r="CX1174">
        <v>0</v>
      </c>
      <c r="CY1174" t="s">
        <v>677</v>
      </c>
    </row>
    <row r="1175" spans="2:103" hidden="1">
      <c r="B1175">
        <v>76968</v>
      </c>
      <c r="C1175" t="s">
        <v>4197</v>
      </c>
      <c r="D1175" t="s">
        <v>592</v>
      </c>
      <c r="E1175" t="s">
        <v>3163</v>
      </c>
      <c r="F1175" t="s">
        <v>594</v>
      </c>
      <c r="G1175" t="s">
        <v>4198</v>
      </c>
      <c r="H1175">
        <v>18820</v>
      </c>
      <c r="I1175" t="s">
        <v>616</v>
      </c>
      <c r="J1175" t="s">
        <v>4199</v>
      </c>
      <c r="K1175">
        <v>3930</v>
      </c>
      <c r="L1175" t="s">
        <v>638</v>
      </c>
      <c r="M1175" t="s">
        <v>959</v>
      </c>
      <c r="N1175" t="s">
        <v>4170</v>
      </c>
      <c r="O1175" t="s">
        <v>4171</v>
      </c>
      <c r="P1175" t="s">
        <v>4172</v>
      </c>
      <c r="Q1175" t="s">
        <v>642</v>
      </c>
      <c r="R1175">
        <v>260</v>
      </c>
      <c r="S1175">
        <v>260</v>
      </c>
      <c r="T1175">
        <v>132</v>
      </c>
      <c r="U1175">
        <v>-6</v>
      </c>
      <c r="V1175">
        <v>-6</v>
      </c>
      <c r="W1175">
        <v>21</v>
      </c>
      <c r="Y1175" t="s">
        <v>4052</v>
      </c>
      <c r="Z1175" t="s">
        <v>607</v>
      </c>
      <c r="AA1175">
        <v>5.9999999999999995E-4</v>
      </c>
      <c r="AB1175">
        <v>1.8599999999999998E-2</v>
      </c>
      <c r="AC1175">
        <v>1.2800000000000001E-2</v>
      </c>
      <c r="AD1175" t="s">
        <v>607</v>
      </c>
      <c r="AE1175">
        <v>0.94030000000000002</v>
      </c>
      <c r="AF1175">
        <v>1.9699999999999999E-2</v>
      </c>
      <c r="AG1175">
        <v>4.3E-3</v>
      </c>
      <c r="AH1175">
        <v>1.2999999999999999E-3</v>
      </c>
      <c r="AI1175">
        <v>8.0000000000000004E-4</v>
      </c>
      <c r="AJ1175">
        <v>5.0000000000000001E-4</v>
      </c>
      <c r="AK1175">
        <v>2.9999999999999997E-4</v>
      </c>
      <c r="AL1175">
        <v>3.2000000000000003E-4</v>
      </c>
      <c r="AM1175">
        <v>6.0000000000000002E-5</v>
      </c>
      <c r="AN1175">
        <v>1.6000000000000001E-4</v>
      </c>
      <c r="AO1175">
        <v>0</v>
      </c>
      <c r="AP1175">
        <v>0</v>
      </c>
      <c r="AQ1175" t="s">
        <v>607</v>
      </c>
      <c r="AR1175" t="s">
        <v>606</v>
      </c>
      <c r="AS1175" t="s">
        <v>606</v>
      </c>
      <c r="AT1175" t="s">
        <v>606</v>
      </c>
      <c r="AU1175" t="s">
        <v>606</v>
      </c>
      <c r="BK1175">
        <v>1.0000000000000001E-5</v>
      </c>
      <c r="BL1175">
        <v>5.0000000000000002E-5</v>
      </c>
      <c r="BM1175">
        <v>1.0000000000000001E-5</v>
      </c>
      <c r="BN1175">
        <v>0</v>
      </c>
      <c r="BO1175">
        <v>0</v>
      </c>
      <c r="BP1175">
        <v>0</v>
      </c>
      <c r="BQ1175">
        <v>0</v>
      </c>
      <c r="BR1175">
        <v>1.2999999999999999E-4</v>
      </c>
      <c r="BS1175">
        <v>1.0000000000000001E-5</v>
      </c>
      <c r="BT1175">
        <v>2.0000000000000002E-5</v>
      </c>
      <c r="BU1175">
        <v>3.0000000000000001E-5</v>
      </c>
      <c r="BV1175">
        <v>0.59399999999999997</v>
      </c>
      <c r="BW1175">
        <v>0.72800640000000005</v>
      </c>
      <c r="BX1175">
        <v>17.2</v>
      </c>
      <c r="BY1175">
        <v>4608.8999999999996</v>
      </c>
      <c r="BZ1175">
        <v>194.7</v>
      </c>
      <c r="CB1175">
        <v>103.3</v>
      </c>
      <c r="CC1175">
        <v>3.5666810529999999</v>
      </c>
      <c r="CD1175">
        <v>3.5636493740000001</v>
      </c>
      <c r="CE1175">
        <v>208.97</v>
      </c>
      <c r="CF1175" t="s">
        <v>609</v>
      </c>
      <c r="CG1175">
        <v>10</v>
      </c>
      <c r="CH1175" t="s">
        <v>4200</v>
      </c>
      <c r="CJ1175" t="s">
        <v>3053</v>
      </c>
      <c r="CU1175">
        <v>478.1</v>
      </c>
      <c r="CV1175">
        <v>473.9</v>
      </c>
      <c r="CW1175" t="s">
        <v>4173</v>
      </c>
      <c r="CX1175">
        <v>0</v>
      </c>
      <c r="CY1175" t="s">
        <v>677</v>
      </c>
    </row>
    <row r="1176" spans="2:103" hidden="1">
      <c r="B1176">
        <v>76970</v>
      </c>
      <c r="C1176" t="s">
        <v>4201</v>
      </c>
      <c r="D1176" t="s">
        <v>592</v>
      </c>
      <c r="E1176" t="s">
        <v>3163</v>
      </c>
      <c r="F1176" t="s">
        <v>594</v>
      </c>
      <c r="G1176" t="s">
        <v>4202</v>
      </c>
      <c r="H1176">
        <v>18723</v>
      </c>
      <c r="I1176" t="s">
        <v>616</v>
      </c>
      <c r="J1176" t="s">
        <v>2639</v>
      </c>
      <c r="K1176">
        <v>13676</v>
      </c>
      <c r="L1176" t="s">
        <v>638</v>
      </c>
      <c r="M1176" t="s">
        <v>4169</v>
      </c>
      <c r="N1176" t="s">
        <v>4170</v>
      </c>
      <c r="O1176" t="s">
        <v>4171</v>
      </c>
      <c r="P1176" t="s">
        <v>4172</v>
      </c>
      <c r="Q1176" t="s">
        <v>642</v>
      </c>
      <c r="R1176">
        <v>240</v>
      </c>
      <c r="S1176">
        <v>240</v>
      </c>
      <c r="T1176">
        <v>223</v>
      </c>
      <c r="U1176">
        <v>-5</v>
      </c>
      <c r="V1176">
        <v>-5</v>
      </c>
      <c r="W1176">
        <v>21</v>
      </c>
      <c r="Z1176" t="s">
        <v>607</v>
      </c>
      <c r="AA1176">
        <v>2.9999999999999997E-4</v>
      </c>
      <c r="AB1176">
        <v>8.6E-3</v>
      </c>
      <c r="AC1176">
        <v>1.8499999999999999E-2</v>
      </c>
      <c r="AD1176" t="s">
        <v>607</v>
      </c>
      <c r="AE1176">
        <v>0.95569999999999999</v>
      </c>
      <c r="AF1176">
        <v>1.2500000000000001E-2</v>
      </c>
      <c r="AG1176">
        <v>2.3999999999999998E-3</v>
      </c>
      <c r="AH1176">
        <v>5.9999999999999995E-4</v>
      </c>
      <c r="AI1176">
        <v>6.9999999999999999E-4</v>
      </c>
      <c r="AJ1176">
        <v>2.9999999999999997E-4</v>
      </c>
      <c r="AK1176">
        <v>2.0000000000000001E-4</v>
      </c>
      <c r="AL1176">
        <v>1.2E-4</v>
      </c>
      <c r="AM1176">
        <v>0</v>
      </c>
      <c r="AN1176">
        <v>0</v>
      </c>
      <c r="AO1176">
        <v>0</v>
      </c>
      <c r="AP1176">
        <v>0</v>
      </c>
      <c r="AQ1176" t="s">
        <v>607</v>
      </c>
      <c r="AR1176" t="s">
        <v>607</v>
      </c>
      <c r="AS1176" t="s">
        <v>607</v>
      </c>
      <c r="AT1176" t="s">
        <v>606</v>
      </c>
      <c r="AU1176" t="s">
        <v>606</v>
      </c>
      <c r="BK1176">
        <v>0</v>
      </c>
      <c r="BL1176">
        <v>3.0000000000000001E-5</v>
      </c>
      <c r="BM1176">
        <v>0</v>
      </c>
      <c r="BN1176">
        <v>0</v>
      </c>
      <c r="BO1176">
        <v>0</v>
      </c>
      <c r="BP1176">
        <v>0</v>
      </c>
      <c r="BQ1176">
        <v>0</v>
      </c>
      <c r="BR1176">
        <v>5.0000000000000002E-5</v>
      </c>
      <c r="BS1176">
        <v>0</v>
      </c>
      <c r="BT1176">
        <v>0</v>
      </c>
      <c r="BU1176">
        <v>0</v>
      </c>
      <c r="BV1176">
        <v>0.58799999999999997</v>
      </c>
      <c r="BW1176">
        <v>0.72065279999999998</v>
      </c>
      <c r="BX1176">
        <v>17</v>
      </c>
      <c r="BY1176">
        <v>4638.8</v>
      </c>
      <c r="BZ1176">
        <v>194.5</v>
      </c>
      <c r="CB1176">
        <v>104.3</v>
      </c>
      <c r="CC1176">
        <v>3.601208459</v>
      </c>
      <c r="CD1176">
        <v>3.5981474320000002</v>
      </c>
      <c r="CE1176">
        <v>210.17</v>
      </c>
      <c r="CF1176" t="s">
        <v>609</v>
      </c>
      <c r="CG1176">
        <v>22</v>
      </c>
      <c r="CH1176" t="s">
        <v>2643</v>
      </c>
      <c r="CJ1176" t="s">
        <v>2644</v>
      </c>
      <c r="CU1176">
        <v>490.7</v>
      </c>
      <c r="CV1176">
        <v>485.5</v>
      </c>
      <c r="CW1176" t="s">
        <v>4173</v>
      </c>
      <c r="CX1176">
        <v>0</v>
      </c>
      <c r="CY1176" t="s">
        <v>677</v>
      </c>
    </row>
    <row r="1177" spans="2:103" hidden="1">
      <c r="B1177">
        <v>76763</v>
      </c>
      <c r="C1177" t="s">
        <v>4203</v>
      </c>
      <c r="D1177" t="s">
        <v>592</v>
      </c>
      <c r="E1177" t="s">
        <v>3163</v>
      </c>
      <c r="F1177" t="s">
        <v>594</v>
      </c>
      <c r="G1177" t="s">
        <v>4204</v>
      </c>
      <c r="H1177" t="s">
        <v>3243</v>
      </c>
      <c r="I1177" t="s">
        <v>616</v>
      </c>
      <c r="J1177" t="s">
        <v>4205</v>
      </c>
      <c r="K1177">
        <v>17180</v>
      </c>
      <c r="L1177" t="s">
        <v>638</v>
      </c>
      <c r="M1177" t="s">
        <v>4169</v>
      </c>
      <c r="N1177" t="s">
        <v>4170</v>
      </c>
      <c r="P1177" t="s">
        <v>4206</v>
      </c>
      <c r="Q1177" t="s">
        <v>642</v>
      </c>
      <c r="R1177" t="s">
        <v>694</v>
      </c>
      <c r="S1177" t="s">
        <v>694</v>
      </c>
      <c r="T1177" t="s">
        <v>694</v>
      </c>
      <c r="U1177" t="s">
        <v>694</v>
      </c>
      <c r="V1177" t="s">
        <v>694</v>
      </c>
      <c r="W1177">
        <v>23</v>
      </c>
      <c r="Y1177" t="s">
        <v>4207</v>
      </c>
      <c r="AL1177">
        <v>0</v>
      </c>
      <c r="AM1177">
        <v>0</v>
      </c>
      <c r="AN1177">
        <v>0</v>
      </c>
      <c r="AO1177">
        <v>0</v>
      </c>
      <c r="AP1177">
        <v>0</v>
      </c>
      <c r="BK1177">
        <v>0</v>
      </c>
      <c r="BL1177">
        <v>0</v>
      </c>
      <c r="BM1177">
        <v>0</v>
      </c>
      <c r="BN1177">
        <v>0</v>
      </c>
      <c r="BO1177">
        <v>0</v>
      </c>
      <c r="BP1177">
        <v>0</v>
      </c>
      <c r="BQ1177">
        <v>0</v>
      </c>
      <c r="BR1177">
        <v>0</v>
      </c>
      <c r="BS1177">
        <v>0</v>
      </c>
      <c r="BT1177">
        <v>0</v>
      </c>
      <c r="BU1177">
        <v>0</v>
      </c>
      <c r="BW1177">
        <v>0</v>
      </c>
      <c r="CB1177">
        <v>95</v>
      </c>
      <c r="CC1177">
        <v>3.28</v>
      </c>
      <c r="CD1177">
        <v>3.2770000000000001</v>
      </c>
      <c r="CE1177">
        <v>195</v>
      </c>
      <c r="CF1177" t="s">
        <v>609</v>
      </c>
      <c r="CG1177">
        <v>0</v>
      </c>
      <c r="CH1177" t="s">
        <v>4208</v>
      </c>
      <c r="CJ1177" t="s">
        <v>4209</v>
      </c>
      <c r="CU1177">
        <v>461.4</v>
      </c>
      <c r="CV1177">
        <v>456.9</v>
      </c>
      <c r="CW1177" t="s">
        <v>4173</v>
      </c>
    </row>
    <row r="1178" spans="2:103" hidden="1">
      <c r="B1178">
        <v>76862</v>
      </c>
      <c r="C1178" t="s">
        <v>4210</v>
      </c>
      <c r="D1178" t="s">
        <v>592</v>
      </c>
      <c r="E1178" t="s">
        <v>3163</v>
      </c>
      <c r="F1178" t="s">
        <v>594</v>
      </c>
      <c r="G1178" t="s">
        <v>4211</v>
      </c>
      <c r="H1178">
        <v>7514</v>
      </c>
      <c r="I1178" t="s">
        <v>616</v>
      </c>
      <c r="J1178" t="s">
        <v>1498</v>
      </c>
      <c r="K1178">
        <v>10859</v>
      </c>
      <c r="L1178" t="s">
        <v>638</v>
      </c>
      <c r="M1178" t="s">
        <v>1096</v>
      </c>
      <c r="N1178" t="s">
        <v>4170</v>
      </c>
      <c r="O1178" t="s">
        <v>4212</v>
      </c>
      <c r="P1178" t="s">
        <v>4172</v>
      </c>
      <c r="Q1178" t="s">
        <v>642</v>
      </c>
      <c r="R1178">
        <v>190</v>
      </c>
      <c r="S1178">
        <v>190</v>
      </c>
      <c r="T1178">
        <v>199</v>
      </c>
      <c r="U1178">
        <v>1</v>
      </c>
      <c r="V1178">
        <v>1</v>
      </c>
      <c r="W1178">
        <v>20</v>
      </c>
      <c r="Y1178" t="s">
        <v>4213</v>
      </c>
      <c r="Z1178">
        <v>1E-4</v>
      </c>
      <c r="AA1178">
        <v>6.9999999999999999E-4</v>
      </c>
      <c r="AB1178">
        <v>1.5599999999999999E-2</v>
      </c>
      <c r="AC1178">
        <v>1.7999999999999999E-2</v>
      </c>
      <c r="AD1178" t="s">
        <v>607</v>
      </c>
      <c r="AE1178">
        <v>0.94779999999999998</v>
      </c>
      <c r="AF1178">
        <v>1.1299999999999999E-2</v>
      </c>
      <c r="AG1178">
        <v>2.8E-3</v>
      </c>
      <c r="AH1178">
        <v>8.9999999999999998E-4</v>
      </c>
      <c r="AI1178">
        <v>5.9999999999999995E-4</v>
      </c>
      <c r="AJ1178">
        <v>5.0000000000000001E-4</v>
      </c>
      <c r="AK1178">
        <v>2.9999999999999997E-4</v>
      </c>
      <c r="AL1178">
        <v>3.1E-4</v>
      </c>
      <c r="AM1178">
        <v>1.3999999999999999E-4</v>
      </c>
      <c r="AN1178">
        <v>4.0999999999999999E-4</v>
      </c>
      <c r="AO1178">
        <v>9.0000000000000006E-5</v>
      </c>
      <c r="AP1178">
        <v>0</v>
      </c>
      <c r="AQ1178" t="s">
        <v>607</v>
      </c>
      <c r="AR1178" t="s">
        <v>606</v>
      </c>
      <c r="AS1178" t="s">
        <v>606</v>
      </c>
      <c r="AT1178" t="s">
        <v>606</v>
      </c>
      <c r="AU1178" t="s">
        <v>606</v>
      </c>
      <c r="BK1178">
        <v>1.0000000000000001E-5</v>
      </c>
      <c r="BL1178">
        <v>5.0000000000000002E-5</v>
      </c>
      <c r="BM1178">
        <v>2.0000000000000002E-5</v>
      </c>
      <c r="BN1178">
        <v>0</v>
      </c>
      <c r="BO1178">
        <v>0</v>
      </c>
      <c r="BP1178">
        <v>1.0000000000000001E-5</v>
      </c>
      <c r="BQ1178">
        <v>0</v>
      </c>
      <c r="BR1178">
        <v>2.4000000000000001E-4</v>
      </c>
      <c r="BS1178">
        <v>3.0000000000000001E-5</v>
      </c>
      <c r="BT1178">
        <v>2.0000000000000002E-5</v>
      </c>
      <c r="BU1178">
        <v>6.9999999999999994E-5</v>
      </c>
      <c r="BV1178">
        <v>0.59399999999999997</v>
      </c>
      <c r="BW1178">
        <v>0.72800640000000005</v>
      </c>
      <c r="BX1178">
        <v>17.2</v>
      </c>
      <c r="BY1178">
        <v>4623.8</v>
      </c>
      <c r="BZ1178">
        <v>194.4</v>
      </c>
      <c r="CB1178">
        <v>106.5</v>
      </c>
      <c r="CC1178">
        <v>3.6771687530000001</v>
      </c>
      <c r="CD1178">
        <v>3.674043159</v>
      </c>
      <c r="CE1178">
        <v>215.84</v>
      </c>
      <c r="CF1178" t="s">
        <v>609</v>
      </c>
      <c r="CG1178">
        <v>16</v>
      </c>
      <c r="CH1178" t="s">
        <v>1499</v>
      </c>
      <c r="CI1178" t="s">
        <v>157</v>
      </c>
      <c r="CJ1178" t="s">
        <v>1500</v>
      </c>
      <c r="CL1178" t="s">
        <v>157</v>
      </c>
      <c r="CM1178" t="s">
        <v>157</v>
      </c>
      <c r="CN1178" t="s">
        <v>157</v>
      </c>
      <c r="CO1178" t="s">
        <v>157</v>
      </c>
      <c r="CP1178" t="s">
        <v>157</v>
      </c>
      <c r="CQ1178" t="s">
        <v>157</v>
      </c>
      <c r="CU1178">
        <v>462</v>
      </c>
      <c r="CV1178">
        <v>457</v>
      </c>
      <c r="CW1178" t="s">
        <v>4214</v>
      </c>
      <c r="CX1178">
        <v>0</v>
      </c>
      <c r="CY1178" t="s">
        <v>677</v>
      </c>
    </row>
    <row r="1179" spans="2:103" hidden="1">
      <c r="B1179">
        <v>76863</v>
      </c>
      <c r="C1179" t="s">
        <v>2374</v>
      </c>
      <c r="D1179" t="s">
        <v>592</v>
      </c>
      <c r="E1179" t="s">
        <v>3163</v>
      </c>
      <c r="F1179" t="s">
        <v>594</v>
      </c>
      <c r="G1179" t="s">
        <v>4215</v>
      </c>
      <c r="H1179">
        <v>7485</v>
      </c>
      <c r="I1179" t="s">
        <v>616</v>
      </c>
      <c r="J1179" t="s">
        <v>1493</v>
      </c>
      <c r="K1179">
        <v>10085</v>
      </c>
      <c r="L1179" t="s">
        <v>638</v>
      </c>
      <c r="M1179" t="s">
        <v>1096</v>
      </c>
      <c r="N1179" t="s">
        <v>4170</v>
      </c>
      <c r="O1179" t="s">
        <v>4212</v>
      </c>
      <c r="P1179" t="s">
        <v>4172</v>
      </c>
      <c r="Q1179" t="s">
        <v>642</v>
      </c>
      <c r="R1179">
        <v>160</v>
      </c>
      <c r="S1179">
        <v>160</v>
      </c>
      <c r="T1179">
        <v>143</v>
      </c>
      <c r="U1179">
        <v>4</v>
      </c>
      <c r="V1179">
        <v>4</v>
      </c>
      <c r="W1179">
        <v>20</v>
      </c>
      <c r="Y1179" t="s">
        <v>4216</v>
      </c>
      <c r="Z1179">
        <v>1E-4</v>
      </c>
      <c r="AA1179">
        <v>8.0000000000000004E-4</v>
      </c>
      <c r="AB1179">
        <v>1.5800000000000002E-2</v>
      </c>
      <c r="AC1179">
        <v>1.9199999999999998E-2</v>
      </c>
      <c r="AD1179" t="s">
        <v>607</v>
      </c>
      <c r="AE1179">
        <v>0.94479999999999997</v>
      </c>
      <c r="AF1179">
        <v>1.04E-2</v>
      </c>
      <c r="AG1179">
        <v>2E-3</v>
      </c>
      <c r="AH1179">
        <v>5.9999999999999995E-4</v>
      </c>
      <c r="AI1179">
        <v>2.9999999999999997E-4</v>
      </c>
      <c r="AJ1179">
        <v>6.9999999999999999E-4</v>
      </c>
      <c r="AK1179">
        <v>5.9999999999999995E-4</v>
      </c>
      <c r="AL1179">
        <v>1.17E-3</v>
      </c>
      <c r="AM1179">
        <v>7.9000000000000001E-4</v>
      </c>
      <c r="AN1179">
        <v>1.24E-3</v>
      </c>
      <c r="AO1179">
        <v>0</v>
      </c>
      <c r="AP1179">
        <v>0</v>
      </c>
      <c r="AQ1179" t="s">
        <v>606</v>
      </c>
      <c r="AR1179" t="s">
        <v>606</v>
      </c>
      <c r="AS1179" t="s">
        <v>606</v>
      </c>
      <c r="AT1179" t="s">
        <v>606</v>
      </c>
      <c r="AU1179" t="s">
        <v>606</v>
      </c>
      <c r="BK1179">
        <v>2.0000000000000002E-5</v>
      </c>
      <c r="BL1179">
        <v>8.0000000000000007E-5</v>
      </c>
      <c r="BM1179">
        <v>1.0000000000000001E-5</v>
      </c>
      <c r="BN1179">
        <v>0</v>
      </c>
      <c r="BO1179">
        <v>0</v>
      </c>
      <c r="BP1179">
        <v>0</v>
      </c>
      <c r="BQ1179">
        <v>0</v>
      </c>
      <c r="BR1179">
        <v>8.4999999999999995E-4</v>
      </c>
      <c r="BS1179">
        <v>1E-4</v>
      </c>
      <c r="BT1179">
        <v>9.0000000000000006E-5</v>
      </c>
      <c r="BU1179">
        <v>3.5E-4</v>
      </c>
      <c r="BV1179">
        <v>0.60199999999999998</v>
      </c>
      <c r="BW1179">
        <v>0.7378112</v>
      </c>
      <c r="BX1179">
        <v>17.399999999999999</v>
      </c>
      <c r="BY1179">
        <v>4621.8999999999996</v>
      </c>
      <c r="BZ1179">
        <v>195.3</v>
      </c>
      <c r="CB1179">
        <v>100.9</v>
      </c>
      <c r="CC1179">
        <v>3.4838152779999998</v>
      </c>
      <c r="CD1179">
        <v>3.4808540350000001</v>
      </c>
      <c r="CE1179">
        <v>204.53</v>
      </c>
      <c r="CF1179" t="s">
        <v>609</v>
      </c>
      <c r="CG1179">
        <v>10</v>
      </c>
      <c r="CH1179" t="s">
        <v>1494</v>
      </c>
      <c r="CI1179" t="s">
        <v>157</v>
      </c>
      <c r="CJ1179" t="s">
        <v>1495</v>
      </c>
      <c r="CL1179">
        <v>1269.5</v>
      </c>
      <c r="CM1179">
        <v>1276</v>
      </c>
      <c r="CN1179">
        <v>1269.5</v>
      </c>
      <c r="CO1179">
        <v>1276</v>
      </c>
      <c r="CP1179" t="s">
        <v>157</v>
      </c>
      <c r="CQ1179" t="s">
        <v>157</v>
      </c>
      <c r="CU1179">
        <v>460.8</v>
      </c>
      <c r="CV1179">
        <v>456.7</v>
      </c>
      <c r="CW1179" t="s">
        <v>4214</v>
      </c>
      <c r="CX1179">
        <v>0</v>
      </c>
      <c r="CY1179" t="s">
        <v>677</v>
      </c>
    </row>
    <row r="1180" spans="2:103" hidden="1">
      <c r="B1180">
        <v>76879</v>
      </c>
      <c r="C1180" t="s">
        <v>4217</v>
      </c>
      <c r="D1180" t="s">
        <v>592</v>
      </c>
      <c r="E1180" t="s">
        <v>3163</v>
      </c>
      <c r="F1180" t="s">
        <v>594</v>
      </c>
      <c r="G1180" t="s">
        <v>4218</v>
      </c>
      <c r="H1180">
        <v>13577</v>
      </c>
      <c r="I1180" t="s">
        <v>616</v>
      </c>
      <c r="J1180" t="s">
        <v>4219</v>
      </c>
      <c r="K1180">
        <v>14503</v>
      </c>
      <c r="L1180" t="s">
        <v>638</v>
      </c>
      <c r="M1180" t="s">
        <v>852</v>
      </c>
      <c r="N1180" t="s">
        <v>4170</v>
      </c>
      <c r="O1180" t="s">
        <v>4212</v>
      </c>
      <c r="P1180" t="s">
        <v>4220</v>
      </c>
      <c r="Q1180" t="s">
        <v>642</v>
      </c>
      <c r="R1180">
        <v>280</v>
      </c>
      <c r="S1180">
        <v>280</v>
      </c>
      <c r="T1180">
        <v>285</v>
      </c>
      <c r="U1180">
        <v>1</v>
      </c>
      <c r="V1180">
        <v>1</v>
      </c>
      <c r="W1180">
        <v>21</v>
      </c>
      <c r="Y1180" t="s">
        <v>4221</v>
      </c>
      <c r="Z1180" t="s">
        <v>607</v>
      </c>
      <c r="AA1180">
        <v>1E-4</v>
      </c>
      <c r="AB1180">
        <v>3.0000000000000001E-3</v>
      </c>
      <c r="AC1180">
        <v>8.2799999999999999E-2</v>
      </c>
      <c r="AD1180" t="s">
        <v>606</v>
      </c>
      <c r="AE1180">
        <v>0.91400000000000003</v>
      </c>
      <c r="AF1180" t="s">
        <v>606</v>
      </c>
      <c r="AG1180">
        <v>1E-4</v>
      </c>
      <c r="AH1180" t="s">
        <v>606</v>
      </c>
      <c r="AI1180" t="s">
        <v>606</v>
      </c>
      <c r="AJ1180" t="s">
        <v>607</v>
      </c>
      <c r="AK1180" t="s">
        <v>606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 t="s">
        <v>606</v>
      </c>
      <c r="AR1180" t="s">
        <v>606</v>
      </c>
      <c r="AS1180" t="s">
        <v>607</v>
      </c>
      <c r="AT1180" t="s">
        <v>607</v>
      </c>
      <c r="AU1180" t="s">
        <v>606</v>
      </c>
      <c r="BK1180">
        <v>0</v>
      </c>
      <c r="BL1180">
        <v>0</v>
      </c>
      <c r="BM1180">
        <v>0</v>
      </c>
      <c r="BN1180">
        <v>0</v>
      </c>
      <c r="BO1180">
        <v>0</v>
      </c>
      <c r="BP1180">
        <v>0</v>
      </c>
      <c r="BQ1180">
        <v>0</v>
      </c>
      <c r="BR1180">
        <v>0</v>
      </c>
      <c r="BS1180">
        <v>0</v>
      </c>
      <c r="BT1180">
        <v>0</v>
      </c>
      <c r="BU1180">
        <v>0</v>
      </c>
      <c r="BV1180">
        <v>0.63500000000000001</v>
      </c>
      <c r="BW1180">
        <v>0.77825599999999995</v>
      </c>
      <c r="BX1180">
        <v>18.399999999999999</v>
      </c>
      <c r="BY1180">
        <v>4824.6000000000004</v>
      </c>
      <c r="BZ1180">
        <v>199.8</v>
      </c>
      <c r="CB1180">
        <v>133.6</v>
      </c>
      <c r="CC1180">
        <v>4.6128614590000003</v>
      </c>
      <c r="CD1180">
        <v>4.6089405269999997</v>
      </c>
      <c r="CE1180">
        <v>269.8</v>
      </c>
      <c r="CF1180" t="s">
        <v>609</v>
      </c>
      <c r="CG1180">
        <v>0</v>
      </c>
      <c r="CH1180" t="s">
        <v>4222</v>
      </c>
      <c r="CJ1180" t="s">
        <v>1327</v>
      </c>
      <c r="CU1180">
        <v>450.5</v>
      </c>
      <c r="CV1180">
        <v>446.5</v>
      </c>
      <c r="CW1180" t="s">
        <v>4214</v>
      </c>
      <c r="CX1180">
        <v>0</v>
      </c>
      <c r="CY1180" t="s">
        <v>677</v>
      </c>
    </row>
    <row r="1181" spans="2:103" hidden="1">
      <c r="B1181">
        <v>76860</v>
      </c>
      <c r="C1181" t="s">
        <v>4223</v>
      </c>
      <c r="D1181" t="s">
        <v>592</v>
      </c>
      <c r="E1181" t="s">
        <v>3163</v>
      </c>
      <c r="F1181" t="s">
        <v>594</v>
      </c>
      <c r="G1181" t="s">
        <v>4224</v>
      </c>
      <c r="H1181">
        <v>11934</v>
      </c>
      <c r="I1181" t="s">
        <v>616</v>
      </c>
      <c r="J1181" t="s">
        <v>1359</v>
      </c>
      <c r="K1181">
        <v>10855</v>
      </c>
      <c r="L1181" t="s">
        <v>638</v>
      </c>
      <c r="M1181" t="s">
        <v>1096</v>
      </c>
      <c r="N1181" t="s">
        <v>4170</v>
      </c>
      <c r="O1181" t="s">
        <v>4212</v>
      </c>
      <c r="P1181" t="s">
        <v>4220</v>
      </c>
      <c r="Q1181" t="s">
        <v>642</v>
      </c>
      <c r="R1181">
        <v>180</v>
      </c>
      <c r="S1181">
        <v>180</v>
      </c>
      <c r="T1181">
        <v>161</v>
      </c>
      <c r="U1181">
        <v>9</v>
      </c>
      <c r="V1181">
        <v>9</v>
      </c>
      <c r="W1181">
        <v>21</v>
      </c>
      <c r="Y1181" t="s">
        <v>4225</v>
      </c>
      <c r="Z1181" t="s">
        <v>607</v>
      </c>
      <c r="AA1181">
        <v>8.0000000000000004E-4</v>
      </c>
      <c r="AB1181">
        <v>1.5699999999999999E-2</v>
      </c>
      <c r="AC1181">
        <v>2.01E-2</v>
      </c>
      <c r="AD1181" t="s">
        <v>607</v>
      </c>
      <c r="AE1181">
        <v>0.95079999999999998</v>
      </c>
      <c r="AF1181">
        <v>6.4999999999999997E-3</v>
      </c>
      <c r="AG1181">
        <v>1E-3</v>
      </c>
      <c r="AH1181">
        <v>2.9999999999999997E-4</v>
      </c>
      <c r="AI1181">
        <v>2.9999999999999997E-4</v>
      </c>
      <c r="AJ1181">
        <v>5.0000000000000001E-4</v>
      </c>
      <c r="AK1181">
        <v>4.0000000000000002E-4</v>
      </c>
      <c r="AL1181">
        <v>7.6999999999999996E-4</v>
      </c>
      <c r="AM1181">
        <v>5.5000000000000003E-4</v>
      </c>
      <c r="AN1181">
        <v>1.09E-3</v>
      </c>
      <c r="AO1181">
        <v>1.9000000000000001E-4</v>
      </c>
      <c r="AP1181">
        <v>0</v>
      </c>
      <c r="AQ1181" t="s">
        <v>607</v>
      </c>
      <c r="AR1181" t="s">
        <v>606</v>
      </c>
      <c r="AS1181" t="s">
        <v>606</v>
      </c>
      <c r="AT1181" t="s">
        <v>606</v>
      </c>
      <c r="AU1181" t="s">
        <v>606</v>
      </c>
      <c r="BK1181">
        <v>2.0000000000000002E-5</v>
      </c>
      <c r="BL1181">
        <v>6.0000000000000002E-5</v>
      </c>
      <c r="BM1181">
        <v>1.0000000000000001E-5</v>
      </c>
      <c r="BN1181">
        <v>0</v>
      </c>
      <c r="BO1181">
        <v>0</v>
      </c>
      <c r="BP1181">
        <v>1.0000000000000001E-5</v>
      </c>
      <c r="BQ1181">
        <v>0</v>
      </c>
      <c r="BR1181">
        <v>5.6999999999999998E-4</v>
      </c>
      <c r="BS1181">
        <v>6.9999999999999994E-5</v>
      </c>
      <c r="BT1181">
        <v>6.0000000000000002E-5</v>
      </c>
      <c r="BU1181">
        <v>2.0000000000000001E-4</v>
      </c>
      <c r="BV1181">
        <v>0.59599999999999997</v>
      </c>
      <c r="BW1181">
        <v>0.73045760000000004</v>
      </c>
      <c r="BX1181">
        <v>17.3</v>
      </c>
      <c r="BY1181">
        <v>4626.2</v>
      </c>
      <c r="BZ1181">
        <v>194.2</v>
      </c>
      <c r="CB1181">
        <v>105.2</v>
      </c>
      <c r="CC1181">
        <v>3.6322831249999998</v>
      </c>
      <c r="CD1181">
        <v>3.6291956839999999</v>
      </c>
      <c r="CE1181">
        <v>213.61</v>
      </c>
      <c r="CF1181" t="s">
        <v>609</v>
      </c>
      <c r="CG1181">
        <v>12</v>
      </c>
      <c r="CH1181" t="s">
        <v>1361</v>
      </c>
      <c r="CI1181" t="s">
        <v>157</v>
      </c>
      <c r="CJ1181" t="s">
        <v>1362</v>
      </c>
      <c r="CL1181">
        <v>1500</v>
      </c>
      <c r="CM1181">
        <v>1657</v>
      </c>
      <c r="CN1181">
        <v>1500</v>
      </c>
      <c r="CO1181">
        <v>1657</v>
      </c>
      <c r="CP1181" t="s">
        <v>157</v>
      </c>
      <c r="CQ1181" t="s">
        <v>157</v>
      </c>
      <c r="CU1181">
        <v>465.9</v>
      </c>
      <c r="CV1181">
        <v>462.1</v>
      </c>
      <c r="CW1181" t="s">
        <v>4214</v>
      </c>
      <c r="CX1181">
        <v>0</v>
      </c>
      <c r="CY1181" t="s">
        <v>677</v>
      </c>
    </row>
    <row r="1182" spans="2:103" hidden="1">
      <c r="B1182">
        <v>76838</v>
      </c>
      <c r="C1182" t="s">
        <v>4226</v>
      </c>
      <c r="D1182" t="s">
        <v>592</v>
      </c>
      <c r="E1182" t="s">
        <v>3163</v>
      </c>
      <c r="F1182" t="s">
        <v>594</v>
      </c>
      <c r="G1182" t="s">
        <v>4227</v>
      </c>
      <c r="H1182">
        <v>5278</v>
      </c>
      <c r="I1182" t="s">
        <v>616</v>
      </c>
      <c r="J1182" t="s">
        <v>1349</v>
      </c>
      <c r="K1182">
        <v>11709</v>
      </c>
      <c r="L1182" t="s">
        <v>638</v>
      </c>
      <c r="M1182" t="s">
        <v>1096</v>
      </c>
      <c r="N1182" t="s">
        <v>4170</v>
      </c>
      <c r="O1182" t="s">
        <v>4212</v>
      </c>
      <c r="P1182" t="s">
        <v>4220</v>
      </c>
      <c r="Q1182" t="s">
        <v>642</v>
      </c>
      <c r="R1182">
        <v>260</v>
      </c>
      <c r="S1182">
        <v>260</v>
      </c>
      <c r="T1182">
        <v>261</v>
      </c>
      <c r="U1182">
        <v>-3</v>
      </c>
      <c r="V1182">
        <v>-3</v>
      </c>
      <c r="W1182">
        <v>21</v>
      </c>
      <c r="Z1182" t="s">
        <v>607</v>
      </c>
      <c r="AA1182">
        <v>5.9999999999999995E-4</v>
      </c>
      <c r="AB1182">
        <v>1.35E-2</v>
      </c>
      <c r="AC1182">
        <v>2.0400000000000001E-2</v>
      </c>
      <c r="AD1182" t="s">
        <v>607</v>
      </c>
      <c r="AE1182">
        <v>0.95230000000000004</v>
      </c>
      <c r="AF1182">
        <v>1.04E-2</v>
      </c>
      <c r="AG1182">
        <v>1.8E-3</v>
      </c>
      <c r="AH1182">
        <v>2.9999999999999997E-4</v>
      </c>
      <c r="AI1182">
        <v>1E-4</v>
      </c>
      <c r="AJ1182">
        <v>1E-4</v>
      </c>
      <c r="AK1182">
        <v>1E-4</v>
      </c>
      <c r="AL1182">
        <v>1.2999999999999999E-4</v>
      </c>
      <c r="AM1182">
        <v>8.0000000000000007E-5</v>
      </c>
      <c r="AN1182">
        <v>8.0000000000000007E-5</v>
      </c>
      <c r="AO1182">
        <v>0</v>
      </c>
      <c r="AP1182">
        <v>0</v>
      </c>
      <c r="AQ1182" t="s">
        <v>607</v>
      </c>
      <c r="AR1182" t="s">
        <v>606</v>
      </c>
      <c r="AS1182" t="s">
        <v>606</v>
      </c>
      <c r="AT1182" t="s">
        <v>606</v>
      </c>
      <c r="AU1182" t="s">
        <v>606</v>
      </c>
      <c r="BK1182">
        <v>0</v>
      </c>
      <c r="BL1182">
        <v>1.0000000000000001E-5</v>
      </c>
      <c r="BM1182">
        <v>0</v>
      </c>
      <c r="BN1182">
        <v>0</v>
      </c>
      <c r="BO1182">
        <v>0</v>
      </c>
      <c r="BP1182">
        <v>0</v>
      </c>
      <c r="BQ1182">
        <v>0</v>
      </c>
      <c r="BR1182">
        <v>6.0000000000000002E-5</v>
      </c>
      <c r="BS1182">
        <v>1.0000000000000001E-5</v>
      </c>
      <c r="BT1182">
        <v>1.0000000000000001E-5</v>
      </c>
      <c r="BU1182">
        <v>2.0000000000000002E-5</v>
      </c>
      <c r="BV1182">
        <v>0.58799999999999997</v>
      </c>
      <c r="BW1182">
        <v>0.72065279999999998</v>
      </c>
      <c r="BX1182">
        <v>17</v>
      </c>
      <c r="BY1182">
        <v>4637.7</v>
      </c>
      <c r="BZ1182">
        <v>193.7</v>
      </c>
      <c r="CB1182">
        <v>105.2</v>
      </c>
      <c r="CC1182">
        <v>3.6322831249999998</v>
      </c>
      <c r="CD1182">
        <v>3.6291956839999999</v>
      </c>
      <c r="CE1182">
        <v>213.43</v>
      </c>
      <c r="CF1182" t="s">
        <v>609</v>
      </c>
      <c r="CG1182">
        <v>12</v>
      </c>
      <c r="CH1182" t="s">
        <v>1350</v>
      </c>
      <c r="CI1182" t="s">
        <v>157</v>
      </c>
      <c r="CJ1182" t="s">
        <v>1154</v>
      </c>
      <c r="CL1182">
        <v>1367</v>
      </c>
      <c r="CM1182">
        <v>1822.5</v>
      </c>
      <c r="CN1182">
        <v>1367</v>
      </c>
      <c r="CO1182">
        <v>1822.5</v>
      </c>
      <c r="CP1182" t="s">
        <v>157</v>
      </c>
      <c r="CQ1182" t="s">
        <v>157</v>
      </c>
      <c r="CU1182">
        <v>456</v>
      </c>
      <c r="CV1182">
        <v>451</v>
      </c>
      <c r="CW1182" t="s">
        <v>4214</v>
      </c>
      <c r="CX1182">
        <v>0</v>
      </c>
      <c r="CY1182" t="s">
        <v>677</v>
      </c>
    </row>
    <row r="1183" spans="2:103" hidden="1">
      <c r="B1183">
        <v>76831</v>
      </c>
      <c r="C1183" t="s">
        <v>4228</v>
      </c>
      <c r="D1183" t="s">
        <v>592</v>
      </c>
      <c r="E1183" t="s">
        <v>3163</v>
      </c>
      <c r="F1183" t="s">
        <v>594</v>
      </c>
      <c r="G1183" t="s">
        <v>4229</v>
      </c>
      <c r="H1183">
        <v>18012</v>
      </c>
      <c r="I1183" t="s">
        <v>616</v>
      </c>
      <c r="J1183" t="s">
        <v>1436</v>
      </c>
      <c r="K1183">
        <v>11707</v>
      </c>
      <c r="L1183" t="s">
        <v>638</v>
      </c>
      <c r="M1183" t="s">
        <v>4169</v>
      </c>
      <c r="N1183" t="s">
        <v>4170</v>
      </c>
      <c r="O1183" t="s">
        <v>4212</v>
      </c>
      <c r="P1183" t="s">
        <v>4172</v>
      </c>
      <c r="Q1183" t="s">
        <v>642</v>
      </c>
      <c r="R1183">
        <v>200</v>
      </c>
      <c r="S1183">
        <v>200</v>
      </c>
      <c r="T1183">
        <v>184</v>
      </c>
      <c r="U1183">
        <v>-11</v>
      </c>
      <c r="V1183">
        <v>-11</v>
      </c>
      <c r="W1183">
        <v>21</v>
      </c>
      <c r="Y1183" t="s">
        <v>4230</v>
      </c>
      <c r="Z1183" t="s">
        <v>607</v>
      </c>
      <c r="AA1183">
        <v>8.0000000000000004E-4</v>
      </c>
      <c r="AB1183">
        <v>1.4500000000000001E-2</v>
      </c>
      <c r="AC1183">
        <v>1.9199999999999998E-2</v>
      </c>
      <c r="AD1183" t="s">
        <v>607</v>
      </c>
      <c r="AE1183">
        <v>0.95250000000000001</v>
      </c>
      <c r="AF1183">
        <v>4.0000000000000001E-3</v>
      </c>
      <c r="AG1183">
        <v>5.0000000000000001E-4</v>
      </c>
      <c r="AH1183">
        <v>5.0000000000000001E-4</v>
      </c>
      <c r="AI1183">
        <v>5.0000000000000001E-4</v>
      </c>
      <c r="AJ1183">
        <v>1.1000000000000001E-3</v>
      </c>
      <c r="AK1183">
        <v>1E-3</v>
      </c>
      <c r="AL1183">
        <v>1.5499999999999999E-3</v>
      </c>
      <c r="AM1183">
        <v>5.9000000000000003E-4</v>
      </c>
      <c r="AN1183">
        <v>1.2700000000000001E-3</v>
      </c>
      <c r="AO1183">
        <v>3.0000000000000001E-5</v>
      </c>
      <c r="AP1183">
        <v>0</v>
      </c>
      <c r="AQ1183" t="s">
        <v>607</v>
      </c>
      <c r="AR1183" t="s">
        <v>607</v>
      </c>
      <c r="AS1183" t="s">
        <v>607</v>
      </c>
      <c r="AT1183" t="s">
        <v>606</v>
      </c>
      <c r="AU1183" t="s">
        <v>606</v>
      </c>
      <c r="BK1183">
        <v>5.0000000000000002E-5</v>
      </c>
      <c r="BL1183">
        <v>1.2999999999999999E-4</v>
      </c>
      <c r="BM1183">
        <v>4.0000000000000003E-5</v>
      </c>
      <c r="BN1183">
        <v>0</v>
      </c>
      <c r="BO1183">
        <v>2.0000000000000002E-5</v>
      </c>
      <c r="BP1183">
        <v>5.0000000000000002E-5</v>
      </c>
      <c r="BQ1183">
        <v>0</v>
      </c>
      <c r="BR1183">
        <v>1.1199999999999999E-3</v>
      </c>
      <c r="BS1183">
        <v>1.3999999999999999E-4</v>
      </c>
      <c r="BT1183">
        <v>1.2E-4</v>
      </c>
      <c r="BU1183">
        <v>2.9E-4</v>
      </c>
      <c r="BV1183">
        <v>0.60199999999999998</v>
      </c>
      <c r="BW1183">
        <v>0.7378112</v>
      </c>
      <c r="BX1183">
        <v>17.399999999999999</v>
      </c>
      <c r="BY1183">
        <v>4619.2</v>
      </c>
      <c r="BZ1183">
        <v>195</v>
      </c>
      <c r="CB1183">
        <v>103.1</v>
      </c>
      <c r="CC1183">
        <v>3.5597755719999999</v>
      </c>
      <c r="CD1183">
        <v>3.556749763</v>
      </c>
      <c r="CE1183">
        <v>208.61</v>
      </c>
      <c r="CF1183" t="s">
        <v>609</v>
      </c>
      <c r="CG1183">
        <v>5</v>
      </c>
      <c r="CH1183" t="s">
        <v>1438</v>
      </c>
      <c r="CJ1183" t="s">
        <v>1439</v>
      </c>
      <c r="CU1183">
        <v>458</v>
      </c>
      <c r="CV1183">
        <v>453</v>
      </c>
      <c r="CW1183" t="s">
        <v>4214</v>
      </c>
      <c r="CX1183">
        <v>0</v>
      </c>
      <c r="CY1183" t="s">
        <v>677</v>
      </c>
    </row>
    <row r="1184" spans="2:103" hidden="1">
      <c r="B1184">
        <v>76868</v>
      </c>
      <c r="C1184" t="s">
        <v>4231</v>
      </c>
      <c r="D1184" t="s">
        <v>592</v>
      </c>
      <c r="E1184" t="s">
        <v>3163</v>
      </c>
      <c r="F1184" t="s">
        <v>594</v>
      </c>
      <c r="G1184" t="s">
        <v>4232</v>
      </c>
      <c r="H1184">
        <v>17799</v>
      </c>
      <c r="I1184" t="s">
        <v>616</v>
      </c>
      <c r="J1184" t="s">
        <v>1385</v>
      </c>
      <c r="K1184">
        <v>11679</v>
      </c>
      <c r="L1184" t="s">
        <v>638</v>
      </c>
      <c r="M1184" t="s">
        <v>1096</v>
      </c>
      <c r="N1184" t="s">
        <v>4170</v>
      </c>
      <c r="O1184" t="s">
        <v>4212</v>
      </c>
      <c r="P1184" t="s">
        <v>4172</v>
      </c>
      <c r="Q1184" t="s">
        <v>642</v>
      </c>
      <c r="R1184">
        <v>200</v>
      </c>
      <c r="S1184">
        <v>200</v>
      </c>
      <c r="T1184">
        <v>175</v>
      </c>
      <c r="U1184">
        <v>1</v>
      </c>
      <c r="V1184">
        <v>1</v>
      </c>
      <c r="W1184">
        <v>21</v>
      </c>
      <c r="Y1184" t="s">
        <v>4233</v>
      </c>
      <c r="Z1184" t="s">
        <v>607</v>
      </c>
      <c r="AA1184">
        <v>6.9999999999999999E-4</v>
      </c>
      <c r="AB1184">
        <v>1.6299999999999999E-2</v>
      </c>
      <c r="AC1184">
        <v>1.9699999999999999E-2</v>
      </c>
      <c r="AD1184" t="s">
        <v>607</v>
      </c>
      <c r="AE1184">
        <v>0.94779999999999998</v>
      </c>
      <c r="AF1184">
        <v>9.2999999999999992E-3</v>
      </c>
      <c r="AG1184">
        <v>1.6999999999999999E-3</v>
      </c>
      <c r="AH1184">
        <v>5.9999999999999995E-4</v>
      </c>
      <c r="AI1184">
        <v>4.0000000000000002E-4</v>
      </c>
      <c r="AJ1184">
        <v>5.9999999999999995E-4</v>
      </c>
      <c r="AK1184">
        <v>4.0000000000000002E-4</v>
      </c>
      <c r="AL1184">
        <v>6.9999999999999999E-4</v>
      </c>
      <c r="AM1184">
        <v>3.8000000000000002E-4</v>
      </c>
      <c r="AN1184">
        <v>5.5000000000000003E-4</v>
      </c>
      <c r="AO1184">
        <v>9.0000000000000006E-5</v>
      </c>
      <c r="AP1184">
        <v>0</v>
      </c>
      <c r="AQ1184" t="s">
        <v>607</v>
      </c>
      <c r="AR1184" t="s">
        <v>606</v>
      </c>
      <c r="AS1184" t="s">
        <v>606</v>
      </c>
      <c r="AT1184" t="s">
        <v>606</v>
      </c>
      <c r="AU1184" t="s">
        <v>606</v>
      </c>
      <c r="BK1184">
        <v>2.0000000000000002E-5</v>
      </c>
      <c r="BL1184">
        <v>6.0000000000000002E-5</v>
      </c>
      <c r="BM1184">
        <v>1.0000000000000001E-5</v>
      </c>
      <c r="BN1184">
        <v>0</v>
      </c>
      <c r="BO1184">
        <v>0</v>
      </c>
      <c r="BP1184">
        <v>1.0000000000000001E-5</v>
      </c>
      <c r="BQ1184">
        <v>0</v>
      </c>
      <c r="BR1184">
        <v>4.4000000000000002E-4</v>
      </c>
      <c r="BS1184">
        <v>5.0000000000000002E-5</v>
      </c>
      <c r="BT1184">
        <v>5.0000000000000002E-5</v>
      </c>
      <c r="BU1184">
        <v>1.3999999999999999E-4</v>
      </c>
      <c r="BV1184">
        <v>0.59599999999999997</v>
      </c>
      <c r="BW1184">
        <v>0.73045760000000004</v>
      </c>
      <c r="BX1184">
        <v>17.3</v>
      </c>
      <c r="BY1184">
        <v>4626.5</v>
      </c>
      <c r="BZ1184">
        <v>194.4</v>
      </c>
      <c r="CB1184">
        <v>104.7</v>
      </c>
      <c r="CC1184">
        <v>3.615019422</v>
      </c>
      <c r="CD1184">
        <v>3.6119466550000001</v>
      </c>
      <c r="CE1184">
        <v>212.43</v>
      </c>
      <c r="CF1184" t="s">
        <v>609</v>
      </c>
      <c r="CG1184">
        <v>18</v>
      </c>
      <c r="CH1184" t="s">
        <v>1386</v>
      </c>
      <c r="CI1184" t="s">
        <v>157</v>
      </c>
      <c r="CJ1184" t="s">
        <v>1387</v>
      </c>
      <c r="CL1184">
        <v>1377</v>
      </c>
      <c r="CM1184">
        <v>1926</v>
      </c>
      <c r="CN1184">
        <v>1377</v>
      </c>
      <c r="CO1184">
        <v>1926</v>
      </c>
      <c r="CP1184" t="s">
        <v>157</v>
      </c>
      <c r="CQ1184" t="s">
        <v>157</v>
      </c>
      <c r="CU1184">
        <v>464.1</v>
      </c>
      <c r="CV1184">
        <v>459.6</v>
      </c>
      <c r="CW1184" t="s">
        <v>4214</v>
      </c>
      <c r="CX1184">
        <v>0</v>
      </c>
      <c r="CY1184" t="s">
        <v>677</v>
      </c>
    </row>
    <row r="1185" spans="2:103" hidden="1">
      <c r="B1185">
        <v>76880</v>
      </c>
      <c r="C1185" t="s">
        <v>4234</v>
      </c>
      <c r="D1185" t="s">
        <v>592</v>
      </c>
      <c r="E1185" t="s">
        <v>3163</v>
      </c>
      <c r="F1185" t="s">
        <v>594</v>
      </c>
      <c r="G1185" t="s">
        <v>4235</v>
      </c>
      <c r="H1185">
        <v>18573</v>
      </c>
      <c r="I1185" t="s">
        <v>616</v>
      </c>
      <c r="J1185" t="s">
        <v>4236</v>
      </c>
      <c r="K1185">
        <v>13502</v>
      </c>
      <c r="L1185" t="s">
        <v>638</v>
      </c>
      <c r="M1185" t="s">
        <v>4169</v>
      </c>
      <c r="N1185" t="s">
        <v>4170</v>
      </c>
      <c r="O1185" t="s">
        <v>4212</v>
      </c>
      <c r="P1185" t="s">
        <v>4172</v>
      </c>
      <c r="Q1185" t="s">
        <v>963</v>
      </c>
      <c r="R1185">
        <v>350</v>
      </c>
      <c r="S1185">
        <v>350</v>
      </c>
      <c r="T1185">
        <v>380</v>
      </c>
      <c r="U1185">
        <v>-6</v>
      </c>
      <c r="V1185">
        <v>-6</v>
      </c>
      <c r="W1185">
        <v>21</v>
      </c>
      <c r="Z1185">
        <v>2.0000000000000001E-4</v>
      </c>
      <c r="AA1185">
        <v>6.9999999999999999E-4</v>
      </c>
      <c r="AB1185">
        <v>1.6299999999999999E-2</v>
      </c>
      <c r="AC1185">
        <v>1.5100000000000001E-2</v>
      </c>
      <c r="AD1185" t="s">
        <v>606</v>
      </c>
      <c r="AE1185">
        <v>0.95579999999999998</v>
      </c>
      <c r="AF1185">
        <v>8.6E-3</v>
      </c>
      <c r="AG1185">
        <v>1.8E-3</v>
      </c>
      <c r="AH1185">
        <v>4.0000000000000002E-4</v>
      </c>
      <c r="AI1185">
        <v>2.9999999999999997E-4</v>
      </c>
      <c r="AJ1185">
        <v>2.0000000000000001E-4</v>
      </c>
      <c r="AK1185">
        <v>1E-4</v>
      </c>
      <c r="AL1185">
        <v>6.9999999999999994E-5</v>
      </c>
      <c r="AM1185">
        <v>6.9999999999999994E-5</v>
      </c>
      <c r="AN1185">
        <v>1.7000000000000001E-4</v>
      </c>
      <c r="AO1185">
        <v>0</v>
      </c>
      <c r="AP1185">
        <v>0</v>
      </c>
      <c r="AQ1185" t="s">
        <v>606</v>
      </c>
      <c r="AR1185" t="s">
        <v>607</v>
      </c>
      <c r="AS1185" t="s">
        <v>607</v>
      </c>
      <c r="AT1185" t="s">
        <v>606</v>
      </c>
      <c r="AU1185" t="s">
        <v>606</v>
      </c>
      <c r="BK1185">
        <v>1.0000000000000001E-5</v>
      </c>
      <c r="BL1185">
        <v>2.0000000000000002E-5</v>
      </c>
      <c r="BM1185">
        <v>0</v>
      </c>
      <c r="BN1185">
        <v>0</v>
      </c>
      <c r="BO1185">
        <v>0</v>
      </c>
      <c r="BP1185">
        <v>0</v>
      </c>
      <c r="BQ1185">
        <v>0</v>
      </c>
      <c r="BR1185">
        <v>1.1E-4</v>
      </c>
      <c r="BS1185">
        <v>1.0000000000000001E-5</v>
      </c>
      <c r="BT1185">
        <v>1.0000000000000001E-5</v>
      </c>
      <c r="BU1185">
        <v>3.0000000000000001E-5</v>
      </c>
      <c r="BV1185">
        <v>0.58399999999999996</v>
      </c>
      <c r="BW1185">
        <v>0.71575040000000001</v>
      </c>
      <c r="BX1185">
        <v>16.899999999999999</v>
      </c>
      <c r="BY1185">
        <v>4617.2</v>
      </c>
      <c r="BZ1185">
        <v>192.9</v>
      </c>
      <c r="CB1185">
        <v>103.9</v>
      </c>
      <c r="CC1185">
        <v>3.587397497</v>
      </c>
      <c r="CD1185">
        <v>3.5843482089999998</v>
      </c>
      <c r="CE1185">
        <v>210.53</v>
      </c>
      <c r="CF1185" t="s">
        <v>609</v>
      </c>
      <c r="CG1185">
        <v>0</v>
      </c>
      <c r="CH1185" t="s">
        <v>4237</v>
      </c>
      <c r="CJ1185" t="s">
        <v>3269</v>
      </c>
      <c r="CU1185">
        <v>448.4</v>
      </c>
      <c r="CV1185">
        <v>443.5</v>
      </c>
      <c r="CW1185" t="s">
        <v>4214</v>
      </c>
      <c r="CX1185">
        <v>0</v>
      </c>
      <c r="CY1185" t="s">
        <v>677</v>
      </c>
    </row>
    <row r="1186" spans="2:103" hidden="1">
      <c r="B1186">
        <v>76874</v>
      </c>
      <c r="C1186" t="s">
        <v>4238</v>
      </c>
      <c r="D1186" t="s">
        <v>592</v>
      </c>
      <c r="E1186" t="s">
        <v>3163</v>
      </c>
      <c r="F1186" t="s">
        <v>594</v>
      </c>
      <c r="G1186" t="s">
        <v>4239</v>
      </c>
      <c r="H1186">
        <v>17200</v>
      </c>
      <c r="I1186" t="s">
        <v>616</v>
      </c>
      <c r="J1186" t="s">
        <v>1319</v>
      </c>
      <c r="K1186">
        <v>14502</v>
      </c>
      <c r="L1186" t="s">
        <v>638</v>
      </c>
      <c r="M1186" t="s">
        <v>1096</v>
      </c>
      <c r="N1186" t="s">
        <v>4170</v>
      </c>
      <c r="O1186" t="s">
        <v>4212</v>
      </c>
      <c r="P1186" t="s">
        <v>4172</v>
      </c>
      <c r="Q1186" t="s">
        <v>642</v>
      </c>
      <c r="R1186">
        <v>260</v>
      </c>
      <c r="S1186">
        <v>260</v>
      </c>
      <c r="T1186">
        <v>275</v>
      </c>
      <c r="U1186">
        <v>-8</v>
      </c>
      <c r="V1186">
        <v>-8</v>
      </c>
      <c r="W1186">
        <v>21</v>
      </c>
      <c r="Y1186" t="s">
        <v>4240</v>
      </c>
      <c r="Z1186" t="s">
        <v>607</v>
      </c>
      <c r="AA1186">
        <v>6.9999999999999999E-4</v>
      </c>
      <c r="AB1186">
        <v>1.7299999999999999E-2</v>
      </c>
      <c r="AC1186">
        <v>1.43E-2</v>
      </c>
      <c r="AD1186" t="s">
        <v>607</v>
      </c>
      <c r="AE1186">
        <v>0.9476</v>
      </c>
      <c r="AF1186">
        <v>1.18E-2</v>
      </c>
      <c r="AG1186">
        <v>3.5000000000000001E-3</v>
      </c>
      <c r="AH1186">
        <v>1.2999999999999999E-3</v>
      </c>
      <c r="AI1186">
        <v>1.1000000000000001E-3</v>
      </c>
      <c r="AJ1186">
        <v>6.9999999999999999E-4</v>
      </c>
      <c r="AK1186">
        <v>4.0000000000000002E-4</v>
      </c>
      <c r="AL1186">
        <v>3.8999999999999999E-4</v>
      </c>
      <c r="AM1186">
        <v>1.2999999999999999E-4</v>
      </c>
      <c r="AN1186">
        <v>4.2999999999999999E-4</v>
      </c>
      <c r="AO1186">
        <v>0</v>
      </c>
      <c r="AP1186">
        <v>0</v>
      </c>
      <c r="AQ1186" t="s">
        <v>607</v>
      </c>
      <c r="AR1186" t="s">
        <v>607</v>
      </c>
      <c r="AS1186" t="s">
        <v>606</v>
      </c>
      <c r="AT1186" t="s">
        <v>606</v>
      </c>
      <c r="AU1186" t="s">
        <v>606</v>
      </c>
      <c r="BK1186">
        <v>1.0000000000000001E-5</v>
      </c>
      <c r="BL1186">
        <v>5.0000000000000002E-5</v>
      </c>
      <c r="BM1186">
        <v>1.0000000000000001E-5</v>
      </c>
      <c r="BN1186">
        <v>0</v>
      </c>
      <c r="BO1186">
        <v>0</v>
      </c>
      <c r="BP1186">
        <v>0</v>
      </c>
      <c r="BQ1186">
        <v>0</v>
      </c>
      <c r="BR1186">
        <v>1.6000000000000001E-4</v>
      </c>
      <c r="BS1186">
        <v>4.0000000000000003E-5</v>
      </c>
      <c r="BT1186">
        <v>2.0000000000000002E-5</v>
      </c>
      <c r="BU1186">
        <v>6.0000000000000002E-5</v>
      </c>
      <c r="BV1186">
        <v>0.59299999999999997</v>
      </c>
      <c r="BW1186">
        <v>0.7267808</v>
      </c>
      <c r="BX1186">
        <v>17.2</v>
      </c>
      <c r="BY1186">
        <v>4611</v>
      </c>
      <c r="BZ1186">
        <v>194.2</v>
      </c>
      <c r="CB1186">
        <v>104</v>
      </c>
      <c r="CC1186">
        <v>3.5908502370000002</v>
      </c>
      <c r="CD1186">
        <v>3.5877980150000002</v>
      </c>
      <c r="CE1186">
        <v>210.68</v>
      </c>
      <c r="CF1186" t="s">
        <v>609</v>
      </c>
      <c r="CG1186">
        <v>7.5</v>
      </c>
      <c r="CH1186" t="s">
        <v>1320</v>
      </c>
      <c r="CI1186" t="s">
        <v>157</v>
      </c>
      <c r="CJ1186" t="s">
        <v>1321</v>
      </c>
      <c r="CL1186">
        <v>1320</v>
      </c>
      <c r="CM1186">
        <v>1762</v>
      </c>
      <c r="CN1186">
        <v>1320</v>
      </c>
      <c r="CO1186">
        <v>1762</v>
      </c>
      <c r="CP1186" t="s">
        <v>157</v>
      </c>
      <c r="CQ1186" t="s">
        <v>157</v>
      </c>
      <c r="CU1186">
        <v>448.3</v>
      </c>
      <c r="CV1186">
        <v>443.9</v>
      </c>
      <c r="CW1186" t="s">
        <v>4214</v>
      </c>
      <c r="CX1186">
        <v>0</v>
      </c>
      <c r="CY1186" t="s">
        <v>677</v>
      </c>
    </row>
    <row r="1187" spans="2:103" hidden="1">
      <c r="B1187">
        <v>76882</v>
      </c>
      <c r="C1187" t="s">
        <v>4241</v>
      </c>
      <c r="D1187" t="s">
        <v>592</v>
      </c>
      <c r="E1187" t="s">
        <v>3163</v>
      </c>
      <c r="F1187" t="s">
        <v>594</v>
      </c>
      <c r="G1187" t="s">
        <v>4242</v>
      </c>
      <c r="H1187">
        <v>11424</v>
      </c>
      <c r="I1187" t="s">
        <v>616</v>
      </c>
      <c r="J1187" t="s">
        <v>1269</v>
      </c>
      <c r="K1187">
        <v>12453</v>
      </c>
      <c r="L1187" t="s">
        <v>638</v>
      </c>
      <c r="M1187" t="s">
        <v>1096</v>
      </c>
      <c r="N1187" t="s">
        <v>4170</v>
      </c>
      <c r="O1187" t="s">
        <v>4212</v>
      </c>
      <c r="P1187" t="s">
        <v>4220</v>
      </c>
      <c r="Q1187" t="s">
        <v>642</v>
      </c>
      <c r="R1187">
        <v>270</v>
      </c>
      <c r="S1187">
        <v>270</v>
      </c>
      <c r="T1187">
        <v>265</v>
      </c>
      <c r="U1187">
        <v>5</v>
      </c>
      <c r="V1187">
        <v>5</v>
      </c>
      <c r="W1187">
        <v>21</v>
      </c>
      <c r="Y1187" t="s">
        <v>4178</v>
      </c>
      <c r="Z1187" t="s">
        <v>607</v>
      </c>
      <c r="AA1187">
        <v>6.9999999999999999E-4</v>
      </c>
      <c r="AB1187">
        <v>1.7100000000000001E-2</v>
      </c>
      <c r="AC1187">
        <v>1.6299999999999999E-2</v>
      </c>
      <c r="AD1187" t="s">
        <v>607</v>
      </c>
      <c r="AE1187">
        <v>0.95020000000000004</v>
      </c>
      <c r="AF1187">
        <v>9.5999999999999992E-3</v>
      </c>
      <c r="AG1187">
        <v>2.2000000000000001E-3</v>
      </c>
      <c r="AH1187">
        <v>6.9999999999999999E-4</v>
      </c>
      <c r="AI1187">
        <v>5.0000000000000001E-4</v>
      </c>
      <c r="AJ1187">
        <v>5.0000000000000001E-4</v>
      </c>
      <c r="AK1187">
        <v>2.9999999999999997E-4</v>
      </c>
      <c r="AL1187">
        <v>3.8000000000000002E-4</v>
      </c>
      <c r="AM1187">
        <v>2.2000000000000001E-4</v>
      </c>
      <c r="AN1187">
        <v>6.9999999999999999E-4</v>
      </c>
      <c r="AO1187">
        <v>9.0000000000000006E-5</v>
      </c>
      <c r="AP1187">
        <v>0</v>
      </c>
      <c r="AQ1187" t="s">
        <v>607</v>
      </c>
      <c r="AR1187" t="s">
        <v>607</v>
      </c>
      <c r="AS1187" t="s">
        <v>607</v>
      </c>
      <c r="AT1187" t="s">
        <v>607</v>
      </c>
      <c r="AU1187" t="s">
        <v>606</v>
      </c>
      <c r="BK1187">
        <v>2.0000000000000002E-5</v>
      </c>
      <c r="BL1187">
        <v>4.0000000000000003E-5</v>
      </c>
      <c r="BM1187">
        <v>1.0000000000000001E-5</v>
      </c>
      <c r="BN1187">
        <v>0</v>
      </c>
      <c r="BO1187">
        <v>0</v>
      </c>
      <c r="BP1187">
        <v>1.0000000000000001E-5</v>
      </c>
      <c r="BQ1187">
        <v>0</v>
      </c>
      <c r="BR1187">
        <v>2.7999999999999998E-4</v>
      </c>
      <c r="BS1187">
        <v>3.0000000000000001E-5</v>
      </c>
      <c r="BT1187">
        <v>3.0000000000000001E-5</v>
      </c>
      <c r="BU1187">
        <v>9.0000000000000006E-5</v>
      </c>
      <c r="BV1187">
        <v>0.59299999999999997</v>
      </c>
      <c r="BW1187">
        <v>0.7267808</v>
      </c>
      <c r="BX1187">
        <v>17.2</v>
      </c>
      <c r="BY1187">
        <v>4616.7</v>
      </c>
      <c r="BZ1187">
        <v>193.9</v>
      </c>
      <c r="CB1187">
        <v>107.3</v>
      </c>
      <c r="CC1187">
        <v>3.7047906780000002</v>
      </c>
      <c r="CD1187">
        <v>3.7016416059999999</v>
      </c>
      <c r="CE1187">
        <v>217.99</v>
      </c>
      <c r="CF1187" t="s">
        <v>609</v>
      </c>
      <c r="CG1187">
        <v>15</v>
      </c>
      <c r="CH1187" t="s">
        <v>1271</v>
      </c>
      <c r="CI1187" t="s">
        <v>157</v>
      </c>
      <c r="CJ1187" t="s">
        <v>1272</v>
      </c>
      <c r="CL1187">
        <v>1406</v>
      </c>
      <c r="CM1187">
        <v>1878</v>
      </c>
      <c r="CN1187">
        <v>1406</v>
      </c>
      <c r="CO1187">
        <v>1878</v>
      </c>
      <c r="CP1187" t="s">
        <v>157</v>
      </c>
      <c r="CQ1187" t="s">
        <v>157</v>
      </c>
      <c r="CU1187">
        <v>461.3</v>
      </c>
      <c r="CV1187">
        <v>457.8</v>
      </c>
      <c r="CW1187" t="s">
        <v>4214</v>
      </c>
      <c r="CX1187">
        <v>0</v>
      </c>
      <c r="CY1187" t="s">
        <v>677</v>
      </c>
    </row>
    <row r="1188" spans="2:103" hidden="1">
      <c r="B1188">
        <v>76871</v>
      </c>
      <c r="C1188" t="s">
        <v>4243</v>
      </c>
      <c r="D1188" t="s">
        <v>592</v>
      </c>
      <c r="E1188" t="s">
        <v>3163</v>
      </c>
      <c r="F1188" t="s">
        <v>594</v>
      </c>
      <c r="G1188" t="s">
        <v>4244</v>
      </c>
      <c r="H1188">
        <v>6012</v>
      </c>
      <c r="I1188" t="s">
        <v>616</v>
      </c>
      <c r="J1188" t="s">
        <v>1380</v>
      </c>
      <c r="K1188">
        <v>10860</v>
      </c>
      <c r="L1188" t="s">
        <v>638</v>
      </c>
      <c r="M1188" t="s">
        <v>1096</v>
      </c>
      <c r="N1188" t="s">
        <v>4170</v>
      </c>
      <c r="O1188" t="s">
        <v>4212</v>
      </c>
      <c r="P1188" t="s">
        <v>4172</v>
      </c>
      <c r="Q1188" t="s">
        <v>642</v>
      </c>
      <c r="R1188">
        <v>200</v>
      </c>
      <c r="S1188">
        <v>200</v>
      </c>
      <c r="T1188">
        <v>193</v>
      </c>
      <c r="U1188">
        <v>4</v>
      </c>
      <c r="V1188">
        <v>4</v>
      </c>
      <c r="W1188">
        <v>20</v>
      </c>
      <c r="Y1188" t="s">
        <v>4245</v>
      </c>
      <c r="Z1188">
        <v>1E-4</v>
      </c>
      <c r="AA1188">
        <v>6.9999999999999999E-4</v>
      </c>
      <c r="AB1188">
        <v>1.72E-2</v>
      </c>
      <c r="AC1188">
        <v>1.7600000000000001E-2</v>
      </c>
      <c r="AD1188" t="s">
        <v>607</v>
      </c>
      <c r="AE1188">
        <v>0.94530000000000003</v>
      </c>
      <c r="AF1188">
        <v>1.12E-2</v>
      </c>
      <c r="AG1188">
        <v>2.8999999999999998E-3</v>
      </c>
      <c r="AH1188">
        <v>1E-3</v>
      </c>
      <c r="AI1188">
        <v>8.0000000000000004E-4</v>
      </c>
      <c r="AJ1188">
        <v>6.9999999999999999E-4</v>
      </c>
      <c r="AK1188">
        <v>4.0000000000000002E-4</v>
      </c>
      <c r="AL1188">
        <v>6.2E-4</v>
      </c>
      <c r="AM1188">
        <v>2.1000000000000001E-4</v>
      </c>
      <c r="AN1188">
        <v>5.9999999999999995E-4</v>
      </c>
      <c r="AO1188">
        <v>9.0000000000000006E-5</v>
      </c>
      <c r="AP1188">
        <v>0</v>
      </c>
      <c r="AQ1188" t="s">
        <v>607</v>
      </c>
      <c r="AR1188" t="s">
        <v>607</v>
      </c>
      <c r="AS1188" t="s">
        <v>607</v>
      </c>
      <c r="AT1188" t="s">
        <v>606</v>
      </c>
      <c r="AU1188" t="s">
        <v>606</v>
      </c>
      <c r="BK1188">
        <v>2.0000000000000002E-5</v>
      </c>
      <c r="BL1188">
        <v>6.0000000000000002E-5</v>
      </c>
      <c r="BM1188">
        <v>1.0000000000000001E-5</v>
      </c>
      <c r="BN1188">
        <v>0</v>
      </c>
      <c r="BO1188">
        <v>0</v>
      </c>
      <c r="BP1188">
        <v>1.0000000000000001E-5</v>
      </c>
      <c r="BQ1188">
        <v>0</v>
      </c>
      <c r="BR1188">
        <v>3.2000000000000003E-4</v>
      </c>
      <c r="BS1188">
        <v>4.0000000000000003E-5</v>
      </c>
      <c r="BT1188">
        <v>3.0000000000000001E-5</v>
      </c>
      <c r="BU1188">
        <v>9.0000000000000006E-5</v>
      </c>
      <c r="BV1188">
        <v>0.59699999999999998</v>
      </c>
      <c r="BW1188">
        <v>0.73168319999999998</v>
      </c>
      <c r="BX1188">
        <v>17.3</v>
      </c>
      <c r="BY1188">
        <v>4619.3999999999996</v>
      </c>
      <c r="BZ1188">
        <v>194.6</v>
      </c>
      <c r="CB1188">
        <v>105.1</v>
      </c>
      <c r="CC1188">
        <v>3.628830384</v>
      </c>
      <c r="CD1188">
        <v>3.625745878</v>
      </c>
      <c r="CE1188">
        <v>213.89</v>
      </c>
      <c r="CF1188" t="s">
        <v>609</v>
      </c>
      <c r="CG1188">
        <v>18</v>
      </c>
      <c r="CH1188" t="s">
        <v>1381</v>
      </c>
      <c r="CI1188" t="s">
        <v>157</v>
      </c>
      <c r="CJ1188" t="s">
        <v>1382</v>
      </c>
      <c r="CL1188">
        <v>1398</v>
      </c>
      <c r="CM1188">
        <v>1819</v>
      </c>
      <c r="CN1188">
        <v>1398</v>
      </c>
      <c r="CO1188">
        <v>1819</v>
      </c>
      <c r="CP1188" t="s">
        <v>157</v>
      </c>
      <c r="CQ1188" t="s">
        <v>157</v>
      </c>
      <c r="CU1188">
        <v>461.9</v>
      </c>
      <c r="CV1188">
        <v>457.7</v>
      </c>
      <c r="CW1188" t="s">
        <v>4214</v>
      </c>
      <c r="CX1188">
        <v>0</v>
      </c>
      <c r="CY1188" t="s">
        <v>677</v>
      </c>
    </row>
    <row r="1189" spans="2:103" hidden="1">
      <c r="B1189">
        <v>76865</v>
      </c>
      <c r="C1189" t="s">
        <v>2425</v>
      </c>
      <c r="D1189" t="s">
        <v>592</v>
      </c>
      <c r="E1189" t="s">
        <v>3163</v>
      </c>
      <c r="F1189" t="s">
        <v>594</v>
      </c>
      <c r="G1189" t="s">
        <v>4246</v>
      </c>
      <c r="H1189">
        <v>8374</v>
      </c>
      <c r="I1189" t="s">
        <v>616</v>
      </c>
      <c r="J1189" t="s">
        <v>1193</v>
      </c>
      <c r="K1189">
        <v>10086</v>
      </c>
      <c r="L1189" t="s">
        <v>638</v>
      </c>
      <c r="M1189" t="s">
        <v>1096</v>
      </c>
      <c r="N1189" t="s">
        <v>4170</v>
      </c>
      <c r="O1189" t="s">
        <v>4212</v>
      </c>
      <c r="P1189" t="s">
        <v>4172</v>
      </c>
      <c r="Q1189" t="s">
        <v>642</v>
      </c>
      <c r="R1189">
        <v>190</v>
      </c>
      <c r="S1189">
        <v>190</v>
      </c>
      <c r="T1189">
        <v>192</v>
      </c>
      <c r="U1189">
        <v>-10</v>
      </c>
      <c r="V1189">
        <v>-10</v>
      </c>
      <c r="W1189">
        <v>20</v>
      </c>
      <c r="Y1189" t="s">
        <v>4247</v>
      </c>
      <c r="Z1189">
        <v>1E-4</v>
      </c>
      <c r="AA1189">
        <v>6.9999999999999999E-4</v>
      </c>
      <c r="AB1189">
        <v>1.5599999999999999E-2</v>
      </c>
      <c r="AC1189">
        <v>1.77E-2</v>
      </c>
      <c r="AD1189" t="s">
        <v>607</v>
      </c>
      <c r="AE1189">
        <v>0.94610000000000005</v>
      </c>
      <c r="AF1189">
        <v>1.23E-2</v>
      </c>
      <c r="AG1189">
        <v>3.0000000000000001E-3</v>
      </c>
      <c r="AH1189">
        <v>1E-3</v>
      </c>
      <c r="AI1189">
        <v>6.9999999999999999E-4</v>
      </c>
      <c r="AJ1189">
        <v>5.9999999999999995E-4</v>
      </c>
      <c r="AK1189">
        <v>2.9999999999999997E-4</v>
      </c>
      <c r="AL1189">
        <v>5.0000000000000001E-4</v>
      </c>
      <c r="AM1189">
        <v>2.3000000000000001E-4</v>
      </c>
      <c r="AN1189">
        <v>6.0999999999999997E-4</v>
      </c>
      <c r="AO1189">
        <v>9.0000000000000006E-5</v>
      </c>
      <c r="AP1189">
        <v>0</v>
      </c>
      <c r="AQ1189" t="s">
        <v>607</v>
      </c>
      <c r="AR1189" t="s">
        <v>607</v>
      </c>
      <c r="AS1189" t="s">
        <v>606</v>
      </c>
      <c r="AT1189" t="s">
        <v>606</v>
      </c>
      <c r="AU1189" t="s">
        <v>606</v>
      </c>
      <c r="BK1189">
        <v>1.0000000000000001E-5</v>
      </c>
      <c r="BL1189">
        <v>5.0000000000000002E-5</v>
      </c>
      <c r="BM1189">
        <v>1.0000000000000001E-5</v>
      </c>
      <c r="BN1189">
        <v>0</v>
      </c>
      <c r="BO1189">
        <v>0</v>
      </c>
      <c r="BP1189">
        <v>1.0000000000000001E-5</v>
      </c>
      <c r="BQ1189">
        <v>0</v>
      </c>
      <c r="BR1189">
        <v>2.5000000000000001E-4</v>
      </c>
      <c r="BS1189">
        <v>3.0000000000000001E-5</v>
      </c>
      <c r="BT1189">
        <v>3.0000000000000001E-5</v>
      </c>
      <c r="BU1189">
        <v>8.0000000000000007E-5</v>
      </c>
      <c r="BV1189">
        <v>0.59599999999999997</v>
      </c>
      <c r="BW1189">
        <v>0.73045760000000004</v>
      </c>
      <c r="BX1189">
        <v>17.3</v>
      </c>
      <c r="BY1189">
        <v>4622.5</v>
      </c>
      <c r="BZ1189">
        <v>194.7</v>
      </c>
      <c r="CB1189">
        <v>105</v>
      </c>
      <c r="CC1189">
        <v>3.6253776439999998</v>
      </c>
      <c r="CD1189">
        <v>3.6222960729999998</v>
      </c>
      <c r="CE1189">
        <v>213.05</v>
      </c>
      <c r="CF1189" t="s">
        <v>609</v>
      </c>
      <c r="CG1189">
        <v>5</v>
      </c>
      <c r="CH1189" t="s">
        <v>1194</v>
      </c>
      <c r="CI1189" t="s">
        <v>157</v>
      </c>
      <c r="CJ1189" t="s">
        <v>1195</v>
      </c>
      <c r="CL1189">
        <v>1261.5</v>
      </c>
      <c r="CM1189">
        <v>1275</v>
      </c>
      <c r="CN1189">
        <v>1261.5</v>
      </c>
      <c r="CO1189">
        <v>1275</v>
      </c>
      <c r="CP1189" t="s">
        <v>157</v>
      </c>
      <c r="CQ1189" t="s">
        <v>157</v>
      </c>
      <c r="CU1189">
        <v>464.2</v>
      </c>
      <c r="CV1189">
        <v>458.5</v>
      </c>
      <c r="CW1189" t="s">
        <v>4214</v>
      </c>
      <c r="CX1189">
        <v>0</v>
      </c>
      <c r="CY1189" t="s">
        <v>677</v>
      </c>
    </row>
    <row r="1190" spans="2:103" hidden="1">
      <c r="B1190">
        <v>76866</v>
      </c>
      <c r="C1190" t="s">
        <v>4248</v>
      </c>
      <c r="D1190" t="s">
        <v>592</v>
      </c>
      <c r="E1190" t="s">
        <v>3163</v>
      </c>
      <c r="F1190" t="s">
        <v>594</v>
      </c>
      <c r="G1190" t="s">
        <v>4249</v>
      </c>
      <c r="H1190">
        <v>5706</v>
      </c>
      <c r="I1190" t="s">
        <v>616</v>
      </c>
      <c r="J1190" t="s">
        <v>1309</v>
      </c>
      <c r="K1190">
        <v>14501</v>
      </c>
      <c r="L1190" t="s">
        <v>638</v>
      </c>
      <c r="M1190" t="s">
        <v>1096</v>
      </c>
      <c r="N1190" t="s">
        <v>4170</v>
      </c>
      <c r="O1190" t="s">
        <v>4212</v>
      </c>
      <c r="P1190" t="s">
        <v>4172</v>
      </c>
      <c r="Q1190" t="s">
        <v>642</v>
      </c>
      <c r="R1190">
        <v>240</v>
      </c>
      <c r="S1190">
        <v>240</v>
      </c>
      <c r="T1190">
        <v>279</v>
      </c>
      <c r="U1190">
        <v>8</v>
      </c>
      <c r="V1190">
        <v>8</v>
      </c>
      <c r="W1190">
        <v>21</v>
      </c>
      <c r="Y1190" t="s">
        <v>4250</v>
      </c>
      <c r="Z1190">
        <v>1E-4</v>
      </c>
      <c r="AA1190">
        <v>5.9999999999999995E-4</v>
      </c>
      <c r="AB1190">
        <v>1.47E-2</v>
      </c>
      <c r="AC1190">
        <v>1.6E-2</v>
      </c>
      <c r="AD1190" t="s">
        <v>607</v>
      </c>
      <c r="AE1190">
        <v>0.94920000000000004</v>
      </c>
      <c r="AF1190">
        <v>1.26E-2</v>
      </c>
      <c r="AG1190">
        <v>2.7000000000000001E-3</v>
      </c>
      <c r="AH1190">
        <v>8.9999999999999998E-4</v>
      </c>
      <c r="AI1190">
        <v>5.9999999999999995E-4</v>
      </c>
      <c r="AJ1190">
        <v>5.0000000000000001E-4</v>
      </c>
      <c r="AK1190">
        <v>2.9999999999999997E-4</v>
      </c>
      <c r="AL1190">
        <v>3.4000000000000002E-4</v>
      </c>
      <c r="AM1190">
        <v>2.4000000000000001E-4</v>
      </c>
      <c r="AN1190">
        <v>7.1000000000000002E-4</v>
      </c>
      <c r="AO1190">
        <v>9.0000000000000006E-5</v>
      </c>
      <c r="AP1190">
        <v>0</v>
      </c>
      <c r="AQ1190" t="s">
        <v>607</v>
      </c>
      <c r="AR1190" t="s">
        <v>607</v>
      </c>
      <c r="AS1190" t="s">
        <v>606</v>
      </c>
      <c r="AT1190" t="s">
        <v>606</v>
      </c>
      <c r="AU1190" t="s">
        <v>606</v>
      </c>
      <c r="BK1190">
        <v>1.0000000000000001E-5</v>
      </c>
      <c r="BL1190">
        <v>5.0000000000000002E-5</v>
      </c>
      <c r="BM1190">
        <v>1.0000000000000001E-5</v>
      </c>
      <c r="BN1190">
        <v>0</v>
      </c>
      <c r="BO1190">
        <v>0</v>
      </c>
      <c r="BP1190">
        <v>1.0000000000000001E-5</v>
      </c>
      <c r="BQ1190">
        <v>0</v>
      </c>
      <c r="BR1190">
        <v>2.1000000000000001E-4</v>
      </c>
      <c r="BS1190">
        <v>3.0000000000000001E-5</v>
      </c>
      <c r="BT1190">
        <v>2.0000000000000002E-5</v>
      </c>
      <c r="BU1190">
        <v>8.0000000000000007E-5</v>
      </c>
      <c r="BV1190">
        <v>0.59299999999999997</v>
      </c>
      <c r="BW1190">
        <v>0.7267808</v>
      </c>
      <c r="BX1190">
        <v>17.2</v>
      </c>
      <c r="BY1190">
        <v>4619.8</v>
      </c>
      <c r="BZ1190">
        <v>194.4</v>
      </c>
      <c r="CB1190">
        <v>106.5</v>
      </c>
      <c r="CC1190">
        <v>3.6771687530000001</v>
      </c>
      <c r="CD1190">
        <v>3.674043159</v>
      </c>
      <c r="CE1190">
        <v>216.27</v>
      </c>
      <c r="CF1190" t="s">
        <v>609</v>
      </c>
      <c r="CG1190">
        <v>10</v>
      </c>
      <c r="CH1190" t="s">
        <v>1310</v>
      </c>
      <c r="CI1190" t="s">
        <v>157</v>
      </c>
      <c r="CJ1190" t="s">
        <v>1311</v>
      </c>
      <c r="CL1190">
        <v>1299</v>
      </c>
      <c r="CM1190">
        <v>1811</v>
      </c>
      <c r="CN1190">
        <v>1299</v>
      </c>
      <c r="CO1190">
        <v>1811</v>
      </c>
      <c r="CP1190" t="s">
        <v>157</v>
      </c>
      <c r="CQ1190" t="s">
        <v>157</v>
      </c>
      <c r="CU1190">
        <v>456.3</v>
      </c>
      <c r="CV1190">
        <v>451.7</v>
      </c>
      <c r="CW1190" t="s">
        <v>4214</v>
      </c>
      <c r="CX1190">
        <v>0</v>
      </c>
      <c r="CY1190" t="s">
        <v>677</v>
      </c>
    </row>
    <row r="1191" spans="2:103" hidden="1">
      <c r="B1191">
        <v>76869</v>
      </c>
      <c r="C1191" t="s">
        <v>4251</v>
      </c>
      <c r="D1191" t="s">
        <v>592</v>
      </c>
      <c r="E1191" t="s">
        <v>3163</v>
      </c>
      <c r="F1191" t="s">
        <v>594</v>
      </c>
      <c r="G1191" t="s">
        <v>4252</v>
      </c>
      <c r="H1191">
        <v>7776</v>
      </c>
      <c r="I1191" t="s">
        <v>616</v>
      </c>
      <c r="J1191" t="s">
        <v>4253</v>
      </c>
      <c r="K1191">
        <v>17141</v>
      </c>
      <c r="L1191" t="s">
        <v>638</v>
      </c>
      <c r="M1191" t="s">
        <v>4254</v>
      </c>
      <c r="N1191" t="s">
        <v>4170</v>
      </c>
      <c r="O1191" t="s">
        <v>4212</v>
      </c>
      <c r="P1191" t="s">
        <v>4172</v>
      </c>
      <c r="Q1191" t="s">
        <v>1074</v>
      </c>
      <c r="R1191">
        <v>140</v>
      </c>
      <c r="S1191">
        <v>140</v>
      </c>
      <c r="T1191">
        <v>131</v>
      </c>
      <c r="U1191">
        <v>0</v>
      </c>
      <c r="V1191">
        <v>0</v>
      </c>
      <c r="W1191">
        <v>21</v>
      </c>
      <c r="Y1191" t="s">
        <v>4036</v>
      </c>
      <c r="Z1191">
        <v>2.0000000000000001E-4</v>
      </c>
      <c r="AA1191">
        <v>6.9999999999999999E-4</v>
      </c>
      <c r="AB1191">
        <v>1.9900000000000001E-2</v>
      </c>
      <c r="AC1191">
        <v>1.6799999999999999E-2</v>
      </c>
      <c r="AD1191" t="s">
        <v>606</v>
      </c>
      <c r="AE1191">
        <v>0.93769999999999998</v>
      </c>
      <c r="AF1191">
        <v>1.29E-2</v>
      </c>
      <c r="AG1191">
        <v>3.8E-3</v>
      </c>
      <c r="AH1191">
        <v>1.5E-3</v>
      </c>
      <c r="AI1191">
        <v>1.1000000000000001E-3</v>
      </c>
      <c r="AJ1191">
        <v>1.1000000000000001E-3</v>
      </c>
      <c r="AK1191">
        <v>5.0000000000000001E-4</v>
      </c>
      <c r="AL1191">
        <v>8.4999999999999995E-4</v>
      </c>
      <c r="AM1191">
        <v>7.5000000000000002E-4</v>
      </c>
      <c r="AN1191">
        <v>1.2899999999999999E-3</v>
      </c>
      <c r="AO1191">
        <v>0</v>
      </c>
      <c r="AP1191">
        <v>0</v>
      </c>
      <c r="AQ1191" t="s">
        <v>606</v>
      </c>
      <c r="AR1191" t="s">
        <v>606</v>
      </c>
      <c r="AS1191" t="s">
        <v>606</v>
      </c>
      <c r="AT1191" t="s">
        <v>606</v>
      </c>
      <c r="AU1191" t="s">
        <v>606</v>
      </c>
      <c r="BK1191">
        <v>3.0000000000000001E-5</v>
      </c>
      <c r="BL1191">
        <v>9.0000000000000006E-5</v>
      </c>
      <c r="BM1191">
        <v>1.0000000000000001E-5</v>
      </c>
      <c r="BN1191">
        <v>0</v>
      </c>
      <c r="BO1191">
        <v>0</v>
      </c>
      <c r="BP1191">
        <v>0</v>
      </c>
      <c r="BQ1191">
        <v>0</v>
      </c>
      <c r="BR1191">
        <v>4.6000000000000001E-4</v>
      </c>
      <c r="BS1191">
        <v>6.0000000000000002E-5</v>
      </c>
      <c r="BT1191">
        <v>6.0000000000000002E-5</v>
      </c>
      <c r="BU1191">
        <v>2.0000000000000001E-4</v>
      </c>
      <c r="BV1191">
        <v>0.60499999999999998</v>
      </c>
      <c r="BW1191">
        <v>0.74148800000000004</v>
      </c>
      <c r="BX1191">
        <v>17.5</v>
      </c>
      <c r="BY1191">
        <v>4609.8999999999996</v>
      </c>
      <c r="BZ1191">
        <v>195.5</v>
      </c>
      <c r="CB1191">
        <v>102.1</v>
      </c>
      <c r="CC1191">
        <v>3.5252481659999999</v>
      </c>
      <c r="CD1191">
        <v>3.522251705</v>
      </c>
      <c r="CE1191">
        <v>207.09</v>
      </c>
      <c r="CF1191" t="s">
        <v>609</v>
      </c>
      <c r="CG1191">
        <v>0</v>
      </c>
      <c r="CH1191" t="s">
        <v>4255</v>
      </c>
      <c r="CI1191" t="s">
        <v>157</v>
      </c>
      <c r="CJ1191" t="s">
        <v>1311</v>
      </c>
      <c r="CL1191">
        <v>467.2</v>
      </c>
      <c r="CM1191">
        <v>468.7</v>
      </c>
      <c r="CN1191">
        <v>467.2</v>
      </c>
      <c r="CO1191">
        <v>468.7</v>
      </c>
      <c r="CP1191" t="s">
        <v>157</v>
      </c>
      <c r="CQ1191" t="s">
        <v>157</v>
      </c>
      <c r="CU1191">
        <v>455.5</v>
      </c>
      <c r="CV1191">
        <v>451.6</v>
      </c>
      <c r="CW1191" t="s">
        <v>4214</v>
      </c>
      <c r="CX1191">
        <v>0</v>
      </c>
      <c r="CY1191" t="s">
        <v>677</v>
      </c>
    </row>
    <row r="1192" spans="2:103" hidden="1">
      <c r="B1192">
        <v>76859</v>
      </c>
      <c r="C1192" t="s">
        <v>4256</v>
      </c>
      <c r="D1192" t="s">
        <v>592</v>
      </c>
      <c r="E1192" t="s">
        <v>3163</v>
      </c>
      <c r="F1192" t="s">
        <v>594</v>
      </c>
      <c r="G1192" t="s">
        <v>4257</v>
      </c>
      <c r="H1192">
        <v>12995</v>
      </c>
      <c r="I1192" t="s">
        <v>616</v>
      </c>
      <c r="J1192" t="s">
        <v>1314</v>
      </c>
      <c r="K1192">
        <v>11772</v>
      </c>
      <c r="L1192" t="s">
        <v>638</v>
      </c>
      <c r="M1192" t="s">
        <v>1096</v>
      </c>
      <c r="N1192" t="s">
        <v>4170</v>
      </c>
      <c r="O1192" t="s">
        <v>4212</v>
      </c>
      <c r="P1192" t="s">
        <v>4220</v>
      </c>
      <c r="Q1192" t="s">
        <v>642</v>
      </c>
      <c r="R1192">
        <v>170</v>
      </c>
      <c r="S1192">
        <v>170</v>
      </c>
      <c r="T1192">
        <v>164</v>
      </c>
      <c r="U1192">
        <v>7</v>
      </c>
      <c r="V1192">
        <v>7</v>
      </c>
      <c r="W1192">
        <v>21</v>
      </c>
      <c r="Y1192" t="s">
        <v>4258</v>
      </c>
      <c r="Z1192">
        <v>1E-4</v>
      </c>
      <c r="AA1192">
        <v>6.9999999999999999E-4</v>
      </c>
      <c r="AB1192">
        <v>1.77E-2</v>
      </c>
      <c r="AC1192">
        <v>1.7500000000000002E-2</v>
      </c>
      <c r="AD1192" t="s">
        <v>607</v>
      </c>
      <c r="AE1192">
        <v>0.94359999999999999</v>
      </c>
      <c r="AF1192">
        <v>1.11E-2</v>
      </c>
      <c r="AG1192">
        <v>3.0000000000000001E-3</v>
      </c>
      <c r="AH1192">
        <v>1E-3</v>
      </c>
      <c r="AI1192">
        <v>6.9999999999999999E-4</v>
      </c>
      <c r="AJ1192">
        <v>6.9999999999999999E-4</v>
      </c>
      <c r="AK1192">
        <v>4.0000000000000002E-4</v>
      </c>
      <c r="AL1192">
        <v>6.4999999999999997E-4</v>
      </c>
      <c r="AM1192">
        <v>5.8E-4</v>
      </c>
      <c r="AN1192">
        <v>1.31E-3</v>
      </c>
      <c r="AO1192">
        <v>1.9000000000000001E-4</v>
      </c>
      <c r="AP1192">
        <v>0</v>
      </c>
      <c r="AQ1192" t="s">
        <v>607</v>
      </c>
      <c r="AR1192" t="s">
        <v>607</v>
      </c>
      <c r="AS1192" t="s">
        <v>607</v>
      </c>
      <c r="AT1192" t="s">
        <v>606</v>
      </c>
      <c r="AU1192" t="s">
        <v>606</v>
      </c>
      <c r="BK1192">
        <v>2.0000000000000002E-5</v>
      </c>
      <c r="BL1192">
        <v>6.9999999999999994E-5</v>
      </c>
      <c r="BM1192">
        <v>1.0000000000000001E-5</v>
      </c>
      <c r="BN1192">
        <v>0</v>
      </c>
      <c r="BO1192">
        <v>0</v>
      </c>
      <c r="BP1192">
        <v>1.0000000000000001E-5</v>
      </c>
      <c r="BQ1192">
        <v>0</v>
      </c>
      <c r="BR1192">
        <v>3.8000000000000002E-4</v>
      </c>
      <c r="BS1192">
        <v>5.0000000000000002E-5</v>
      </c>
      <c r="BT1192">
        <v>5.0000000000000002E-5</v>
      </c>
      <c r="BU1192">
        <v>1.8000000000000001E-4</v>
      </c>
      <c r="BV1192">
        <v>0.60099999999999998</v>
      </c>
      <c r="BW1192">
        <v>0.73658559999999995</v>
      </c>
      <c r="BX1192">
        <v>17.399999999999999</v>
      </c>
      <c r="BY1192">
        <v>4616.1000000000004</v>
      </c>
      <c r="BZ1192">
        <v>194.9</v>
      </c>
      <c r="CB1192">
        <v>106.5</v>
      </c>
      <c r="CC1192">
        <v>3.6771687530000001</v>
      </c>
      <c r="CD1192">
        <v>3.674043159</v>
      </c>
      <c r="CE1192">
        <v>216.39</v>
      </c>
      <c r="CF1192" t="s">
        <v>609</v>
      </c>
      <c r="CG1192">
        <v>10</v>
      </c>
      <c r="CH1192" t="s">
        <v>1315</v>
      </c>
      <c r="CI1192" t="s">
        <v>157</v>
      </c>
      <c r="CJ1192" t="s">
        <v>1316</v>
      </c>
      <c r="CL1192">
        <v>1403</v>
      </c>
      <c r="CM1192">
        <v>1927</v>
      </c>
      <c r="CN1192">
        <v>1403</v>
      </c>
      <c r="CO1192">
        <v>1927</v>
      </c>
      <c r="CP1192" t="s">
        <v>157</v>
      </c>
      <c r="CQ1192" t="s">
        <v>157</v>
      </c>
      <c r="CU1192">
        <v>465.8</v>
      </c>
      <c r="CV1192">
        <v>460.2</v>
      </c>
      <c r="CW1192" t="s">
        <v>4214</v>
      </c>
      <c r="CX1192">
        <v>0</v>
      </c>
      <c r="CY1192" t="s">
        <v>677</v>
      </c>
    </row>
    <row r="1193" spans="2:103" hidden="1">
      <c r="B1193">
        <v>76787</v>
      </c>
      <c r="C1193" t="s">
        <v>2421</v>
      </c>
      <c r="D1193" t="s">
        <v>592</v>
      </c>
      <c r="E1193" t="s">
        <v>3163</v>
      </c>
      <c r="F1193" t="s">
        <v>594</v>
      </c>
      <c r="G1193" t="s">
        <v>4259</v>
      </c>
      <c r="H1193">
        <v>11703</v>
      </c>
      <c r="I1193" t="s">
        <v>616</v>
      </c>
      <c r="J1193" t="s">
        <v>1142</v>
      </c>
      <c r="K1193">
        <v>11769</v>
      </c>
      <c r="L1193" t="s">
        <v>638</v>
      </c>
      <c r="M1193" t="s">
        <v>1143</v>
      </c>
      <c r="N1193" t="s">
        <v>4170</v>
      </c>
      <c r="O1193" t="s">
        <v>4212</v>
      </c>
      <c r="P1193" t="s">
        <v>4220</v>
      </c>
      <c r="Q1193" t="s">
        <v>642</v>
      </c>
      <c r="R1193">
        <v>160</v>
      </c>
      <c r="S1193">
        <v>160</v>
      </c>
      <c r="T1193">
        <v>139</v>
      </c>
      <c r="U1193">
        <v>7</v>
      </c>
      <c r="V1193">
        <v>7</v>
      </c>
      <c r="W1193">
        <v>21</v>
      </c>
      <c r="Y1193" t="s">
        <v>4129</v>
      </c>
      <c r="Z1193" t="s">
        <v>607</v>
      </c>
      <c r="AA1193" t="s">
        <v>607</v>
      </c>
      <c r="AB1193">
        <v>6.9999999999999999E-4</v>
      </c>
      <c r="AC1193">
        <v>0.1525</v>
      </c>
      <c r="AD1193" t="s">
        <v>607</v>
      </c>
      <c r="AE1193">
        <v>0.84340000000000004</v>
      </c>
      <c r="AF1193">
        <v>1E-3</v>
      </c>
      <c r="AG1193">
        <v>8.9999999999999998E-4</v>
      </c>
      <c r="AH1193">
        <v>2.9999999999999997E-4</v>
      </c>
      <c r="AI1193">
        <v>2.9999999999999997E-4</v>
      </c>
      <c r="AJ1193">
        <v>2.0000000000000001E-4</v>
      </c>
      <c r="AK1193" t="s">
        <v>607</v>
      </c>
      <c r="AL1193">
        <v>5.0000000000000002E-5</v>
      </c>
      <c r="AM1193">
        <v>0</v>
      </c>
      <c r="AN1193">
        <v>2.9E-4</v>
      </c>
      <c r="AO1193">
        <v>8.0000000000000007E-5</v>
      </c>
      <c r="AP1193">
        <v>0</v>
      </c>
      <c r="AQ1193" t="s">
        <v>606</v>
      </c>
      <c r="AR1193" t="s">
        <v>606</v>
      </c>
      <c r="AS1193" t="s">
        <v>606</v>
      </c>
      <c r="AT1193" t="s">
        <v>606</v>
      </c>
      <c r="AU1193" t="s">
        <v>606</v>
      </c>
      <c r="BK1193">
        <v>2.0000000000000002E-5</v>
      </c>
      <c r="BL1193">
        <v>3.0000000000000001E-5</v>
      </c>
      <c r="BM1193">
        <v>2.0000000000000002E-5</v>
      </c>
      <c r="BN1193">
        <v>0</v>
      </c>
      <c r="BO1193">
        <v>0</v>
      </c>
      <c r="BP1193">
        <v>2.0000000000000002E-5</v>
      </c>
      <c r="BQ1193">
        <v>0</v>
      </c>
      <c r="BR1193">
        <v>2.0000000000000002E-5</v>
      </c>
      <c r="BS1193">
        <v>4.0000000000000003E-5</v>
      </c>
      <c r="BT1193">
        <v>4.0000000000000003E-5</v>
      </c>
      <c r="BU1193">
        <v>9.0000000000000006E-5</v>
      </c>
      <c r="BV1193">
        <v>0.70699999999999996</v>
      </c>
      <c r="BW1193">
        <v>0.86649920000000002</v>
      </c>
      <c r="BX1193">
        <v>20.5</v>
      </c>
      <c r="BY1193">
        <v>5019</v>
      </c>
      <c r="BZ1193">
        <v>208.7</v>
      </c>
      <c r="CB1193">
        <v>108.3</v>
      </c>
      <c r="CC1193">
        <v>3.7393180840000002</v>
      </c>
      <c r="CD1193">
        <v>3.7361396629999999</v>
      </c>
      <c r="CE1193">
        <v>218.47</v>
      </c>
      <c r="CF1193" t="s">
        <v>609</v>
      </c>
      <c r="CG1193">
        <v>20</v>
      </c>
      <c r="CH1193" t="s">
        <v>985</v>
      </c>
      <c r="CI1193" t="s">
        <v>157</v>
      </c>
      <c r="CJ1193" t="s">
        <v>986</v>
      </c>
      <c r="CL1193" t="s">
        <v>157</v>
      </c>
      <c r="CM1193" t="s">
        <v>157</v>
      </c>
      <c r="CN1193" t="s">
        <v>157</v>
      </c>
      <c r="CO1193" t="s">
        <v>157</v>
      </c>
      <c r="CP1193" t="s">
        <v>157</v>
      </c>
      <c r="CQ1193" t="s">
        <v>157</v>
      </c>
      <c r="CU1193">
        <v>461.1</v>
      </c>
      <c r="CV1193">
        <v>456.5</v>
      </c>
      <c r="CW1193" t="s">
        <v>4214</v>
      </c>
      <c r="CX1193">
        <v>0</v>
      </c>
      <c r="CY1193" t="s">
        <v>677</v>
      </c>
    </row>
    <row r="1194" spans="2:103" hidden="1">
      <c r="B1194">
        <v>76918</v>
      </c>
      <c r="C1194" t="s">
        <v>4260</v>
      </c>
      <c r="D1194" t="s">
        <v>592</v>
      </c>
      <c r="E1194" t="s">
        <v>3163</v>
      </c>
      <c r="F1194" t="s">
        <v>594</v>
      </c>
      <c r="G1194" t="s">
        <v>4261</v>
      </c>
      <c r="H1194">
        <v>12393</v>
      </c>
      <c r="I1194" t="s">
        <v>616</v>
      </c>
      <c r="J1194" t="s">
        <v>4262</v>
      </c>
      <c r="K1194">
        <v>20227</v>
      </c>
      <c r="L1194" t="s">
        <v>638</v>
      </c>
      <c r="M1194" t="s">
        <v>1096</v>
      </c>
      <c r="N1194" t="s">
        <v>4170</v>
      </c>
      <c r="O1194" t="s">
        <v>4263</v>
      </c>
      <c r="P1194" t="s">
        <v>4264</v>
      </c>
      <c r="Q1194" t="s">
        <v>642</v>
      </c>
      <c r="R1194">
        <v>660</v>
      </c>
      <c r="S1194">
        <v>660</v>
      </c>
      <c r="T1194">
        <v>467</v>
      </c>
      <c r="U1194">
        <v>4</v>
      </c>
      <c r="V1194">
        <v>4</v>
      </c>
      <c r="W1194">
        <v>21</v>
      </c>
      <c r="Y1194" t="s">
        <v>4265</v>
      </c>
      <c r="Z1194" t="s">
        <v>607</v>
      </c>
      <c r="AA1194">
        <v>4.0000000000000002E-4</v>
      </c>
      <c r="AB1194">
        <v>8.6E-3</v>
      </c>
      <c r="AC1194">
        <v>1.9300000000000001E-2</v>
      </c>
      <c r="AD1194" t="s">
        <v>607</v>
      </c>
      <c r="AE1194">
        <v>0.95489999999999997</v>
      </c>
      <c r="AF1194">
        <v>1.47E-2</v>
      </c>
      <c r="AG1194">
        <v>1.6000000000000001E-3</v>
      </c>
      <c r="AH1194">
        <v>2.0000000000000001E-4</v>
      </c>
      <c r="AI1194">
        <v>1E-4</v>
      </c>
      <c r="AJ1194" t="s">
        <v>607</v>
      </c>
      <c r="AK1194" t="s">
        <v>607</v>
      </c>
      <c r="AL1194">
        <v>0</v>
      </c>
      <c r="AM1194">
        <v>0</v>
      </c>
      <c r="AN1194">
        <v>6.9999999999999994E-5</v>
      </c>
      <c r="AO1194">
        <v>9.0000000000000006E-5</v>
      </c>
      <c r="AP1194">
        <v>0</v>
      </c>
      <c r="AQ1194" t="s">
        <v>607</v>
      </c>
      <c r="AR1194" t="s">
        <v>607</v>
      </c>
      <c r="AS1194" t="s">
        <v>606</v>
      </c>
      <c r="AT1194" t="s">
        <v>606</v>
      </c>
      <c r="AU1194" t="s">
        <v>606</v>
      </c>
      <c r="BK1194">
        <v>0</v>
      </c>
      <c r="BL1194">
        <v>0</v>
      </c>
      <c r="BM1194">
        <v>1.0000000000000001E-5</v>
      </c>
      <c r="BN1194">
        <v>0</v>
      </c>
      <c r="BO1194">
        <v>0</v>
      </c>
      <c r="BP1194">
        <v>1.0000000000000001E-5</v>
      </c>
      <c r="BQ1194">
        <v>0</v>
      </c>
      <c r="BR1194">
        <v>0</v>
      </c>
      <c r="BS1194">
        <v>0</v>
      </c>
      <c r="BT1194">
        <v>0</v>
      </c>
      <c r="BU1194">
        <v>2.0000000000000002E-5</v>
      </c>
      <c r="BV1194">
        <v>0.58599999999999997</v>
      </c>
      <c r="BW1194">
        <v>0.7182016</v>
      </c>
      <c r="BX1194">
        <v>17</v>
      </c>
      <c r="BY1194">
        <v>4643</v>
      </c>
      <c r="BZ1194">
        <v>194.3</v>
      </c>
      <c r="CB1194">
        <v>114.2</v>
      </c>
      <c r="CC1194">
        <v>3.9430297799999998</v>
      </c>
      <c r="CD1194">
        <v>3.9396782049999999</v>
      </c>
      <c r="CE1194">
        <v>231.41</v>
      </c>
      <c r="CF1194" t="s">
        <v>609</v>
      </c>
      <c r="CG1194">
        <v>10</v>
      </c>
      <c r="CH1194" t="s">
        <v>2229</v>
      </c>
      <c r="CJ1194" t="s">
        <v>2230</v>
      </c>
      <c r="CL1194">
        <v>1448</v>
      </c>
      <c r="CM1194">
        <v>1821</v>
      </c>
      <c r="CN1194">
        <v>1448</v>
      </c>
      <c r="CO1194">
        <v>1821</v>
      </c>
      <c r="CU1194">
        <v>477.9</v>
      </c>
      <c r="CV1194">
        <v>472.6</v>
      </c>
      <c r="CW1194" t="s">
        <v>4266</v>
      </c>
      <c r="CX1194">
        <v>0</v>
      </c>
      <c r="CY1194" t="s">
        <v>677</v>
      </c>
    </row>
    <row r="1195" spans="2:103" hidden="1">
      <c r="B1195">
        <v>76900</v>
      </c>
      <c r="C1195" t="s">
        <v>4267</v>
      </c>
      <c r="D1195" t="s">
        <v>592</v>
      </c>
      <c r="E1195" t="s">
        <v>3163</v>
      </c>
      <c r="F1195" t="s">
        <v>594</v>
      </c>
      <c r="G1195" t="s">
        <v>4268</v>
      </c>
      <c r="H1195">
        <v>16205</v>
      </c>
      <c r="I1195" t="s">
        <v>616</v>
      </c>
      <c r="J1195" t="s">
        <v>1001</v>
      </c>
      <c r="K1195">
        <v>14571</v>
      </c>
      <c r="L1195" t="s">
        <v>638</v>
      </c>
      <c r="M1195" t="s">
        <v>1096</v>
      </c>
      <c r="N1195" t="s">
        <v>4170</v>
      </c>
      <c r="O1195" t="s">
        <v>4263</v>
      </c>
      <c r="P1195" t="s">
        <v>4264</v>
      </c>
      <c r="Q1195" t="s">
        <v>642</v>
      </c>
      <c r="R1195">
        <v>600</v>
      </c>
      <c r="S1195">
        <v>600</v>
      </c>
      <c r="T1195">
        <v>620</v>
      </c>
      <c r="U1195">
        <v>9</v>
      </c>
      <c r="V1195">
        <v>9</v>
      </c>
      <c r="W1195">
        <v>21</v>
      </c>
      <c r="Y1195" t="s">
        <v>4006</v>
      </c>
      <c r="Z1195" t="s">
        <v>607</v>
      </c>
      <c r="AA1195">
        <v>6.9999999999999999E-4</v>
      </c>
      <c r="AB1195">
        <v>1.84E-2</v>
      </c>
      <c r="AC1195">
        <v>1.43E-2</v>
      </c>
      <c r="AD1195" t="s">
        <v>607</v>
      </c>
      <c r="AE1195">
        <v>0.95130000000000003</v>
      </c>
      <c r="AF1195">
        <v>1.01E-2</v>
      </c>
      <c r="AG1195">
        <v>2E-3</v>
      </c>
      <c r="AH1195">
        <v>5.0000000000000001E-4</v>
      </c>
      <c r="AI1195">
        <v>4.0000000000000002E-4</v>
      </c>
      <c r="AJ1195">
        <v>2.9999999999999997E-4</v>
      </c>
      <c r="AK1195">
        <v>2.0000000000000001E-4</v>
      </c>
      <c r="AL1195">
        <v>3.4000000000000002E-4</v>
      </c>
      <c r="AM1195">
        <v>2.4000000000000001E-4</v>
      </c>
      <c r="AN1195">
        <v>6.2E-4</v>
      </c>
      <c r="AO1195">
        <v>1.9000000000000001E-4</v>
      </c>
      <c r="AP1195">
        <v>0</v>
      </c>
      <c r="AQ1195" t="s">
        <v>607</v>
      </c>
      <c r="AR1195" t="s">
        <v>606</v>
      </c>
      <c r="AS1195" t="s">
        <v>606</v>
      </c>
      <c r="AT1195" t="s">
        <v>606</v>
      </c>
      <c r="AU1195" t="s">
        <v>606</v>
      </c>
      <c r="BK1195">
        <v>1.0000000000000001E-5</v>
      </c>
      <c r="BL1195">
        <v>3.0000000000000001E-5</v>
      </c>
      <c r="BM1195">
        <v>1.0000000000000001E-5</v>
      </c>
      <c r="BN1195">
        <v>0</v>
      </c>
      <c r="BO1195">
        <v>0</v>
      </c>
      <c r="BP1195">
        <v>1.0000000000000001E-5</v>
      </c>
      <c r="BQ1195">
        <v>0</v>
      </c>
      <c r="BR1195">
        <v>2.3000000000000001E-4</v>
      </c>
      <c r="BS1195">
        <v>3.0000000000000001E-5</v>
      </c>
      <c r="BT1195">
        <v>2.0000000000000002E-5</v>
      </c>
      <c r="BU1195">
        <v>6.9999999999999994E-5</v>
      </c>
      <c r="BV1195">
        <v>0.59</v>
      </c>
      <c r="BW1195">
        <v>0.72310399999999997</v>
      </c>
      <c r="BX1195">
        <v>17.100000000000001</v>
      </c>
      <c r="BY1195">
        <v>4610.6000000000004</v>
      </c>
      <c r="BZ1195">
        <v>193.4</v>
      </c>
      <c r="CB1195">
        <v>108.6</v>
      </c>
      <c r="CC1195">
        <v>3.749676306</v>
      </c>
      <c r="CD1195">
        <v>3.746489081</v>
      </c>
      <c r="CE1195">
        <v>221.04</v>
      </c>
      <c r="CF1195" t="s">
        <v>609</v>
      </c>
      <c r="CG1195">
        <v>12</v>
      </c>
      <c r="CH1195" t="s">
        <v>1286</v>
      </c>
      <c r="CJ1195" t="s">
        <v>1004</v>
      </c>
      <c r="CL1195">
        <v>1354</v>
      </c>
      <c r="CM1195">
        <v>1870</v>
      </c>
      <c r="CN1195">
        <v>1354</v>
      </c>
      <c r="CO1195">
        <v>1870</v>
      </c>
      <c r="CP1195" t="s">
        <v>157</v>
      </c>
      <c r="CQ1195" t="s">
        <v>157</v>
      </c>
      <c r="CU1195">
        <v>448</v>
      </c>
      <c r="CV1195">
        <v>443.5</v>
      </c>
      <c r="CW1195" t="s">
        <v>4266</v>
      </c>
      <c r="CX1195">
        <v>0</v>
      </c>
      <c r="CY1195" t="s">
        <v>677</v>
      </c>
    </row>
    <row r="1196" spans="2:103" hidden="1">
      <c r="B1196">
        <v>76888</v>
      </c>
      <c r="C1196" t="s">
        <v>4269</v>
      </c>
      <c r="D1196" t="s">
        <v>592</v>
      </c>
      <c r="E1196" t="s">
        <v>3163</v>
      </c>
      <c r="F1196" t="s">
        <v>594</v>
      </c>
      <c r="G1196" t="s">
        <v>4270</v>
      </c>
      <c r="H1196">
        <v>18501</v>
      </c>
      <c r="I1196" t="s">
        <v>616</v>
      </c>
      <c r="J1196" t="s">
        <v>4271</v>
      </c>
      <c r="K1196">
        <v>20316</v>
      </c>
      <c r="L1196" t="s">
        <v>638</v>
      </c>
      <c r="M1196" t="s">
        <v>959</v>
      </c>
      <c r="N1196" t="s">
        <v>4170</v>
      </c>
      <c r="O1196" t="s">
        <v>4263</v>
      </c>
      <c r="P1196" t="s">
        <v>4264</v>
      </c>
      <c r="Q1196" t="s">
        <v>4272</v>
      </c>
      <c r="R1196">
        <v>550</v>
      </c>
      <c r="S1196">
        <v>550</v>
      </c>
      <c r="T1196">
        <v>481</v>
      </c>
      <c r="U1196">
        <v>8</v>
      </c>
      <c r="V1196">
        <v>8</v>
      </c>
      <c r="W1196">
        <v>21</v>
      </c>
      <c r="Y1196" t="s">
        <v>4273</v>
      </c>
      <c r="Z1196" t="s">
        <v>607</v>
      </c>
      <c r="AA1196">
        <v>5.9999999999999995E-4</v>
      </c>
      <c r="AB1196">
        <v>1.38E-2</v>
      </c>
      <c r="AC1196">
        <v>1.38E-2</v>
      </c>
      <c r="AD1196" t="s">
        <v>607</v>
      </c>
      <c r="AE1196">
        <v>0.95740000000000003</v>
      </c>
      <c r="AF1196">
        <v>1.24E-2</v>
      </c>
      <c r="AG1196">
        <v>1.6999999999999999E-3</v>
      </c>
      <c r="AH1196">
        <v>1E-4</v>
      </c>
      <c r="AI1196">
        <v>1E-4</v>
      </c>
      <c r="AJ1196" t="s">
        <v>607</v>
      </c>
      <c r="AK1196" t="s">
        <v>607</v>
      </c>
      <c r="AL1196">
        <v>0</v>
      </c>
      <c r="AM1196">
        <v>0</v>
      </c>
      <c r="AN1196">
        <v>6.9999999999999994E-5</v>
      </c>
      <c r="AO1196">
        <v>0</v>
      </c>
      <c r="AP1196">
        <v>0</v>
      </c>
      <c r="AQ1196" t="s">
        <v>607</v>
      </c>
      <c r="AR1196" t="s">
        <v>607</v>
      </c>
      <c r="AS1196" t="s">
        <v>606</v>
      </c>
      <c r="AT1196" t="s">
        <v>606</v>
      </c>
      <c r="AU1196" t="s">
        <v>606</v>
      </c>
      <c r="BK1196">
        <v>0</v>
      </c>
      <c r="BL1196">
        <v>0</v>
      </c>
      <c r="BM1196">
        <v>1.0000000000000001E-5</v>
      </c>
      <c r="BN1196">
        <v>0</v>
      </c>
      <c r="BO1196">
        <v>0</v>
      </c>
      <c r="BP1196">
        <v>0</v>
      </c>
      <c r="BQ1196">
        <v>0</v>
      </c>
      <c r="BR1196">
        <v>0</v>
      </c>
      <c r="BS1196">
        <v>0</v>
      </c>
      <c r="BT1196">
        <v>0</v>
      </c>
      <c r="BU1196">
        <v>2.0000000000000002E-5</v>
      </c>
      <c r="BV1196">
        <v>0.58199999999999996</v>
      </c>
      <c r="BW1196">
        <v>0.71329920000000002</v>
      </c>
      <c r="BX1196">
        <v>16.8</v>
      </c>
      <c r="BY1196">
        <v>4620.1000000000004</v>
      </c>
      <c r="BZ1196">
        <v>193</v>
      </c>
      <c r="CB1196">
        <v>111.5</v>
      </c>
      <c r="CC1196">
        <v>3.8498057829999999</v>
      </c>
      <c r="CD1196">
        <v>3.8465334480000002</v>
      </c>
      <c r="CE1196">
        <v>226.19</v>
      </c>
      <c r="CF1196" t="s">
        <v>609</v>
      </c>
      <c r="CG1196">
        <v>6</v>
      </c>
      <c r="CH1196" t="s">
        <v>4274</v>
      </c>
      <c r="CJ1196" t="s">
        <v>2261</v>
      </c>
      <c r="CU1196">
        <v>467.2</v>
      </c>
      <c r="CV1196">
        <v>462.4</v>
      </c>
      <c r="CW1196" t="s">
        <v>4266</v>
      </c>
      <c r="CX1196">
        <v>0</v>
      </c>
      <c r="CY1196" t="s">
        <v>677</v>
      </c>
    </row>
    <row r="1197" spans="2:103" hidden="1">
      <c r="B1197">
        <v>76886</v>
      </c>
      <c r="C1197" t="s">
        <v>4275</v>
      </c>
      <c r="D1197" t="s">
        <v>592</v>
      </c>
      <c r="E1197" t="s">
        <v>3163</v>
      </c>
      <c r="F1197" t="s">
        <v>594</v>
      </c>
      <c r="G1197" t="s">
        <v>4276</v>
      </c>
      <c r="H1197">
        <v>17050</v>
      </c>
      <c r="I1197" t="s">
        <v>616</v>
      </c>
      <c r="J1197" t="s">
        <v>4277</v>
      </c>
      <c r="K1197">
        <v>18612</v>
      </c>
      <c r="L1197" t="s">
        <v>638</v>
      </c>
      <c r="M1197" t="s">
        <v>4169</v>
      </c>
      <c r="N1197" t="s">
        <v>4170</v>
      </c>
      <c r="O1197" t="s">
        <v>4263</v>
      </c>
      <c r="P1197" t="s">
        <v>4264</v>
      </c>
      <c r="Q1197" t="s">
        <v>4278</v>
      </c>
      <c r="R1197">
        <v>700</v>
      </c>
      <c r="S1197">
        <v>700</v>
      </c>
      <c r="T1197">
        <v>436</v>
      </c>
      <c r="U1197">
        <v>6</v>
      </c>
      <c r="V1197">
        <v>6</v>
      </c>
      <c r="W1197">
        <v>21</v>
      </c>
      <c r="Y1197" t="s">
        <v>4279</v>
      </c>
      <c r="Z1197" t="s">
        <v>607</v>
      </c>
      <c r="AA1197">
        <v>6.9999999999999999E-4</v>
      </c>
      <c r="AB1197">
        <v>1.6899999999999998E-2</v>
      </c>
      <c r="AC1197">
        <v>1.4200000000000001E-2</v>
      </c>
      <c r="AD1197" t="s">
        <v>607</v>
      </c>
      <c r="AE1197">
        <v>0.95450000000000002</v>
      </c>
      <c r="AF1197">
        <v>9.2999999999999992E-3</v>
      </c>
      <c r="AG1197">
        <v>1.6999999999999999E-3</v>
      </c>
      <c r="AH1197">
        <v>2.9999999999999997E-4</v>
      </c>
      <c r="AI1197">
        <v>2.0000000000000001E-4</v>
      </c>
      <c r="AJ1197">
        <v>2.0000000000000001E-4</v>
      </c>
      <c r="AK1197">
        <v>1E-4</v>
      </c>
      <c r="AL1197">
        <v>1.3999999999999999E-4</v>
      </c>
      <c r="AM1197">
        <v>3.3E-4</v>
      </c>
      <c r="AN1197">
        <v>8.0000000000000004E-4</v>
      </c>
      <c r="AO1197">
        <v>1.9000000000000001E-4</v>
      </c>
      <c r="AP1197">
        <v>0</v>
      </c>
      <c r="AQ1197" t="s">
        <v>607</v>
      </c>
      <c r="AR1197" t="s">
        <v>606</v>
      </c>
      <c r="AS1197" t="s">
        <v>606</v>
      </c>
      <c r="AT1197" t="s">
        <v>606</v>
      </c>
      <c r="AU1197" t="s">
        <v>606</v>
      </c>
      <c r="BK1197">
        <v>2.0000000000000002E-5</v>
      </c>
      <c r="BL1197">
        <v>3.0000000000000001E-5</v>
      </c>
      <c r="BM1197">
        <v>1.0000000000000001E-5</v>
      </c>
      <c r="BN1197">
        <v>0</v>
      </c>
      <c r="BO1197">
        <v>0</v>
      </c>
      <c r="BP1197">
        <v>1.0000000000000001E-5</v>
      </c>
      <c r="BQ1197">
        <v>0</v>
      </c>
      <c r="BR1197">
        <v>2.3000000000000001E-4</v>
      </c>
      <c r="BS1197">
        <v>3.0000000000000001E-5</v>
      </c>
      <c r="BT1197">
        <v>2.0000000000000002E-5</v>
      </c>
      <c r="BU1197">
        <v>9.0000000000000006E-5</v>
      </c>
      <c r="BV1197">
        <v>0.58799999999999997</v>
      </c>
      <c r="BW1197">
        <v>0.72065279999999998</v>
      </c>
      <c r="BX1197">
        <v>17</v>
      </c>
      <c r="BY1197">
        <v>4612.7</v>
      </c>
      <c r="BZ1197">
        <v>193.2</v>
      </c>
      <c r="CB1197">
        <v>107.4</v>
      </c>
      <c r="CC1197">
        <v>3.7082434179999999</v>
      </c>
      <c r="CD1197">
        <v>3.7050914110000002</v>
      </c>
      <c r="CE1197">
        <v>218.37</v>
      </c>
      <c r="CF1197" t="s">
        <v>609</v>
      </c>
      <c r="CG1197">
        <v>5</v>
      </c>
      <c r="CH1197" t="s">
        <v>4280</v>
      </c>
      <c r="CJ1197" t="s">
        <v>1916</v>
      </c>
      <c r="CU1197">
        <v>465.8</v>
      </c>
      <c r="CV1197">
        <v>461.2</v>
      </c>
      <c r="CW1197" t="s">
        <v>4266</v>
      </c>
      <c r="CX1197">
        <v>0</v>
      </c>
      <c r="CY1197" t="s">
        <v>677</v>
      </c>
    </row>
    <row r="1198" spans="2:103" hidden="1">
      <c r="B1198">
        <v>76934</v>
      </c>
      <c r="C1198" t="s">
        <v>3357</v>
      </c>
      <c r="D1198" t="s">
        <v>592</v>
      </c>
      <c r="E1198" t="s">
        <v>3163</v>
      </c>
      <c r="F1198" t="s">
        <v>594</v>
      </c>
      <c r="G1198" t="s">
        <v>4281</v>
      </c>
      <c r="H1198">
        <v>12962</v>
      </c>
      <c r="I1198" t="s">
        <v>616</v>
      </c>
      <c r="J1198" t="s">
        <v>3359</v>
      </c>
      <c r="K1198">
        <v>15306</v>
      </c>
      <c r="L1198" t="s">
        <v>617</v>
      </c>
      <c r="N1198" t="s">
        <v>4170</v>
      </c>
      <c r="O1198" t="s">
        <v>4263</v>
      </c>
      <c r="P1198" t="s">
        <v>4264</v>
      </c>
      <c r="Q1198" t="s">
        <v>642</v>
      </c>
      <c r="R1198">
        <v>700</v>
      </c>
      <c r="S1198">
        <v>700</v>
      </c>
      <c r="T1198">
        <v>437</v>
      </c>
      <c r="U1198">
        <v>4</v>
      </c>
      <c r="V1198">
        <v>4</v>
      </c>
      <c r="W1198">
        <v>21</v>
      </c>
      <c r="Y1198" t="s">
        <v>4282</v>
      </c>
      <c r="Z1198" t="s">
        <v>607</v>
      </c>
      <c r="AA1198">
        <v>1E-4</v>
      </c>
      <c r="AB1198">
        <v>2.0999999999999999E-3</v>
      </c>
      <c r="AC1198">
        <v>6.8500000000000005E-2</v>
      </c>
      <c r="AD1198" t="s">
        <v>606</v>
      </c>
      <c r="AE1198">
        <v>0.92920000000000003</v>
      </c>
      <c r="AF1198" t="s">
        <v>607</v>
      </c>
      <c r="AG1198">
        <v>1E-4</v>
      </c>
      <c r="AH1198" t="s">
        <v>606</v>
      </c>
      <c r="AI1198" t="s">
        <v>606</v>
      </c>
      <c r="AJ1198" t="s">
        <v>607</v>
      </c>
      <c r="AK1198" t="s">
        <v>607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 t="s">
        <v>606</v>
      </c>
      <c r="AR1198" t="s">
        <v>607</v>
      </c>
      <c r="AS1198" t="s">
        <v>606</v>
      </c>
      <c r="AT1198" t="s">
        <v>606</v>
      </c>
      <c r="AU1198" t="s">
        <v>606</v>
      </c>
      <c r="BK1198">
        <v>0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  <c r="BR1198">
        <v>0</v>
      </c>
      <c r="BS1198">
        <v>0</v>
      </c>
      <c r="BT1198">
        <v>0</v>
      </c>
      <c r="BU1198">
        <v>0</v>
      </c>
      <c r="BV1198">
        <v>0.621</v>
      </c>
      <c r="BW1198">
        <v>0.76109760000000004</v>
      </c>
      <c r="BX1198">
        <v>18</v>
      </c>
      <c r="BY1198">
        <v>4785.8999999999996</v>
      </c>
      <c r="BZ1198">
        <v>198.3</v>
      </c>
      <c r="CB1198">
        <v>101.2</v>
      </c>
      <c r="CC1198">
        <v>3.4941735</v>
      </c>
      <c r="CD1198">
        <v>3.4912034529999998</v>
      </c>
      <c r="CE1198">
        <v>201.46</v>
      </c>
      <c r="CF1198" t="s">
        <v>609</v>
      </c>
      <c r="CG1198">
        <v>0</v>
      </c>
      <c r="CH1198" t="s">
        <v>3360</v>
      </c>
      <c r="CJ1198" t="s">
        <v>3361</v>
      </c>
      <c r="CU1198">
        <v>456.7</v>
      </c>
      <c r="CV1198">
        <v>452.5</v>
      </c>
      <c r="CW1198" t="s">
        <v>4266</v>
      </c>
      <c r="CX1198">
        <v>0</v>
      </c>
      <c r="CY1198" t="s">
        <v>677</v>
      </c>
    </row>
    <row r="1199" spans="2:103" hidden="1">
      <c r="B1199">
        <v>76920</v>
      </c>
      <c r="C1199" t="s">
        <v>4283</v>
      </c>
      <c r="D1199" t="s">
        <v>592</v>
      </c>
      <c r="E1199" t="s">
        <v>3163</v>
      </c>
      <c r="F1199" t="s">
        <v>594</v>
      </c>
      <c r="G1199" t="s">
        <v>4284</v>
      </c>
      <c r="H1199">
        <v>14413</v>
      </c>
      <c r="I1199" t="s">
        <v>616</v>
      </c>
      <c r="J1199" t="s">
        <v>4285</v>
      </c>
      <c r="K1199">
        <v>17165</v>
      </c>
      <c r="L1199" t="s">
        <v>638</v>
      </c>
      <c r="M1199" t="s">
        <v>959</v>
      </c>
      <c r="N1199" t="s">
        <v>4170</v>
      </c>
      <c r="O1199" t="s">
        <v>4263</v>
      </c>
      <c r="P1199" t="s">
        <v>4264</v>
      </c>
      <c r="Q1199" t="s">
        <v>642</v>
      </c>
      <c r="R1199">
        <v>490</v>
      </c>
      <c r="S1199">
        <v>490</v>
      </c>
      <c r="T1199">
        <v>634</v>
      </c>
      <c r="U1199">
        <v>6</v>
      </c>
      <c r="V1199">
        <v>6</v>
      </c>
      <c r="W1199">
        <v>21</v>
      </c>
      <c r="Y1199" t="s">
        <v>4286</v>
      </c>
      <c r="Z1199" t="s">
        <v>607</v>
      </c>
      <c r="AA1199">
        <v>2.9999999999999997E-4</v>
      </c>
      <c r="AB1199">
        <v>8.0000000000000002E-3</v>
      </c>
      <c r="AC1199">
        <v>1.83E-2</v>
      </c>
      <c r="AD1199" t="s">
        <v>607</v>
      </c>
      <c r="AE1199">
        <v>0.95620000000000005</v>
      </c>
      <c r="AF1199">
        <v>1.4200000000000001E-2</v>
      </c>
      <c r="AG1199">
        <v>1.5E-3</v>
      </c>
      <c r="AH1199">
        <v>2.0000000000000001E-4</v>
      </c>
      <c r="AI1199">
        <v>1E-4</v>
      </c>
      <c r="AJ1199">
        <v>1E-4</v>
      </c>
      <c r="AK1199">
        <v>1E-4</v>
      </c>
      <c r="AL1199">
        <v>1.7000000000000001E-4</v>
      </c>
      <c r="AM1199">
        <v>2.0000000000000002E-5</v>
      </c>
      <c r="AN1199">
        <v>4.2000000000000002E-4</v>
      </c>
      <c r="AO1199">
        <v>9.0000000000000006E-5</v>
      </c>
      <c r="AP1199">
        <v>0</v>
      </c>
      <c r="AQ1199" t="s">
        <v>607</v>
      </c>
      <c r="AR1199" t="s">
        <v>606</v>
      </c>
      <c r="AS1199" t="s">
        <v>607</v>
      </c>
      <c r="AT1199" t="s">
        <v>606</v>
      </c>
      <c r="AU1199" t="s">
        <v>606</v>
      </c>
      <c r="BK1199">
        <v>2.0000000000000002E-5</v>
      </c>
      <c r="BL1199">
        <v>2.0000000000000002E-5</v>
      </c>
      <c r="BM1199">
        <v>2.0000000000000002E-5</v>
      </c>
      <c r="BN1199">
        <v>0</v>
      </c>
      <c r="BO1199">
        <v>0</v>
      </c>
      <c r="BP1199">
        <v>1.0000000000000001E-5</v>
      </c>
      <c r="BQ1199">
        <v>0</v>
      </c>
      <c r="BR1199">
        <v>1.1E-4</v>
      </c>
      <c r="BS1199">
        <v>3.0000000000000001E-5</v>
      </c>
      <c r="BT1199">
        <v>3.0000000000000001E-5</v>
      </c>
      <c r="BU1199">
        <v>6.0000000000000002E-5</v>
      </c>
      <c r="BV1199">
        <v>0.58699999999999997</v>
      </c>
      <c r="BW1199">
        <v>0.71942720000000004</v>
      </c>
      <c r="BX1199">
        <v>17</v>
      </c>
      <c r="BY1199">
        <v>4639.6000000000004</v>
      </c>
      <c r="BZ1199">
        <v>194.5</v>
      </c>
      <c r="CB1199">
        <v>106.7</v>
      </c>
      <c r="CC1199">
        <v>3.6840742340000001</v>
      </c>
      <c r="CD1199">
        <v>3.6809427709999998</v>
      </c>
      <c r="CE1199">
        <v>215.79</v>
      </c>
      <c r="CF1199" t="s">
        <v>609</v>
      </c>
      <c r="CG1199">
        <v>15</v>
      </c>
      <c r="CH1199" t="s">
        <v>4287</v>
      </c>
      <c r="CJ1199" t="s">
        <v>4288</v>
      </c>
      <c r="CL1199">
        <v>1430</v>
      </c>
      <c r="CM1199">
        <v>1978</v>
      </c>
      <c r="CN1199">
        <v>1430</v>
      </c>
      <c r="CO1199">
        <v>1978</v>
      </c>
      <c r="CP1199" t="s">
        <v>157</v>
      </c>
      <c r="CQ1199" t="s">
        <v>157</v>
      </c>
      <c r="CU1199">
        <v>471.1</v>
      </c>
      <c r="CV1199">
        <v>466.5</v>
      </c>
      <c r="CW1199" t="s">
        <v>4266</v>
      </c>
      <c r="CX1199">
        <v>0</v>
      </c>
      <c r="CY1199" t="s">
        <v>677</v>
      </c>
    </row>
    <row r="1200" spans="2:103" hidden="1">
      <c r="B1200">
        <v>76944</v>
      </c>
      <c r="C1200" t="s">
        <v>4289</v>
      </c>
      <c r="D1200" t="s">
        <v>592</v>
      </c>
      <c r="E1200" t="s">
        <v>3163</v>
      </c>
      <c r="F1200" t="s">
        <v>594</v>
      </c>
      <c r="G1200" t="s">
        <v>4290</v>
      </c>
      <c r="H1200">
        <v>13883</v>
      </c>
      <c r="I1200" t="s">
        <v>616</v>
      </c>
      <c r="J1200" t="s">
        <v>4291</v>
      </c>
      <c r="K1200">
        <v>20246</v>
      </c>
      <c r="L1200" t="s">
        <v>638</v>
      </c>
      <c r="M1200" t="s">
        <v>4169</v>
      </c>
      <c r="N1200" t="s">
        <v>4170</v>
      </c>
      <c r="O1200" t="s">
        <v>4263</v>
      </c>
      <c r="P1200" t="s">
        <v>4264</v>
      </c>
      <c r="Q1200" t="s">
        <v>642</v>
      </c>
      <c r="R1200">
        <v>690</v>
      </c>
      <c r="S1200">
        <v>690</v>
      </c>
      <c r="T1200">
        <v>436</v>
      </c>
      <c r="U1200">
        <v>3</v>
      </c>
      <c r="V1200">
        <v>3</v>
      </c>
      <c r="W1200">
        <v>21</v>
      </c>
      <c r="Y1200" t="s">
        <v>4178</v>
      </c>
      <c r="Z1200">
        <v>1E-4</v>
      </c>
      <c r="AA1200">
        <v>4.0000000000000002E-4</v>
      </c>
      <c r="AB1200">
        <v>8.3999999999999995E-3</v>
      </c>
      <c r="AC1200">
        <v>1.9E-2</v>
      </c>
      <c r="AD1200" t="s">
        <v>607</v>
      </c>
      <c r="AE1200">
        <v>0.95499999999999996</v>
      </c>
      <c r="AF1200">
        <v>1.29E-2</v>
      </c>
      <c r="AG1200">
        <v>1.4E-3</v>
      </c>
      <c r="AH1200">
        <v>6.9999999999999999E-4</v>
      </c>
      <c r="AI1200">
        <v>4.0000000000000002E-4</v>
      </c>
      <c r="AJ1200">
        <v>2.0000000000000001E-4</v>
      </c>
      <c r="AK1200">
        <v>1E-4</v>
      </c>
      <c r="AL1200">
        <v>1.4999999999999999E-4</v>
      </c>
      <c r="AM1200">
        <v>1.2E-4</v>
      </c>
      <c r="AN1200">
        <v>5.8E-4</v>
      </c>
      <c r="AO1200">
        <v>1.7000000000000001E-4</v>
      </c>
      <c r="AP1200">
        <v>0</v>
      </c>
      <c r="AQ1200" t="s">
        <v>607</v>
      </c>
      <c r="AR1200" t="s">
        <v>607</v>
      </c>
      <c r="AS1200" t="s">
        <v>607</v>
      </c>
      <c r="AT1200" t="s">
        <v>606</v>
      </c>
      <c r="AU1200" t="s">
        <v>606</v>
      </c>
      <c r="BK1200">
        <v>2.0000000000000002E-5</v>
      </c>
      <c r="BL1200">
        <v>3.0000000000000001E-5</v>
      </c>
      <c r="BM1200">
        <v>2.0000000000000002E-5</v>
      </c>
      <c r="BN1200">
        <v>0</v>
      </c>
      <c r="BO1200">
        <v>0</v>
      </c>
      <c r="BP1200">
        <v>3.0000000000000001E-5</v>
      </c>
      <c r="BQ1200">
        <v>0</v>
      </c>
      <c r="BR1200">
        <v>1.2E-4</v>
      </c>
      <c r="BS1200">
        <v>3.0000000000000001E-5</v>
      </c>
      <c r="BT1200">
        <v>3.0000000000000001E-5</v>
      </c>
      <c r="BU1200">
        <v>1E-4</v>
      </c>
      <c r="BV1200">
        <v>0.59099999999999997</v>
      </c>
      <c r="BW1200">
        <v>0.72432960000000002</v>
      </c>
      <c r="BX1200">
        <v>17.100000000000001</v>
      </c>
      <c r="BY1200">
        <v>4638.5</v>
      </c>
      <c r="BZ1200">
        <v>194.8</v>
      </c>
      <c r="CB1200">
        <v>109.5</v>
      </c>
      <c r="CC1200">
        <v>3.7807509709999998</v>
      </c>
      <c r="CD1200">
        <v>3.7775373330000002</v>
      </c>
      <c r="CE1200">
        <v>221.64</v>
      </c>
      <c r="CF1200" t="s">
        <v>609</v>
      </c>
      <c r="CG1200">
        <v>20</v>
      </c>
      <c r="CH1200" t="s">
        <v>2409</v>
      </c>
      <c r="CJ1200" t="s">
        <v>2410</v>
      </c>
      <c r="CU1200">
        <v>474.5</v>
      </c>
      <c r="CV1200">
        <v>469.5</v>
      </c>
      <c r="CW1200" t="s">
        <v>4266</v>
      </c>
      <c r="CX1200">
        <v>0</v>
      </c>
      <c r="CY1200" t="s">
        <v>677</v>
      </c>
    </row>
    <row r="1201" spans="2:103" hidden="1">
      <c r="B1201">
        <v>76914</v>
      </c>
      <c r="C1201" t="s">
        <v>4292</v>
      </c>
      <c r="D1201" t="s">
        <v>592</v>
      </c>
      <c r="E1201" t="s">
        <v>3163</v>
      </c>
      <c r="F1201" t="s">
        <v>594</v>
      </c>
      <c r="G1201" t="s">
        <v>4293</v>
      </c>
      <c r="H1201">
        <v>13527</v>
      </c>
      <c r="I1201" t="s">
        <v>616</v>
      </c>
      <c r="J1201" t="s">
        <v>4294</v>
      </c>
      <c r="K1201">
        <v>18604</v>
      </c>
      <c r="L1201" t="s">
        <v>638</v>
      </c>
      <c r="M1201" t="s">
        <v>4169</v>
      </c>
      <c r="N1201" t="s">
        <v>4170</v>
      </c>
      <c r="O1201" t="s">
        <v>4263</v>
      </c>
      <c r="P1201" t="s">
        <v>4264</v>
      </c>
      <c r="Q1201" t="s">
        <v>642</v>
      </c>
      <c r="R1201">
        <v>720</v>
      </c>
      <c r="S1201">
        <v>720</v>
      </c>
      <c r="T1201">
        <v>486</v>
      </c>
      <c r="U1201">
        <v>6</v>
      </c>
      <c r="V1201">
        <v>6</v>
      </c>
      <c r="W1201">
        <v>21</v>
      </c>
      <c r="Y1201" t="s">
        <v>4295</v>
      </c>
      <c r="Z1201" t="s">
        <v>607</v>
      </c>
      <c r="AA1201">
        <v>4.0000000000000002E-4</v>
      </c>
      <c r="AB1201">
        <v>9.1999999999999998E-3</v>
      </c>
      <c r="AC1201">
        <v>1.8499999999999999E-2</v>
      </c>
      <c r="AD1201" t="s">
        <v>607</v>
      </c>
      <c r="AE1201">
        <v>0.9526</v>
      </c>
      <c r="AF1201">
        <v>1.6400000000000001E-2</v>
      </c>
      <c r="AG1201">
        <v>1.9E-3</v>
      </c>
      <c r="AH1201">
        <v>4.0000000000000002E-4</v>
      </c>
      <c r="AI1201">
        <v>2.0000000000000001E-4</v>
      </c>
      <c r="AJ1201">
        <v>1E-4</v>
      </c>
      <c r="AK1201" t="s">
        <v>607</v>
      </c>
      <c r="AL1201">
        <v>0</v>
      </c>
      <c r="AM1201">
        <v>6.9999999999999994E-5</v>
      </c>
      <c r="AN1201">
        <v>6.0000000000000002E-5</v>
      </c>
      <c r="AO1201">
        <v>9.0000000000000006E-5</v>
      </c>
      <c r="AP1201">
        <v>0</v>
      </c>
      <c r="AQ1201" t="s">
        <v>607</v>
      </c>
      <c r="AR1201" t="s">
        <v>607</v>
      </c>
      <c r="AS1201" t="s">
        <v>607</v>
      </c>
      <c r="AT1201" t="s">
        <v>606</v>
      </c>
      <c r="AU1201" t="s">
        <v>606</v>
      </c>
      <c r="BK1201">
        <v>1.0000000000000001E-5</v>
      </c>
      <c r="BL1201">
        <v>0</v>
      </c>
      <c r="BM1201">
        <v>1.0000000000000001E-5</v>
      </c>
      <c r="BN1201">
        <v>0</v>
      </c>
      <c r="BO1201">
        <v>0</v>
      </c>
      <c r="BP1201">
        <v>1.0000000000000001E-5</v>
      </c>
      <c r="BQ1201">
        <v>0</v>
      </c>
      <c r="BR1201">
        <v>0</v>
      </c>
      <c r="BS1201">
        <v>1.0000000000000001E-5</v>
      </c>
      <c r="BT1201">
        <v>1.0000000000000001E-5</v>
      </c>
      <c r="BU1201">
        <v>3.0000000000000001E-5</v>
      </c>
      <c r="BV1201">
        <v>0.58799999999999997</v>
      </c>
      <c r="BW1201">
        <v>0.72065279999999998</v>
      </c>
      <c r="BX1201">
        <v>17</v>
      </c>
      <c r="BY1201">
        <v>4640</v>
      </c>
      <c r="BZ1201">
        <v>194.5</v>
      </c>
      <c r="CB1201">
        <v>111.2</v>
      </c>
      <c r="CC1201">
        <v>3.8394475620000001</v>
      </c>
      <c r="CD1201">
        <v>3.8361840310000002</v>
      </c>
      <c r="CE1201">
        <v>225.27</v>
      </c>
      <c r="CF1201" t="s">
        <v>609</v>
      </c>
      <c r="CG1201">
        <v>10</v>
      </c>
      <c r="CH1201" t="s">
        <v>2209</v>
      </c>
      <c r="CJ1201" t="s">
        <v>2210</v>
      </c>
      <c r="CU1201">
        <v>473.9</v>
      </c>
      <c r="CV1201">
        <v>469</v>
      </c>
      <c r="CW1201" t="s">
        <v>4266</v>
      </c>
      <c r="CX1201">
        <v>0</v>
      </c>
      <c r="CY1201" t="s">
        <v>677</v>
      </c>
    </row>
    <row r="1202" spans="2:103" hidden="1">
      <c r="B1202">
        <v>76951</v>
      </c>
      <c r="C1202" t="s">
        <v>4296</v>
      </c>
      <c r="D1202" t="s">
        <v>592</v>
      </c>
      <c r="E1202" t="s">
        <v>3163</v>
      </c>
      <c r="F1202" t="s">
        <v>594</v>
      </c>
      <c r="G1202" t="s">
        <v>4297</v>
      </c>
      <c r="H1202">
        <v>11482</v>
      </c>
      <c r="I1202" t="s">
        <v>616</v>
      </c>
      <c r="J1202" t="s">
        <v>4298</v>
      </c>
      <c r="K1202">
        <v>18706</v>
      </c>
      <c r="L1202" t="s">
        <v>1055</v>
      </c>
      <c r="N1202" t="s">
        <v>4170</v>
      </c>
      <c r="O1202" t="s">
        <v>4263</v>
      </c>
      <c r="P1202" t="s">
        <v>4264</v>
      </c>
      <c r="Q1202" t="s">
        <v>823</v>
      </c>
      <c r="R1202">
        <v>920</v>
      </c>
      <c r="S1202">
        <v>920</v>
      </c>
      <c r="T1202">
        <v>627</v>
      </c>
      <c r="U1202">
        <v>6</v>
      </c>
      <c r="V1202">
        <v>6</v>
      </c>
      <c r="W1202">
        <v>21</v>
      </c>
      <c r="Y1202" t="s">
        <v>4178</v>
      </c>
      <c r="Z1202" t="s">
        <v>607</v>
      </c>
      <c r="AA1202">
        <v>6.9999999999999999E-4</v>
      </c>
      <c r="AB1202">
        <v>1.6400000000000001E-2</v>
      </c>
      <c r="AC1202">
        <v>1.7899999999999999E-2</v>
      </c>
      <c r="AD1202" t="s">
        <v>607</v>
      </c>
      <c r="AE1202">
        <v>0.94969999999999999</v>
      </c>
      <c r="AF1202">
        <v>9.4999999999999998E-3</v>
      </c>
      <c r="AG1202">
        <v>2.2000000000000001E-3</v>
      </c>
      <c r="AH1202">
        <v>8.0000000000000004E-4</v>
      </c>
      <c r="AI1202">
        <v>5.9999999999999995E-4</v>
      </c>
      <c r="AJ1202">
        <v>5.9999999999999995E-4</v>
      </c>
      <c r="AK1202">
        <v>2.9999999999999997E-4</v>
      </c>
      <c r="AL1202">
        <v>3.6999999999999999E-4</v>
      </c>
      <c r="AM1202">
        <v>1.3999999999999999E-4</v>
      </c>
      <c r="AN1202">
        <v>3.6000000000000002E-4</v>
      </c>
      <c r="AO1202">
        <v>1E-4</v>
      </c>
      <c r="AP1202">
        <v>0</v>
      </c>
      <c r="AQ1202" t="s">
        <v>607</v>
      </c>
      <c r="AR1202" t="s">
        <v>606</v>
      </c>
      <c r="AS1202" t="s">
        <v>606</v>
      </c>
      <c r="AT1202" t="s">
        <v>606</v>
      </c>
      <c r="AU1202" t="s">
        <v>606</v>
      </c>
      <c r="BK1202">
        <v>1.0000000000000001E-5</v>
      </c>
      <c r="BL1202">
        <v>4.0000000000000003E-5</v>
      </c>
      <c r="BM1202">
        <v>0</v>
      </c>
      <c r="BN1202">
        <v>0</v>
      </c>
      <c r="BO1202">
        <v>0</v>
      </c>
      <c r="BP1202">
        <v>0</v>
      </c>
      <c r="BQ1202">
        <v>0</v>
      </c>
      <c r="BR1202">
        <v>1.9000000000000001E-4</v>
      </c>
      <c r="BS1202">
        <v>3.0000000000000001E-5</v>
      </c>
      <c r="BT1202">
        <v>2.0000000000000002E-5</v>
      </c>
      <c r="BU1202">
        <v>4.0000000000000003E-5</v>
      </c>
      <c r="BV1202">
        <v>0.59199999999999997</v>
      </c>
      <c r="BW1202">
        <v>0.72555519999999996</v>
      </c>
      <c r="BX1202">
        <v>17.100000000000001</v>
      </c>
      <c r="BY1202">
        <v>4623.3</v>
      </c>
      <c r="BZ1202">
        <v>193.9</v>
      </c>
      <c r="CB1202">
        <v>105.7</v>
      </c>
      <c r="CC1202">
        <v>3.6495468280000001</v>
      </c>
      <c r="CD1202">
        <v>3.6464447130000002</v>
      </c>
      <c r="CE1202">
        <v>214.58</v>
      </c>
      <c r="CF1202" t="s">
        <v>609</v>
      </c>
      <c r="CG1202">
        <v>20</v>
      </c>
      <c r="CH1202" t="s">
        <v>4299</v>
      </c>
      <c r="CJ1202" t="s">
        <v>1889</v>
      </c>
      <c r="CU1202">
        <v>493.6</v>
      </c>
      <c r="CV1202">
        <v>489</v>
      </c>
      <c r="CW1202" t="s">
        <v>4266</v>
      </c>
      <c r="CX1202">
        <v>0</v>
      </c>
      <c r="CY1202" t="s">
        <v>677</v>
      </c>
    </row>
    <row r="1203" spans="2:103" hidden="1">
      <c r="B1203">
        <v>76818</v>
      </c>
      <c r="C1203" t="s">
        <v>3364</v>
      </c>
      <c r="D1203" t="s">
        <v>592</v>
      </c>
      <c r="E1203" t="s">
        <v>3163</v>
      </c>
      <c r="F1203" t="s">
        <v>594</v>
      </c>
      <c r="G1203" t="s">
        <v>4300</v>
      </c>
      <c r="H1203">
        <v>12702</v>
      </c>
      <c r="I1203" t="s">
        <v>616</v>
      </c>
      <c r="J1203" t="s">
        <v>1508</v>
      </c>
      <c r="K1203">
        <v>13588</v>
      </c>
      <c r="L1203" t="s">
        <v>638</v>
      </c>
      <c r="M1203" t="s">
        <v>1096</v>
      </c>
      <c r="N1203" t="s">
        <v>4170</v>
      </c>
      <c r="O1203" t="s">
        <v>4263</v>
      </c>
      <c r="P1203" t="s">
        <v>4264</v>
      </c>
      <c r="Q1203" t="s">
        <v>642</v>
      </c>
      <c r="R1203">
        <v>700</v>
      </c>
      <c r="S1203">
        <v>700</v>
      </c>
      <c r="T1203">
        <v>496</v>
      </c>
      <c r="U1203">
        <v>5</v>
      </c>
      <c r="V1203">
        <v>5</v>
      </c>
      <c r="W1203">
        <v>21</v>
      </c>
      <c r="Z1203" t="s">
        <v>607</v>
      </c>
      <c r="AA1203">
        <v>1.2999999999999999E-3</v>
      </c>
      <c r="AB1203">
        <v>2.8000000000000001E-2</v>
      </c>
      <c r="AC1203">
        <v>1.6799999999999999E-2</v>
      </c>
      <c r="AD1203" t="s">
        <v>607</v>
      </c>
      <c r="AE1203">
        <v>0.94279999999999997</v>
      </c>
      <c r="AF1203">
        <v>6.1999999999999998E-3</v>
      </c>
      <c r="AG1203">
        <v>1.1000000000000001E-3</v>
      </c>
      <c r="AH1203">
        <v>2.9999999999999997E-4</v>
      </c>
      <c r="AI1203">
        <v>2.0000000000000001E-4</v>
      </c>
      <c r="AJ1203">
        <v>4.0000000000000002E-4</v>
      </c>
      <c r="AK1203">
        <v>2.9999999999999997E-4</v>
      </c>
      <c r="AL1203">
        <v>6.8000000000000005E-4</v>
      </c>
      <c r="AM1203">
        <v>3.1E-4</v>
      </c>
      <c r="AN1203">
        <v>5.1000000000000004E-4</v>
      </c>
      <c r="AO1203">
        <v>0</v>
      </c>
      <c r="AP1203">
        <v>0</v>
      </c>
      <c r="AQ1203" t="s">
        <v>606</v>
      </c>
      <c r="AR1203" t="s">
        <v>606</v>
      </c>
      <c r="AS1203" t="s">
        <v>606</v>
      </c>
      <c r="AT1203" t="s">
        <v>606</v>
      </c>
      <c r="AU1203" t="s">
        <v>606</v>
      </c>
      <c r="BK1203">
        <v>2.0000000000000002E-5</v>
      </c>
      <c r="BL1203">
        <v>4.0000000000000003E-5</v>
      </c>
      <c r="BM1203">
        <v>0</v>
      </c>
      <c r="BN1203">
        <v>0</v>
      </c>
      <c r="BO1203">
        <v>0</v>
      </c>
      <c r="BP1203">
        <v>0</v>
      </c>
      <c r="BQ1203">
        <v>0</v>
      </c>
      <c r="BR1203">
        <v>7.7999999999999999E-4</v>
      </c>
      <c r="BS1203">
        <v>1E-4</v>
      </c>
      <c r="BT1203">
        <v>6.9999999999999994E-5</v>
      </c>
      <c r="BU1203">
        <v>9.0000000000000006E-5</v>
      </c>
      <c r="BV1203">
        <v>0.59399999999999997</v>
      </c>
      <c r="BW1203">
        <v>0.72800640000000005</v>
      </c>
      <c r="BX1203">
        <v>17.2</v>
      </c>
      <c r="BY1203">
        <v>4601.8</v>
      </c>
      <c r="BZ1203">
        <v>192.5</v>
      </c>
      <c r="CB1203">
        <v>100.8</v>
      </c>
      <c r="CC1203">
        <v>3.4803625380000001</v>
      </c>
      <c r="CD1203">
        <v>3.4774042299999999</v>
      </c>
      <c r="CE1203">
        <v>204.71</v>
      </c>
      <c r="CF1203" t="s">
        <v>609</v>
      </c>
      <c r="CG1203">
        <v>2.5</v>
      </c>
      <c r="CH1203" t="s">
        <v>1509</v>
      </c>
      <c r="CI1203" t="s">
        <v>157</v>
      </c>
      <c r="CJ1203" t="s">
        <v>4301</v>
      </c>
      <c r="CL1203">
        <v>1451</v>
      </c>
      <c r="CM1203">
        <v>1995</v>
      </c>
      <c r="CN1203">
        <v>1451</v>
      </c>
      <c r="CO1203">
        <v>1995</v>
      </c>
      <c r="CP1203" t="s">
        <v>157</v>
      </c>
      <c r="CQ1203" t="s">
        <v>157</v>
      </c>
      <c r="CU1203">
        <v>449.9</v>
      </c>
      <c r="CV1203">
        <v>445.7</v>
      </c>
      <c r="CW1203" t="s">
        <v>4266</v>
      </c>
      <c r="CX1203">
        <v>0</v>
      </c>
      <c r="CY1203" t="s">
        <v>677</v>
      </c>
    </row>
    <row r="1204" spans="2:103" hidden="1">
      <c r="B1204">
        <v>76903</v>
      </c>
      <c r="C1204" t="s">
        <v>4302</v>
      </c>
      <c r="D1204" t="s">
        <v>592</v>
      </c>
      <c r="E1204" t="s">
        <v>3163</v>
      </c>
      <c r="F1204" t="s">
        <v>594</v>
      </c>
      <c r="G1204" t="s">
        <v>4303</v>
      </c>
      <c r="H1204">
        <v>17812</v>
      </c>
      <c r="I1204" t="s">
        <v>616</v>
      </c>
      <c r="J1204" t="s">
        <v>4304</v>
      </c>
      <c r="K1204">
        <v>15223</v>
      </c>
      <c r="L1204" t="s">
        <v>638</v>
      </c>
      <c r="M1204" t="s">
        <v>1096</v>
      </c>
      <c r="N1204" t="s">
        <v>4170</v>
      </c>
      <c r="O1204" t="s">
        <v>4263</v>
      </c>
      <c r="P1204" t="s">
        <v>4264</v>
      </c>
      <c r="Q1204" t="s">
        <v>642</v>
      </c>
      <c r="R1204">
        <v>500</v>
      </c>
      <c r="S1204">
        <v>500</v>
      </c>
      <c r="T1204">
        <v>551</v>
      </c>
      <c r="U1204">
        <v>7</v>
      </c>
      <c r="V1204">
        <v>7</v>
      </c>
      <c r="W1204">
        <v>21</v>
      </c>
      <c r="Y1204" t="s">
        <v>4247</v>
      </c>
      <c r="Z1204" t="s">
        <v>607</v>
      </c>
      <c r="AA1204">
        <v>5.9999999999999995E-4</v>
      </c>
      <c r="AB1204">
        <v>1.4800000000000001E-2</v>
      </c>
      <c r="AC1204">
        <v>1.5100000000000001E-2</v>
      </c>
      <c r="AD1204" t="s">
        <v>607</v>
      </c>
      <c r="AE1204">
        <v>0.95230000000000004</v>
      </c>
      <c r="AF1204">
        <v>1.3299999999999999E-2</v>
      </c>
      <c r="AG1204">
        <v>2E-3</v>
      </c>
      <c r="AH1204">
        <v>5.0000000000000001E-4</v>
      </c>
      <c r="AI1204">
        <v>2.9999999999999997E-4</v>
      </c>
      <c r="AJ1204">
        <v>2.0000000000000001E-4</v>
      </c>
      <c r="AK1204">
        <v>1E-4</v>
      </c>
      <c r="AL1204">
        <v>1.6000000000000001E-4</v>
      </c>
      <c r="AM1204">
        <v>5.0000000000000002E-5</v>
      </c>
      <c r="AN1204">
        <v>2.5000000000000001E-4</v>
      </c>
      <c r="AO1204">
        <v>9.0000000000000006E-5</v>
      </c>
      <c r="AP1204">
        <v>0</v>
      </c>
      <c r="AQ1204" t="s">
        <v>607</v>
      </c>
      <c r="AR1204" t="s">
        <v>606</v>
      </c>
      <c r="AS1204" t="s">
        <v>606</v>
      </c>
      <c r="AT1204" t="s">
        <v>606</v>
      </c>
      <c r="AU1204" t="s">
        <v>606</v>
      </c>
      <c r="BK1204">
        <v>1.0000000000000001E-5</v>
      </c>
      <c r="BL1204">
        <v>3.0000000000000001E-5</v>
      </c>
      <c r="BM1204">
        <v>1.0000000000000001E-5</v>
      </c>
      <c r="BN1204">
        <v>0</v>
      </c>
      <c r="BO1204">
        <v>0</v>
      </c>
      <c r="BP1204">
        <v>1.0000000000000001E-5</v>
      </c>
      <c r="BQ1204">
        <v>0</v>
      </c>
      <c r="BR1204">
        <v>1.1E-4</v>
      </c>
      <c r="BS1204">
        <v>2.0000000000000002E-5</v>
      </c>
      <c r="BT1204">
        <v>2.0000000000000002E-5</v>
      </c>
      <c r="BU1204">
        <v>4.0000000000000003E-5</v>
      </c>
      <c r="BV1204">
        <v>0.58699999999999997</v>
      </c>
      <c r="BW1204">
        <v>0.71942720000000004</v>
      </c>
      <c r="BX1204">
        <v>17</v>
      </c>
      <c r="BY1204">
        <v>4620.8</v>
      </c>
      <c r="BZ1204">
        <v>193.7</v>
      </c>
      <c r="CB1204">
        <v>106.4</v>
      </c>
      <c r="CC1204">
        <v>3.6737160119999999</v>
      </c>
      <c r="CD1204">
        <v>3.6705933530000001</v>
      </c>
      <c r="CE1204">
        <v>215.63</v>
      </c>
      <c r="CF1204" t="s">
        <v>609</v>
      </c>
      <c r="CG1204">
        <v>5</v>
      </c>
      <c r="CH1204" t="s">
        <v>4305</v>
      </c>
      <c r="CJ1204" t="s">
        <v>4306</v>
      </c>
      <c r="CL1204">
        <v>1410</v>
      </c>
      <c r="CM1204">
        <v>1998</v>
      </c>
      <c r="CN1204">
        <v>1410</v>
      </c>
      <c r="CO1204">
        <v>1998</v>
      </c>
      <c r="CP1204" t="s">
        <v>157</v>
      </c>
      <c r="CQ1204" t="s">
        <v>157</v>
      </c>
      <c r="CU1204">
        <v>457.8</v>
      </c>
      <c r="CV1204">
        <v>453</v>
      </c>
      <c r="CW1204" t="s">
        <v>4266</v>
      </c>
      <c r="CX1204">
        <v>0</v>
      </c>
      <c r="CY1204" t="s">
        <v>677</v>
      </c>
    </row>
    <row r="1205" spans="2:103" hidden="1">
      <c r="B1205">
        <v>76943</v>
      </c>
      <c r="C1205" t="s">
        <v>4307</v>
      </c>
      <c r="D1205" t="s">
        <v>592</v>
      </c>
      <c r="E1205" t="s">
        <v>3163</v>
      </c>
      <c r="F1205" t="s">
        <v>594</v>
      </c>
      <c r="G1205" t="s">
        <v>4308</v>
      </c>
      <c r="H1205">
        <v>7334</v>
      </c>
      <c r="I1205" t="s">
        <v>616</v>
      </c>
      <c r="J1205" t="s">
        <v>4309</v>
      </c>
      <c r="K1205">
        <v>18609</v>
      </c>
      <c r="L1205" t="s">
        <v>1055</v>
      </c>
      <c r="M1205" t="s">
        <v>959</v>
      </c>
      <c r="N1205" t="s">
        <v>4170</v>
      </c>
      <c r="O1205" t="s">
        <v>4263</v>
      </c>
      <c r="P1205" t="s">
        <v>4264</v>
      </c>
      <c r="Q1205" t="s">
        <v>642</v>
      </c>
      <c r="R1205">
        <v>740</v>
      </c>
      <c r="S1205">
        <v>740</v>
      </c>
      <c r="T1205">
        <v>506</v>
      </c>
      <c r="U1205">
        <v>14</v>
      </c>
      <c r="V1205">
        <v>14</v>
      </c>
      <c r="W1205">
        <v>21</v>
      </c>
      <c r="Y1205" t="s">
        <v>4310</v>
      </c>
      <c r="Z1205" t="s">
        <v>607</v>
      </c>
      <c r="AA1205">
        <v>4.0000000000000002E-4</v>
      </c>
      <c r="AB1205">
        <v>9.4000000000000004E-3</v>
      </c>
      <c r="AC1205">
        <v>1.9300000000000001E-2</v>
      </c>
      <c r="AD1205" t="s">
        <v>607</v>
      </c>
      <c r="AE1205">
        <v>0.95409999999999995</v>
      </c>
      <c r="AF1205">
        <v>1.3599999999999999E-2</v>
      </c>
      <c r="AG1205">
        <v>1.8E-3</v>
      </c>
      <c r="AH1205">
        <v>2.9999999999999997E-4</v>
      </c>
      <c r="AI1205">
        <v>2.0000000000000001E-4</v>
      </c>
      <c r="AJ1205">
        <v>1E-4</v>
      </c>
      <c r="AK1205">
        <v>1E-4</v>
      </c>
      <c r="AL1205">
        <v>4.0000000000000003E-5</v>
      </c>
      <c r="AM1205">
        <v>6.9999999999999994E-5</v>
      </c>
      <c r="AN1205">
        <v>1.4999999999999999E-4</v>
      </c>
      <c r="AO1205">
        <v>1.8000000000000001E-4</v>
      </c>
      <c r="AP1205">
        <v>9.0000000000000006E-5</v>
      </c>
      <c r="AQ1205" t="s">
        <v>607</v>
      </c>
      <c r="AR1205" t="s">
        <v>607</v>
      </c>
      <c r="AS1205" t="s">
        <v>607</v>
      </c>
      <c r="AT1205" t="s">
        <v>606</v>
      </c>
      <c r="AU1205" t="s">
        <v>606</v>
      </c>
      <c r="BK1205">
        <v>1.0000000000000001E-5</v>
      </c>
      <c r="BL1205">
        <v>1.0000000000000001E-5</v>
      </c>
      <c r="BM1205">
        <v>1.0000000000000001E-5</v>
      </c>
      <c r="BN1205">
        <v>0</v>
      </c>
      <c r="BO1205">
        <v>0</v>
      </c>
      <c r="BP1205">
        <v>2.0000000000000002E-5</v>
      </c>
      <c r="BQ1205">
        <v>1.0000000000000001E-5</v>
      </c>
      <c r="BR1205">
        <v>5.0000000000000002E-5</v>
      </c>
      <c r="BS1205">
        <v>1.0000000000000001E-5</v>
      </c>
      <c r="BT1205">
        <v>1.0000000000000001E-5</v>
      </c>
      <c r="BU1205">
        <v>4.0000000000000003E-5</v>
      </c>
      <c r="BV1205">
        <v>0.58899999999999997</v>
      </c>
      <c r="BW1205">
        <v>0.72187840000000003</v>
      </c>
      <c r="BX1205">
        <v>17.100000000000001</v>
      </c>
      <c r="BY1205">
        <v>4640.2</v>
      </c>
      <c r="BZ1205">
        <v>194.5</v>
      </c>
      <c r="CB1205">
        <v>115.7</v>
      </c>
      <c r="CC1205">
        <v>3.9948208890000001</v>
      </c>
      <c r="CD1205">
        <v>3.9914252910000001</v>
      </c>
      <c r="CE1205">
        <v>235.03</v>
      </c>
      <c r="CF1205" t="s">
        <v>609</v>
      </c>
      <c r="CG1205">
        <v>16</v>
      </c>
      <c r="CH1205" t="s">
        <v>1894</v>
      </c>
      <c r="CJ1205" t="s">
        <v>1895</v>
      </c>
      <c r="CL1205">
        <v>1558</v>
      </c>
      <c r="CM1205">
        <v>1963</v>
      </c>
      <c r="CN1205">
        <v>1558</v>
      </c>
      <c r="CO1205">
        <v>1963</v>
      </c>
      <c r="CU1205">
        <v>479.2</v>
      </c>
      <c r="CV1205">
        <v>474.7</v>
      </c>
      <c r="CW1205" t="s">
        <v>4266</v>
      </c>
      <c r="CX1205">
        <v>0</v>
      </c>
      <c r="CY1205" t="s">
        <v>677</v>
      </c>
    </row>
    <row r="1206" spans="2:103" hidden="1">
      <c r="B1206">
        <v>76941</v>
      </c>
      <c r="C1206" t="s">
        <v>4311</v>
      </c>
      <c r="D1206" t="s">
        <v>592</v>
      </c>
      <c r="E1206" t="s">
        <v>3163</v>
      </c>
      <c r="F1206" t="s">
        <v>594</v>
      </c>
      <c r="G1206" t="s">
        <v>4312</v>
      </c>
      <c r="H1206">
        <v>7329</v>
      </c>
      <c r="I1206" t="s">
        <v>616</v>
      </c>
      <c r="J1206" t="s">
        <v>4313</v>
      </c>
      <c r="K1206">
        <v>20223</v>
      </c>
      <c r="L1206" t="s">
        <v>638</v>
      </c>
      <c r="M1206" t="s">
        <v>4169</v>
      </c>
      <c r="N1206" t="s">
        <v>4170</v>
      </c>
      <c r="O1206" t="s">
        <v>4263</v>
      </c>
      <c r="P1206" t="s">
        <v>4264</v>
      </c>
      <c r="Q1206" t="s">
        <v>823</v>
      </c>
      <c r="R1206">
        <v>680</v>
      </c>
      <c r="S1206">
        <v>680</v>
      </c>
      <c r="T1206">
        <v>496</v>
      </c>
      <c r="U1206">
        <v>18</v>
      </c>
      <c r="V1206">
        <v>18</v>
      </c>
      <c r="W1206">
        <v>21</v>
      </c>
      <c r="Y1206" t="s">
        <v>4052</v>
      </c>
      <c r="Z1206" t="s">
        <v>607</v>
      </c>
      <c r="AA1206">
        <v>4.0000000000000002E-4</v>
      </c>
      <c r="AB1206">
        <v>8.9999999999999993E-3</v>
      </c>
      <c r="AC1206">
        <v>1.9900000000000001E-2</v>
      </c>
      <c r="AD1206" t="s">
        <v>607</v>
      </c>
      <c r="AE1206">
        <v>0.95120000000000005</v>
      </c>
      <c r="AF1206">
        <v>1.6E-2</v>
      </c>
      <c r="AG1206">
        <v>2E-3</v>
      </c>
      <c r="AH1206">
        <v>5.0000000000000001E-4</v>
      </c>
      <c r="AI1206">
        <v>2.9999999999999997E-4</v>
      </c>
      <c r="AJ1206">
        <v>1E-4</v>
      </c>
      <c r="AK1206">
        <v>1E-4</v>
      </c>
      <c r="AL1206">
        <v>0</v>
      </c>
      <c r="AM1206">
        <v>5.0000000000000002E-5</v>
      </c>
      <c r="AN1206">
        <v>2.4000000000000001E-4</v>
      </c>
      <c r="AO1206">
        <v>9.0000000000000006E-5</v>
      </c>
      <c r="AP1206">
        <v>0</v>
      </c>
      <c r="AQ1206" t="s">
        <v>607</v>
      </c>
      <c r="AR1206" t="s">
        <v>607</v>
      </c>
      <c r="AS1206" t="s">
        <v>607</v>
      </c>
      <c r="AT1206" t="s">
        <v>607</v>
      </c>
      <c r="AU1206" t="s">
        <v>606</v>
      </c>
      <c r="BK1206">
        <v>2.0000000000000002E-5</v>
      </c>
      <c r="BL1206">
        <v>0</v>
      </c>
      <c r="BM1206">
        <v>1.0000000000000001E-5</v>
      </c>
      <c r="BN1206">
        <v>0</v>
      </c>
      <c r="BO1206">
        <v>0</v>
      </c>
      <c r="BP1206">
        <v>1.0000000000000001E-5</v>
      </c>
      <c r="BQ1206">
        <v>0</v>
      </c>
      <c r="BR1206">
        <v>0</v>
      </c>
      <c r="BS1206">
        <v>1.0000000000000001E-5</v>
      </c>
      <c r="BT1206">
        <v>2.0000000000000002E-5</v>
      </c>
      <c r="BU1206">
        <v>5.0000000000000002E-5</v>
      </c>
      <c r="BV1206">
        <v>0.59</v>
      </c>
      <c r="BW1206">
        <v>0.72310399999999997</v>
      </c>
      <c r="BX1206">
        <v>17.100000000000001</v>
      </c>
      <c r="BY1206">
        <v>4643.2</v>
      </c>
      <c r="BZ1206">
        <v>194.9</v>
      </c>
      <c r="CB1206">
        <v>113.3</v>
      </c>
      <c r="CC1206">
        <v>3.911955114</v>
      </c>
      <c r="CD1206">
        <v>3.9086299530000002</v>
      </c>
      <c r="CE1206">
        <v>229.31</v>
      </c>
      <c r="CF1206" t="s">
        <v>609</v>
      </c>
      <c r="CG1206">
        <v>15</v>
      </c>
      <c r="CH1206" t="s">
        <v>4314</v>
      </c>
      <c r="CJ1206" t="s">
        <v>4315</v>
      </c>
      <c r="CU1206">
        <v>481.7</v>
      </c>
      <c r="CV1206">
        <v>476.7</v>
      </c>
      <c r="CW1206" t="s">
        <v>4266</v>
      </c>
      <c r="CX1206">
        <v>0</v>
      </c>
      <c r="CY1206" t="s">
        <v>677</v>
      </c>
    </row>
    <row r="1207" spans="2:103" hidden="1">
      <c r="B1207">
        <v>76955</v>
      </c>
      <c r="C1207" t="s">
        <v>1896</v>
      </c>
      <c r="D1207" t="s">
        <v>592</v>
      </c>
      <c r="E1207" t="s">
        <v>3163</v>
      </c>
      <c r="F1207" t="s">
        <v>594</v>
      </c>
      <c r="G1207" t="s">
        <v>4316</v>
      </c>
      <c r="H1207">
        <v>13818</v>
      </c>
      <c r="I1207" t="s">
        <v>616</v>
      </c>
      <c r="J1207" t="s">
        <v>4317</v>
      </c>
      <c r="K1207">
        <v>18697</v>
      </c>
      <c r="L1207" t="s">
        <v>1055</v>
      </c>
      <c r="M1207" t="s">
        <v>1096</v>
      </c>
      <c r="N1207" t="s">
        <v>4170</v>
      </c>
      <c r="O1207" t="s">
        <v>4263</v>
      </c>
      <c r="P1207" t="s">
        <v>4264</v>
      </c>
      <c r="Q1207" t="s">
        <v>642</v>
      </c>
      <c r="R1207">
        <v>1000</v>
      </c>
      <c r="S1207">
        <v>1000</v>
      </c>
      <c r="T1207">
        <v>537</v>
      </c>
      <c r="U1207">
        <v>11</v>
      </c>
      <c r="V1207">
        <v>11</v>
      </c>
      <c r="W1207">
        <v>21</v>
      </c>
      <c r="Y1207" t="s">
        <v>4247</v>
      </c>
      <c r="Z1207" t="s">
        <v>607</v>
      </c>
      <c r="AA1207">
        <v>8.9999999999999998E-4</v>
      </c>
      <c r="AB1207">
        <v>2.0400000000000001E-2</v>
      </c>
      <c r="AC1207">
        <v>1.7100000000000001E-2</v>
      </c>
      <c r="AD1207" t="s">
        <v>607</v>
      </c>
      <c r="AE1207">
        <v>0.94710000000000005</v>
      </c>
      <c r="AF1207">
        <v>8.3000000000000001E-3</v>
      </c>
      <c r="AG1207">
        <v>3.0000000000000001E-3</v>
      </c>
      <c r="AH1207">
        <v>8.0000000000000004E-4</v>
      </c>
      <c r="AI1207">
        <v>5.0000000000000001E-4</v>
      </c>
      <c r="AJ1207">
        <v>4.0000000000000002E-4</v>
      </c>
      <c r="AK1207">
        <v>2.0000000000000001E-4</v>
      </c>
      <c r="AL1207">
        <v>3.1E-4</v>
      </c>
      <c r="AM1207">
        <v>1.4999999999999999E-4</v>
      </c>
      <c r="AN1207">
        <v>4.4000000000000002E-4</v>
      </c>
      <c r="AO1207">
        <v>9.0000000000000006E-5</v>
      </c>
      <c r="AP1207">
        <v>0</v>
      </c>
      <c r="AQ1207" t="s">
        <v>607</v>
      </c>
      <c r="AR1207" t="s">
        <v>607</v>
      </c>
      <c r="AS1207" t="s">
        <v>606</v>
      </c>
      <c r="AT1207" t="s">
        <v>606</v>
      </c>
      <c r="AU1207" t="s">
        <v>606</v>
      </c>
      <c r="BK1207">
        <v>1.0000000000000001E-5</v>
      </c>
      <c r="BL1207">
        <v>3.0000000000000001E-5</v>
      </c>
      <c r="BM1207">
        <v>1.0000000000000001E-5</v>
      </c>
      <c r="BN1207">
        <v>0</v>
      </c>
      <c r="BO1207">
        <v>0</v>
      </c>
      <c r="BP1207">
        <v>1.0000000000000001E-5</v>
      </c>
      <c r="BQ1207">
        <v>0</v>
      </c>
      <c r="BR1207">
        <v>1.6000000000000001E-4</v>
      </c>
      <c r="BS1207">
        <v>2.0000000000000002E-5</v>
      </c>
      <c r="BT1207">
        <v>2.0000000000000002E-5</v>
      </c>
      <c r="BU1207">
        <v>5.0000000000000002E-5</v>
      </c>
      <c r="BV1207">
        <v>0.59299999999999997</v>
      </c>
      <c r="BW1207">
        <v>0.7267808</v>
      </c>
      <c r="BX1207">
        <v>17.2</v>
      </c>
      <c r="BY1207">
        <v>4614.7</v>
      </c>
      <c r="BZ1207">
        <v>193.5</v>
      </c>
      <c r="CB1207">
        <v>108.9</v>
      </c>
      <c r="CC1207">
        <v>3.7600345270000002</v>
      </c>
      <c r="CD1207">
        <v>3.756838498</v>
      </c>
      <c r="CE1207">
        <v>221.08</v>
      </c>
      <c r="CF1207" t="s">
        <v>609</v>
      </c>
      <c r="CG1207">
        <v>20</v>
      </c>
      <c r="CH1207" t="s">
        <v>1899</v>
      </c>
      <c r="CJ1207" t="s">
        <v>4318</v>
      </c>
      <c r="CL1207">
        <v>1514</v>
      </c>
      <c r="CM1207">
        <v>2014</v>
      </c>
      <c r="CN1207">
        <v>1514</v>
      </c>
      <c r="CO1207">
        <v>2014</v>
      </c>
      <c r="CU1207">
        <v>496.2</v>
      </c>
      <c r="CV1207">
        <v>491.7</v>
      </c>
      <c r="CW1207" t="s">
        <v>4266</v>
      </c>
      <c r="CX1207">
        <v>0</v>
      </c>
      <c r="CY1207" t="s">
        <v>677</v>
      </c>
    </row>
    <row r="1208" spans="2:103" hidden="1">
      <c r="B1208">
        <v>76959</v>
      </c>
      <c r="C1208" t="s">
        <v>4319</v>
      </c>
      <c r="D1208" t="s">
        <v>592</v>
      </c>
      <c r="E1208" t="s">
        <v>3163</v>
      </c>
      <c r="F1208" t="s">
        <v>594</v>
      </c>
      <c r="G1208" t="s">
        <v>4320</v>
      </c>
      <c r="H1208">
        <v>13553</v>
      </c>
      <c r="I1208" t="s">
        <v>616</v>
      </c>
      <c r="J1208" t="s">
        <v>4321</v>
      </c>
      <c r="K1208">
        <v>18698</v>
      </c>
      <c r="L1208" t="s">
        <v>1055</v>
      </c>
      <c r="M1208" t="s">
        <v>959</v>
      </c>
      <c r="N1208" t="s">
        <v>4170</v>
      </c>
      <c r="O1208" t="s">
        <v>4263</v>
      </c>
      <c r="P1208" t="s">
        <v>4264</v>
      </c>
      <c r="Q1208" t="s">
        <v>642</v>
      </c>
      <c r="R1208">
        <v>1000</v>
      </c>
      <c r="S1208">
        <v>1000</v>
      </c>
      <c r="T1208">
        <v>519</v>
      </c>
      <c r="U1208">
        <v>7</v>
      </c>
      <c r="V1208">
        <v>7</v>
      </c>
      <c r="W1208">
        <v>21</v>
      </c>
      <c r="Y1208" t="s">
        <v>4178</v>
      </c>
      <c r="Z1208" t="s">
        <v>607</v>
      </c>
      <c r="AA1208">
        <v>8.0000000000000004E-4</v>
      </c>
      <c r="AB1208">
        <v>1.83E-2</v>
      </c>
      <c r="AC1208">
        <v>1.77E-2</v>
      </c>
      <c r="AD1208" t="s">
        <v>607</v>
      </c>
      <c r="AE1208">
        <v>0.94830000000000003</v>
      </c>
      <c r="AF1208">
        <v>8.6999999999999994E-3</v>
      </c>
      <c r="AG1208">
        <v>2.7000000000000001E-3</v>
      </c>
      <c r="AH1208">
        <v>8.0000000000000004E-4</v>
      </c>
      <c r="AI1208">
        <v>5.9999999999999995E-4</v>
      </c>
      <c r="AJ1208">
        <v>5.0000000000000001E-4</v>
      </c>
      <c r="AK1208">
        <v>2.0000000000000001E-4</v>
      </c>
      <c r="AL1208">
        <v>3.8000000000000002E-4</v>
      </c>
      <c r="AM1208">
        <v>1.3999999999999999E-4</v>
      </c>
      <c r="AN1208">
        <v>4.2999999999999999E-4</v>
      </c>
      <c r="AO1208">
        <v>9.0000000000000006E-5</v>
      </c>
      <c r="AP1208">
        <v>0</v>
      </c>
      <c r="AQ1208" t="s">
        <v>607</v>
      </c>
      <c r="AR1208" t="s">
        <v>607</v>
      </c>
      <c r="AS1208" t="s">
        <v>607</v>
      </c>
      <c r="AT1208" t="s">
        <v>606</v>
      </c>
      <c r="AU1208" t="s">
        <v>606</v>
      </c>
      <c r="BK1208">
        <v>1.0000000000000001E-5</v>
      </c>
      <c r="BL1208">
        <v>4.0000000000000003E-5</v>
      </c>
      <c r="BM1208">
        <v>1.0000000000000001E-5</v>
      </c>
      <c r="BN1208">
        <v>0</v>
      </c>
      <c r="BO1208">
        <v>0</v>
      </c>
      <c r="BP1208">
        <v>1.0000000000000001E-5</v>
      </c>
      <c r="BQ1208">
        <v>0</v>
      </c>
      <c r="BR1208">
        <v>1.8000000000000001E-4</v>
      </c>
      <c r="BS1208">
        <v>3.0000000000000001E-5</v>
      </c>
      <c r="BT1208">
        <v>2.0000000000000002E-5</v>
      </c>
      <c r="BU1208">
        <v>6.0000000000000002E-5</v>
      </c>
      <c r="BV1208">
        <v>0.59199999999999997</v>
      </c>
      <c r="BW1208">
        <v>0.72555519999999996</v>
      </c>
      <c r="BX1208">
        <v>17.2</v>
      </c>
      <c r="BY1208">
        <v>4619.3999999999996</v>
      </c>
      <c r="BZ1208">
        <v>193.7</v>
      </c>
      <c r="CB1208">
        <v>106.2</v>
      </c>
      <c r="CC1208">
        <v>3.6668105309999999</v>
      </c>
      <c r="CD1208">
        <v>3.663693742</v>
      </c>
      <c r="CE1208">
        <v>215.23</v>
      </c>
      <c r="CF1208" t="s">
        <v>609</v>
      </c>
      <c r="CG1208">
        <v>18</v>
      </c>
      <c r="CH1208" t="s">
        <v>4322</v>
      </c>
      <c r="CJ1208" t="s">
        <v>4323</v>
      </c>
      <c r="CL1208">
        <v>1555</v>
      </c>
      <c r="CM1208">
        <v>1872</v>
      </c>
      <c r="CN1208">
        <v>1498</v>
      </c>
      <c r="CO1208">
        <v>1777</v>
      </c>
      <c r="CU1208">
        <v>506.6</v>
      </c>
      <c r="CV1208">
        <v>502.3</v>
      </c>
      <c r="CW1208" t="s">
        <v>4266</v>
      </c>
      <c r="CX1208">
        <v>0</v>
      </c>
      <c r="CY1208" t="s">
        <v>677</v>
      </c>
    </row>
    <row r="1209" spans="2:103" hidden="1">
      <c r="B1209">
        <v>76915</v>
      </c>
      <c r="C1209" t="s">
        <v>4324</v>
      </c>
      <c r="D1209" t="s">
        <v>592</v>
      </c>
      <c r="E1209" t="s">
        <v>3163</v>
      </c>
      <c r="F1209" t="s">
        <v>594</v>
      </c>
      <c r="G1209" t="s">
        <v>4325</v>
      </c>
      <c r="H1209">
        <v>12532</v>
      </c>
      <c r="I1209" t="s">
        <v>616</v>
      </c>
      <c r="J1209" t="s">
        <v>4326</v>
      </c>
      <c r="K1209">
        <v>20225</v>
      </c>
      <c r="L1209" t="s">
        <v>638</v>
      </c>
      <c r="M1209" t="s">
        <v>1096</v>
      </c>
      <c r="N1209" t="s">
        <v>4170</v>
      </c>
      <c r="O1209" t="s">
        <v>4263</v>
      </c>
      <c r="P1209" t="s">
        <v>4264</v>
      </c>
      <c r="Q1209" t="s">
        <v>642</v>
      </c>
      <c r="R1209">
        <v>670</v>
      </c>
      <c r="S1209">
        <v>670</v>
      </c>
      <c r="T1209">
        <v>400</v>
      </c>
      <c r="U1209">
        <v>5</v>
      </c>
      <c r="V1209">
        <v>5</v>
      </c>
      <c r="W1209">
        <v>21</v>
      </c>
      <c r="Y1209" t="s">
        <v>4327</v>
      </c>
      <c r="Z1209" t="s">
        <v>607</v>
      </c>
      <c r="AA1209">
        <v>4.0000000000000002E-4</v>
      </c>
      <c r="AB1209">
        <v>9.1999999999999998E-3</v>
      </c>
      <c r="AC1209">
        <v>1.78E-2</v>
      </c>
      <c r="AD1209" t="s">
        <v>607</v>
      </c>
      <c r="AE1209">
        <v>0.95250000000000001</v>
      </c>
      <c r="AF1209">
        <v>1.6500000000000001E-2</v>
      </c>
      <c r="AG1209">
        <v>2E-3</v>
      </c>
      <c r="AH1209">
        <v>5.0000000000000001E-4</v>
      </c>
      <c r="AI1209">
        <v>2.9999999999999997E-4</v>
      </c>
      <c r="AJ1209">
        <v>1E-4</v>
      </c>
      <c r="AK1209" t="s">
        <v>607</v>
      </c>
      <c r="AL1209">
        <v>0</v>
      </c>
      <c r="AM1209">
        <v>6.0000000000000002E-5</v>
      </c>
      <c r="AN1209">
        <v>3.4000000000000002E-4</v>
      </c>
      <c r="AO1209">
        <v>1.7000000000000001E-4</v>
      </c>
      <c r="AP1209">
        <v>0</v>
      </c>
      <c r="AQ1209" t="s">
        <v>607</v>
      </c>
      <c r="AR1209" t="s">
        <v>606</v>
      </c>
      <c r="AS1209" t="s">
        <v>607</v>
      </c>
      <c r="AT1209" t="s">
        <v>607</v>
      </c>
      <c r="AU1209" t="s">
        <v>606</v>
      </c>
      <c r="BK1209">
        <v>1.0000000000000001E-5</v>
      </c>
      <c r="BL1209">
        <v>0</v>
      </c>
      <c r="BM1209">
        <v>1.0000000000000001E-5</v>
      </c>
      <c r="BN1209">
        <v>0</v>
      </c>
      <c r="BO1209">
        <v>0</v>
      </c>
      <c r="BP1209">
        <v>3.0000000000000001E-5</v>
      </c>
      <c r="BQ1209">
        <v>0</v>
      </c>
      <c r="BR1209">
        <v>0</v>
      </c>
      <c r="BS1209">
        <v>1.0000000000000001E-5</v>
      </c>
      <c r="BT1209">
        <v>2.0000000000000002E-5</v>
      </c>
      <c r="BU1209">
        <v>5.0000000000000002E-5</v>
      </c>
      <c r="BV1209">
        <v>0.58899999999999997</v>
      </c>
      <c r="BW1209">
        <v>0.72187840000000003</v>
      </c>
      <c r="BX1209">
        <v>17.100000000000001</v>
      </c>
      <c r="BY1209">
        <v>4636.8999999999996</v>
      </c>
      <c r="BZ1209">
        <v>194.7</v>
      </c>
      <c r="CB1209">
        <v>114.4</v>
      </c>
      <c r="CC1209">
        <v>3.9499352609999998</v>
      </c>
      <c r="CD1209">
        <v>3.946577816</v>
      </c>
      <c r="CE1209">
        <v>231.2</v>
      </c>
      <c r="CF1209" t="s">
        <v>609</v>
      </c>
      <c r="CG1209">
        <v>8</v>
      </c>
      <c r="CH1209" t="s">
        <v>2224</v>
      </c>
      <c r="CJ1209" t="s">
        <v>2225</v>
      </c>
      <c r="CL1209">
        <v>1436</v>
      </c>
      <c r="CM1209">
        <v>1881</v>
      </c>
      <c r="CU1209">
        <v>470.4</v>
      </c>
      <c r="CV1209">
        <v>465.4</v>
      </c>
      <c r="CW1209" t="s">
        <v>4266</v>
      </c>
      <c r="CX1209">
        <v>0</v>
      </c>
      <c r="CY1209" t="s">
        <v>677</v>
      </c>
    </row>
    <row r="1210" spans="2:103" hidden="1">
      <c r="B1210">
        <v>76891</v>
      </c>
      <c r="C1210" t="s">
        <v>4328</v>
      </c>
      <c r="D1210" t="s">
        <v>592</v>
      </c>
      <c r="E1210" t="s">
        <v>3163</v>
      </c>
      <c r="F1210" t="s">
        <v>594</v>
      </c>
      <c r="G1210" t="s">
        <v>4329</v>
      </c>
      <c r="H1210">
        <v>12504</v>
      </c>
      <c r="I1210" t="s">
        <v>616</v>
      </c>
      <c r="J1210" t="s">
        <v>4330</v>
      </c>
      <c r="L1210" t="s">
        <v>638</v>
      </c>
      <c r="M1210" t="s">
        <v>1096</v>
      </c>
      <c r="N1210" t="s">
        <v>4170</v>
      </c>
      <c r="O1210" t="s">
        <v>4263</v>
      </c>
      <c r="P1210" t="s">
        <v>4264</v>
      </c>
      <c r="Q1210" t="s">
        <v>642</v>
      </c>
      <c r="R1210">
        <v>590</v>
      </c>
      <c r="S1210">
        <v>590</v>
      </c>
      <c r="T1210">
        <v>570</v>
      </c>
      <c r="U1210">
        <v>7</v>
      </c>
      <c r="V1210">
        <v>7</v>
      </c>
      <c r="W1210">
        <v>21</v>
      </c>
      <c r="Y1210" t="s">
        <v>3513</v>
      </c>
      <c r="Z1210" t="s">
        <v>607</v>
      </c>
      <c r="AA1210">
        <v>5.0000000000000001E-4</v>
      </c>
      <c r="AB1210">
        <v>1.0999999999999999E-2</v>
      </c>
      <c r="AC1210">
        <v>1.6799999999999999E-2</v>
      </c>
      <c r="AD1210" t="s">
        <v>607</v>
      </c>
      <c r="AE1210">
        <v>0.95350000000000001</v>
      </c>
      <c r="AF1210">
        <v>1.54E-2</v>
      </c>
      <c r="AG1210">
        <v>2E-3</v>
      </c>
      <c r="AH1210">
        <v>2.0000000000000001E-4</v>
      </c>
      <c r="AI1210">
        <v>1E-4</v>
      </c>
      <c r="AJ1210" t="s">
        <v>607</v>
      </c>
      <c r="AK1210" t="s">
        <v>607</v>
      </c>
      <c r="AL1210">
        <v>0</v>
      </c>
      <c r="AM1210">
        <v>0</v>
      </c>
      <c r="AN1210">
        <v>1.2E-4</v>
      </c>
      <c r="AO1210">
        <v>9.0000000000000006E-5</v>
      </c>
      <c r="AP1210">
        <v>0</v>
      </c>
      <c r="AQ1210" t="s">
        <v>607</v>
      </c>
      <c r="AR1210" t="s">
        <v>607</v>
      </c>
      <c r="AS1210" t="s">
        <v>606</v>
      </c>
      <c r="AT1210" t="s">
        <v>606</v>
      </c>
      <c r="AU1210" t="s">
        <v>606</v>
      </c>
      <c r="BK1210">
        <v>0</v>
      </c>
      <c r="BL1210">
        <v>0</v>
      </c>
      <c r="BM1210">
        <v>2.5999999999999998E-4</v>
      </c>
      <c r="BN1210">
        <v>0</v>
      </c>
      <c r="BO1210">
        <v>0</v>
      </c>
      <c r="BP1210">
        <v>1.0000000000000001E-5</v>
      </c>
      <c r="BQ1210">
        <v>0</v>
      </c>
      <c r="BR1210">
        <v>0</v>
      </c>
      <c r="BS1210">
        <v>0</v>
      </c>
      <c r="BT1210">
        <v>0</v>
      </c>
      <c r="BU1210">
        <v>2.0000000000000002E-5</v>
      </c>
      <c r="BV1210">
        <v>0.58599999999999997</v>
      </c>
      <c r="BW1210">
        <v>0.7182016</v>
      </c>
      <c r="BX1210">
        <v>17</v>
      </c>
      <c r="BY1210">
        <v>4632.8</v>
      </c>
      <c r="BZ1210">
        <v>194.1</v>
      </c>
      <c r="CB1210">
        <v>103.8</v>
      </c>
      <c r="CC1210">
        <v>3.5839447560000002</v>
      </c>
      <c r="CD1210">
        <v>3.580898403</v>
      </c>
      <c r="CE1210">
        <v>201.9</v>
      </c>
      <c r="CF1210" t="s">
        <v>609</v>
      </c>
      <c r="CG1210">
        <v>7.5</v>
      </c>
      <c r="CH1210" t="s">
        <v>4331</v>
      </c>
      <c r="CI1210" t="s">
        <v>157</v>
      </c>
      <c r="CJ1210" t="s">
        <v>4332</v>
      </c>
      <c r="CL1210">
        <v>1817</v>
      </c>
      <c r="CM1210">
        <v>1964</v>
      </c>
      <c r="CN1210">
        <v>1430</v>
      </c>
      <c r="CO1210">
        <v>1551</v>
      </c>
      <c r="CU1210">
        <v>470.25</v>
      </c>
      <c r="CV1210">
        <v>466</v>
      </c>
      <c r="CW1210" t="s">
        <v>4266</v>
      </c>
      <c r="CX1210">
        <v>0</v>
      </c>
      <c r="CY1210" t="s">
        <v>677</v>
      </c>
    </row>
    <row r="1211" spans="2:103" hidden="1">
      <c r="B1211">
        <v>76929</v>
      </c>
      <c r="C1211" t="s">
        <v>4333</v>
      </c>
      <c r="D1211" t="s">
        <v>592</v>
      </c>
      <c r="E1211" t="s">
        <v>3163</v>
      </c>
      <c r="F1211" t="s">
        <v>594</v>
      </c>
      <c r="G1211" t="s">
        <v>4334</v>
      </c>
      <c r="H1211">
        <v>8711</v>
      </c>
      <c r="I1211" t="s">
        <v>616</v>
      </c>
      <c r="J1211" t="s">
        <v>1390</v>
      </c>
      <c r="K1211">
        <v>14573</v>
      </c>
      <c r="L1211" t="s">
        <v>638</v>
      </c>
      <c r="M1211" t="s">
        <v>1096</v>
      </c>
      <c r="N1211" t="s">
        <v>4170</v>
      </c>
      <c r="O1211" t="s">
        <v>4263</v>
      </c>
      <c r="P1211" t="s">
        <v>4264</v>
      </c>
      <c r="Q1211" t="s">
        <v>642</v>
      </c>
      <c r="R1211">
        <v>660</v>
      </c>
      <c r="S1211">
        <v>660</v>
      </c>
      <c r="T1211">
        <v>401</v>
      </c>
      <c r="U1211">
        <v>26</v>
      </c>
      <c r="V1211">
        <v>26</v>
      </c>
      <c r="W1211">
        <v>21</v>
      </c>
      <c r="Y1211" t="s">
        <v>4006</v>
      </c>
      <c r="Z1211" t="s">
        <v>607</v>
      </c>
      <c r="AA1211">
        <v>6.9999999999999999E-4</v>
      </c>
      <c r="AB1211">
        <v>1.47E-2</v>
      </c>
      <c r="AC1211">
        <v>1.7600000000000001E-2</v>
      </c>
      <c r="AD1211" t="s">
        <v>607</v>
      </c>
      <c r="AE1211">
        <v>0.95330000000000004</v>
      </c>
      <c r="AF1211">
        <v>8.6E-3</v>
      </c>
      <c r="AG1211">
        <v>1.6000000000000001E-3</v>
      </c>
      <c r="AH1211">
        <v>5.0000000000000001E-4</v>
      </c>
      <c r="AI1211">
        <v>2.9999999999999997E-4</v>
      </c>
      <c r="AJ1211">
        <v>2.9999999999999997E-4</v>
      </c>
      <c r="AK1211">
        <v>2.0000000000000001E-4</v>
      </c>
      <c r="AL1211">
        <v>2.9E-4</v>
      </c>
      <c r="AM1211">
        <v>2.9999999999999997E-4</v>
      </c>
      <c r="AN1211">
        <v>8.5999999999999998E-4</v>
      </c>
      <c r="AO1211">
        <v>1.8000000000000001E-4</v>
      </c>
      <c r="AP1211">
        <v>0</v>
      </c>
      <c r="AQ1211" t="s">
        <v>607</v>
      </c>
      <c r="AR1211" t="s">
        <v>607</v>
      </c>
      <c r="AS1211" t="s">
        <v>607</v>
      </c>
      <c r="AT1211" t="s">
        <v>606</v>
      </c>
      <c r="AU1211" t="s">
        <v>606</v>
      </c>
      <c r="BK1211">
        <v>2.0000000000000002E-5</v>
      </c>
      <c r="BL1211">
        <v>3.0000000000000001E-5</v>
      </c>
      <c r="BM1211">
        <v>2.0000000000000002E-5</v>
      </c>
      <c r="BN1211">
        <v>0</v>
      </c>
      <c r="BO1211">
        <v>0</v>
      </c>
      <c r="BP1211">
        <v>2.0000000000000002E-5</v>
      </c>
      <c r="BQ1211">
        <v>0</v>
      </c>
      <c r="BR1211">
        <v>2.7999999999999998E-4</v>
      </c>
      <c r="BS1211">
        <v>4.0000000000000003E-5</v>
      </c>
      <c r="BT1211">
        <v>4.0000000000000003E-5</v>
      </c>
      <c r="BU1211">
        <v>1.2E-4</v>
      </c>
      <c r="BV1211">
        <v>0.59199999999999997</v>
      </c>
      <c r="BW1211">
        <v>0.72555519999999996</v>
      </c>
      <c r="BX1211">
        <v>17.100000000000001</v>
      </c>
      <c r="BY1211">
        <v>4623.2</v>
      </c>
      <c r="BZ1211">
        <v>193.9</v>
      </c>
      <c r="CB1211">
        <v>107.8</v>
      </c>
      <c r="CC1211">
        <v>3.722054381</v>
      </c>
      <c r="CD1211">
        <v>3.7188906340000001</v>
      </c>
      <c r="CE1211">
        <v>218.67</v>
      </c>
      <c r="CF1211" t="s">
        <v>609</v>
      </c>
      <c r="CG1211">
        <v>5</v>
      </c>
      <c r="CH1211" t="s">
        <v>1391</v>
      </c>
      <c r="CJ1211" t="s">
        <v>4335</v>
      </c>
      <c r="CL1211">
        <v>1393</v>
      </c>
      <c r="CM1211">
        <v>1957.5</v>
      </c>
      <c r="CN1211">
        <v>1393</v>
      </c>
      <c r="CO1211">
        <v>1957.5</v>
      </c>
      <c r="CP1211" t="s">
        <v>157</v>
      </c>
      <c r="CQ1211" t="s">
        <v>157</v>
      </c>
      <c r="CU1211">
        <v>459</v>
      </c>
      <c r="CV1211">
        <v>454.9</v>
      </c>
      <c r="CW1211" t="s">
        <v>4266</v>
      </c>
      <c r="CX1211">
        <v>0</v>
      </c>
      <c r="CY1211" t="s">
        <v>677</v>
      </c>
    </row>
    <row r="1212" spans="2:103" hidden="1">
      <c r="B1212">
        <v>76922</v>
      </c>
      <c r="C1212" t="s">
        <v>1538</v>
      </c>
      <c r="D1212" t="s">
        <v>592</v>
      </c>
      <c r="E1212" t="s">
        <v>3163</v>
      </c>
      <c r="F1212" t="s">
        <v>594</v>
      </c>
      <c r="G1212" t="s">
        <v>4336</v>
      </c>
      <c r="H1212">
        <v>6080</v>
      </c>
      <c r="I1212" t="s">
        <v>616</v>
      </c>
      <c r="J1212" t="s">
        <v>1540</v>
      </c>
      <c r="K1212">
        <v>15234</v>
      </c>
      <c r="L1212" t="s">
        <v>638</v>
      </c>
      <c r="M1212" t="s">
        <v>1169</v>
      </c>
      <c r="N1212" t="s">
        <v>4170</v>
      </c>
      <c r="O1212" t="s">
        <v>4263</v>
      </c>
      <c r="P1212" t="s">
        <v>4337</v>
      </c>
      <c r="Q1212" t="s">
        <v>642</v>
      </c>
      <c r="R1212">
        <v>530</v>
      </c>
      <c r="S1212">
        <v>530</v>
      </c>
      <c r="T1212">
        <v>490</v>
      </c>
      <c r="U1212">
        <v>8</v>
      </c>
      <c r="V1212">
        <v>8</v>
      </c>
      <c r="W1212">
        <v>21</v>
      </c>
      <c r="Y1212" t="s">
        <v>4338</v>
      </c>
      <c r="Z1212" t="s">
        <v>606</v>
      </c>
      <c r="AA1212">
        <v>1E-4</v>
      </c>
      <c r="AB1212">
        <v>1.6999999999999999E-3</v>
      </c>
      <c r="AC1212">
        <v>0.1338</v>
      </c>
      <c r="AD1212" t="s">
        <v>607</v>
      </c>
      <c r="AE1212">
        <v>0.86299999999999999</v>
      </c>
      <c r="AF1212">
        <v>6.9999999999999999E-4</v>
      </c>
      <c r="AG1212">
        <v>6.9999999999999999E-4</v>
      </c>
      <c r="AH1212" t="s">
        <v>607</v>
      </c>
      <c r="AI1212" t="s">
        <v>607</v>
      </c>
      <c r="AJ1212" t="s">
        <v>607</v>
      </c>
      <c r="AK1212" t="s">
        <v>606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 t="s">
        <v>606</v>
      </c>
      <c r="AR1212" t="s">
        <v>607</v>
      </c>
      <c r="AS1212" t="s">
        <v>607</v>
      </c>
      <c r="AT1212" t="s">
        <v>606</v>
      </c>
      <c r="AU1212" t="s">
        <v>606</v>
      </c>
      <c r="BK1212">
        <v>0</v>
      </c>
      <c r="BL1212">
        <v>0</v>
      </c>
      <c r="BM1212">
        <v>0</v>
      </c>
      <c r="BN1212">
        <v>0</v>
      </c>
      <c r="BO1212">
        <v>0</v>
      </c>
      <c r="BP1212">
        <v>0</v>
      </c>
      <c r="BQ1212">
        <v>0</v>
      </c>
      <c r="BR1212">
        <v>0</v>
      </c>
      <c r="BS1212">
        <v>0</v>
      </c>
      <c r="BT1212">
        <v>0</v>
      </c>
      <c r="BU1212">
        <v>0</v>
      </c>
      <c r="BV1212">
        <v>0.68500000000000005</v>
      </c>
      <c r="BW1212">
        <v>0.83953599999999995</v>
      </c>
      <c r="BX1212">
        <v>19.8</v>
      </c>
      <c r="BY1212">
        <v>4968.2</v>
      </c>
      <c r="BZ1212">
        <v>205.9</v>
      </c>
      <c r="CB1212">
        <v>114.5</v>
      </c>
      <c r="CC1212">
        <v>3.9533880020000001</v>
      </c>
      <c r="CD1212">
        <v>3.9500276219999999</v>
      </c>
      <c r="CE1212">
        <v>230.34</v>
      </c>
      <c r="CF1212" t="s">
        <v>609</v>
      </c>
      <c r="CG1212">
        <v>2.5</v>
      </c>
      <c r="CH1212" t="s">
        <v>729</v>
      </c>
      <c r="CJ1212" t="s">
        <v>730</v>
      </c>
      <c r="CL1212">
        <v>357</v>
      </c>
      <c r="CM1212">
        <v>363</v>
      </c>
      <c r="CN1212">
        <v>357</v>
      </c>
      <c r="CO1212">
        <v>363</v>
      </c>
      <c r="CP1212" t="s">
        <v>157</v>
      </c>
      <c r="CQ1212" t="s">
        <v>157</v>
      </c>
      <c r="CU1212">
        <v>450.5</v>
      </c>
      <c r="CV1212">
        <v>446.3</v>
      </c>
      <c r="CW1212" t="s">
        <v>4266</v>
      </c>
      <c r="CX1212">
        <v>0</v>
      </c>
      <c r="CY1212" t="s">
        <v>677</v>
      </c>
    </row>
    <row r="1213" spans="2:103" hidden="1">
      <c r="B1213">
        <v>76963</v>
      </c>
      <c r="C1213" t="s">
        <v>4339</v>
      </c>
      <c r="D1213" t="s">
        <v>592</v>
      </c>
      <c r="E1213" t="s">
        <v>3163</v>
      </c>
      <c r="F1213" t="s">
        <v>594</v>
      </c>
      <c r="G1213" t="s">
        <v>4340</v>
      </c>
      <c r="H1213">
        <v>5636</v>
      </c>
      <c r="I1213" t="s">
        <v>616</v>
      </c>
      <c r="J1213" t="s">
        <v>4341</v>
      </c>
      <c r="K1213">
        <v>20226</v>
      </c>
      <c r="L1213" t="s">
        <v>1055</v>
      </c>
      <c r="N1213" t="s">
        <v>4170</v>
      </c>
      <c r="O1213" t="s">
        <v>4263</v>
      </c>
      <c r="P1213" t="s">
        <v>4264</v>
      </c>
      <c r="Q1213" t="s">
        <v>823</v>
      </c>
      <c r="R1213">
        <v>820</v>
      </c>
      <c r="S1213">
        <v>820</v>
      </c>
      <c r="T1213">
        <v>615</v>
      </c>
      <c r="U1213">
        <v>5</v>
      </c>
      <c r="V1213">
        <v>5</v>
      </c>
      <c r="W1213">
        <v>21</v>
      </c>
      <c r="Y1213" t="s">
        <v>4052</v>
      </c>
      <c r="Z1213" t="s">
        <v>607</v>
      </c>
      <c r="AA1213">
        <v>8.0000000000000004E-4</v>
      </c>
      <c r="AB1213">
        <v>1.8800000000000001E-2</v>
      </c>
      <c r="AC1213">
        <v>1.83E-2</v>
      </c>
      <c r="AD1213" t="s">
        <v>607</v>
      </c>
      <c r="AE1213">
        <v>0.94530000000000003</v>
      </c>
      <c r="AF1213">
        <v>9.1999999999999998E-3</v>
      </c>
      <c r="AG1213">
        <v>3.2000000000000002E-3</v>
      </c>
      <c r="AH1213">
        <v>1E-3</v>
      </c>
      <c r="AI1213">
        <v>8.0000000000000004E-4</v>
      </c>
      <c r="AJ1213">
        <v>5.9999999999999995E-4</v>
      </c>
      <c r="AK1213">
        <v>2.9999999999999997E-4</v>
      </c>
      <c r="AL1213">
        <v>4.2000000000000002E-4</v>
      </c>
      <c r="AM1213">
        <v>2.2000000000000001E-4</v>
      </c>
      <c r="AN1213">
        <v>5.1000000000000004E-4</v>
      </c>
      <c r="AO1213">
        <v>9.0000000000000006E-5</v>
      </c>
      <c r="AP1213">
        <v>0</v>
      </c>
      <c r="AQ1213" t="s">
        <v>607</v>
      </c>
      <c r="AR1213" t="s">
        <v>607</v>
      </c>
      <c r="AS1213" t="s">
        <v>606</v>
      </c>
      <c r="AT1213" t="s">
        <v>606</v>
      </c>
      <c r="AU1213" t="s">
        <v>606</v>
      </c>
      <c r="BK1213">
        <v>2.0000000000000002E-5</v>
      </c>
      <c r="BL1213">
        <v>5.0000000000000002E-5</v>
      </c>
      <c r="BM1213">
        <v>2.0000000000000002E-5</v>
      </c>
      <c r="BN1213">
        <v>0</v>
      </c>
      <c r="BO1213">
        <v>0</v>
      </c>
      <c r="BP1213">
        <v>1.0000000000000001E-5</v>
      </c>
      <c r="BQ1213">
        <v>0</v>
      </c>
      <c r="BR1213">
        <v>2.3000000000000001E-4</v>
      </c>
      <c r="BS1213">
        <v>3.0000000000000001E-5</v>
      </c>
      <c r="BT1213">
        <v>3.0000000000000001E-5</v>
      </c>
      <c r="BU1213">
        <v>6.9999999999999994E-5</v>
      </c>
      <c r="BV1213">
        <v>0.59599999999999997</v>
      </c>
      <c r="BW1213">
        <v>0.73045760000000004</v>
      </c>
      <c r="BX1213">
        <v>17.3</v>
      </c>
      <c r="BY1213">
        <v>4619.1000000000004</v>
      </c>
      <c r="BZ1213">
        <v>194.2</v>
      </c>
      <c r="CB1213">
        <v>105.1</v>
      </c>
      <c r="CC1213">
        <v>3.628830384</v>
      </c>
      <c r="CD1213">
        <v>3.625745878</v>
      </c>
      <c r="CE1213">
        <v>212.63</v>
      </c>
      <c r="CF1213" t="s">
        <v>609</v>
      </c>
      <c r="CG1213">
        <v>25</v>
      </c>
      <c r="CH1213" t="s">
        <v>4342</v>
      </c>
      <c r="CJ1213" t="s">
        <v>2202</v>
      </c>
      <c r="CU1213">
        <v>508</v>
      </c>
      <c r="CV1213">
        <v>503</v>
      </c>
      <c r="CW1213" t="s">
        <v>4266</v>
      </c>
      <c r="CX1213">
        <v>0</v>
      </c>
      <c r="CY1213" t="s">
        <v>677</v>
      </c>
    </row>
    <row r="1214" spans="2:103" hidden="1">
      <c r="B1214">
        <v>76717</v>
      </c>
      <c r="C1214" t="s">
        <v>2807</v>
      </c>
      <c r="D1214" t="s">
        <v>592</v>
      </c>
      <c r="E1214" t="s">
        <v>3163</v>
      </c>
      <c r="F1214" t="s">
        <v>594</v>
      </c>
      <c r="G1214" t="s">
        <v>4343</v>
      </c>
      <c r="H1214">
        <v>15009</v>
      </c>
      <c r="I1214" t="s">
        <v>616</v>
      </c>
      <c r="J1214" t="s">
        <v>1447</v>
      </c>
      <c r="K1214">
        <v>14596</v>
      </c>
      <c r="L1214" t="s">
        <v>654</v>
      </c>
      <c r="M1214" t="s">
        <v>1143</v>
      </c>
      <c r="N1214" t="s">
        <v>4170</v>
      </c>
      <c r="O1214" t="s">
        <v>4156</v>
      </c>
      <c r="P1214" t="s">
        <v>4172</v>
      </c>
      <c r="Q1214" t="s">
        <v>642</v>
      </c>
      <c r="R1214">
        <v>160</v>
      </c>
      <c r="S1214">
        <v>160</v>
      </c>
      <c r="T1214">
        <v>188</v>
      </c>
      <c r="U1214">
        <v>6</v>
      </c>
      <c r="V1214">
        <v>6</v>
      </c>
      <c r="W1214">
        <v>20</v>
      </c>
      <c r="Y1214" t="s">
        <v>4344</v>
      </c>
      <c r="Z1214" t="s">
        <v>607</v>
      </c>
      <c r="AA1214">
        <v>1E-4</v>
      </c>
      <c r="AB1214">
        <v>3.3E-3</v>
      </c>
      <c r="AC1214">
        <v>0.1071</v>
      </c>
      <c r="AD1214">
        <v>2.0000000000000001E-4</v>
      </c>
      <c r="AE1214">
        <v>0.88719999999999999</v>
      </c>
      <c r="AF1214">
        <v>1.1999999999999999E-3</v>
      </c>
      <c r="AG1214">
        <v>8.0000000000000004E-4</v>
      </c>
      <c r="AH1214" t="s">
        <v>606</v>
      </c>
      <c r="AI1214" t="s">
        <v>606</v>
      </c>
      <c r="AJ1214" t="s">
        <v>607</v>
      </c>
      <c r="AK1214" t="s">
        <v>607</v>
      </c>
      <c r="AL1214">
        <v>6.0000000000000002E-5</v>
      </c>
      <c r="AM1214">
        <v>0</v>
      </c>
      <c r="AN1214">
        <v>0</v>
      </c>
      <c r="AO1214">
        <v>0</v>
      </c>
      <c r="AP1214">
        <v>0</v>
      </c>
      <c r="AQ1214" t="s">
        <v>607</v>
      </c>
      <c r="AR1214" t="s">
        <v>607</v>
      </c>
      <c r="AS1214" t="s">
        <v>607</v>
      </c>
      <c r="AT1214" t="s">
        <v>607</v>
      </c>
      <c r="AU1214" t="s">
        <v>606</v>
      </c>
      <c r="BK1214">
        <v>0</v>
      </c>
      <c r="BL1214">
        <v>4.0000000000000003E-5</v>
      </c>
      <c r="BM1214">
        <v>0</v>
      </c>
      <c r="BN1214">
        <v>0</v>
      </c>
      <c r="BO1214">
        <v>0</v>
      </c>
      <c r="BP1214">
        <v>0</v>
      </c>
      <c r="BQ1214">
        <v>0</v>
      </c>
      <c r="BR1214">
        <v>0</v>
      </c>
      <c r="BS1214">
        <v>0</v>
      </c>
      <c r="BT1214">
        <v>0</v>
      </c>
      <c r="BU1214">
        <v>0</v>
      </c>
      <c r="BV1214">
        <v>0.66100000000000003</v>
      </c>
      <c r="BW1214">
        <v>0.8101216</v>
      </c>
      <c r="BX1214">
        <v>19.100000000000001</v>
      </c>
      <c r="BY1214">
        <v>4892.3999999999996</v>
      </c>
      <c r="BZ1214">
        <v>202.9</v>
      </c>
      <c r="CB1214">
        <v>116.9</v>
      </c>
      <c r="CC1214">
        <v>4.0362537759999997</v>
      </c>
      <c r="CD1214">
        <v>4.0328229609999999</v>
      </c>
      <c r="CE1214">
        <v>235.51</v>
      </c>
      <c r="CF1214" t="s">
        <v>609</v>
      </c>
      <c r="CG1214">
        <v>200</v>
      </c>
      <c r="CH1214" t="s">
        <v>1448</v>
      </c>
      <c r="CI1214" t="s">
        <v>157</v>
      </c>
      <c r="CJ1214" t="s">
        <v>1449</v>
      </c>
      <c r="CL1214">
        <v>447</v>
      </c>
      <c r="CM1214">
        <v>451</v>
      </c>
      <c r="CN1214">
        <v>447</v>
      </c>
      <c r="CO1214">
        <v>451</v>
      </c>
      <c r="CP1214" t="s">
        <v>157</v>
      </c>
      <c r="CQ1214" t="s">
        <v>157</v>
      </c>
      <c r="CU1214">
        <v>532</v>
      </c>
      <c r="CV1214">
        <v>527.9</v>
      </c>
      <c r="CW1214" t="s">
        <v>4345</v>
      </c>
      <c r="CX1214">
        <v>0</v>
      </c>
      <c r="CY1214" t="s">
        <v>677</v>
      </c>
    </row>
    <row r="1215" spans="2:103" hidden="1">
      <c r="B1215">
        <v>76715</v>
      </c>
      <c r="C1215" t="s">
        <v>4346</v>
      </c>
      <c r="D1215" t="s">
        <v>592</v>
      </c>
      <c r="E1215" t="s">
        <v>3163</v>
      </c>
      <c r="F1215" t="s">
        <v>594</v>
      </c>
      <c r="G1215" t="s">
        <v>4347</v>
      </c>
      <c r="H1215">
        <v>11835</v>
      </c>
      <c r="I1215" t="s">
        <v>616</v>
      </c>
      <c r="J1215" t="s">
        <v>1289</v>
      </c>
      <c r="K1215">
        <v>12134</v>
      </c>
      <c r="L1215" t="s">
        <v>654</v>
      </c>
      <c r="M1215" t="s">
        <v>1143</v>
      </c>
      <c r="N1215" t="s">
        <v>4170</v>
      </c>
      <c r="O1215" t="s">
        <v>4156</v>
      </c>
      <c r="P1215" t="s">
        <v>4172</v>
      </c>
      <c r="Q1215" t="s">
        <v>642</v>
      </c>
      <c r="R1215">
        <v>230</v>
      </c>
      <c r="S1215">
        <v>230</v>
      </c>
      <c r="T1215">
        <v>164</v>
      </c>
      <c r="U1215">
        <v>5</v>
      </c>
      <c r="V1215">
        <v>5</v>
      </c>
      <c r="W1215">
        <v>20</v>
      </c>
      <c r="Y1215" t="s">
        <v>4036</v>
      </c>
      <c r="Z1215" t="s">
        <v>607</v>
      </c>
      <c r="AA1215">
        <v>1E-4</v>
      </c>
      <c r="AB1215">
        <v>3.7000000000000002E-3</v>
      </c>
      <c r="AC1215">
        <v>8.2699999999999996E-2</v>
      </c>
      <c r="AD1215">
        <v>1E-4</v>
      </c>
      <c r="AE1215">
        <v>0.91180000000000005</v>
      </c>
      <c r="AF1215">
        <v>6.9999999999999999E-4</v>
      </c>
      <c r="AG1215">
        <v>2.0000000000000001E-4</v>
      </c>
      <c r="AH1215">
        <v>5.0000000000000001E-4</v>
      </c>
      <c r="AI1215" t="s">
        <v>607</v>
      </c>
      <c r="AJ1215" t="s">
        <v>607</v>
      </c>
      <c r="AK1215" t="s">
        <v>607</v>
      </c>
      <c r="AL1215">
        <v>0</v>
      </c>
      <c r="AM1215">
        <v>0</v>
      </c>
      <c r="AN1215">
        <v>0</v>
      </c>
      <c r="AO1215">
        <v>9.0000000000000006E-5</v>
      </c>
      <c r="AP1215">
        <v>9.0000000000000006E-5</v>
      </c>
      <c r="AQ1215" t="s">
        <v>607</v>
      </c>
      <c r="AR1215" t="s">
        <v>607</v>
      </c>
      <c r="AS1215" t="s">
        <v>607</v>
      </c>
      <c r="AT1215" t="s">
        <v>606</v>
      </c>
      <c r="AU1215" t="s">
        <v>606</v>
      </c>
      <c r="BK1215">
        <v>0</v>
      </c>
      <c r="BL1215">
        <v>0</v>
      </c>
      <c r="BM1215">
        <v>0</v>
      </c>
      <c r="BN1215">
        <v>0</v>
      </c>
      <c r="BO1215">
        <v>0</v>
      </c>
      <c r="BP1215">
        <v>1.0000000000000001E-5</v>
      </c>
      <c r="BQ1215">
        <v>1.0000000000000001E-5</v>
      </c>
      <c r="BR1215">
        <v>0</v>
      </c>
      <c r="BS1215">
        <v>0</v>
      </c>
      <c r="BT1215">
        <v>0</v>
      </c>
      <c r="BU1215">
        <v>0</v>
      </c>
      <c r="BV1215">
        <v>0.63800000000000001</v>
      </c>
      <c r="BW1215">
        <v>0.78193279999999998</v>
      </c>
      <c r="BX1215">
        <v>18.5</v>
      </c>
      <c r="BY1215">
        <v>4823.1000000000004</v>
      </c>
      <c r="BZ1215">
        <v>200.1</v>
      </c>
      <c r="CB1215">
        <v>130.69999999999999</v>
      </c>
      <c r="CC1215">
        <v>4.5127319809999999</v>
      </c>
      <c r="CD1215">
        <v>4.5088961589999998</v>
      </c>
      <c r="CE1215">
        <v>265.22000000000003</v>
      </c>
      <c r="CF1215" t="s">
        <v>609</v>
      </c>
      <c r="CG1215">
        <v>120</v>
      </c>
      <c r="CH1215" t="s">
        <v>940</v>
      </c>
      <c r="CI1215" t="s">
        <v>157</v>
      </c>
      <c r="CJ1215" t="s">
        <v>941</v>
      </c>
      <c r="CL1215">
        <v>686.5</v>
      </c>
      <c r="CM1215">
        <v>694.1</v>
      </c>
      <c r="CN1215">
        <v>686.5</v>
      </c>
      <c r="CO1215">
        <v>694.1</v>
      </c>
      <c r="CP1215" t="s">
        <v>157</v>
      </c>
      <c r="CQ1215" t="s">
        <v>157</v>
      </c>
      <c r="CU1215">
        <v>529.5</v>
      </c>
      <c r="CV1215">
        <v>524.9</v>
      </c>
      <c r="CW1215" t="s">
        <v>4345</v>
      </c>
      <c r="CX1215">
        <v>0</v>
      </c>
      <c r="CY1215" t="s">
        <v>677</v>
      </c>
    </row>
    <row r="1216" spans="2:103" hidden="1">
      <c r="C1216" t="s">
        <v>4348</v>
      </c>
      <c r="D1216" t="s">
        <v>592</v>
      </c>
      <c r="E1216" t="s">
        <v>3163</v>
      </c>
      <c r="F1216" t="s">
        <v>594</v>
      </c>
      <c r="G1216" t="s">
        <v>4349</v>
      </c>
      <c r="H1216">
        <v>12909</v>
      </c>
      <c r="I1216" t="s">
        <v>616</v>
      </c>
      <c r="J1216" t="s">
        <v>3004</v>
      </c>
      <c r="L1216" t="s">
        <v>654</v>
      </c>
      <c r="N1216" t="s">
        <v>4170</v>
      </c>
      <c r="O1216" t="s">
        <v>4156</v>
      </c>
      <c r="P1216" t="s">
        <v>4206</v>
      </c>
      <c r="Q1216" t="s">
        <v>4350</v>
      </c>
      <c r="R1216">
        <v>120</v>
      </c>
      <c r="S1216">
        <v>120</v>
      </c>
      <c r="T1216">
        <v>142</v>
      </c>
      <c r="U1216">
        <v>6</v>
      </c>
      <c r="V1216">
        <v>6</v>
      </c>
      <c r="W1216">
        <v>20</v>
      </c>
      <c r="Y1216" t="s">
        <v>4351</v>
      </c>
      <c r="Z1216" t="s">
        <v>607</v>
      </c>
      <c r="AA1216">
        <v>1E-4</v>
      </c>
      <c r="AB1216">
        <v>2.8999999999999998E-3</v>
      </c>
      <c r="AC1216">
        <v>0.12039999999999999</v>
      </c>
      <c r="AD1216">
        <v>1E-4</v>
      </c>
      <c r="AE1216">
        <v>0.87529999999999997</v>
      </c>
      <c r="AF1216">
        <v>5.9999999999999995E-4</v>
      </c>
      <c r="AG1216">
        <v>2.0000000000000001E-4</v>
      </c>
      <c r="AH1216">
        <v>2.0000000000000001E-4</v>
      </c>
      <c r="AI1216" t="s">
        <v>607</v>
      </c>
      <c r="AJ1216" t="s">
        <v>607</v>
      </c>
      <c r="AK1216" t="s">
        <v>607</v>
      </c>
      <c r="AL1216">
        <v>0</v>
      </c>
      <c r="AM1216">
        <v>0</v>
      </c>
      <c r="AN1216">
        <v>0</v>
      </c>
      <c r="AO1216">
        <v>0</v>
      </c>
      <c r="AP1216">
        <v>9.0000000000000006E-5</v>
      </c>
      <c r="AQ1216">
        <v>1E-4</v>
      </c>
      <c r="AR1216" t="s">
        <v>607</v>
      </c>
      <c r="AS1216" t="s">
        <v>607</v>
      </c>
      <c r="AT1216" t="s">
        <v>606</v>
      </c>
      <c r="AU1216" t="s">
        <v>606</v>
      </c>
      <c r="BK1216">
        <v>0</v>
      </c>
      <c r="BL1216">
        <v>0</v>
      </c>
      <c r="BM1216">
        <v>0</v>
      </c>
      <c r="BN1216">
        <v>0</v>
      </c>
      <c r="BO1216">
        <v>0</v>
      </c>
      <c r="BP1216">
        <v>0</v>
      </c>
      <c r="BQ1216">
        <v>1.0000000000000001E-5</v>
      </c>
      <c r="BR1216">
        <v>0</v>
      </c>
      <c r="BS1216">
        <v>0</v>
      </c>
      <c r="BT1216">
        <v>0</v>
      </c>
      <c r="BU1216">
        <v>0</v>
      </c>
      <c r="BV1216">
        <v>0.67400000000000004</v>
      </c>
      <c r="BW1216">
        <v>0.82605439999999997</v>
      </c>
      <c r="BX1216">
        <v>19.5</v>
      </c>
      <c r="BY1216">
        <v>4928.6000000000004</v>
      </c>
      <c r="BZ1216">
        <v>204.4</v>
      </c>
      <c r="CB1216">
        <v>144.19999999999999</v>
      </c>
      <c r="CC1216">
        <v>4.9788519640000004</v>
      </c>
      <c r="CD1216">
        <v>4.9746199400000002</v>
      </c>
      <c r="CE1216">
        <v>291.92</v>
      </c>
      <c r="CF1216" t="s">
        <v>609</v>
      </c>
      <c r="CG1216">
        <v>60</v>
      </c>
      <c r="CH1216" t="s">
        <v>4352</v>
      </c>
      <c r="CJ1216" t="s">
        <v>1578</v>
      </c>
      <c r="CW1216" t="s">
        <v>4345</v>
      </c>
      <c r="CX1216">
        <v>0</v>
      </c>
      <c r="CY1216" t="s">
        <v>677</v>
      </c>
    </row>
    <row r="1217" spans="2:103" hidden="1">
      <c r="B1217">
        <v>76647</v>
      </c>
      <c r="C1217" t="s">
        <v>1870</v>
      </c>
      <c r="D1217" t="s">
        <v>592</v>
      </c>
      <c r="E1217" t="s">
        <v>3163</v>
      </c>
      <c r="F1217" t="s">
        <v>594</v>
      </c>
      <c r="G1217" t="s">
        <v>4353</v>
      </c>
      <c r="H1217">
        <v>18003</v>
      </c>
      <c r="I1217" t="s">
        <v>616</v>
      </c>
      <c r="J1217" t="s">
        <v>1872</v>
      </c>
      <c r="L1217" t="s">
        <v>654</v>
      </c>
      <c r="M1217" t="s">
        <v>831</v>
      </c>
      <c r="N1217" t="s">
        <v>4170</v>
      </c>
      <c r="O1217" t="s">
        <v>4156</v>
      </c>
      <c r="P1217" t="s">
        <v>4172</v>
      </c>
      <c r="Q1217" t="s">
        <v>642</v>
      </c>
      <c r="R1217">
        <v>260</v>
      </c>
      <c r="S1217">
        <v>260</v>
      </c>
      <c r="T1217">
        <v>270</v>
      </c>
      <c r="U1217">
        <v>10</v>
      </c>
      <c r="V1217">
        <v>10</v>
      </c>
      <c r="W1217">
        <v>20</v>
      </c>
      <c r="Z1217" t="s">
        <v>607</v>
      </c>
      <c r="AA1217">
        <v>1E-4</v>
      </c>
      <c r="AB1217">
        <v>2.7000000000000001E-3</v>
      </c>
      <c r="AC1217">
        <v>9.3799999999999994E-2</v>
      </c>
      <c r="AD1217" t="s">
        <v>607</v>
      </c>
      <c r="AE1217">
        <v>0.90269999999999995</v>
      </c>
      <c r="AF1217">
        <v>5.9999999999999995E-4</v>
      </c>
      <c r="AG1217">
        <v>1E-4</v>
      </c>
      <c r="AH1217" t="s">
        <v>606</v>
      </c>
      <c r="AI1217" t="s">
        <v>606</v>
      </c>
      <c r="AJ1217" t="s">
        <v>607</v>
      </c>
      <c r="AK1217" t="s">
        <v>606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 t="s">
        <v>607</v>
      </c>
      <c r="AR1217" t="s">
        <v>607</v>
      </c>
      <c r="AS1217" t="s">
        <v>607</v>
      </c>
      <c r="AT1217" t="s">
        <v>606</v>
      </c>
      <c r="AU1217" t="s">
        <v>606</v>
      </c>
      <c r="BK1217">
        <v>0</v>
      </c>
      <c r="BL1217">
        <v>0</v>
      </c>
      <c r="BM1217">
        <v>0</v>
      </c>
      <c r="BN1217">
        <v>0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U1217">
        <v>0</v>
      </c>
      <c r="BV1217">
        <v>0.64600000000000002</v>
      </c>
      <c r="BW1217">
        <v>0.79173760000000004</v>
      </c>
      <c r="BX1217">
        <v>18.7</v>
      </c>
      <c r="BY1217">
        <v>4856</v>
      </c>
      <c r="BZ1217">
        <v>201.1</v>
      </c>
      <c r="CB1217">
        <v>129.80000000000001</v>
      </c>
      <c r="CC1217">
        <v>4.4816573149999996</v>
      </c>
      <c r="CD1217">
        <v>4.4778479070000001</v>
      </c>
      <c r="CE1217">
        <v>263.93</v>
      </c>
      <c r="CF1217" t="s">
        <v>609</v>
      </c>
      <c r="CG1217">
        <v>35</v>
      </c>
      <c r="CH1217" t="s">
        <v>1875</v>
      </c>
      <c r="CJ1217" t="s">
        <v>1876</v>
      </c>
      <c r="CL1217">
        <v>487</v>
      </c>
      <c r="CM1217">
        <v>493</v>
      </c>
      <c r="CN1217">
        <v>487</v>
      </c>
      <c r="CO1217">
        <v>493</v>
      </c>
      <c r="CU1217">
        <v>571.95000000000005</v>
      </c>
      <c r="CV1217">
        <v>568.35</v>
      </c>
      <c r="CW1217" t="s">
        <v>4345</v>
      </c>
      <c r="CX1217">
        <v>0</v>
      </c>
      <c r="CY1217" t="s">
        <v>677</v>
      </c>
    </row>
    <row r="1218" spans="2:103" hidden="1">
      <c r="B1218">
        <v>76648</v>
      </c>
      <c r="C1218" t="s">
        <v>1697</v>
      </c>
      <c r="D1218" t="s">
        <v>592</v>
      </c>
      <c r="E1218" t="s">
        <v>3163</v>
      </c>
      <c r="F1218" t="s">
        <v>594</v>
      </c>
      <c r="G1218" t="s">
        <v>4354</v>
      </c>
      <c r="H1218">
        <v>16130</v>
      </c>
      <c r="I1218" t="s">
        <v>616</v>
      </c>
      <c r="J1218" t="s">
        <v>1699</v>
      </c>
      <c r="L1218" t="s">
        <v>654</v>
      </c>
      <c r="M1218" t="s">
        <v>831</v>
      </c>
      <c r="N1218" t="s">
        <v>4170</v>
      </c>
      <c r="O1218" t="s">
        <v>4156</v>
      </c>
      <c r="P1218" t="s">
        <v>4172</v>
      </c>
      <c r="Q1218" t="s">
        <v>642</v>
      </c>
      <c r="R1218">
        <v>240</v>
      </c>
      <c r="S1218">
        <v>240</v>
      </c>
      <c r="T1218">
        <v>225</v>
      </c>
      <c r="U1218">
        <v>9</v>
      </c>
      <c r="V1218">
        <v>9</v>
      </c>
      <c r="W1218">
        <v>20</v>
      </c>
      <c r="Z1218" t="s">
        <v>607</v>
      </c>
      <c r="AA1218">
        <v>1E-4</v>
      </c>
      <c r="AB1218">
        <v>4.1999999999999997E-3</v>
      </c>
      <c r="AC1218">
        <v>8.14E-2</v>
      </c>
      <c r="AD1218" t="s">
        <v>607</v>
      </c>
      <c r="AE1218">
        <v>0.91349999999999998</v>
      </c>
      <c r="AF1218">
        <v>5.9999999999999995E-4</v>
      </c>
      <c r="AG1218">
        <v>2.0000000000000001E-4</v>
      </c>
      <c r="AH1218" t="s">
        <v>606</v>
      </c>
      <c r="AI1218" t="s">
        <v>606</v>
      </c>
      <c r="AJ1218" t="s">
        <v>607</v>
      </c>
      <c r="AK1218" t="s">
        <v>606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 t="s">
        <v>606</v>
      </c>
      <c r="AR1218" t="s">
        <v>606</v>
      </c>
      <c r="AS1218" t="s">
        <v>606</v>
      </c>
      <c r="AT1218" t="s">
        <v>606</v>
      </c>
      <c r="AU1218" t="s">
        <v>606</v>
      </c>
      <c r="BK1218">
        <v>0</v>
      </c>
      <c r="BL1218">
        <v>0</v>
      </c>
      <c r="BM1218">
        <v>0</v>
      </c>
      <c r="BN1218">
        <v>0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U1218">
        <v>0</v>
      </c>
      <c r="BV1218">
        <v>0.63500000000000001</v>
      </c>
      <c r="BW1218">
        <v>0.77825599999999995</v>
      </c>
      <c r="BX1218">
        <v>18.399999999999999</v>
      </c>
      <c r="BY1218">
        <v>4819.5</v>
      </c>
      <c r="BZ1218">
        <v>199.6</v>
      </c>
      <c r="CB1218">
        <v>122.2</v>
      </c>
      <c r="CC1218">
        <v>4.2192490290000002</v>
      </c>
      <c r="CD1218">
        <v>4.2156626670000001</v>
      </c>
      <c r="CE1218">
        <v>249.41</v>
      </c>
      <c r="CF1218" t="s">
        <v>609</v>
      </c>
      <c r="CG1218">
        <v>7.5</v>
      </c>
      <c r="CH1218" t="s">
        <v>1701</v>
      </c>
      <c r="CJ1218" t="s">
        <v>1702</v>
      </c>
      <c r="CL1218">
        <v>508</v>
      </c>
      <c r="CM1218">
        <v>510</v>
      </c>
      <c r="CN1218">
        <v>501</v>
      </c>
      <c r="CO1218">
        <v>507</v>
      </c>
      <c r="CU1218">
        <v>584.79999999999995</v>
      </c>
      <c r="CV1218">
        <v>581.20000000000005</v>
      </c>
      <c r="CW1218" t="s">
        <v>4345</v>
      </c>
      <c r="CX1218">
        <v>0</v>
      </c>
      <c r="CY1218" t="s">
        <v>677</v>
      </c>
    </row>
    <row r="1219" spans="2:103" hidden="1">
      <c r="B1219">
        <v>76712</v>
      </c>
      <c r="C1219" t="s">
        <v>1475</v>
      </c>
      <c r="D1219" t="s">
        <v>592</v>
      </c>
      <c r="E1219" t="s">
        <v>3163</v>
      </c>
      <c r="F1219" t="s">
        <v>594</v>
      </c>
      <c r="G1219" t="s">
        <v>4355</v>
      </c>
      <c r="H1219">
        <v>421</v>
      </c>
      <c r="I1219" t="s">
        <v>616</v>
      </c>
      <c r="J1219" t="s">
        <v>1477</v>
      </c>
      <c r="K1219">
        <v>14540</v>
      </c>
      <c r="L1219" t="s">
        <v>654</v>
      </c>
      <c r="M1219" t="s">
        <v>1169</v>
      </c>
      <c r="N1219" t="s">
        <v>4170</v>
      </c>
      <c r="O1219" t="s">
        <v>4156</v>
      </c>
      <c r="P1219" t="s">
        <v>4172</v>
      </c>
      <c r="Q1219" t="s">
        <v>642</v>
      </c>
      <c r="R1219">
        <v>180</v>
      </c>
      <c r="S1219">
        <v>180</v>
      </c>
      <c r="T1219">
        <v>130</v>
      </c>
      <c r="U1219">
        <v>11</v>
      </c>
      <c r="V1219">
        <v>11</v>
      </c>
      <c r="W1219">
        <v>20</v>
      </c>
      <c r="Y1219" t="s">
        <v>4356</v>
      </c>
      <c r="Z1219" t="s">
        <v>607</v>
      </c>
      <c r="AA1219">
        <v>1E-4</v>
      </c>
      <c r="AB1219">
        <v>2.8E-3</v>
      </c>
      <c r="AC1219">
        <v>0.1089</v>
      </c>
      <c r="AD1219">
        <v>1E-4</v>
      </c>
      <c r="AE1219">
        <v>0.88790000000000002</v>
      </c>
      <c r="AF1219">
        <v>1E-4</v>
      </c>
      <c r="AG1219">
        <v>1E-4</v>
      </c>
      <c r="AH1219" t="s">
        <v>606</v>
      </c>
      <c r="AI1219" t="s">
        <v>606</v>
      </c>
      <c r="AJ1219" t="s">
        <v>607</v>
      </c>
      <c r="AK1219" t="s">
        <v>606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 t="s">
        <v>606</v>
      </c>
      <c r="AR1219" t="s">
        <v>606</v>
      </c>
      <c r="AS1219" t="s">
        <v>607</v>
      </c>
      <c r="AT1219" t="s">
        <v>607</v>
      </c>
      <c r="AU1219" t="s">
        <v>606</v>
      </c>
      <c r="BK1219">
        <v>0</v>
      </c>
      <c r="BL1219">
        <v>0</v>
      </c>
      <c r="BM1219">
        <v>0</v>
      </c>
      <c r="BN1219">
        <v>0</v>
      </c>
      <c r="BO1219">
        <v>0</v>
      </c>
      <c r="BP1219">
        <v>0</v>
      </c>
      <c r="BQ1219">
        <v>0</v>
      </c>
      <c r="BR1219">
        <v>0</v>
      </c>
      <c r="BS1219">
        <v>0</v>
      </c>
      <c r="BT1219">
        <v>0</v>
      </c>
      <c r="BU1219">
        <v>0</v>
      </c>
      <c r="BV1219">
        <v>0.66100000000000003</v>
      </c>
      <c r="BW1219">
        <v>0.8101216</v>
      </c>
      <c r="BX1219">
        <v>19.100000000000001</v>
      </c>
      <c r="BY1219">
        <v>4897.7</v>
      </c>
      <c r="BZ1219">
        <v>202.8</v>
      </c>
      <c r="CB1219">
        <v>124</v>
      </c>
      <c r="CC1219">
        <v>4.2813983599999998</v>
      </c>
      <c r="CD1219">
        <v>4.2777591709999996</v>
      </c>
      <c r="CE1219">
        <v>250.25</v>
      </c>
      <c r="CF1219" t="s">
        <v>609</v>
      </c>
      <c r="CG1219">
        <v>85</v>
      </c>
      <c r="CH1219" t="s">
        <v>1478</v>
      </c>
      <c r="CI1219" t="s">
        <v>157</v>
      </c>
      <c r="CJ1219" t="s">
        <v>1479</v>
      </c>
      <c r="CL1219">
        <v>470</v>
      </c>
      <c r="CM1219">
        <v>475</v>
      </c>
      <c r="CN1219">
        <v>470</v>
      </c>
      <c r="CO1219">
        <v>475</v>
      </c>
      <c r="CP1219" t="s">
        <v>157</v>
      </c>
      <c r="CQ1219" t="s">
        <v>157</v>
      </c>
      <c r="CU1219">
        <v>563</v>
      </c>
      <c r="CV1219">
        <v>558.29999999999995</v>
      </c>
      <c r="CW1219" t="s">
        <v>4345</v>
      </c>
      <c r="CX1219">
        <v>0</v>
      </c>
      <c r="CY1219" t="s">
        <v>677</v>
      </c>
    </row>
    <row r="1220" spans="2:103" hidden="1">
      <c r="B1220">
        <v>76711</v>
      </c>
      <c r="C1220" t="s">
        <v>1472</v>
      </c>
      <c r="D1220" t="s">
        <v>592</v>
      </c>
      <c r="E1220" t="s">
        <v>3163</v>
      </c>
      <c r="F1220" t="s">
        <v>594</v>
      </c>
      <c r="G1220" t="s">
        <v>4357</v>
      </c>
      <c r="H1220">
        <v>768</v>
      </c>
      <c r="I1220" t="s">
        <v>616</v>
      </c>
      <c r="J1220" t="s">
        <v>1474</v>
      </c>
      <c r="K1220">
        <v>3322</v>
      </c>
      <c r="L1220" t="s">
        <v>654</v>
      </c>
      <c r="M1220" t="s">
        <v>1143</v>
      </c>
      <c r="N1220" t="s">
        <v>4170</v>
      </c>
      <c r="O1220" t="s">
        <v>4156</v>
      </c>
      <c r="P1220" t="s">
        <v>4172</v>
      </c>
      <c r="Q1220" t="s">
        <v>642</v>
      </c>
      <c r="R1220">
        <v>170</v>
      </c>
      <c r="S1220">
        <v>170</v>
      </c>
      <c r="T1220">
        <v>183</v>
      </c>
      <c r="U1220">
        <v>9</v>
      </c>
      <c r="V1220">
        <v>9</v>
      </c>
      <c r="W1220">
        <v>20</v>
      </c>
      <c r="Z1220" t="s">
        <v>607</v>
      </c>
      <c r="AA1220">
        <v>1E-4</v>
      </c>
      <c r="AB1220">
        <v>2.8999999999999998E-3</v>
      </c>
      <c r="AC1220">
        <v>0.10979999999999999</v>
      </c>
      <c r="AD1220" t="s">
        <v>607</v>
      </c>
      <c r="AE1220">
        <v>0.88649999999999995</v>
      </c>
      <c r="AF1220">
        <v>5.0000000000000001E-4</v>
      </c>
      <c r="AG1220">
        <v>2.0000000000000001E-4</v>
      </c>
      <c r="AH1220" t="s">
        <v>606</v>
      </c>
      <c r="AI1220" t="s">
        <v>606</v>
      </c>
      <c r="AJ1220" t="s">
        <v>607</v>
      </c>
      <c r="AK1220" t="s">
        <v>607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 t="s">
        <v>606</v>
      </c>
      <c r="AR1220" t="s">
        <v>606</v>
      </c>
      <c r="AS1220" t="s">
        <v>606</v>
      </c>
      <c r="AT1220" t="s">
        <v>606</v>
      </c>
      <c r="AU1220" t="s">
        <v>606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>
        <v>0</v>
      </c>
      <c r="BV1220">
        <v>0.66200000000000003</v>
      </c>
      <c r="BW1220">
        <v>0.81134720000000005</v>
      </c>
      <c r="BX1220">
        <v>19.2</v>
      </c>
      <c r="BY1220">
        <v>4900</v>
      </c>
      <c r="BZ1220">
        <v>203</v>
      </c>
      <c r="CB1220">
        <v>119.4</v>
      </c>
      <c r="CC1220">
        <v>4.1225722920000001</v>
      </c>
      <c r="CD1220">
        <v>4.1190681050000002</v>
      </c>
      <c r="CE1220">
        <v>241.19</v>
      </c>
      <c r="CF1220" t="s">
        <v>609</v>
      </c>
      <c r="CG1220">
        <v>20</v>
      </c>
      <c r="CH1220" t="s">
        <v>950</v>
      </c>
      <c r="CI1220" t="s">
        <v>157</v>
      </c>
      <c r="CJ1220" t="s">
        <v>951</v>
      </c>
      <c r="CL1220">
        <v>459.6</v>
      </c>
      <c r="CM1220">
        <v>464.5</v>
      </c>
      <c r="CN1220">
        <v>459.6</v>
      </c>
      <c r="CO1220">
        <v>464.5</v>
      </c>
      <c r="CP1220" t="s">
        <v>157</v>
      </c>
      <c r="CQ1220" t="s">
        <v>157</v>
      </c>
      <c r="CU1220">
        <v>548.29999999999995</v>
      </c>
      <c r="CV1220">
        <v>544.6</v>
      </c>
      <c r="CW1220" t="s">
        <v>4345</v>
      </c>
      <c r="CX1220">
        <v>0</v>
      </c>
      <c r="CY1220" t="s">
        <v>677</v>
      </c>
    </row>
    <row r="1221" spans="2:103" hidden="1">
      <c r="B1221">
        <v>76641</v>
      </c>
      <c r="C1221" t="s">
        <v>4154</v>
      </c>
      <c r="D1221" t="s">
        <v>592</v>
      </c>
      <c r="E1221" t="s">
        <v>3163</v>
      </c>
      <c r="F1221" t="s">
        <v>594</v>
      </c>
      <c r="G1221" t="s">
        <v>4358</v>
      </c>
      <c r="H1221">
        <v>18231</v>
      </c>
      <c r="I1221" t="s">
        <v>616</v>
      </c>
      <c r="J1221" t="s">
        <v>1281</v>
      </c>
      <c r="K1221">
        <v>14536</v>
      </c>
      <c r="L1221" t="s">
        <v>1178</v>
      </c>
      <c r="M1221" t="s">
        <v>4359</v>
      </c>
      <c r="N1221" t="s">
        <v>4170</v>
      </c>
      <c r="O1221" t="s">
        <v>4156</v>
      </c>
      <c r="P1221" t="s">
        <v>4172</v>
      </c>
      <c r="Q1221" t="s">
        <v>642</v>
      </c>
      <c r="R1221">
        <v>210</v>
      </c>
      <c r="S1221">
        <v>210</v>
      </c>
      <c r="T1221">
        <v>215</v>
      </c>
      <c r="U1221">
        <v>12</v>
      </c>
      <c r="V1221">
        <v>12</v>
      </c>
      <c r="W1221">
        <v>20</v>
      </c>
      <c r="Z1221" t="s">
        <v>607</v>
      </c>
      <c r="AA1221">
        <v>1E-4</v>
      </c>
      <c r="AB1221">
        <v>2.8E-3</v>
      </c>
      <c r="AC1221">
        <v>0.11799999999999999</v>
      </c>
      <c r="AD1221">
        <v>5.0000000000000001E-4</v>
      </c>
      <c r="AE1221">
        <v>0.877</v>
      </c>
      <c r="AF1221">
        <v>1.2999999999999999E-3</v>
      </c>
      <c r="AG1221">
        <v>2.9999999999999997E-4</v>
      </c>
      <c r="AH1221" t="s">
        <v>606</v>
      </c>
      <c r="AI1221" t="s">
        <v>606</v>
      </c>
      <c r="AJ1221" t="s">
        <v>607</v>
      </c>
      <c r="AK1221" t="s">
        <v>606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 t="s">
        <v>606</v>
      </c>
      <c r="AR1221" t="s">
        <v>606</v>
      </c>
      <c r="AS1221" t="s">
        <v>606</v>
      </c>
      <c r="AT1221" t="s">
        <v>606</v>
      </c>
      <c r="AU1221" t="s">
        <v>606</v>
      </c>
      <c r="BK1221">
        <v>0</v>
      </c>
      <c r="BL1221">
        <v>0</v>
      </c>
      <c r="BM1221">
        <v>0</v>
      </c>
      <c r="BN1221">
        <v>0</v>
      </c>
      <c r="BO1221">
        <v>0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>
        <v>0</v>
      </c>
      <c r="BV1221">
        <v>0.67</v>
      </c>
      <c r="BW1221">
        <v>0.82115199999999999</v>
      </c>
      <c r="BX1221">
        <v>19.399999999999999</v>
      </c>
      <c r="BY1221">
        <v>4925.1000000000004</v>
      </c>
      <c r="BZ1221">
        <v>204.1</v>
      </c>
      <c r="CB1221">
        <v>121.9</v>
      </c>
      <c r="CC1221">
        <v>4.2088908070000004</v>
      </c>
      <c r="CD1221">
        <v>4.2053132499999997</v>
      </c>
      <c r="CE1221">
        <v>248.2</v>
      </c>
      <c r="CF1221" t="s">
        <v>609</v>
      </c>
      <c r="CG1221">
        <v>500</v>
      </c>
      <c r="CH1221" t="s">
        <v>4360</v>
      </c>
      <c r="CJ1221" t="s">
        <v>1283</v>
      </c>
      <c r="CU1221">
        <v>548.4</v>
      </c>
      <c r="CV1221">
        <v>545</v>
      </c>
      <c r="CW1221" t="s">
        <v>4345</v>
      </c>
      <c r="CX1221">
        <v>0</v>
      </c>
      <c r="CY1221" t="s">
        <v>677</v>
      </c>
    </row>
    <row r="1222" spans="2:103" hidden="1">
      <c r="B1222">
        <v>76714</v>
      </c>
      <c r="C1222" t="s">
        <v>1339</v>
      </c>
      <c r="D1222" t="s">
        <v>592</v>
      </c>
      <c r="E1222" t="s">
        <v>3163</v>
      </c>
      <c r="F1222" t="s">
        <v>594</v>
      </c>
      <c r="G1222" t="s">
        <v>4361</v>
      </c>
      <c r="H1222">
        <v>16816</v>
      </c>
      <c r="I1222" t="s">
        <v>616</v>
      </c>
      <c r="J1222" t="s">
        <v>1341</v>
      </c>
      <c r="K1222">
        <v>12906</v>
      </c>
      <c r="L1222" t="s">
        <v>654</v>
      </c>
      <c r="M1222" t="s">
        <v>1143</v>
      </c>
      <c r="N1222" t="s">
        <v>4170</v>
      </c>
      <c r="O1222" t="s">
        <v>4156</v>
      </c>
      <c r="P1222" t="s">
        <v>4172</v>
      </c>
      <c r="Q1222" t="s">
        <v>642</v>
      </c>
      <c r="R1222">
        <v>170</v>
      </c>
      <c r="S1222">
        <v>170</v>
      </c>
      <c r="T1222">
        <v>181</v>
      </c>
      <c r="U1222">
        <v>4</v>
      </c>
      <c r="V1222">
        <v>4</v>
      </c>
      <c r="W1222">
        <v>20</v>
      </c>
      <c r="Y1222" t="s">
        <v>4362</v>
      </c>
      <c r="Z1222" t="s">
        <v>606</v>
      </c>
      <c r="AA1222">
        <v>1E-4</v>
      </c>
      <c r="AB1222">
        <v>2.8999999999999998E-3</v>
      </c>
      <c r="AC1222">
        <v>0.1079</v>
      </c>
      <c r="AD1222">
        <v>1E-4</v>
      </c>
      <c r="AE1222">
        <v>0.88770000000000004</v>
      </c>
      <c r="AF1222">
        <v>8.9999999999999998E-4</v>
      </c>
      <c r="AG1222">
        <v>2.9999999999999997E-4</v>
      </c>
      <c r="AH1222" t="s">
        <v>606</v>
      </c>
      <c r="AI1222" t="s">
        <v>606</v>
      </c>
      <c r="AJ1222" t="s">
        <v>607</v>
      </c>
      <c r="AK1222" t="s">
        <v>607</v>
      </c>
      <c r="AL1222">
        <v>6.0000000000000002E-5</v>
      </c>
      <c r="AM1222">
        <v>0</v>
      </c>
      <c r="AN1222">
        <v>0</v>
      </c>
      <c r="AO1222">
        <v>0</v>
      </c>
      <c r="AP1222">
        <v>0</v>
      </c>
      <c r="AQ1222" t="s">
        <v>607</v>
      </c>
      <c r="AR1222" t="s">
        <v>607</v>
      </c>
      <c r="AS1222" t="s">
        <v>607</v>
      </c>
      <c r="AT1222" t="s">
        <v>607</v>
      </c>
      <c r="AU1222" t="s">
        <v>607</v>
      </c>
      <c r="BK1222">
        <v>0</v>
      </c>
      <c r="BL1222">
        <v>3.0000000000000001E-5</v>
      </c>
      <c r="BM1222">
        <v>0</v>
      </c>
      <c r="BN1222">
        <v>0</v>
      </c>
      <c r="BO1222">
        <v>0</v>
      </c>
      <c r="BP1222">
        <v>0</v>
      </c>
      <c r="BQ1222">
        <v>0</v>
      </c>
      <c r="BR1222">
        <v>1.0000000000000001E-5</v>
      </c>
      <c r="BS1222">
        <v>0</v>
      </c>
      <c r="BT1222">
        <v>0</v>
      </c>
      <c r="BU1222">
        <v>0</v>
      </c>
      <c r="BV1222">
        <v>0.66100000000000003</v>
      </c>
      <c r="BW1222">
        <v>0.8101216</v>
      </c>
      <c r="BX1222">
        <v>19.100000000000001</v>
      </c>
      <c r="BY1222">
        <v>4894.7</v>
      </c>
      <c r="BZ1222">
        <v>202.9</v>
      </c>
      <c r="CB1222">
        <v>117.5</v>
      </c>
      <c r="CC1222">
        <v>4.0569702200000002</v>
      </c>
      <c r="CD1222">
        <v>4.053521795</v>
      </c>
      <c r="CE1222">
        <v>235.39</v>
      </c>
      <c r="CF1222" t="s">
        <v>609</v>
      </c>
      <c r="CG1222">
        <v>60</v>
      </c>
      <c r="CH1222" t="s">
        <v>1342</v>
      </c>
      <c r="CI1222" t="s">
        <v>157</v>
      </c>
      <c r="CJ1222" t="s">
        <v>1343</v>
      </c>
      <c r="CL1222">
        <v>451</v>
      </c>
      <c r="CM1222">
        <v>461</v>
      </c>
      <c r="CN1222">
        <v>451</v>
      </c>
      <c r="CO1222">
        <v>461</v>
      </c>
      <c r="CP1222" t="s">
        <v>157</v>
      </c>
      <c r="CQ1222" t="s">
        <v>157</v>
      </c>
      <c r="CU1222">
        <v>536</v>
      </c>
      <c r="CV1222">
        <v>532.4</v>
      </c>
      <c r="CW1222" t="s">
        <v>4345</v>
      </c>
      <c r="CX1222">
        <v>0</v>
      </c>
      <c r="CY1222" t="s">
        <v>677</v>
      </c>
    </row>
    <row r="1223" spans="2:103" hidden="1">
      <c r="B1223">
        <v>76649</v>
      </c>
      <c r="C1223" t="s">
        <v>1684</v>
      </c>
      <c r="D1223" t="s">
        <v>592</v>
      </c>
      <c r="E1223" t="s">
        <v>3163</v>
      </c>
      <c r="F1223" t="s">
        <v>594</v>
      </c>
      <c r="G1223" t="s">
        <v>4363</v>
      </c>
      <c r="H1223">
        <v>10766</v>
      </c>
      <c r="I1223" t="s">
        <v>616</v>
      </c>
      <c r="J1223" t="s">
        <v>1686</v>
      </c>
      <c r="L1223" t="s">
        <v>654</v>
      </c>
      <c r="M1223" t="s">
        <v>831</v>
      </c>
      <c r="N1223" t="s">
        <v>4170</v>
      </c>
      <c r="O1223" t="s">
        <v>4156</v>
      </c>
      <c r="P1223" t="s">
        <v>4172</v>
      </c>
      <c r="Q1223" t="s">
        <v>642</v>
      </c>
      <c r="R1223">
        <v>210</v>
      </c>
      <c r="S1223">
        <v>210</v>
      </c>
      <c r="T1223">
        <v>213</v>
      </c>
      <c r="U1223">
        <v>2</v>
      </c>
      <c r="V1223">
        <v>2</v>
      </c>
      <c r="W1223">
        <v>20</v>
      </c>
      <c r="Z1223" t="s">
        <v>606</v>
      </c>
      <c r="AA1223">
        <v>1E-4</v>
      </c>
      <c r="AB1223">
        <v>3.3E-3</v>
      </c>
      <c r="AC1223">
        <v>8.0500000000000002E-2</v>
      </c>
      <c r="AD1223" t="s">
        <v>607</v>
      </c>
      <c r="AE1223">
        <v>0.9153</v>
      </c>
      <c r="AF1223">
        <v>5.0000000000000001E-4</v>
      </c>
      <c r="AG1223">
        <v>2.0000000000000001E-4</v>
      </c>
      <c r="AH1223">
        <v>1E-4</v>
      </c>
      <c r="AI1223" t="s">
        <v>607</v>
      </c>
      <c r="AJ1223" t="s">
        <v>607</v>
      </c>
      <c r="AK1223" t="s">
        <v>607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 t="s">
        <v>606</v>
      </c>
      <c r="AR1223" t="s">
        <v>607</v>
      </c>
      <c r="AS1223" t="s">
        <v>607</v>
      </c>
      <c r="AT1223" t="s">
        <v>606</v>
      </c>
      <c r="AU1223" t="s">
        <v>606</v>
      </c>
      <c r="BK1223">
        <v>0</v>
      </c>
      <c r="BL1223">
        <v>0</v>
      </c>
      <c r="BM1223">
        <v>0</v>
      </c>
      <c r="BN1223">
        <v>0</v>
      </c>
      <c r="BO1223">
        <v>0</v>
      </c>
      <c r="BP1223">
        <v>0</v>
      </c>
      <c r="BQ1223">
        <v>0</v>
      </c>
      <c r="BR1223">
        <v>0</v>
      </c>
      <c r="BS1223">
        <v>0</v>
      </c>
      <c r="BT1223">
        <v>0</v>
      </c>
      <c r="BU1223">
        <v>0</v>
      </c>
      <c r="BV1223">
        <v>0.63400000000000001</v>
      </c>
      <c r="BW1223">
        <v>0.77703040000000001</v>
      </c>
      <c r="BX1223">
        <v>18.399999999999999</v>
      </c>
      <c r="BY1223">
        <v>4817.8999999999996</v>
      </c>
      <c r="BZ1223">
        <v>199.6</v>
      </c>
      <c r="CB1223">
        <v>111</v>
      </c>
      <c r="CC1223">
        <v>3.8325420800000001</v>
      </c>
      <c r="CD1223">
        <v>3.82928442</v>
      </c>
      <c r="CE1223">
        <v>223.26</v>
      </c>
      <c r="CF1223" t="s">
        <v>609</v>
      </c>
      <c r="CG1223">
        <v>5</v>
      </c>
      <c r="CH1223" t="s">
        <v>1689</v>
      </c>
      <c r="CJ1223" t="s">
        <v>1690</v>
      </c>
      <c r="CL1223">
        <v>518.9</v>
      </c>
      <c r="CM1223">
        <v>523.9</v>
      </c>
      <c r="CN1223">
        <v>515.5</v>
      </c>
      <c r="CO1223">
        <v>518.5</v>
      </c>
      <c r="CU1223">
        <v>600.29999999999995</v>
      </c>
      <c r="CV1223">
        <v>596.70000000000005</v>
      </c>
      <c r="CW1223" t="s">
        <v>4345</v>
      </c>
      <c r="CX1223">
        <v>0</v>
      </c>
      <c r="CY1223" t="s">
        <v>677</v>
      </c>
    </row>
    <row r="1224" spans="2:103" hidden="1">
      <c r="B1224">
        <v>76806</v>
      </c>
      <c r="C1224" t="s">
        <v>3286</v>
      </c>
      <c r="D1224" t="s">
        <v>592</v>
      </c>
      <c r="E1224" t="s">
        <v>3163</v>
      </c>
      <c r="F1224" t="s">
        <v>594</v>
      </c>
      <c r="G1224" t="s">
        <v>4364</v>
      </c>
      <c r="H1224">
        <v>14458</v>
      </c>
      <c r="I1224" t="s">
        <v>616</v>
      </c>
      <c r="J1224" t="s">
        <v>1543</v>
      </c>
      <c r="K1224">
        <v>12873</v>
      </c>
      <c r="L1224" t="s">
        <v>654</v>
      </c>
      <c r="M1224" t="s">
        <v>1143</v>
      </c>
      <c r="N1224" t="s">
        <v>4170</v>
      </c>
      <c r="O1224" t="s">
        <v>4156</v>
      </c>
      <c r="P1224" t="s">
        <v>4172</v>
      </c>
      <c r="Q1224" t="s">
        <v>642</v>
      </c>
      <c r="R1224">
        <v>300</v>
      </c>
      <c r="S1224">
        <v>300</v>
      </c>
      <c r="T1224">
        <v>328</v>
      </c>
      <c r="U1224">
        <v>22</v>
      </c>
      <c r="V1224">
        <v>22</v>
      </c>
      <c r="W1224">
        <v>20</v>
      </c>
      <c r="Z1224" t="s">
        <v>607</v>
      </c>
      <c r="AA1224">
        <v>1E-4</v>
      </c>
      <c r="AB1224">
        <v>2.3999999999999998E-3</v>
      </c>
      <c r="AC1224">
        <v>7.8600000000000003E-2</v>
      </c>
      <c r="AD1224" t="s">
        <v>607</v>
      </c>
      <c r="AE1224">
        <v>0.91810000000000003</v>
      </c>
      <c r="AF1224">
        <v>5.9999999999999995E-4</v>
      </c>
      <c r="AG1224">
        <v>2.0000000000000001E-4</v>
      </c>
      <c r="AH1224" t="s">
        <v>606</v>
      </c>
      <c r="AI1224" t="s">
        <v>606</v>
      </c>
      <c r="AJ1224" t="s">
        <v>607</v>
      </c>
      <c r="AK1224" t="s">
        <v>606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 t="s">
        <v>606</v>
      </c>
      <c r="AR1224" t="s">
        <v>606</v>
      </c>
      <c r="AS1224" t="s">
        <v>606</v>
      </c>
      <c r="AT1224" t="s">
        <v>606</v>
      </c>
      <c r="AU1224" t="s">
        <v>606</v>
      </c>
      <c r="BK1224">
        <v>0</v>
      </c>
      <c r="BL1224">
        <v>0</v>
      </c>
      <c r="BM1224">
        <v>0</v>
      </c>
      <c r="BN1224">
        <v>0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>
        <v>0</v>
      </c>
      <c r="BV1224">
        <v>0.63100000000000001</v>
      </c>
      <c r="BW1224">
        <v>0.77335359999999997</v>
      </c>
      <c r="BX1224">
        <v>18.3</v>
      </c>
      <c r="BY1224">
        <v>4813.8999999999996</v>
      </c>
      <c r="BZ1224">
        <v>199.4</v>
      </c>
      <c r="CB1224">
        <v>117.7</v>
      </c>
      <c r="CC1224">
        <v>4.0638757009999997</v>
      </c>
      <c r="CD1224">
        <v>4.0604214069999998</v>
      </c>
      <c r="CE1224">
        <v>235.95</v>
      </c>
      <c r="CF1224" t="s">
        <v>609</v>
      </c>
      <c r="CG1224">
        <v>10</v>
      </c>
      <c r="CH1224" t="s">
        <v>976</v>
      </c>
      <c r="CI1224" t="s">
        <v>157</v>
      </c>
      <c r="CJ1224" t="s">
        <v>977</v>
      </c>
      <c r="CL1224">
        <v>422.5</v>
      </c>
      <c r="CM1224">
        <v>425</v>
      </c>
      <c r="CN1224">
        <v>422.5</v>
      </c>
      <c r="CO1224">
        <v>425</v>
      </c>
      <c r="CP1224" t="s">
        <v>157</v>
      </c>
      <c r="CQ1224" t="s">
        <v>157</v>
      </c>
      <c r="CU1224">
        <v>508.8</v>
      </c>
      <c r="CV1224">
        <v>504.5</v>
      </c>
      <c r="CW1224" t="s">
        <v>4345</v>
      </c>
      <c r="CX1224">
        <v>0</v>
      </c>
      <c r="CY1224" t="s">
        <v>677</v>
      </c>
    </row>
    <row r="1225" spans="2:103" hidden="1">
      <c r="B1225">
        <v>76643</v>
      </c>
      <c r="C1225" t="s">
        <v>3296</v>
      </c>
      <c r="D1225" t="s">
        <v>592</v>
      </c>
      <c r="E1225" t="s">
        <v>3163</v>
      </c>
      <c r="F1225" t="s">
        <v>594</v>
      </c>
      <c r="G1225" t="s">
        <v>4365</v>
      </c>
      <c r="H1225">
        <v>13184</v>
      </c>
      <c r="I1225" t="s">
        <v>616</v>
      </c>
      <c r="J1225" t="s">
        <v>922</v>
      </c>
      <c r="K1225">
        <v>15226</v>
      </c>
      <c r="L1225" t="s">
        <v>654</v>
      </c>
      <c r="M1225" t="s">
        <v>1169</v>
      </c>
      <c r="N1225" t="s">
        <v>4170</v>
      </c>
      <c r="O1225" t="s">
        <v>4156</v>
      </c>
      <c r="P1225" t="s">
        <v>4172</v>
      </c>
      <c r="Q1225" t="s">
        <v>642</v>
      </c>
      <c r="R1225">
        <v>240</v>
      </c>
      <c r="S1225">
        <v>240</v>
      </c>
      <c r="T1225">
        <v>244</v>
      </c>
      <c r="U1225">
        <v>8</v>
      </c>
      <c r="V1225">
        <v>8</v>
      </c>
      <c r="W1225">
        <v>20</v>
      </c>
      <c r="Y1225" t="s">
        <v>4344</v>
      </c>
      <c r="Z1225" t="s">
        <v>607</v>
      </c>
      <c r="AA1225">
        <v>1E-4</v>
      </c>
      <c r="AB1225">
        <v>1.9E-3</v>
      </c>
      <c r="AC1225">
        <v>0.18920000000000001</v>
      </c>
      <c r="AD1225">
        <v>1.6000000000000001E-3</v>
      </c>
      <c r="AE1225">
        <v>0.80230000000000001</v>
      </c>
      <c r="AF1225">
        <v>3.0999999999999999E-3</v>
      </c>
      <c r="AG1225">
        <v>1.5E-3</v>
      </c>
      <c r="AH1225">
        <v>2.0000000000000001E-4</v>
      </c>
      <c r="AI1225" t="s">
        <v>606</v>
      </c>
      <c r="AJ1225" t="s">
        <v>607</v>
      </c>
      <c r="AK1225" t="s">
        <v>607</v>
      </c>
      <c r="AL1225">
        <v>6.0000000000000002E-5</v>
      </c>
      <c r="AM1225">
        <v>0</v>
      </c>
      <c r="AN1225">
        <v>0</v>
      </c>
      <c r="AO1225">
        <v>0</v>
      </c>
      <c r="AP1225">
        <v>0</v>
      </c>
      <c r="AQ1225" t="s">
        <v>607</v>
      </c>
      <c r="AR1225" t="s">
        <v>606</v>
      </c>
      <c r="AS1225" t="s">
        <v>607</v>
      </c>
      <c r="AT1225" t="s">
        <v>606</v>
      </c>
      <c r="AU1225" t="s">
        <v>606</v>
      </c>
      <c r="BK1225">
        <v>0</v>
      </c>
      <c r="BL1225">
        <v>4.0000000000000003E-5</v>
      </c>
      <c r="BM1225">
        <v>0</v>
      </c>
      <c r="BN1225">
        <v>0</v>
      </c>
      <c r="BO1225">
        <v>0</v>
      </c>
      <c r="BP1225">
        <v>0</v>
      </c>
      <c r="BQ1225">
        <v>0</v>
      </c>
      <c r="BR1225">
        <v>0</v>
      </c>
      <c r="BS1225">
        <v>0</v>
      </c>
      <c r="BT1225">
        <v>0</v>
      </c>
      <c r="BU1225">
        <v>0</v>
      </c>
      <c r="BV1225">
        <v>0.74199999999999999</v>
      </c>
      <c r="BW1225">
        <v>0.90939519999999996</v>
      </c>
      <c r="BX1225">
        <v>21.5</v>
      </c>
      <c r="BY1225">
        <v>5128.8</v>
      </c>
      <c r="BZ1225">
        <v>213</v>
      </c>
      <c r="CB1225">
        <v>109.2</v>
      </c>
      <c r="CC1225">
        <v>3.770392749</v>
      </c>
      <c r="CD1225">
        <v>3.7671879150000001</v>
      </c>
      <c r="CE1225">
        <v>218.01</v>
      </c>
      <c r="CF1225" t="s">
        <v>609</v>
      </c>
      <c r="CG1225">
        <v>1600</v>
      </c>
      <c r="CH1225" t="s">
        <v>656</v>
      </c>
      <c r="CI1225" t="s">
        <v>157</v>
      </c>
      <c r="CJ1225" t="s">
        <v>657</v>
      </c>
      <c r="CL1225">
        <v>1458</v>
      </c>
      <c r="CM1225">
        <v>1462</v>
      </c>
      <c r="CN1225">
        <v>1458</v>
      </c>
      <c r="CO1225">
        <v>1462</v>
      </c>
      <c r="CP1225" t="s">
        <v>157</v>
      </c>
      <c r="CQ1225" t="s">
        <v>157</v>
      </c>
      <c r="CU1225">
        <v>558</v>
      </c>
      <c r="CV1225">
        <v>553.5</v>
      </c>
      <c r="CW1225" t="s">
        <v>4345</v>
      </c>
      <c r="CX1225">
        <v>0</v>
      </c>
      <c r="CY1225" t="s">
        <v>677</v>
      </c>
    </row>
    <row r="1226" spans="2:103" hidden="1">
      <c r="B1226">
        <v>76807</v>
      </c>
      <c r="C1226" t="s">
        <v>4029</v>
      </c>
      <c r="D1226" t="s">
        <v>592</v>
      </c>
      <c r="E1226" t="s">
        <v>3163</v>
      </c>
      <c r="F1226" t="s">
        <v>594</v>
      </c>
      <c r="G1226" t="s">
        <v>4366</v>
      </c>
      <c r="H1226">
        <v>11543</v>
      </c>
      <c r="I1226" t="s">
        <v>616</v>
      </c>
      <c r="J1226" t="s">
        <v>4031</v>
      </c>
      <c r="L1226" t="s">
        <v>648</v>
      </c>
      <c r="M1226" t="s">
        <v>600</v>
      </c>
      <c r="N1226" t="s">
        <v>4170</v>
      </c>
      <c r="O1226" t="s">
        <v>4156</v>
      </c>
      <c r="P1226" t="s">
        <v>4172</v>
      </c>
      <c r="Q1226" t="s">
        <v>642</v>
      </c>
      <c r="R1226">
        <v>420</v>
      </c>
      <c r="S1226">
        <v>420</v>
      </c>
      <c r="T1226">
        <v>395</v>
      </c>
      <c r="U1226">
        <v>10</v>
      </c>
      <c r="V1226">
        <v>10</v>
      </c>
      <c r="W1226">
        <v>20</v>
      </c>
      <c r="Z1226" t="s">
        <v>607</v>
      </c>
      <c r="AA1226">
        <v>1E-4</v>
      </c>
      <c r="AB1226">
        <v>2.7000000000000001E-3</v>
      </c>
      <c r="AC1226">
        <v>0.1014</v>
      </c>
      <c r="AD1226" t="s">
        <v>606</v>
      </c>
      <c r="AE1226">
        <v>0.89500000000000002</v>
      </c>
      <c r="AF1226">
        <v>5.0000000000000001E-4</v>
      </c>
      <c r="AG1226">
        <v>2.9999999999999997E-4</v>
      </c>
      <c r="AH1226" t="s">
        <v>606</v>
      </c>
      <c r="AI1226" t="s">
        <v>606</v>
      </c>
      <c r="AJ1226" t="s">
        <v>607</v>
      </c>
      <c r="AK1226" t="s">
        <v>606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 t="s">
        <v>607</v>
      </c>
      <c r="AR1226" t="s">
        <v>607</v>
      </c>
      <c r="AS1226" t="s">
        <v>607</v>
      </c>
      <c r="AT1226" t="s">
        <v>606</v>
      </c>
      <c r="AU1226" t="s">
        <v>606</v>
      </c>
      <c r="BK1226">
        <v>0</v>
      </c>
      <c r="BL1226">
        <v>0</v>
      </c>
      <c r="BM1226">
        <v>0</v>
      </c>
      <c r="BN1226">
        <v>0</v>
      </c>
      <c r="BO1226">
        <v>0</v>
      </c>
      <c r="BP1226">
        <v>0</v>
      </c>
      <c r="BQ1226">
        <v>0</v>
      </c>
      <c r="BR1226">
        <v>0</v>
      </c>
      <c r="BS1226">
        <v>0</v>
      </c>
      <c r="BT1226">
        <v>0</v>
      </c>
      <c r="BU1226">
        <v>0</v>
      </c>
      <c r="BV1226">
        <v>0.65400000000000003</v>
      </c>
      <c r="BW1226">
        <v>0.80154239999999999</v>
      </c>
      <c r="BX1226">
        <v>18.899999999999999</v>
      </c>
      <c r="BY1226">
        <v>4876.8999999999996</v>
      </c>
      <c r="BZ1226">
        <v>202</v>
      </c>
      <c r="CB1226">
        <v>131.6</v>
      </c>
      <c r="CC1226">
        <v>4.5438066470000003</v>
      </c>
      <c r="CD1226">
        <v>4.5399444109999996</v>
      </c>
      <c r="CE1226">
        <v>264.52999999999997</v>
      </c>
      <c r="CF1226" t="s">
        <v>609</v>
      </c>
      <c r="CG1226">
        <v>0</v>
      </c>
      <c r="CH1226" t="s">
        <v>650</v>
      </c>
      <c r="CJ1226" t="s">
        <v>651</v>
      </c>
      <c r="CL1226">
        <v>393.5</v>
      </c>
      <c r="CM1226">
        <v>399.5</v>
      </c>
      <c r="CU1226">
        <v>487</v>
      </c>
      <c r="CV1226">
        <v>482.4</v>
      </c>
      <c r="CW1226" t="s">
        <v>4345</v>
      </c>
      <c r="CX1226">
        <v>0</v>
      </c>
      <c r="CY1226" t="s">
        <v>677</v>
      </c>
    </row>
    <row r="1227" spans="2:103" hidden="1">
      <c r="B1227">
        <v>76710</v>
      </c>
      <c r="C1227" t="s">
        <v>2437</v>
      </c>
      <c r="D1227" t="s">
        <v>592</v>
      </c>
      <c r="E1227" t="s">
        <v>3163</v>
      </c>
      <c r="F1227" t="s">
        <v>594</v>
      </c>
      <c r="G1227" t="s">
        <v>4367</v>
      </c>
      <c r="H1227">
        <v>14181</v>
      </c>
      <c r="I1227" t="s">
        <v>616</v>
      </c>
      <c r="J1227" t="s">
        <v>1265</v>
      </c>
      <c r="K1227">
        <v>15453</v>
      </c>
      <c r="L1227" t="s">
        <v>654</v>
      </c>
      <c r="M1227" t="s">
        <v>1169</v>
      </c>
      <c r="N1227" t="s">
        <v>4170</v>
      </c>
      <c r="O1227" t="s">
        <v>4156</v>
      </c>
      <c r="P1227" t="s">
        <v>4172</v>
      </c>
      <c r="Q1227" t="s">
        <v>642</v>
      </c>
      <c r="R1227">
        <v>200</v>
      </c>
      <c r="S1227">
        <v>200</v>
      </c>
      <c r="T1227">
        <v>202</v>
      </c>
      <c r="U1227">
        <v>10</v>
      </c>
      <c r="V1227">
        <v>10</v>
      </c>
      <c r="W1227">
        <v>20</v>
      </c>
      <c r="Y1227" t="s">
        <v>4159</v>
      </c>
      <c r="Z1227" t="s">
        <v>607</v>
      </c>
      <c r="AA1227">
        <v>1E-4</v>
      </c>
      <c r="AB1227">
        <v>3.3999999999999998E-3</v>
      </c>
      <c r="AC1227">
        <v>0.10489999999999999</v>
      </c>
      <c r="AD1227" t="s">
        <v>607</v>
      </c>
      <c r="AE1227">
        <v>0.89059999999999995</v>
      </c>
      <c r="AF1227">
        <v>8.0000000000000004E-4</v>
      </c>
      <c r="AG1227">
        <v>2.0000000000000001E-4</v>
      </c>
      <c r="AH1227" t="s">
        <v>606</v>
      </c>
      <c r="AI1227" t="s">
        <v>606</v>
      </c>
      <c r="AJ1227" t="s">
        <v>607</v>
      </c>
      <c r="AK1227" t="s">
        <v>607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 t="s">
        <v>606</v>
      </c>
      <c r="AR1227" t="s">
        <v>606</v>
      </c>
      <c r="AS1227" t="s">
        <v>606</v>
      </c>
      <c r="AT1227" t="s">
        <v>606</v>
      </c>
      <c r="AU1227" t="s">
        <v>606</v>
      </c>
      <c r="BK1227">
        <v>0</v>
      </c>
      <c r="BL1227">
        <v>0</v>
      </c>
      <c r="BM1227">
        <v>0</v>
      </c>
      <c r="BN1227">
        <v>0</v>
      </c>
      <c r="BO1227">
        <v>0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>
        <v>0</v>
      </c>
      <c r="BV1227">
        <v>0.65700000000000003</v>
      </c>
      <c r="BW1227">
        <v>0.80521920000000002</v>
      </c>
      <c r="BX1227">
        <v>19</v>
      </c>
      <c r="BY1227">
        <v>4885.8999999999996</v>
      </c>
      <c r="BZ1227">
        <v>202.4</v>
      </c>
      <c r="CB1227">
        <v>123.6</v>
      </c>
      <c r="CC1227">
        <v>4.2675873969999998</v>
      </c>
      <c r="CD1227">
        <v>4.2639599480000001</v>
      </c>
      <c r="CE1227">
        <v>251.64</v>
      </c>
      <c r="CF1227" t="s">
        <v>609</v>
      </c>
      <c r="CG1227">
        <v>40</v>
      </c>
      <c r="CH1227" t="s">
        <v>643</v>
      </c>
      <c r="CI1227" t="s">
        <v>157</v>
      </c>
      <c r="CJ1227" t="s">
        <v>644</v>
      </c>
      <c r="CL1227">
        <v>505.5</v>
      </c>
      <c r="CM1227">
        <v>508.5</v>
      </c>
      <c r="CN1227">
        <v>505.5</v>
      </c>
      <c r="CO1227">
        <v>508.5</v>
      </c>
      <c r="CP1227" t="s">
        <v>157</v>
      </c>
      <c r="CQ1227" t="s">
        <v>157</v>
      </c>
      <c r="CU1227">
        <v>589</v>
      </c>
      <c r="CV1227">
        <v>584.6</v>
      </c>
      <c r="CW1227" t="s">
        <v>4345</v>
      </c>
      <c r="CX1227">
        <v>0</v>
      </c>
      <c r="CY1227" t="s">
        <v>677</v>
      </c>
    </row>
    <row r="1228" spans="2:103" hidden="1">
      <c r="B1228">
        <v>76780</v>
      </c>
      <c r="C1228" t="s">
        <v>2474</v>
      </c>
      <c r="D1228" t="s">
        <v>592</v>
      </c>
      <c r="E1228" t="s">
        <v>3163</v>
      </c>
      <c r="F1228" t="s">
        <v>594</v>
      </c>
      <c r="G1228" t="s">
        <v>4368</v>
      </c>
      <c r="H1228">
        <v>12663</v>
      </c>
      <c r="I1228" t="s">
        <v>616</v>
      </c>
      <c r="J1228" t="s">
        <v>1482</v>
      </c>
      <c r="K1228">
        <v>9603</v>
      </c>
      <c r="L1228" t="s">
        <v>638</v>
      </c>
      <c r="M1228" t="s">
        <v>1096</v>
      </c>
      <c r="N1228" t="s">
        <v>4170</v>
      </c>
      <c r="O1228" t="s">
        <v>4133</v>
      </c>
      <c r="P1228" t="s">
        <v>4172</v>
      </c>
      <c r="Q1228" t="s">
        <v>642</v>
      </c>
      <c r="R1228">
        <v>170</v>
      </c>
      <c r="S1228">
        <v>170</v>
      </c>
      <c r="T1228">
        <v>167</v>
      </c>
      <c r="U1228">
        <v>10</v>
      </c>
      <c r="V1228">
        <v>10</v>
      </c>
      <c r="W1228">
        <v>21</v>
      </c>
      <c r="Y1228" t="s">
        <v>4369</v>
      </c>
      <c r="Z1228" t="s">
        <v>607</v>
      </c>
      <c r="AA1228">
        <v>8.0000000000000004E-4</v>
      </c>
      <c r="AB1228">
        <v>1.55E-2</v>
      </c>
      <c r="AC1228">
        <v>2.06E-2</v>
      </c>
      <c r="AD1228" t="s">
        <v>607</v>
      </c>
      <c r="AE1228">
        <v>0.94930000000000003</v>
      </c>
      <c r="AF1228">
        <v>5.7000000000000002E-3</v>
      </c>
      <c r="AG1228">
        <v>8.9999999999999998E-4</v>
      </c>
      <c r="AH1228">
        <v>4.0000000000000002E-4</v>
      </c>
      <c r="AI1228">
        <v>2.9999999999999997E-4</v>
      </c>
      <c r="AJ1228">
        <v>5.9999999999999995E-4</v>
      </c>
      <c r="AK1228">
        <v>5.0000000000000001E-4</v>
      </c>
      <c r="AL1228">
        <v>8.9999999999999998E-4</v>
      </c>
      <c r="AM1228">
        <v>8.7000000000000001E-4</v>
      </c>
      <c r="AN1228">
        <v>2.14E-3</v>
      </c>
      <c r="AO1228">
        <v>9.0000000000000006E-5</v>
      </c>
      <c r="AP1228">
        <v>0</v>
      </c>
      <c r="AQ1228" t="s">
        <v>607</v>
      </c>
      <c r="AR1228" t="s">
        <v>607</v>
      </c>
      <c r="AS1228" t="s">
        <v>607</v>
      </c>
      <c r="AT1228" t="s">
        <v>607</v>
      </c>
      <c r="AU1228" t="s">
        <v>606</v>
      </c>
      <c r="BK1228">
        <v>3.0000000000000001E-5</v>
      </c>
      <c r="BL1228">
        <v>6.9999999999999994E-5</v>
      </c>
      <c r="BM1228">
        <v>2.0000000000000002E-5</v>
      </c>
      <c r="BN1228">
        <v>0</v>
      </c>
      <c r="BO1228">
        <v>0</v>
      </c>
      <c r="BP1228">
        <v>1.0000000000000001E-5</v>
      </c>
      <c r="BQ1228">
        <v>0</v>
      </c>
      <c r="BR1228">
        <v>7.2999999999999996E-4</v>
      </c>
      <c r="BS1228">
        <v>1E-4</v>
      </c>
      <c r="BT1228">
        <v>1E-4</v>
      </c>
      <c r="BU1228">
        <v>3.4000000000000002E-4</v>
      </c>
      <c r="BV1228">
        <v>0.60199999999999998</v>
      </c>
      <c r="BW1228">
        <v>0.7378112</v>
      </c>
      <c r="BX1228">
        <v>17.399999999999999</v>
      </c>
      <c r="BY1228">
        <v>4623.7</v>
      </c>
      <c r="BZ1228">
        <v>194.9</v>
      </c>
      <c r="CB1228">
        <v>105.5</v>
      </c>
      <c r="CC1228">
        <v>3.6426413470000001</v>
      </c>
      <c r="CD1228">
        <v>3.6395451009999999</v>
      </c>
      <c r="CE1228">
        <v>214.1</v>
      </c>
      <c r="CF1228" t="s">
        <v>609</v>
      </c>
      <c r="CG1228">
        <v>7.5</v>
      </c>
      <c r="CH1228" t="s">
        <v>1483</v>
      </c>
      <c r="CI1228" t="s">
        <v>157</v>
      </c>
      <c r="CJ1228" t="s">
        <v>1484</v>
      </c>
      <c r="CL1228">
        <v>1280.5</v>
      </c>
      <c r="CM1228">
        <v>1290.9000000000001</v>
      </c>
      <c r="CN1228">
        <v>1280.5</v>
      </c>
      <c r="CO1228">
        <v>1290.9000000000001</v>
      </c>
      <c r="CP1228" t="s">
        <v>157</v>
      </c>
      <c r="CQ1228" t="s">
        <v>157</v>
      </c>
      <c r="CU1228">
        <v>468.5</v>
      </c>
      <c r="CV1228">
        <v>465</v>
      </c>
      <c r="CW1228" t="s">
        <v>4370</v>
      </c>
      <c r="CX1228">
        <v>0</v>
      </c>
      <c r="CY1228" t="s">
        <v>677</v>
      </c>
    </row>
    <row r="1229" spans="2:103" hidden="1">
      <c r="B1229">
        <v>76770</v>
      </c>
      <c r="C1229" t="s">
        <v>2526</v>
      </c>
      <c r="D1229" t="s">
        <v>592</v>
      </c>
      <c r="E1229" t="s">
        <v>3163</v>
      </c>
      <c r="F1229" t="s">
        <v>594</v>
      </c>
      <c r="G1229" t="s">
        <v>4371</v>
      </c>
      <c r="H1229">
        <v>13029</v>
      </c>
      <c r="I1229" t="s">
        <v>616</v>
      </c>
      <c r="J1229" t="s">
        <v>1487</v>
      </c>
      <c r="K1229">
        <v>11676</v>
      </c>
      <c r="L1229" t="s">
        <v>638</v>
      </c>
      <c r="M1229" t="s">
        <v>1096</v>
      </c>
      <c r="N1229" t="s">
        <v>4170</v>
      </c>
      <c r="O1229" t="s">
        <v>4133</v>
      </c>
      <c r="P1229" t="s">
        <v>4172</v>
      </c>
      <c r="Q1229" t="s">
        <v>642</v>
      </c>
      <c r="R1229">
        <v>170</v>
      </c>
      <c r="S1229">
        <v>170</v>
      </c>
      <c r="T1229">
        <v>163</v>
      </c>
      <c r="U1229">
        <v>12</v>
      </c>
      <c r="V1229">
        <v>12</v>
      </c>
      <c r="W1229">
        <v>21</v>
      </c>
      <c r="Y1229" t="s">
        <v>4372</v>
      </c>
      <c r="Z1229">
        <v>1E-4</v>
      </c>
      <c r="AA1229">
        <v>1.1999999999999999E-3</v>
      </c>
      <c r="AB1229">
        <v>2.1899999999999999E-2</v>
      </c>
      <c r="AC1229">
        <v>1.84E-2</v>
      </c>
      <c r="AD1229" t="s">
        <v>607</v>
      </c>
      <c r="AE1229">
        <v>0.9446</v>
      </c>
      <c r="AF1229">
        <v>5.1999999999999998E-3</v>
      </c>
      <c r="AG1229">
        <v>6.9999999999999999E-4</v>
      </c>
      <c r="AH1229">
        <v>2.9999999999999997E-4</v>
      </c>
      <c r="AI1229">
        <v>2.9999999999999997E-4</v>
      </c>
      <c r="AJ1229">
        <v>6.9999999999999999E-4</v>
      </c>
      <c r="AK1229">
        <v>5.9999999999999995E-4</v>
      </c>
      <c r="AL1229">
        <v>1.14E-3</v>
      </c>
      <c r="AM1229">
        <v>7.2000000000000005E-4</v>
      </c>
      <c r="AN1229">
        <v>2.2499999999999998E-3</v>
      </c>
      <c r="AO1229">
        <v>2.7E-4</v>
      </c>
      <c r="AP1229">
        <v>0</v>
      </c>
      <c r="AQ1229" t="s">
        <v>607</v>
      </c>
      <c r="AR1229" t="s">
        <v>606</v>
      </c>
      <c r="AS1229" t="s">
        <v>606</v>
      </c>
      <c r="AT1229" t="s">
        <v>606</v>
      </c>
      <c r="AU1229" t="s">
        <v>606</v>
      </c>
      <c r="BK1229">
        <v>3.0000000000000001E-5</v>
      </c>
      <c r="BL1229">
        <v>8.0000000000000007E-5</v>
      </c>
      <c r="BM1229">
        <v>1.0000000000000001E-5</v>
      </c>
      <c r="BN1229">
        <v>0</v>
      </c>
      <c r="BO1229">
        <v>0</v>
      </c>
      <c r="BP1229">
        <v>3.0000000000000001E-5</v>
      </c>
      <c r="BQ1229">
        <v>0</v>
      </c>
      <c r="BR1229">
        <v>8.8000000000000003E-4</v>
      </c>
      <c r="BS1229">
        <v>1.2E-4</v>
      </c>
      <c r="BT1229">
        <v>1.2999999999999999E-4</v>
      </c>
      <c r="BU1229">
        <v>3.4000000000000002E-4</v>
      </c>
      <c r="BV1229">
        <v>0.60499999999999998</v>
      </c>
      <c r="BW1229">
        <v>0.74148800000000004</v>
      </c>
      <c r="BX1229">
        <v>17.5</v>
      </c>
      <c r="BY1229">
        <v>4606.8</v>
      </c>
      <c r="BZ1229">
        <v>194.4</v>
      </c>
      <c r="CB1229">
        <v>105.8</v>
      </c>
      <c r="CC1229">
        <v>3.6529995679999998</v>
      </c>
      <c r="CD1229">
        <v>3.6498945190000001</v>
      </c>
      <c r="CE1229">
        <v>214.9</v>
      </c>
      <c r="CF1229" t="s">
        <v>609</v>
      </c>
      <c r="CG1229">
        <v>10</v>
      </c>
      <c r="CH1229" t="s">
        <v>1488</v>
      </c>
      <c r="CI1229" t="s">
        <v>157</v>
      </c>
      <c r="CJ1229" t="s">
        <v>4373</v>
      </c>
      <c r="CL1229">
        <v>1351</v>
      </c>
      <c r="CM1229">
        <v>2040</v>
      </c>
      <c r="CN1229">
        <v>1351</v>
      </c>
      <c r="CO1229">
        <v>2040</v>
      </c>
      <c r="CP1229" t="s">
        <v>157</v>
      </c>
      <c r="CQ1229" t="s">
        <v>157</v>
      </c>
      <c r="CU1229">
        <v>484.6</v>
      </c>
      <c r="CV1229">
        <v>479.8</v>
      </c>
      <c r="CW1229" t="s">
        <v>4370</v>
      </c>
      <c r="CX1229">
        <v>0</v>
      </c>
      <c r="CY1229" t="s">
        <v>677</v>
      </c>
    </row>
    <row r="1230" spans="2:103" hidden="1">
      <c r="B1230">
        <v>76797</v>
      </c>
      <c r="C1230" t="s">
        <v>4374</v>
      </c>
      <c r="D1230" t="s">
        <v>592</v>
      </c>
      <c r="E1230" t="s">
        <v>3163</v>
      </c>
      <c r="F1230" t="s">
        <v>594</v>
      </c>
      <c r="G1230" t="s">
        <v>4375</v>
      </c>
      <c r="H1230">
        <v>14132</v>
      </c>
      <c r="I1230" t="s">
        <v>616</v>
      </c>
      <c r="J1230" t="s">
        <v>1184</v>
      </c>
      <c r="K1230">
        <v>13449</v>
      </c>
      <c r="L1230" t="s">
        <v>638</v>
      </c>
      <c r="M1230" t="s">
        <v>1143</v>
      </c>
      <c r="N1230" t="s">
        <v>4170</v>
      </c>
      <c r="O1230" t="s">
        <v>4133</v>
      </c>
      <c r="P1230" t="s">
        <v>4172</v>
      </c>
      <c r="Q1230" t="s">
        <v>642</v>
      </c>
      <c r="R1230">
        <v>650</v>
      </c>
      <c r="S1230">
        <v>650</v>
      </c>
      <c r="T1230">
        <v>475</v>
      </c>
      <c r="U1230">
        <v>4</v>
      </c>
      <c r="V1230">
        <v>4</v>
      </c>
      <c r="W1230">
        <v>21</v>
      </c>
      <c r="Y1230" t="s">
        <v>4376</v>
      </c>
      <c r="Z1230" t="s">
        <v>606</v>
      </c>
      <c r="AA1230">
        <v>1E-4</v>
      </c>
      <c r="AB1230">
        <v>2.0999999999999999E-3</v>
      </c>
      <c r="AC1230">
        <v>0.13400000000000001</v>
      </c>
      <c r="AD1230">
        <v>1E-4</v>
      </c>
      <c r="AE1230">
        <v>0.86009999999999998</v>
      </c>
      <c r="AF1230">
        <v>2.0999999999999999E-3</v>
      </c>
      <c r="AG1230">
        <v>1.1999999999999999E-3</v>
      </c>
      <c r="AH1230">
        <v>1E-4</v>
      </c>
      <c r="AI1230" t="s">
        <v>606</v>
      </c>
      <c r="AJ1230" t="s">
        <v>607</v>
      </c>
      <c r="AK1230" t="s">
        <v>607</v>
      </c>
      <c r="AL1230">
        <v>6.0000000000000002E-5</v>
      </c>
      <c r="AM1230">
        <v>0</v>
      </c>
      <c r="AN1230">
        <v>6.9999999999999994E-5</v>
      </c>
      <c r="AO1230">
        <v>0</v>
      </c>
      <c r="AP1230">
        <v>0</v>
      </c>
      <c r="AQ1230" t="s">
        <v>607</v>
      </c>
      <c r="AR1230" t="s">
        <v>607</v>
      </c>
      <c r="AS1230" t="s">
        <v>607</v>
      </c>
      <c r="AT1230" t="s">
        <v>606</v>
      </c>
      <c r="AU1230" t="s">
        <v>606</v>
      </c>
      <c r="BK1230">
        <v>0</v>
      </c>
      <c r="BL1230">
        <v>3.0000000000000001E-5</v>
      </c>
      <c r="BM1230">
        <v>1.0000000000000001E-5</v>
      </c>
      <c r="BN1230">
        <v>0</v>
      </c>
      <c r="BO1230">
        <v>0</v>
      </c>
      <c r="BP1230">
        <v>0</v>
      </c>
      <c r="BQ1230">
        <v>0</v>
      </c>
      <c r="BR1230">
        <v>1.0000000000000001E-5</v>
      </c>
      <c r="BS1230">
        <v>0</v>
      </c>
      <c r="BT1230">
        <v>0</v>
      </c>
      <c r="BU1230">
        <v>2.0000000000000002E-5</v>
      </c>
      <c r="BV1230">
        <v>0.68700000000000006</v>
      </c>
      <c r="BW1230">
        <v>0.84198720000000005</v>
      </c>
      <c r="BX1230">
        <v>19.899999999999999</v>
      </c>
      <c r="BY1230">
        <v>4968.3</v>
      </c>
      <c r="BZ1230">
        <v>206.2</v>
      </c>
      <c r="CB1230">
        <v>111.4</v>
      </c>
      <c r="CC1230">
        <v>3.8463530430000001</v>
      </c>
      <c r="CD1230">
        <v>3.8430836429999999</v>
      </c>
      <c r="CE1230">
        <v>223.89</v>
      </c>
      <c r="CF1230" t="s">
        <v>609</v>
      </c>
      <c r="CG1230">
        <v>90</v>
      </c>
      <c r="CH1230" t="s">
        <v>993</v>
      </c>
      <c r="CI1230" t="s">
        <v>157</v>
      </c>
      <c r="CJ1230" t="s">
        <v>994</v>
      </c>
      <c r="CL1230">
        <v>412</v>
      </c>
      <c r="CM1230">
        <v>414.5</v>
      </c>
      <c r="CN1230">
        <v>412</v>
      </c>
      <c r="CO1230">
        <v>414.5</v>
      </c>
      <c r="CP1230" t="s">
        <v>157</v>
      </c>
      <c r="CQ1230" t="s">
        <v>157</v>
      </c>
      <c r="CU1230">
        <v>503</v>
      </c>
      <c r="CV1230">
        <v>497.9</v>
      </c>
      <c r="CW1230" t="s">
        <v>4370</v>
      </c>
      <c r="CX1230">
        <v>0</v>
      </c>
      <c r="CY1230" t="s">
        <v>677</v>
      </c>
    </row>
    <row r="1231" spans="2:103" hidden="1">
      <c r="B1231">
        <v>76790</v>
      </c>
      <c r="C1231" t="s">
        <v>2416</v>
      </c>
      <c r="D1231" t="s">
        <v>592</v>
      </c>
      <c r="E1231" t="s">
        <v>3163</v>
      </c>
      <c r="F1231" t="s">
        <v>594</v>
      </c>
      <c r="G1231" t="s">
        <v>4377</v>
      </c>
      <c r="H1231">
        <v>13703</v>
      </c>
      <c r="I1231" t="s">
        <v>616</v>
      </c>
      <c r="J1231" t="s">
        <v>1013</v>
      </c>
      <c r="K1231">
        <v>12827</v>
      </c>
      <c r="L1231" t="s">
        <v>638</v>
      </c>
      <c r="M1231" t="s">
        <v>2418</v>
      </c>
      <c r="N1231" t="s">
        <v>4170</v>
      </c>
      <c r="O1231" t="s">
        <v>4133</v>
      </c>
      <c r="P1231" t="s">
        <v>4172</v>
      </c>
      <c r="Q1231" t="s">
        <v>642</v>
      </c>
      <c r="R1231">
        <v>450</v>
      </c>
      <c r="S1231">
        <v>450</v>
      </c>
      <c r="T1231">
        <v>462</v>
      </c>
      <c r="U1231">
        <v>10</v>
      </c>
      <c r="V1231">
        <v>10</v>
      </c>
      <c r="W1231">
        <v>21</v>
      </c>
      <c r="Y1231" t="s">
        <v>4378</v>
      </c>
      <c r="Z1231" t="s">
        <v>607</v>
      </c>
      <c r="AA1231">
        <v>1E-4</v>
      </c>
      <c r="AB1231">
        <v>1.8E-3</v>
      </c>
      <c r="AC1231">
        <v>0.13980000000000001</v>
      </c>
      <c r="AD1231">
        <v>1E-4</v>
      </c>
      <c r="AE1231">
        <v>0.85219999999999996</v>
      </c>
      <c r="AF1231">
        <v>2.7000000000000001E-3</v>
      </c>
      <c r="AG1231">
        <v>1.6000000000000001E-3</v>
      </c>
      <c r="AH1231">
        <v>5.9999999999999995E-4</v>
      </c>
      <c r="AI1231">
        <v>2.9999999999999997E-4</v>
      </c>
      <c r="AJ1231">
        <v>1E-4</v>
      </c>
      <c r="AK1231">
        <v>1E-4</v>
      </c>
      <c r="AL1231">
        <v>2.1000000000000001E-4</v>
      </c>
      <c r="AM1231">
        <v>0</v>
      </c>
      <c r="AN1231">
        <v>1.8000000000000001E-4</v>
      </c>
      <c r="AO1231">
        <v>6.9999999999999994E-5</v>
      </c>
      <c r="AP1231">
        <v>0</v>
      </c>
      <c r="AQ1231" t="s">
        <v>606</v>
      </c>
      <c r="AR1231" t="s">
        <v>607</v>
      </c>
      <c r="AS1231" t="s">
        <v>607</v>
      </c>
      <c r="AT1231" t="s">
        <v>606</v>
      </c>
      <c r="AU1231" t="s">
        <v>606</v>
      </c>
      <c r="BK1231">
        <v>0</v>
      </c>
      <c r="BL1231">
        <v>8.0000000000000007E-5</v>
      </c>
      <c r="BM1231">
        <v>1.0000000000000001E-5</v>
      </c>
      <c r="BN1231">
        <v>2.0000000000000002E-5</v>
      </c>
      <c r="BO1231">
        <v>0</v>
      </c>
      <c r="BP1231">
        <v>1.0000000000000001E-5</v>
      </c>
      <c r="BQ1231">
        <v>0</v>
      </c>
      <c r="BR1231">
        <v>1.0000000000000001E-5</v>
      </c>
      <c r="BS1231">
        <v>0</v>
      </c>
      <c r="BT1231">
        <v>0</v>
      </c>
      <c r="BU1231">
        <v>1.0000000000000001E-5</v>
      </c>
      <c r="BV1231">
        <v>0.69699999999999995</v>
      </c>
      <c r="BW1231">
        <v>0.85424319999999998</v>
      </c>
      <c r="BX1231">
        <v>20.2</v>
      </c>
      <c r="BY1231">
        <v>4982.8</v>
      </c>
      <c r="BZ1231">
        <v>207.4</v>
      </c>
      <c r="CB1231">
        <v>112</v>
      </c>
      <c r="CC1231">
        <v>3.8670694860000001</v>
      </c>
      <c r="CD1231">
        <v>3.863782477</v>
      </c>
      <c r="CE1231">
        <v>226.53</v>
      </c>
      <c r="CF1231" t="s">
        <v>609</v>
      </c>
      <c r="CG1231">
        <v>85</v>
      </c>
      <c r="CH1231" t="s">
        <v>1417</v>
      </c>
      <c r="CI1231" t="s">
        <v>157</v>
      </c>
      <c r="CJ1231" t="s">
        <v>1016</v>
      </c>
      <c r="CL1231">
        <v>418.5</v>
      </c>
      <c r="CM1231">
        <v>424</v>
      </c>
      <c r="CN1231">
        <v>418.5</v>
      </c>
      <c r="CO1231">
        <v>424</v>
      </c>
      <c r="CP1231" t="s">
        <v>157</v>
      </c>
      <c r="CQ1231" t="s">
        <v>157</v>
      </c>
      <c r="CU1231">
        <v>512.4</v>
      </c>
      <c r="CV1231">
        <v>507.5</v>
      </c>
      <c r="CW1231" t="s">
        <v>4370</v>
      </c>
      <c r="CX1231">
        <v>0</v>
      </c>
      <c r="CY1231" t="s">
        <v>677</v>
      </c>
    </row>
    <row r="1232" spans="2:103" hidden="1">
      <c r="B1232">
        <v>76833</v>
      </c>
      <c r="C1232" t="s">
        <v>3312</v>
      </c>
      <c r="D1232" t="s">
        <v>592</v>
      </c>
      <c r="E1232" t="s">
        <v>3163</v>
      </c>
      <c r="F1232" t="s">
        <v>594</v>
      </c>
      <c r="G1232" t="s">
        <v>4379</v>
      </c>
      <c r="H1232">
        <v>11106</v>
      </c>
      <c r="I1232" t="s">
        <v>616</v>
      </c>
      <c r="J1232" t="s">
        <v>3314</v>
      </c>
      <c r="K1232">
        <v>12469</v>
      </c>
      <c r="L1232" t="s">
        <v>638</v>
      </c>
      <c r="M1232" t="s">
        <v>1096</v>
      </c>
      <c r="N1232" t="s">
        <v>4170</v>
      </c>
      <c r="O1232" t="s">
        <v>4133</v>
      </c>
      <c r="P1232" t="s">
        <v>4172</v>
      </c>
      <c r="Q1232" t="s">
        <v>642</v>
      </c>
      <c r="R1232">
        <v>390</v>
      </c>
      <c r="S1232">
        <v>390</v>
      </c>
      <c r="T1232">
        <v>386</v>
      </c>
      <c r="U1232">
        <v>12</v>
      </c>
      <c r="V1232">
        <v>12</v>
      </c>
      <c r="W1232">
        <v>21</v>
      </c>
      <c r="Y1232" t="s">
        <v>4225</v>
      </c>
      <c r="Z1232">
        <v>1E-4</v>
      </c>
      <c r="AA1232">
        <v>1.6000000000000001E-3</v>
      </c>
      <c r="AB1232">
        <v>2.9700000000000001E-2</v>
      </c>
      <c r="AC1232">
        <v>2.06E-2</v>
      </c>
      <c r="AD1232" t="s">
        <v>607</v>
      </c>
      <c r="AE1232">
        <v>0.93820000000000003</v>
      </c>
      <c r="AF1232">
        <v>5.3E-3</v>
      </c>
      <c r="AG1232">
        <v>8.0000000000000004E-4</v>
      </c>
      <c r="AH1232">
        <v>2.9999999999999997E-4</v>
      </c>
      <c r="AI1232">
        <v>2.0000000000000001E-4</v>
      </c>
      <c r="AJ1232">
        <v>4.0000000000000002E-4</v>
      </c>
      <c r="AK1232">
        <v>2.9999999999999997E-4</v>
      </c>
      <c r="AL1232">
        <v>5.9000000000000003E-4</v>
      </c>
      <c r="AM1232">
        <v>3.1E-4</v>
      </c>
      <c r="AN1232">
        <v>7.5000000000000002E-4</v>
      </c>
      <c r="AO1232">
        <v>1.9000000000000001E-4</v>
      </c>
      <c r="AP1232">
        <v>0</v>
      </c>
      <c r="AQ1232" t="s">
        <v>607</v>
      </c>
      <c r="AR1232" t="s">
        <v>606</v>
      </c>
      <c r="AS1232" t="s">
        <v>606</v>
      </c>
      <c r="AT1232" t="s">
        <v>606</v>
      </c>
      <c r="AU1232" t="s">
        <v>606</v>
      </c>
      <c r="BK1232">
        <v>1.0000000000000001E-5</v>
      </c>
      <c r="BL1232">
        <v>4.0000000000000003E-5</v>
      </c>
      <c r="BM1232">
        <v>0</v>
      </c>
      <c r="BN1232">
        <v>0</v>
      </c>
      <c r="BO1232">
        <v>0</v>
      </c>
      <c r="BP1232">
        <v>1.0000000000000001E-5</v>
      </c>
      <c r="BQ1232">
        <v>0</v>
      </c>
      <c r="BR1232">
        <v>3.6999999999999999E-4</v>
      </c>
      <c r="BS1232">
        <v>4.0000000000000003E-5</v>
      </c>
      <c r="BT1232">
        <v>4.0000000000000003E-5</v>
      </c>
      <c r="BU1232">
        <v>1.4999999999999999E-4</v>
      </c>
      <c r="BV1232">
        <v>0.59799999999999998</v>
      </c>
      <c r="BW1232">
        <v>0.73290880000000003</v>
      </c>
      <c r="BX1232">
        <v>17.3</v>
      </c>
      <c r="BY1232">
        <v>4608.6000000000004</v>
      </c>
      <c r="BZ1232">
        <v>192.6</v>
      </c>
      <c r="CB1232">
        <v>107</v>
      </c>
      <c r="CC1232">
        <v>3.6944324559999999</v>
      </c>
      <c r="CD1232">
        <v>3.6912921879999998</v>
      </c>
      <c r="CE1232">
        <v>217.43</v>
      </c>
      <c r="CF1232" t="s">
        <v>609</v>
      </c>
      <c r="CG1232">
        <v>20</v>
      </c>
      <c r="CH1232" t="s">
        <v>1243</v>
      </c>
      <c r="CI1232" t="s">
        <v>157</v>
      </c>
      <c r="CJ1232" t="s">
        <v>1244</v>
      </c>
      <c r="CL1232">
        <v>1389.4</v>
      </c>
      <c r="CM1232">
        <v>1967</v>
      </c>
      <c r="CN1232">
        <v>1389.4</v>
      </c>
      <c r="CO1232">
        <v>1967</v>
      </c>
      <c r="CP1232" t="s">
        <v>157</v>
      </c>
      <c r="CQ1232" t="s">
        <v>157</v>
      </c>
      <c r="CU1232">
        <v>457.1</v>
      </c>
      <c r="CV1232">
        <v>452.5</v>
      </c>
      <c r="CW1232" t="s">
        <v>4370</v>
      </c>
      <c r="CX1232">
        <v>0</v>
      </c>
      <c r="CY1232" t="s">
        <v>677</v>
      </c>
    </row>
    <row r="1233" spans="2:103" hidden="1">
      <c r="B1233">
        <v>76829</v>
      </c>
      <c r="C1233" t="s">
        <v>3331</v>
      </c>
      <c r="D1233" t="s">
        <v>592</v>
      </c>
      <c r="E1233" t="s">
        <v>3163</v>
      </c>
      <c r="F1233" t="s">
        <v>594</v>
      </c>
      <c r="G1233" t="s">
        <v>4380</v>
      </c>
      <c r="H1233">
        <v>14703</v>
      </c>
      <c r="I1233" t="s">
        <v>616</v>
      </c>
      <c r="J1233" t="s">
        <v>1237</v>
      </c>
      <c r="K1233">
        <v>12470</v>
      </c>
      <c r="L1233" t="s">
        <v>638</v>
      </c>
      <c r="M1233" t="s">
        <v>1096</v>
      </c>
      <c r="N1233" t="s">
        <v>4170</v>
      </c>
      <c r="O1233" t="s">
        <v>4133</v>
      </c>
      <c r="P1233" t="s">
        <v>4172</v>
      </c>
      <c r="Q1233" t="s">
        <v>642</v>
      </c>
      <c r="R1233">
        <v>320</v>
      </c>
      <c r="S1233">
        <v>320</v>
      </c>
      <c r="T1233">
        <v>355</v>
      </c>
      <c r="U1233">
        <v>5</v>
      </c>
      <c r="V1233">
        <v>5</v>
      </c>
      <c r="W1233">
        <v>21</v>
      </c>
      <c r="Y1233" t="s">
        <v>4381</v>
      </c>
      <c r="Z1233" t="s">
        <v>607</v>
      </c>
      <c r="AA1233">
        <v>1.2999999999999999E-3</v>
      </c>
      <c r="AB1233">
        <v>2.1499999999999998E-2</v>
      </c>
      <c r="AC1233">
        <v>1.84E-2</v>
      </c>
      <c r="AD1233" t="s">
        <v>607</v>
      </c>
      <c r="AE1233">
        <v>0.95109999999999995</v>
      </c>
      <c r="AF1233">
        <v>3.8999999999999998E-3</v>
      </c>
      <c r="AG1233">
        <v>5.0000000000000001E-4</v>
      </c>
      <c r="AH1233">
        <v>2.9999999999999997E-4</v>
      </c>
      <c r="AI1233">
        <v>2.0000000000000001E-4</v>
      </c>
      <c r="AJ1233">
        <v>5.0000000000000001E-4</v>
      </c>
      <c r="AK1233">
        <v>4.0000000000000002E-4</v>
      </c>
      <c r="AL1233">
        <v>5.1999999999999995E-4</v>
      </c>
      <c r="AM1233">
        <v>2.2000000000000001E-4</v>
      </c>
      <c r="AN1233">
        <v>4.6999999999999999E-4</v>
      </c>
      <c r="AO1233">
        <v>6.0000000000000002E-5</v>
      </c>
      <c r="AP1233">
        <v>0</v>
      </c>
      <c r="AQ1233" t="s">
        <v>607</v>
      </c>
      <c r="AR1233" t="s">
        <v>607</v>
      </c>
      <c r="AS1233" t="s">
        <v>607</v>
      </c>
      <c r="AT1233" t="s">
        <v>607</v>
      </c>
      <c r="AU1233" t="s">
        <v>606</v>
      </c>
      <c r="BK1233">
        <v>1.0000000000000001E-5</v>
      </c>
      <c r="BL1233">
        <v>4.0000000000000003E-5</v>
      </c>
      <c r="BM1233">
        <v>2.0000000000000002E-5</v>
      </c>
      <c r="BN1233">
        <v>0</v>
      </c>
      <c r="BO1233">
        <v>1.0000000000000001E-5</v>
      </c>
      <c r="BP1233">
        <v>3.0000000000000001E-5</v>
      </c>
      <c r="BQ1233">
        <v>0</v>
      </c>
      <c r="BR1233">
        <v>3.4000000000000002E-4</v>
      </c>
      <c r="BS1233">
        <v>4.0000000000000003E-5</v>
      </c>
      <c r="BT1233">
        <v>3.0000000000000001E-5</v>
      </c>
      <c r="BU1233">
        <v>1.1E-4</v>
      </c>
      <c r="BV1233">
        <v>0.59099999999999997</v>
      </c>
      <c r="BW1233">
        <v>0.72432960000000002</v>
      </c>
      <c r="BX1233">
        <v>17.100000000000001</v>
      </c>
      <c r="BY1233">
        <v>4614.2</v>
      </c>
      <c r="BZ1233">
        <v>192.7</v>
      </c>
      <c r="CB1233">
        <v>106.7</v>
      </c>
      <c r="CC1233">
        <v>3.6840742340000001</v>
      </c>
      <c r="CD1233">
        <v>3.6809427709999998</v>
      </c>
      <c r="CE1233">
        <v>215.94</v>
      </c>
      <c r="CF1233" t="s">
        <v>609</v>
      </c>
      <c r="CG1233">
        <v>12</v>
      </c>
      <c r="CH1233" t="s">
        <v>1238</v>
      </c>
      <c r="CI1233" t="s">
        <v>157</v>
      </c>
      <c r="CJ1233" t="s">
        <v>4382</v>
      </c>
      <c r="CL1233">
        <v>1422</v>
      </c>
      <c r="CM1233">
        <v>1948</v>
      </c>
      <c r="CN1233">
        <v>1422</v>
      </c>
      <c r="CO1233">
        <v>1948</v>
      </c>
      <c r="CP1233" t="s">
        <v>157</v>
      </c>
      <c r="CQ1233" t="s">
        <v>157</v>
      </c>
      <c r="CU1233">
        <v>476</v>
      </c>
      <c r="CV1233">
        <v>470.7</v>
      </c>
      <c r="CW1233" t="s">
        <v>4370</v>
      </c>
      <c r="CX1233">
        <v>0</v>
      </c>
      <c r="CY1233" t="s">
        <v>677</v>
      </c>
    </row>
    <row r="1234" spans="2:103" hidden="1">
      <c r="B1234">
        <v>76828</v>
      </c>
      <c r="C1234" t="s">
        <v>3329</v>
      </c>
      <c r="D1234" t="s">
        <v>592</v>
      </c>
      <c r="E1234" t="s">
        <v>3163</v>
      </c>
      <c r="F1234" t="s">
        <v>594</v>
      </c>
      <c r="G1234" t="s">
        <v>4383</v>
      </c>
      <c r="H1234">
        <v>9138</v>
      </c>
      <c r="I1234" t="s">
        <v>616</v>
      </c>
      <c r="J1234" t="s">
        <v>1254</v>
      </c>
      <c r="K1234">
        <v>11770</v>
      </c>
      <c r="L1234" t="s">
        <v>638</v>
      </c>
      <c r="M1234" t="s">
        <v>1096</v>
      </c>
      <c r="N1234" t="s">
        <v>4170</v>
      </c>
      <c r="O1234" t="s">
        <v>4133</v>
      </c>
      <c r="P1234" t="s">
        <v>4172</v>
      </c>
      <c r="Q1234" t="s">
        <v>642</v>
      </c>
      <c r="R1234">
        <v>210</v>
      </c>
      <c r="S1234">
        <v>210</v>
      </c>
      <c r="T1234">
        <v>260</v>
      </c>
      <c r="U1234">
        <v>0</v>
      </c>
      <c r="V1234">
        <v>0</v>
      </c>
      <c r="W1234">
        <v>21</v>
      </c>
      <c r="Y1234" t="s">
        <v>4384</v>
      </c>
      <c r="Z1234" t="s">
        <v>607</v>
      </c>
      <c r="AA1234">
        <v>8.0000000000000004E-4</v>
      </c>
      <c r="AB1234">
        <v>1.3599999999999999E-2</v>
      </c>
      <c r="AC1234">
        <v>1.9400000000000001E-2</v>
      </c>
      <c r="AD1234" t="s">
        <v>607</v>
      </c>
      <c r="AE1234">
        <v>0.9556</v>
      </c>
      <c r="AF1234">
        <v>4.1000000000000003E-3</v>
      </c>
      <c r="AG1234">
        <v>5.9999999999999995E-4</v>
      </c>
      <c r="AH1234">
        <v>2.0000000000000001E-4</v>
      </c>
      <c r="AI1234">
        <v>2.0000000000000001E-4</v>
      </c>
      <c r="AJ1234">
        <v>5.9999999999999995E-4</v>
      </c>
      <c r="AK1234">
        <v>5.0000000000000001E-4</v>
      </c>
      <c r="AL1234">
        <v>9.1E-4</v>
      </c>
      <c r="AM1234">
        <v>6.9999999999999999E-4</v>
      </c>
      <c r="AN1234">
        <v>1.2999999999999999E-3</v>
      </c>
      <c r="AO1234">
        <v>1.4999999999999999E-4</v>
      </c>
      <c r="AP1234">
        <v>0</v>
      </c>
      <c r="AQ1234" t="s">
        <v>607</v>
      </c>
      <c r="AR1234" t="s">
        <v>607</v>
      </c>
      <c r="AS1234" t="s">
        <v>606</v>
      </c>
      <c r="AT1234" t="s">
        <v>606</v>
      </c>
      <c r="AU1234" t="s">
        <v>606</v>
      </c>
      <c r="BK1234">
        <v>2.0000000000000002E-5</v>
      </c>
      <c r="BL1234">
        <v>6.9999999999999994E-5</v>
      </c>
      <c r="BM1234">
        <v>2.0000000000000002E-5</v>
      </c>
      <c r="BN1234">
        <v>1.0000000000000001E-5</v>
      </c>
      <c r="BO1234">
        <v>1.0000000000000001E-5</v>
      </c>
      <c r="BP1234">
        <v>3.0000000000000001E-5</v>
      </c>
      <c r="BQ1234">
        <v>0</v>
      </c>
      <c r="BR1234">
        <v>7.2000000000000005E-4</v>
      </c>
      <c r="BS1234">
        <v>9.0000000000000006E-5</v>
      </c>
      <c r="BT1234">
        <v>9.0000000000000006E-5</v>
      </c>
      <c r="BU1234">
        <v>2.7999999999999998E-4</v>
      </c>
      <c r="BV1234">
        <v>0.59599999999999997</v>
      </c>
      <c r="BW1234">
        <v>0.73045760000000004</v>
      </c>
      <c r="BX1234">
        <v>17.3</v>
      </c>
      <c r="BY1234">
        <v>4624.3</v>
      </c>
      <c r="BZ1234">
        <v>194.3</v>
      </c>
      <c r="CB1234">
        <v>104.1</v>
      </c>
      <c r="CC1234">
        <v>3.594302978</v>
      </c>
      <c r="CD1234">
        <v>3.59124782</v>
      </c>
      <c r="CE1234">
        <v>211.04</v>
      </c>
      <c r="CF1234" t="s">
        <v>609</v>
      </c>
      <c r="CG1234">
        <v>5</v>
      </c>
      <c r="CH1234" t="s">
        <v>1256</v>
      </c>
      <c r="CI1234" t="s">
        <v>157</v>
      </c>
      <c r="CJ1234" t="s">
        <v>4385</v>
      </c>
      <c r="CL1234">
        <v>1387</v>
      </c>
      <c r="CM1234">
        <v>1998.5</v>
      </c>
      <c r="CN1234">
        <v>1387</v>
      </c>
      <c r="CO1234">
        <v>1998.5</v>
      </c>
      <c r="CP1234" t="s">
        <v>157</v>
      </c>
      <c r="CQ1234" t="s">
        <v>157</v>
      </c>
      <c r="CU1234">
        <v>478.2</v>
      </c>
      <c r="CV1234">
        <v>472.5</v>
      </c>
      <c r="CW1234" t="s">
        <v>4370</v>
      </c>
      <c r="CX1234">
        <v>0</v>
      </c>
      <c r="CY1234" t="s">
        <v>677</v>
      </c>
    </row>
    <row r="1235" spans="2:103" hidden="1">
      <c r="B1235">
        <v>76821</v>
      </c>
      <c r="C1235" t="s">
        <v>3315</v>
      </c>
      <c r="D1235" t="s">
        <v>592</v>
      </c>
      <c r="E1235" t="s">
        <v>3163</v>
      </c>
      <c r="F1235" t="s">
        <v>594</v>
      </c>
      <c r="G1235" t="s">
        <v>4386</v>
      </c>
      <c r="H1235">
        <v>8541</v>
      </c>
      <c r="I1235" t="s">
        <v>616</v>
      </c>
      <c r="J1235" t="s">
        <v>1261</v>
      </c>
      <c r="K1235">
        <v>13400</v>
      </c>
      <c r="L1235" t="s">
        <v>638</v>
      </c>
      <c r="M1235" t="s">
        <v>1096</v>
      </c>
      <c r="N1235" t="s">
        <v>4170</v>
      </c>
      <c r="O1235" t="s">
        <v>4133</v>
      </c>
      <c r="P1235" t="s">
        <v>4172</v>
      </c>
      <c r="Q1235" t="s">
        <v>642</v>
      </c>
      <c r="R1235">
        <v>320</v>
      </c>
      <c r="S1235">
        <v>320</v>
      </c>
      <c r="T1235">
        <v>319</v>
      </c>
      <c r="U1235">
        <v>6</v>
      </c>
      <c r="V1235">
        <v>6</v>
      </c>
      <c r="W1235">
        <v>21</v>
      </c>
      <c r="Y1235" t="s">
        <v>4387</v>
      </c>
      <c r="Z1235" t="s">
        <v>607</v>
      </c>
      <c r="AA1235">
        <v>8.0000000000000004E-4</v>
      </c>
      <c r="AB1235">
        <v>1.4E-2</v>
      </c>
      <c r="AC1235">
        <v>1.9400000000000001E-2</v>
      </c>
      <c r="AD1235" t="s">
        <v>607</v>
      </c>
      <c r="AE1235">
        <v>0.95960000000000001</v>
      </c>
      <c r="AF1235">
        <v>3.8999999999999998E-3</v>
      </c>
      <c r="AG1235">
        <v>5.0000000000000001E-4</v>
      </c>
      <c r="AH1235" t="s">
        <v>606</v>
      </c>
      <c r="AI1235">
        <v>1E-4</v>
      </c>
      <c r="AJ1235">
        <v>2.0000000000000001E-4</v>
      </c>
      <c r="AK1235">
        <v>1E-4</v>
      </c>
      <c r="AL1235">
        <v>1.7000000000000001E-4</v>
      </c>
      <c r="AM1235">
        <v>2.3000000000000001E-4</v>
      </c>
      <c r="AN1235">
        <v>5.1000000000000004E-4</v>
      </c>
      <c r="AO1235">
        <v>9.0000000000000006E-5</v>
      </c>
      <c r="AP1235">
        <v>0</v>
      </c>
      <c r="AQ1235" t="s">
        <v>607</v>
      </c>
      <c r="AR1235" t="s">
        <v>606</v>
      </c>
      <c r="AS1235" t="s">
        <v>606</v>
      </c>
      <c r="AT1235" t="s">
        <v>606</v>
      </c>
      <c r="AU1235" t="s">
        <v>606</v>
      </c>
      <c r="BK1235">
        <v>1.0000000000000001E-5</v>
      </c>
      <c r="BL1235">
        <v>2.0000000000000002E-5</v>
      </c>
      <c r="BM1235">
        <v>0</v>
      </c>
      <c r="BN1235">
        <v>0</v>
      </c>
      <c r="BO1235">
        <v>0</v>
      </c>
      <c r="BP1235">
        <v>1.0000000000000001E-5</v>
      </c>
      <c r="BQ1235">
        <v>0</v>
      </c>
      <c r="BR1235">
        <v>2.1000000000000001E-4</v>
      </c>
      <c r="BS1235">
        <v>3.0000000000000001E-5</v>
      </c>
      <c r="BT1235">
        <v>3.0000000000000001E-5</v>
      </c>
      <c r="BU1235">
        <v>9.0000000000000006E-5</v>
      </c>
      <c r="BV1235">
        <v>0.58599999999999997</v>
      </c>
      <c r="BW1235">
        <v>0.7182016</v>
      </c>
      <c r="BX1235">
        <v>17</v>
      </c>
      <c r="BY1235">
        <v>4629.8999999999996</v>
      </c>
      <c r="BZ1235">
        <v>192.9</v>
      </c>
      <c r="CB1235">
        <v>105.9</v>
      </c>
      <c r="CC1235">
        <v>3.6564523090000001</v>
      </c>
      <c r="CD1235">
        <v>3.6533443249999999</v>
      </c>
      <c r="CE1235">
        <v>214.92</v>
      </c>
      <c r="CF1235" t="s">
        <v>609</v>
      </c>
      <c r="CG1235">
        <v>15</v>
      </c>
      <c r="CH1235" t="s">
        <v>1262</v>
      </c>
      <c r="CI1235" t="s">
        <v>157</v>
      </c>
      <c r="CJ1235" t="s">
        <v>4388</v>
      </c>
      <c r="CL1235">
        <v>1403</v>
      </c>
      <c r="CM1235">
        <v>1959</v>
      </c>
      <c r="CN1235">
        <v>1403</v>
      </c>
      <c r="CO1235">
        <v>1959</v>
      </c>
      <c r="CP1235" t="s">
        <v>157</v>
      </c>
      <c r="CQ1235" t="s">
        <v>157</v>
      </c>
      <c r="CU1235">
        <v>480.4</v>
      </c>
      <c r="CV1235">
        <v>475.4</v>
      </c>
      <c r="CW1235" t="s">
        <v>4370</v>
      </c>
      <c r="CX1235">
        <v>0</v>
      </c>
      <c r="CY1235" t="s">
        <v>677</v>
      </c>
    </row>
    <row r="1236" spans="2:103" hidden="1">
      <c r="B1236">
        <v>76774</v>
      </c>
      <c r="C1236" t="s">
        <v>4389</v>
      </c>
      <c r="D1236" t="s">
        <v>592</v>
      </c>
      <c r="E1236" t="s">
        <v>3163</v>
      </c>
      <c r="F1236" t="s">
        <v>594</v>
      </c>
      <c r="G1236" t="s">
        <v>4390</v>
      </c>
      <c r="H1236">
        <v>13526</v>
      </c>
      <c r="I1236" t="s">
        <v>616</v>
      </c>
      <c r="J1236" t="s">
        <v>4391</v>
      </c>
      <c r="K1236">
        <v>11674</v>
      </c>
      <c r="L1236" t="s">
        <v>638</v>
      </c>
      <c r="M1236" t="s">
        <v>1024</v>
      </c>
      <c r="N1236" t="s">
        <v>4170</v>
      </c>
      <c r="O1236" t="s">
        <v>4133</v>
      </c>
      <c r="P1236" t="s">
        <v>4172</v>
      </c>
      <c r="Q1236" t="s">
        <v>642</v>
      </c>
      <c r="R1236">
        <v>460</v>
      </c>
      <c r="S1236">
        <v>460</v>
      </c>
      <c r="T1236">
        <v>339</v>
      </c>
      <c r="U1236">
        <v>11</v>
      </c>
      <c r="V1236">
        <v>11</v>
      </c>
      <c r="W1236">
        <v>21</v>
      </c>
      <c r="Z1236" t="s">
        <v>606</v>
      </c>
      <c r="AA1236">
        <v>1E-4</v>
      </c>
      <c r="AB1236">
        <v>1.6999999999999999E-3</v>
      </c>
      <c r="AC1236">
        <v>0.1356</v>
      </c>
      <c r="AD1236" t="s">
        <v>607</v>
      </c>
      <c r="AE1236">
        <v>0.86029999999999995</v>
      </c>
      <c r="AF1236">
        <v>1.1000000000000001E-3</v>
      </c>
      <c r="AG1236">
        <v>8.9999999999999998E-4</v>
      </c>
      <c r="AH1236">
        <v>2.0000000000000001E-4</v>
      </c>
      <c r="AI1236">
        <v>1E-4</v>
      </c>
      <c r="AJ1236" t="s">
        <v>607</v>
      </c>
      <c r="AK1236" t="s">
        <v>607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 t="s">
        <v>606</v>
      </c>
      <c r="AR1236" t="s">
        <v>606</v>
      </c>
      <c r="AS1236" t="s">
        <v>606</v>
      </c>
      <c r="AT1236" t="s">
        <v>606</v>
      </c>
      <c r="AU1236" t="s">
        <v>606</v>
      </c>
      <c r="BK1236">
        <v>0</v>
      </c>
      <c r="BL1236">
        <v>0</v>
      </c>
      <c r="BM1236">
        <v>0</v>
      </c>
      <c r="BN1236">
        <v>0</v>
      </c>
      <c r="BO1236">
        <v>0</v>
      </c>
      <c r="BP1236">
        <v>0</v>
      </c>
      <c r="BQ1236">
        <v>0</v>
      </c>
      <c r="BR1236">
        <v>0</v>
      </c>
      <c r="BS1236">
        <v>0</v>
      </c>
      <c r="BT1236">
        <v>0</v>
      </c>
      <c r="BU1236">
        <v>0</v>
      </c>
      <c r="BV1236">
        <v>0.68799999999999994</v>
      </c>
      <c r="BW1236">
        <v>0.84321279999999998</v>
      </c>
      <c r="BX1236">
        <v>19.899999999999999</v>
      </c>
      <c r="BY1236">
        <v>4973</v>
      </c>
      <c r="BZ1236">
        <v>206.3</v>
      </c>
      <c r="CB1236">
        <v>106.9</v>
      </c>
      <c r="CC1236">
        <v>3.6909797150000001</v>
      </c>
      <c r="CD1236">
        <v>3.6878423819999999</v>
      </c>
      <c r="CE1236">
        <v>215.22</v>
      </c>
      <c r="CF1236" t="s">
        <v>609</v>
      </c>
      <c r="CG1236">
        <v>10</v>
      </c>
      <c r="CH1236" t="s">
        <v>4392</v>
      </c>
      <c r="CI1236" t="s">
        <v>157</v>
      </c>
      <c r="CJ1236" t="s">
        <v>1410</v>
      </c>
      <c r="CN1236">
        <v>378.5</v>
      </c>
      <c r="CO1236">
        <v>382</v>
      </c>
      <c r="CP1236" t="s">
        <v>157</v>
      </c>
      <c r="CQ1236" t="s">
        <v>157</v>
      </c>
      <c r="CU1236">
        <v>483.2</v>
      </c>
      <c r="CV1236">
        <v>479.5</v>
      </c>
      <c r="CW1236" t="s">
        <v>4370</v>
      </c>
      <c r="CX1236">
        <v>0</v>
      </c>
      <c r="CY1236" t="s">
        <v>677</v>
      </c>
    </row>
    <row r="1237" spans="2:103" hidden="1">
      <c r="B1237">
        <v>76773</v>
      </c>
      <c r="C1237" t="s">
        <v>3310</v>
      </c>
      <c r="D1237" t="s">
        <v>592</v>
      </c>
      <c r="E1237" t="s">
        <v>3163</v>
      </c>
      <c r="F1237" t="s">
        <v>594</v>
      </c>
      <c r="G1237" t="s">
        <v>4393</v>
      </c>
      <c r="H1237">
        <v>14033</v>
      </c>
      <c r="I1237" t="s">
        <v>616</v>
      </c>
      <c r="J1237" t="s">
        <v>1408</v>
      </c>
      <c r="K1237">
        <v>10853</v>
      </c>
      <c r="L1237" t="s">
        <v>638</v>
      </c>
      <c r="M1237" t="s">
        <v>1096</v>
      </c>
      <c r="N1237" t="s">
        <v>4170</v>
      </c>
      <c r="O1237" t="s">
        <v>4133</v>
      </c>
      <c r="P1237" t="s">
        <v>4172</v>
      </c>
      <c r="Q1237" t="s">
        <v>642</v>
      </c>
      <c r="R1237">
        <v>240</v>
      </c>
      <c r="S1237">
        <v>240</v>
      </c>
      <c r="T1237">
        <v>242</v>
      </c>
      <c r="U1237">
        <v>11</v>
      </c>
      <c r="V1237">
        <v>11</v>
      </c>
      <c r="W1237">
        <v>21</v>
      </c>
      <c r="Y1237" t="s">
        <v>4394</v>
      </c>
      <c r="Z1237" t="s">
        <v>607</v>
      </c>
      <c r="AA1237">
        <v>1.1000000000000001E-3</v>
      </c>
      <c r="AB1237">
        <v>2.1100000000000001E-2</v>
      </c>
      <c r="AC1237">
        <v>1.95E-2</v>
      </c>
      <c r="AD1237" t="s">
        <v>607</v>
      </c>
      <c r="AE1237">
        <v>0.94750000000000001</v>
      </c>
      <c r="AF1237">
        <v>5.0000000000000001E-3</v>
      </c>
      <c r="AG1237">
        <v>8.0000000000000004E-4</v>
      </c>
      <c r="AH1237">
        <v>2.9999999999999997E-4</v>
      </c>
      <c r="AI1237">
        <v>2.9999999999999997E-4</v>
      </c>
      <c r="AJ1237">
        <v>5.9999999999999995E-4</v>
      </c>
      <c r="AK1237">
        <v>5.0000000000000001E-4</v>
      </c>
      <c r="AL1237">
        <v>6.9999999999999999E-4</v>
      </c>
      <c r="AM1237">
        <v>5.4000000000000001E-4</v>
      </c>
      <c r="AN1237">
        <v>9.7000000000000005E-4</v>
      </c>
      <c r="AO1237">
        <v>9.0000000000000006E-5</v>
      </c>
      <c r="AP1237">
        <v>0</v>
      </c>
      <c r="AQ1237" t="s">
        <v>607</v>
      </c>
      <c r="AR1237" t="s">
        <v>607</v>
      </c>
      <c r="AS1237" t="s">
        <v>607</v>
      </c>
      <c r="AT1237" t="s">
        <v>606</v>
      </c>
      <c r="AU1237" t="s">
        <v>606</v>
      </c>
      <c r="BK1237">
        <v>2.0000000000000002E-5</v>
      </c>
      <c r="BL1237">
        <v>6.0000000000000002E-5</v>
      </c>
      <c r="BM1237">
        <v>1.0000000000000001E-5</v>
      </c>
      <c r="BN1237">
        <v>0</v>
      </c>
      <c r="BO1237">
        <v>0</v>
      </c>
      <c r="BP1237">
        <v>1.0000000000000001E-5</v>
      </c>
      <c r="BQ1237">
        <v>0</v>
      </c>
      <c r="BR1237">
        <v>5.4000000000000001E-4</v>
      </c>
      <c r="BS1237">
        <v>6.9999999999999994E-5</v>
      </c>
      <c r="BT1237">
        <v>6.9999999999999994E-5</v>
      </c>
      <c r="BU1237">
        <v>2.2000000000000001E-4</v>
      </c>
      <c r="BV1237">
        <v>0.59699999999999998</v>
      </c>
      <c r="BW1237">
        <v>0.73168319999999998</v>
      </c>
      <c r="BX1237">
        <v>17.3</v>
      </c>
      <c r="BY1237">
        <v>4616.3999999999996</v>
      </c>
      <c r="BZ1237">
        <v>193.5</v>
      </c>
      <c r="CB1237">
        <v>104.8</v>
      </c>
      <c r="CC1237">
        <v>3.6184721620000002</v>
      </c>
      <c r="CD1237">
        <v>3.615396461</v>
      </c>
      <c r="CE1237">
        <v>212.62</v>
      </c>
      <c r="CF1237" t="s">
        <v>609</v>
      </c>
      <c r="CG1237">
        <v>10</v>
      </c>
      <c r="CH1237" t="s">
        <v>1409</v>
      </c>
      <c r="CI1237" t="s">
        <v>157</v>
      </c>
      <c r="CJ1237" t="s">
        <v>1410</v>
      </c>
      <c r="CL1237">
        <v>1000</v>
      </c>
      <c r="CM1237">
        <v>1517</v>
      </c>
      <c r="CN1237">
        <v>1000</v>
      </c>
      <c r="CO1237">
        <v>1517</v>
      </c>
      <c r="CP1237" t="s">
        <v>157</v>
      </c>
      <c r="CQ1237" t="s">
        <v>157</v>
      </c>
      <c r="CU1237">
        <v>484</v>
      </c>
      <c r="CV1237">
        <v>479.6</v>
      </c>
      <c r="CW1237" t="s">
        <v>4370</v>
      </c>
      <c r="CX1237">
        <v>0</v>
      </c>
      <c r="CY1237" t="s">
        <v>677</v>
      </c>
    </row>
    <row r="1238" spans="2:103" hidden="1">
      <c r="B1238">
        <v>76764</v>
      </c>
      <c r="C1238" t="s">
        <v>3325</v>
      </c>
      <c r="D1238" t="s">
        <v>592</v>
      </c>
      <c r="E1238" t="s">
        <v>3163</v>
      </c>
      <c r="F1238" t="s">
        <v>594</v>
      </c>
      <c r="G1238" t="s">
        <v>4395</v>
      </c>
      <c r="H1238">
        <v>15165</v>
      </c>
      <c r="I1238" t="s">
        <v>616</v>
      </c>
      <c r="J1238" t="s">
        <v>1116</v>
      </c>
      <c r="K1238">
        <v>11982</v>
      </c>
      <c r="L1238" t="s">
        <v>638</v>
      </c>
      <c r="M1238" t="s">
        <v>1096</v>
      </c>
      <c r="N1238" t="s">
        <v>4170</v>
      </c>
      <c r="O1238" t="s">
        <v>4133</v>
      </c>
      <c r="P1238" t="s">
        <v>4172</v>
      </c>
      <c r="Q1238" t="s">
        <v>642</v>
      </c>
      <c r="R1238">
        <v>350</v>
      </c>
      <c r="S1238">
        <v>350</v>
      </c>
      <c r="T1238">
        <v>399</v>
      </c>
      <c r="U1238">
        <v>11</v>
      </c>
      <c r="V1238">
        <v>11</v>
      </c>
      <c r="W1238">
        <v>21</v>
      </c>
      <c r="Z1238" t="s">
        <v>607</v>
      </c>
      <c r="AA1238">
        <v>6.9999999999999999E-4</v>
      </c>
      <c r="AB1238">
        <v>1.4999999999999999E-2</v>
      </c>
      <c r="AC1238">
        <v>1.7299999999999999E-2</v>
      </c>
      <c r="AD1238" t="s">
        <v>607</v>
      </c>
      <c r="AE1238">
        <v>0.95440000000000003</v>
      </c>
      <c r="AF1238">
        <v>8.6E-3</v>
      </c>
      <c r="AG1238">
        <v>1.5E-3</v>
      </c>
      <c r="AH1238">
        <v>4.0000000000000002E-4</v>
      </c>
      <c r="AI1238">
        <v>2.9999999999999997E-4</v>
      </c>
      <c r="AJ1238">
        <v>2.9999999999999997E-4</v>
      </c>
      <c r="AK1238">
        <v>2.0000000000000001E-4</v>
      </c>
      <c r="AL1238">
        <v>2.9E-4</v>
      </c>
      <c r="AM1238">
        <v>1.4999999999999999E-4</v>
      </c>
      <c r="AN1238">
        <v>4.2999999999999999E-4</v>
      </c>
      <c r="AO1238">
        <v>9.0000000000000006E-5</v>
      </c>
      <c r="AP1238">
        <v>0</v>
      </c>
      <c r="AQ1238" t="s">
        <v>607</v>
      </c>
      <c r="AR1238" t="s">
        <v>607</v>
      </c>
      <c r="AS1238" t="s">
        <v>607</v>
      </c>
      <c r="AT1238" t="s">
        <v>606</v>
      </c>
      <c r="AU1238" t="s">
        <v>606</v>
      </c>
      <c r="BK1238">
        <v>1.0000000000000001E-5</v>
      </c>
      <c r="BL1238">
        <v>5.0000000000000002E-5</v>
      </c>
      <c r="BM1238">
        <v>1.0000000000000001E-5</v>
      </c>
      <c r="BN1238">
        <v>0</v>
      </c>
      <c r="BO1238">
        <v>0</v>
      </c>
      <c r="BP1238">
        <v>1.0000000000000001E-5</v>
      </c>
      <c r="BQ1238">
        <v>0</v>
      </c>
      <c r="BR1238">
        <v>1.6000000000000001E-4</v>
      </c>
      <c r="BS1238">
        <v>2.0000000000000002E-5</v>
      </c>
      <c r="BT1238">
        <v>2.0000000000000002E-5</v>
      </c>
      <c r="BU1238">
        <v>6.0000000000000002E-5</v>
      </c>
      <c r="BV1238">
        <v>0.58799999999999997</v>
      </c>
      <c r="BW1238">
        <v>0.72065279999999998</v>
      </c>
      <c r="BX1238">
        <v>17</v>
      </c>
      <c r="BY1238">
        <v>4624</v>
      </c>
      <c r="BZ1238">
        <v>193.5</v>
      </c>
      <c r="CB1238">
        <v>108.4</v>
      </c>
      <c r="CC1238">
        <v>3.7427708239999999</v>
      </c>
      <c r="CD1238">
        <v>3.7395894690000002</v>
      </c>
      <c r="CE1238">
        <v>219.91</v>
      </c>
      <c r="CF1238" t="s">
        <v>609</v>
      </c>
      <c r="CG1238">
        <v>5</v>
      </c>
      <c r="CH1238" t="s">
        <v>1117</v>
      </c>
      <c r="CI1238" t="s">
        <v>157</v>
      </c>
      <c r="CJ1238" t="s">
        <v>4396</v>
      </c>
      <c r="CL1238">
        <v>1333</v>
      </c>
      <c r="CM1238">
        <v>2110</v>
      </c>
      <c r="CN1238">
        <v>1333</v>
      </c>
      <c r="CO1238">
        <v>2110</v>
      </c>
      <c r="CP1238" t="s">
        <v>157</v>
      </c>
      <c r="CQ1238" t="s">
        <v>157</v>
      </c>
      <c r="CU1238">
        <v>479.4</v>
      </c>
      <c r="CV1238">
        <v>474.4</v>
      </c>
      <c r="CW1238" t="s">
        <v>4370</v>
      </c>
      <c r="CX1238">
        <v>0</v>
      </c>
      <c r="CY1238" t="s">
        <v>677</v>
      </c>
    </row>
    <row r="1239" spans="2:103" hidden="1">
      <c r="B1239">
        <v>76789</v>
      </c>
      <c r="C1239" t="s">
        <v>2419</v>
      </c>
      <c r="D1239" t="s">
        <v>592</v>
      </c>
      <c r="E1239" t="s">
        <v>3163</v>
      </c>
      <c r="F1239" t="s">
        <v>594</v>
      </c>
      <c r="G1239" t="s">
        <v>4397</v>
      </c>
      <c r="H1239">
        <v>13552</v>
      </c>
      <c r="I1239" t="s">
        <v>616</v>
      </c>
      <c r="J1239" t="s">
        <v>1420</v>
      </c>
      <c r="K1239">
        <v>14417</v>
      </c>
      <c r="L1239" t="s">
        <v>638</v>
      </c>
      <c r="M1239" t="s">
        <v>1169</v>
      </c>
      <c r="N1239" t="s">
        <v>4170</v>
      </c>
      <c r="O1239" t="s">
        <v>4133</v>
      </c>
      <c r="P1239" t="s">
        <v>4172</v>
      </c>
      <c r="Q1239" t="s">
        <v>642</v>
      </c>
      <c r="R1239">
        <v>460</v>
      </c>
      <c r="S1239">
        <v>460</v>
      </c>
      <c r="T1239">
        <v>424</v>
      </c>
      <c r="U1239">
        <v>4</v>
      </c>
      <c r="V1239">
        <v>4</v>
      </c>
      <c r="W1239">
        <v>21</v>
      </c>
      <c r="Y1239" t="s">
        <v>4398</v>
      </c>
      <c r="Z1239" t="s">
        <v>607</v>
      </c>
      <c r="AA1239">
        <v>1E-4</v>
      </c>
      <c r="AB1239">
        <v>1.8E-3</v>
      </c>
      <c r="AC1239">
        <v>0.1376</v>
      </c>
      <c r="AD1239">
        <v>1E-4</v>
      </c>
      <c r="AE1239">
        <v>0.85609999999999997</v>
      </c>
      <c r="AF1239">
        <v>1.9E-3</v>
      </c>
      <c r="AG1239">
        <v>1.1999999999999999E-3</v>
      </c>
      <c r="AH1239">
        <v>5.0000000000000001E-4</v>
      </c>
      <c r="AI1239">
        <v>2.0000000000000001E-4</v>
      </c>
      <c r="AJ1239">
        <v>1E-4</v>
      </c>
      <c r="AK1239" t="s">
        <v>607</v>
      </c>
      <c r="AL1239">
        <v>1.2999999999999999E-4</v>
      </c>
      <c r="AM1239">
        <v>0</v>
      </c>
      <c r="AN1239">
        <v>4.0000000000000003E-5</v>
      </c>
      <c r="AO1239">
        <v>6.9999999999999994E-5</v>
      </c>
      <c r="AP1239">
        <v>0</v>
      </c>
      <c r="AQ1239" t="s">
        <v>607</v>
      </c>
      <c r="AR1239" t="s">
        <v>607</v>
      </c>
      <c r="AS1239" t="s">
        <v>606</v>
      </c>
      <c r="AT1239" t="s">
        <v>606</v>
      </c>
      <c r="AU1239" t="s">
        <v>606</v>
      </c>
      <c r="BK1239">
        <v>0</v>
      </c>
      <c r="BL1239">
        <v>5.0000000000000002E-5</v>
      </c>
      <c r="BM1239">
        <v>3.0000000000000001E-5</v>
      </c>
      <c r="BN1239">
        <v>1.0000000000000001E-5</v>
      </c>
      <c r="BO1239">
        <v>0</v>
      </c>
      <c r="BP1239">
        <v>2.0000000000000002E-5</v>
      </c>
      <c r="BQ1239">
        <v>0</v>
      </c>
      <c r="BR1239">
        <v>2.0000000000000002E-5</v>
      </c>
      <c r="BS1239">
        <v>0</v>
      </c>
      <c r="BT1239">
        <v>0</v>
      </c>
      <c r="BU1239">
        <v>3.0000000000000001E-5</v>
      </c>
      <c r="BV1239">
        <v>0.69299999999999995</v>
      </c>
      <c r="BW1239">
        <v>0.84934080000000001</v>
      </c>
      <c r="BX1239">
        <v>20.100000000000001</v>
      </c>
      <c r="BY1239">
        <v>4977.3999999999996</v>
      </c>
      <c r="BZ1239">
        <v>206.9</v>
      </c>
      <c r="CB1239">
        <v>108.8</v>
      </c>
      <c r="CC1239">
        <v>3.756581787</v>
      </c>
      <c r="CD1239">
        <v>3.7533886920000001</v>
      </c>
      <c r="CE1239">
        <v>218.04</v>
      </c>
      <c r="CF1239" t="s">
        <v>609</v>
      </c>
      <c r="CG1239">
        <v>70</v>
      </c>
      <c r="CH1239" t="s">
        <v>1422</v>
      </c>
      <c r="CI1239" t="s">
        <v>157</v>
      </c>
      <c r="CJ1239" t="s">
        <v>1423</v>
      </c>
      <c r="CL1239">
        <v>415.5</v>
      </c>
      <c r="CM1239">
        <v>419</v>
      </c>
      <c r="CN1239">
        <v>415.5</v>
      </c>
      <c r="CO1239">
        <v>419</v>
      </c>
      <c r="CP1239" t="s">
        <v>157</v>
      </c>
      <c r="CQ1239" t="s">
        <v>157</v>
      </c>
      <c r="CU1239">
        <v>510.9</v>
      </c>
      <c r="CV1239">
        <v>506.5</v>
      </c>
      <c r="CW1239" t="s">
        <v>4370</v>
      </c>
      <c r="CX1239">
        <v>0</v>
      </c>
      <c r="CY1239" t="s">
        <v>677</v>
      </c>
    </row>
    <row r="1240" spans="2:103" hidden="1">
      <c r="B1240">
        <v>76779</v>
      </c>
      <c r="C1240" t="s">
        <v>2443</v>
      </c>
      <c r="D1240" t="s">
        <v>592</v>
      </c>
      <c r="E1240" t="s">
        <v>3163</v>
      </c>
      <c r="F1240" t="s">
        <v>594</v>
      </c>
      <c r="G1240" t="s">
        <v>4399</v>
      </c>
      <c r="H1240">
        <v>1384</v>
      </c>
      <c r="I1240" t="s">
        <v>616</v>
      </c>
      <c r="J1240" t="s">
        <v>1306</v>
      </c>
      <c r="K1240">
        <v>12659</v>
      </c>
      <c r="L1240" t="s">
        <v>638</v>
      </c>
      <c r="M1240" t="s">
        <v>1143</v>
      </c>
      <c r="N1240" t="s">
        <v>4170</v>
      </c>
      <c r="O1240" t="s">
        <v>4133</v>
      </c>
      <c r="P1240" t="s">
        <v>4172</v>
      </c>
      <c r="Q1240" t="s">
        <v>642</v>
      </c>
      <c r="R1240">
        <v>210</v>
      </c>
      <c r="S1240">
        <v>210</v>
      </c>
      <c r="T1240">
        <v>219</v>
      </c>
      <c r="U1240">
        <v>9</v>
      </c>
      <c r="V1240">
        <v>9</v>
      </c>
      <c r="W1240">
        <v>21</v>
      </c>
      <c r="Y1240" t="s">
        <v>4400</v>
      </c>
      <c r="Z1240" t="s">
        <v>606</v>
      </c>
      <c r="AA1240">
        <v>1E-4</v>
      </c>
      <c r="AB1240">
        <v>1.9E-3</v>
      </c>
      <c r="AC1240">
        <v>0.1381</v>
      </c>
      <c r="AD1240" t="s">
        <v>607</v>
      </c>
      <c r="AE1240">
        <v>0.85780000000000001</v>
      </c>
      <c r="AF1240">
        <v>1.1000000000000001E-3</v>
      </c>
      <c r="AG1240">
        <v>4.0000000000000002E-4</v>
      </c>
      <c r="AH1240">
        <v>5.0000000000000001E-4</v>
      </c>
      <c r="AI1240">
        <v>1E-4</v>
      </c>
      <c r="AJ1240" t="s">
        <v>607</v>
      </c>
      <c r="AK1240" t="s">
        <v>607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 t="s">
        <v>607</v>
      </c>
      <c r="AR1240" t="s">
        <v>606</v>
      </c>
      <c r="AS1240" t="s">
        <v>606</v>
      </c>
      <c r="AT1240" t="s">
        <v>606</v>
      </c>
      <c r="AU1240" t="s">
        <v>606</v>
      </c>
      <c r="BK1240">
        <v>0</v>
      </c>
      <c r="BL1240">
        <v>0</v>
      </c>
      <c r="BM1240">
        <v>0</v>
      </c>
      <c r="BN1240">
        <v>0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>
        <v>0</v>
      </c>
      <c r="BU1240">
        <v>0</v>
      </c>
      <c r="BV1240">
        <v>0.69</v>
      </c>
      <c r="BW1240">
        <v>0.84566399999999997</v>
      </c>
      <c r="BX1240">
        <v>20</v>
      </c>
      <c r="BY1240">
        <v>4979.6000000000004</v>
      </c>
      <c r="BZ1240">
        <v>206.5</v>
      </c>
      <c r="CB1240">
        <v>106.4</v>
      </c>
      <c r="CC1240">
        <v>3.6737160119999999</v>
      </c>
      <c r="CD1240">
        <v>3.6705933530000001</v>
      </c>
      <c r="CE1240">
        <v>213.97</v>
      </c>
      <c r="CF1240" t="s">
        <v>609</v>
      </c>
      <c r="CG1240">
        <v>35</v>
      </c>
      <c r="CH1240" t="s">
        <v>980</v>
      </c>
      <c r="CI1240" t="s">
        <v>157</v>
      </c>
      <c r="CJ1240" t="s">
        <v>981</v>
      </c>
      <c r="CL1240">
        <v>363</v>
      </c>
      <c r="CM1240">
        <v>366</v>
      </c>
      <c r="CN1240">
        <v>363</v>
      </c>
      <c r="CO1240">
        <v>366</v>
      </c>
      <c r="CP1240" t="s">
        <v>157</v>
      </c>
      <c r="CQ1240" t="s">
        <v>157</v>
      </c>
      <c r="CU1240">
        <v>467.1</v>
      </c>
      <c r="CV1240">
        <v>462.2</v>
      </c>
      <c r="CW1240" t="s">
        <v>4370</v>
      </c>
      <c r="CX1240">
        <v>0</v>
      </c>
      <c r="CY1240" t="s">
        <v>677</v>
      </c>
    </row>
    <row r="1241" spans="2:103" hidden="1">
      <c r="B1241">
        <v>76793</v>
      </c>
      <c r="C1241" t="s">
        <v>4401</v>
      </c>
      <c r="D1241" t="s">
        <v>592</v>
      </c>
      <c r="E1241" t="s">
        <v>3163</v>
      </c>
      <c r="F1241" t="s">
        <v>594</v>
      </c>
      <c r="G1241" t="s">
        <v>4402</v>
      </c>
      <c r="H1241">
        <v>17041</v>
      </c>
      <c r="I1241" t="s">
        <v>616</v>
      </c>
      <c r="J1241" t="s">
        <v>1081</v>
      </c>
      <c r="K1241">
        <v>15245</v>
      </c>
      <c r="L1241" t="s">
        <v>638</v>
      </c>
      <c r="M1241" t="s">
        <v>4169</v>
      </c>
      <c r="N1241" t="s">
        <v>4170</v>
      </c>
      <c r="O1241" t="s">
        <v>4133</v>
      </c>
      <c r="P1241" t="s">
        <v>4172</v>
      </c>
      <c r="Q1241" t="s">
        <v>1099</v>
      </c>
      <c r="R1241">
        <v>250</v>
      </c>
      <c r="S1241">
        <v>250</v>
      </c>
      <c r="T1241">
        <v>264</v>
      </c>
      <c r="U1241">
        <v>1</v>
      </c>
      <c r="V1241">
        <v>1</v>
      </c>
      <c r="W1241">
        <v>21</v>
      </c>
      <c r="Y1241" t="s">
        <v>4403</v>
      </c>
      <c r="Z1241" t="s">
        <v>607</v>
      </c>
      <c r="AA1241">
        <v>8.9999999999999998E-4</v>
      </c>
      <c r="AB1241">
        <v>1.66E-2</v>
      </c>
      <c r="AC1241">
        <v>1.77E-2</v>
      </c>
      <c r="AD1241" t="s">
        <v>607</v>
      </c>
      <c r="AE1241">
        <v>0.95669999999999999</v>
      </c>
      <c r="AF1241">
        <v>4.1999999999999997E-3</v>
      </c>
      <c r="AG1241">
        <v>8.0000000000000004E-4</v>
      </c>
      <c r="AH1241">
        <v>2.0000000000000001E-4</v>
      </c>
      <c r="AI1241">
        <v>2.9999999999999997E-4</v>
      </c>
      <c r="AJ1241">
        <v>4.0000000000000002E-4</v>
      </c>
      <c r="AK1241">
        <v>2.9999999999999997E-4</v>
      </c>
      <c r="AL1241">
        <v>3.3E-4</v>
      </c>
      <c r="AM1241">
        <v>2.1000000000000001E-4</v>
      </c>
      <c r="AN1241">
        <v>6.6E-4</v>
      </c>
      <c r="AO1241">
        <v>9.0000000000000006E-5</v>
      </c>
      <c r="AP1241">
        <v>0</v>
      </c>
      <c r="AQ1241" t="s">
        <v>607</v>
      </c>
      <c r="AR1241" t="s">
        <v>606</v>
      </c>
      <c r="AS1241" t="s">
        <v>606</v>
      </c>
      <c r="AT1241" t="s">
        <v>606</v>
      </c>
      <c r="AU1241" t="s">
        <v>606</v>
      </c>
      <c r="BK1241">
        <v>1.0000000000000001E-5</v>
      </c>
      <c r="BL1241">
        <v>4.0000000000000003E-5</v>
      </c>
      <c r="BM1241">
        <v>0</v>
      </c>
      <c r="BN1241">
        <v>0</v>
      </c>
      <c r="BO1241">
        <v>0</v>
      </c>
      <c r="BP1241">
        <v>1.0000000000000001E-5</v>
      </c>
      <c r="BQ1241">
        <v>0</v>
      </c>
      <c r="BR1241">
        <v>3.3E-4</v>
      </c>
      <c r="BS1241">
        <v>4.0000000000000003E-5</v>
      </c>
      <c r="BT1241">
        <v>4.0000000000000003E-5</v>
      </c>
      <c r="BU1241">
        <v>1.3999999999999999E-4</v>
      </c>
      <c r="BV1241">
        <v>0.58899999999999997</v>
      </c>
      <c r="BW1241">
        <v>0.72187840000000003</v>
      </c>
      <c r="BX1241">
        <v>17.100000000000001</v>
      </c>
      <c r="BY1241">
        <v>4619.8</v>
      </c>
      <c r="BZ1241">
        <v>193</v>
      </c>
      <c r="CB1241">
        <v>106.2</v>
      </c>
      <c r="CC1241">
        <v>3.6668105309999999</v>
      </c>
      <c r="CD1241">
        <v>3.663693742</v>
      </c>
      <c r="CE1241">
        <v>215.61</v>
      </c>
      <c r="CF1241" t="s">
        <v>609</v>
      </c>
      <c r="CG1241">
        <v>20</v>
      </c>
      <c r="CH1241" t="s">
        <v>1082</v>
      </c>
      <c r="CI1241" t="s">
        <v>157</v>
      </c>
      <c r="CJ1241" t="s">
        <v>4404</v>
      </c>
      <c r="CL1241">
        <v>1384.3</v>
      </c>
      <c r="CM1241">
        <v>1674</v>
      </c>
      <c r="CN1241">
        <v>1384.3</v>
      </c>
      <c r="CO1241">
        <v>1674</v>
      </c>
      <c r="CP1241" t="s">
        <v>157</v>
      </c>
      <c r="CQ1241" t="s">
        <v>157</v>
      </c>
      <c r="CU1241">
        <v>486.2</v>
      </c>
      <c r="CV1241">
        <v>480.9</v>
      </c>
      <c r="CW1241" t="s">
        <v>4370</v>
      </c>
      <c r="CX1241">
        <v>0</v>
      </c>
      <c r="CY1241" t="s">
        <v>677</v>
      </c>
    </row>
    <row r="1242" spans="2:103" hidden="1">
      <c r="C1242" t="s">
        <v>1124</v>
      </c>
      <c r="D1242" t="s">
        <v>592</v>
      </c>
      <c r="E1242" t="s">
        <v>3163</v>
      </c>
      <c r="F1242" t="s">
        <v>594</v>
      </c>
      <c r="G1242" t="s">
        <v>4405</v>
      </c>
      <c r="H1242">
        <v>16316</v>
      </c>
      <c r="I1242" t="s">
        <v>616</v>
      </c>
      <c r="J1242" t="s">
        <v>1126</v>
      </c>
      <c r="K1242">
        <v>14541</v>
      </c>
      <c r="L1242" t="s">
        <v>654</v>
      </c>
      <c r="M1242" t="s">
        <v>1096</v>
      </c>
      <c r="N1242" t="s">
        <v>4170</v>
      </c>
      <c r="O1242" t="s">
        <v>4133</v>
      </c>
      <c r="P1242" t="s">
        <v>4172</v>
      </c>
      <c r="Q1242" t="s">
        <v>642</v>
      </c>
      <c r="R1242">
        <v>470</v>
      </c>
      <c r="S1242">
        <v>470</v>
      </c>
      <c r="T1242">
        <v>568</v>
      </c>
      <c r="U1242">
        <v>8</v>
      </c>
      <c r="V1242">
        <v>8</v>
      </c>
      <c r="W1242">
        <v>21</v>
      </c>
      <c r="Y1242" t="s">
        <v>4406</v>
      </c>
      <c r="Z1242" t="s">
        <v>607</v>
      </c>
      <c r="AA1242">
        <v>1.1999999999999999E-3</v>
      </c>
      <c r="AB1242">
        <v>2.07E-2</v>
      </c>
      <c r="AC1242">
        <v>2.0299999999999999E-2</v>
      </c>
      <c r="AD1242" t="s">
        <v>607</v>
      </c>
      <c r="AE1242">
        <v>0.94899999999999995</v>
      </c>
      <c r="AF1242">
        <v>3.5999999999999999E-3</v>
      </c>
      <c r="AG1242">
        <v>4.0000000000000002E-4</v>
      </c>
      <c r="AH1242">
        <v>2.9999999999999997E-4</v>
      </c>
      <c r="AI1242">
        <v>2.9999999999999997E-4</v>
      </c>
      <c r="AJ1242">
        <v>6.9999999999999999E-4</v>
      </c>
      <c r="AK1242">
        <v>5.9999999999999995E-4</v>
      </c>
      <c r="AL1242">
        <v>7.1000000000000002E-4</v>
      </c>
      <c r="AM1242">
        <v>3.6999999999999999E-4</v>
      </c>
      <c r="AN1242">
        <v>8.3000000000000001E-4</v>
      </c>
      <c r="AO1242">
        <v>9.0000000000000006E-5</v>
      </c>
      <c r="AP1242">
        <v>0</v>
      </c>
      <c r="AQ1242" t="s">
        <v>607</v>
      </c>
      <c r="AR1242" t="s">
        <v>606</v>
      </c>
      <c r="AS1242" t="s">
        <v>606</v>
      </c>
      <c r="AT1242" t="s">
        <v>606</v>
      </c>
      <c r="AU1242" t="s">
        <v>606</v>
      </c>
      <c r="BK1242">
        <v>2.0000000000000002E-5</v>
      </c>
      <c r="BL1242">
        <v>6.9999999999999994E-5</v>
      </c>
      <c r="BM1242">
        <v>1.0000000000000001E-5</v>
      </c>
      <c r="BN1242">
        <v>0</v>
      </c>
      <c r="BO1242">
        <v>0</v>
      </c>
      <c r="BP1242">
        <v>1.0000000000000001E-5</v>
      </c>
      <c r="BQ1242">
        <v>0</v>
      </c>
      <c r="BR1242">
        <v>5.1999999999999995E-4</v>
      </c>
      <c r="BS1242">
        <v>6.0000000000000002E-5</v>
      </c>
      <c r="BT1242">
        <v>5.0000000000000002E-5</v>
      </c>
      <c r="BU1242">
        <v>1.6000000000000001E-4</v>
      </c>
      <c r="BV1242">
        <v>0.59499999999999997</v>
      </c>
      <c r="BW1242">
        <v>0.72923199999999999</v>
      </c>
      <c r="BX1242">
        <v>17.2</v>
      </c>
      <c r="BY1242">
        <v>4619</v>
      </c>
      <c r="BZ1242">
        <v>193.3</v>
      </c>
      <c r="CB1242">
        <v>104.4</v>
      </c>
      <c r="CC1242">
        <v>3.6046611999999998</v>
      </c>
      <c r="CD1242">
        <v>3.6015972380000001</v>
      </c>
      <c r="CE1242">
        <v>211.89</v>
      </c>
      <c r="CF1242" t="s">
        <v>609</v>
      </c>
      <c r="CG1242">
        <v>10</v>
      </c>
      <c r="CH1242" t="s">
        <v>1127</v>
      </c>
      <c r="CI1242" t="s">
        <v>157</v>
      </c>
      <c r="CJ1242" t="s">
        <v>4407</v>
      </c>
      <c r="CL1242">
        <v>1461</v>
      </c>
      <c r="CM1242">
        <v>2122</v>
      </c>
      <c r="CN1242">
        <v>1461</v>
      </c>
      <c r="CO1242">
        <v>2122</v>
      </c>
      <c r="CP1242" t="s">
        <v>157</v>
      </c>
      <c r="CQ1242" t="s">
        <v>157</v>
      </c>
      <c r="CU1242">
        <v>517.1</v>
      </c>
      <c r="CV1242">
        <v>511</v>
      </c>
      <c r="CW1242" t="s">
        <v>4370</v>
      </c>
      <c r="CX1242">
        <v>0</v>
      </c>
      <c r="CY1242" t="s">
        <v>677</v>
      </c>
    </row>
    <row r="1243" spans="2:103" hidden="1">
      <c r="B1243">
        <v>76706</v>
      </c>
      <c r="C1243" t="s">
        <v>4408</v>
      </c>
      <c r="D1243" t="s">
        <v>592</v>
      </c>
      <c r="E1243" t="s">
        <v>3163</v>
      </c>
      <c r="F1243" t="s">
        <v>594</v>
      </c>
      <c r="G1243" t="s">
        <v>4409</v>
      </c>
      <c r="H1243">
        <v>16574</v>
      </c>
      <c r="I1243" t="s">
        <v>616</v>
      </c>
      <c r="J1243" t="s">
        <v>1121</v>
      </c>
      <c r="K1243">
        <v>14039</v>
      </c>
      <c r="L1243" t="s">
        <v>654</v>
      </c>
      <c r="M1243" t="s">
        <v>4169</v>
      </c>
      <c r="N1243" t="s">
        <v>4170</v>
      </c>
      <c r="O1243" t="s">
        <v>4133</v>
      </c>
      <c r="P1243" t="s">
        <v>4172</v>
      </c>
      <c r="Q1243" t="s">
        <v>642</v>
      </c>
      <c r="R1243">
        <v>480</v>
      </c>
      <c r="S1243">
        <v>480</v>
      </c>
      <c r="T1243">
        <v>489</v>
      </c>
      <c r="U1243">
        <v>7</v>
      </c>
      <c r="V1243">
        <v>7</v>
      </c>
      <c r="W1243">
        <v>21</v>
      </c>
      <c r="Y1243" t="s">
        <v>4410</v>
      </c>
      <c r="Z1243" t="s">
        <v>607</v>
      </c>
      <c r="AA1243">
        <v>6.9999999999999999E-4</v>
      </c>
      <c r="AB1243">
        <v>1.0999999999999999E-2</v>
      </c>
      <c r="AC1243">
        <v>2.0899999999999998E-2</v>
      </c>
      <c r="AD1243" t="s">
        <v>607</v>
      </c>
      <c r="AE1243">
        <v>0.96009999999999995</v>
      </c>
      <c r="AF1243">
        <v>4.0000000000000001E-3</v>
      </c>
      <c r="AG1243">
        <v>5.0000000000000001E-4</v>
      </c>
      <c r="AH1243">
        <v>2.0000000000000001E-4</v>
      </c>
      <c r="AI1243">
        <v>2.0000000000000001E-4</v>
      </c>
      <c r="AJ1243">
        <v>2.9999999999999997E-4</v>
      </c>
      <c r="AK1243">
        <v>2.0000000000000001E-4</v>
      </c>
      <c r="AL1243">
        <v>2.9E-4</v>
      </c>
      <c r="AM1243">
        <v>3.1E-4</v>
      </c>
      <c r="AN1243">
        <v>6.6E-4</v>
      </c>
      <c r="AO1243">
        <v>9.0000000000000006E-5</v>
      </c>
      <c r="AP1243">
        <v>0</v>
      </c>
      <c r="AQ1243" t="s">
        <v>607</v>
      </c>
      <c r="AR1243" t="s">
        <v>606</v>
      </c>
      <c r="AS1243" t="s">
        <v>606</v>
      </c>
      <c r="AT1243" t="s">
        <v>606</v>
      </c>
      <c r="AU1243" t="s">
        <v>606</v>
      </c>
      <c r="BK1243">
        <v>1.0000000000000001E-5</v>
      </c>
      <c r="BL1243">
        <v>3.0000000000000001E-5</v>
      </c>
      <c r="BM1243">
        <v>0</v>
      </c>
      <c r="BN1243">
        <v>0</v>
      </c>
      <c r="BO1243">
        <v>0</v>
      </c>
      <c r="BP1243">
        <v>1.0000000000000001E-5</v>
      </c>
      <c r="BQ1243">
        <v>0</v>
      </c>
      <c r="BR1243">
        <v>2.7999999999999998E-4</v>
      </c>
      <c r="BS1243">
        <v>4.0000000000000003E-5</v>
      </c>
      <c r="BT1243">
        <v>4.0000000000000003E-5</v>
      </c>
      <c r="BU1243">
        <v>1.3999999999999999E-4</v>
      </c>
      <c r="BV1243">
        <v>0.58899999999999997</v>
      </c>
      <c r="BW1243">
        <v>0.72187840000000003</v>
      </c>
      <c r="BX1243">
        <v>17</v>
      </c>
      <c r="BY1243">
        <v>4637.2</v>
      </c>
      <c r="BZ1243">
        <v>193.6</v>
      </c>
      <c r="CB1243">
        <v>106</v>
      </c>
      <c r="CC1243">
        <v>3.6599050499999999</v>
      </c>
      <c r="CD1243">
        <v>3.6567941300000002</v>
      </c>
      <c r="CE1243">
        <v>215.07</v>
      </c>
      <c r="CF1243" t="s">
        <v>609</v>
      </c>
      <c r="CG1243">
        <v>18</v>
      </c>
      <c r="CH1243" t="s">
        <v>4411</v>
      </c>
      <c r="CJ1243" t="s">
        <v>1123</v>
      </c>
      <c r="CU1243">
        <v>536.20000000000005</v>
      </c>
      <c r="CV1243">
        <v>531.70000000000005</v>
      </c>
      <c r="CW1243" t="s">
        <v>4370</v>
      </c>
      <c r="CX1243">
        <v>0</v>
      </c>
      <c r="CY1243" t="s">
        <v>677</v>
      </c>
    </row>
    <row r="1244" spans="2:103" hidden="1">
      <c r="B1244">
        <v>76707</v>
      </c>
      <c r="C1244" t="s">
        <v>2394</v>
      </c>
      <c r="D1244" t="s">
        <v>592</v>
      </c>
      <c r="E1244" t="s">
        <v>3163</v>
      </c>
      <c r="F1244" t="s">
        <v>594</v>
      </c>
      <c r="G1244" t="s">
        <v>4412</v>
      </c>
      <c r="H1244">
        <v>14319</v>
      </c>
      <c r="I1244" t="s">
        <v>616</v>
      </c>
      <c r="J1244" t="s">
        <v>1334</v>
      </c>
      <c r="K1244">
        <v>14543</v>
      </c>
      <c r="L1244" t="s">
        <v>654</v>
      </c>
      <c r="M1244" t="s">
        <v>1096</v>
      </c>
      <c r="N1244" t="s">
        <v>4170</v>
      </c>
      <c r="O1244" t="s">
        <v>4133</v>
      </c>
      <c r="P1244" t="s">
        <v>4172</v>
      </c>
      <c r="Q1244" t="s">
        <v>642</v>
      </c>
      <c r="R1244">
        <v>450</v>
      </c>
      <c r="S1244">
        <v>450</v>
      </c>
      <c r="T1244">
        <v>336</v>
      </c>
      <c r="U1244">
        <v>0</v>
      </c>
      <c r="V1244">
        <v>0</v>
      </c>
      <c r="W1244">
        <v>21</v>
      </c>
      <c r="Y1244" t="s">
        <v>4413</v>
      </c>
      <c r="Z1244" t="s">
        <v>607</v>
      </c>
      <c r="AA1244">
        <v>1.2999999999999999E-3</v>
      </c>
      <c r="AB1244">
        <v>2.3E-2</v>
      </c>
      <c r="AC1244">
        <v>1.8700000000000001E-2</v>
      </c>
      <c r="AD1244" t="s">
        <v>607</v>
      </c>
      <c r="AE1244">
        <v>0.94840000000000002</v>
      </c>
      <c r="AF1244">
        <v>3.7000000000000002E-3</v>
      </c>
      <c r="AG1244">
        <v>5.0000000000000001E-4</v>
      </c>
      <c r="AH1244">
        <v>2.9999999999999997E-4</v>
      </c>
      <c r="AI1244">
        <v>2.9999999999999997E-4</v>
      </c>
      <c r="AJ1244">
        <v>6.9999999999999999E-4</v>
      </c>
      <c r="AK1244">
        <v>5.9999999999999995E-4</v>
      </c>
      <c r="AL1244">
        <v>8.1999999999999998E-4</v>
      </c>
      <c r="AM1244">
        <v>2.9999999999999997E-4</v>
      </c>
      <c r="AN1244">
        <v>4.6999999999999999E-4</v>
      </c>
      <c r="AO1244">
        <v>1E-4</v>
      </c>
      <c r="AP1244">
        <v>0</v>
      </c>
      <c r="AQ1244" t="s">
        <v>606</v>
      </c>
      <c r="AR1244" t="s">
        <v>606</v>
      </c>
      <c r="AS1244" t="s">
        <v>606</v>
      </c>
      <c r="AT1244" t="s">
        <v>606</v>
      </c>
      <c r="AU1244" t="s">
        <v>606</v>
      </c>
      <c r="BK1244">
        <v>1.0000000000000001E-5</v>
      </c>
      <c r="BL1244">
        <v>6.9999999999999994E-5</v>
      </c>
      <c r="BM1244">
        <v>0</v>
      </c>
      <c r="BN1244">
        <v>0</v>
      </c>
      <c r="BO1244">
        <v>0</v>
      </c>
      <c r="BP1244">
        <v>0</v>
      </c>
      <c r="BQ1244">
        <v>0</v>
      </c>
      <c r="BR1244">
        <v>5.1000000000000004E-4</v>
      </c>
      <c r="BS1244">
        <v>5.0000000000000002E-5</v>
      </c>
      <c r="BT1244">
        <v>4.0000000000000003E-5</v>
      </c>
      <c r="BU1244">
        <v>1.2999999999999999E-4</v>
      </c>
      <c r="BV1244">
        <v>0.59399999999999997</v>
      </c>
      <c r="BW1244">
        <v>0.72800640000000005</v>
      </c>
      <c r="BX1244">
        <v>17.2</v>
      </c>
      <c r="BY1244">
        <v>4612.1000000000004</v>
      </c>
      <c r="BZ1244">
        <v>192.9</v>
      </c>
      <c r="CB1244">
        <v>103</v>
      </c>
      <c r="CC1244">
        <v>3.5563228310000001</v>
      </c>
      <c r="CD1244">
        <v>3.5532999570000001</v>
      </c>
      <c r="CE1244">
        <v>209.05</v>
      </c>
      <c r="CF1244" t="s">
        <v>609</v>
      </c>
      <c r="CG1244">
        <v>15</v>
      </c>
      <c r="CH1244" t="s">
        <v>1335</v>
      </c>
      <c r="CI1244" t="s">
        <v>157</v>
      </c>
      <c r="CJ1244" t="s">
        <v>4414</v>
      </c>
      <c r="CL1244">
        <v>1466.4</v>
      </c>
      <c r="CM1244">
        <v>2047</v>
      </c>
      <c r="CN1244">
        <v>1466.4</v>
      </c>
      <c r="CO1244">
        <v>2047</v>
      </c>
      <c r="CP1244" t="s">
        <v>157</v>
      </c>
      <c r="CQ1244" t="s">
        <v>157</v>
      </c>
      <c r="CU1244">
        <v>533.70000000000005</v>
      </c>
      <c r="CV1244">
        <v>526.9</v>
      </c>
      <c r="CW1244" t="s">
        <v>4370</v>
      </c>
      <c r="CX1244">
        <v>0</v>
      </c>
      <c r="CY1244" t="s">
        <v>677</v>
      </c>
    </row>
    <row r="1245" spans="2:103" hidden="1">
      <c r="B1245">
        <v>76803</v>
      </c>
      <c r="C1245" t="s">
        <v>4415</v>
      </c>
      <c r="D1245" t="s">
        <v>592</v>
      </c>
      <c r="E1245" t="s">
        <v>3163</v>
      </c>
      <c r="F1245" t="s">
        <v>594</v>
      </c>
      <c r="G1245" t="s">
        <v>4416</v>
      </c>
      <c r="H1245">
        <v>12119</v>
      </c>
      <c r="I1245" t="s">
        <v>616</v>
      </c>
      <c r="J1245" t="s">
        <v>1077</v>
      </c>
      <c r="K1245">
        <v>15266</v>
      </c>
      <c r="L1245" t="s">
        <v>654</v>
      </c>
      <c r="M1245" t="s">
        <v>1169</v>
      </c>
      <c r="N1245" t="s">
        <v>4170</v>
      </c>
      <c r="O1245" t="s">
        <v>4133</v>
      </c>
      <c r="P1245" t="s">
        <v>4172</v>
      </c>
      <c r="Q1245" t="s">
        <v>1063</v>
      </c>
      <c r="R1245">
        <v>670</v>
      </c>
      <c r="S1245">
        <v>670</v>
      </c>
      <c r="T1245">
        <v>533</v>
      </c>
      <c r="U1245">
        <v>10</v>
      </c>
      <c r="V1245">
        <v>10</v>
      </c>
      <c r="W1245">
        <v>21</v>
      </c>
      <c r="Y1245" t="s">
        <v>4417</v>
      </c>
      <c r="Z1245" t="s">
        <v>607</v>
      </c>
      <c r="AA1245">
        <v>1E-4</v>
      </c>
      <c r="AB1245">
        <v>2.5000000000000001E-3</v>
      </c>
      <c r="AC1245">
        <v>0.1047</v>
      </c>
      <c r="AD1245" t="s">
        <v>607</v>
      </c>
      <c r="AE1245">
        <v>0.89059999999999995</v>
      </c>
      <c r="AF1245">
        <v>1.1999999999999999E-3</v>
      </c>
      <c r="AG1245">
        <v>5.9999999999999995E-4</v>
      </c>
      <c r="AH1245">
        <v>1E-4</v>
      </c>
      <c r="AI1245" t="s">
        <v>607</v>
      </c>
      <c r="AJ1245" t="s">
        <v>607</v>
      </c>
      <c r="AK1245" t="s">
        <v>607</v>
      </c>
      <c r="AL1245">
        <v>6.9999999999999994E-5</v>
      </c>
      <c r="AM1245">
        <v>0</v>
      </c>
      <c r="AN1245">
        <v>8.0000000000000007E-5</v>
      </c>
      <c r="AO1245">
        <v>0</v>
      </c>
      <c r="AP1245">
        <v>0</v>
      </c>
      <c r="AQ1245" t="s">
        <v>607</v>
      </c>
      <c r="AR1245" t="s">
        <v>607</v>
      </c>
      <c r="AS1245" t="s">
        <v>607</v>
      </c>
      <c r="AT1245" t="s">
        <v>606</v>
      </c>
      <c r="AU1245" t="s">
        <v>606</v>
      </c>
      <c r="BK1245">
        <v>0</v>
      </c>
      <c r="BL1245">
        <v>2.0000000000000002E-5</v>
      </c>
      <c r="BM1245">
        <v>0</v>
      </c>
      <c r="BN1245">
        <v>0</v>
      </c>
      <c r="BO1245">
        <v>0</v>
      </c>
      <c r="BP1245">
        <v>0</v>
      </c>
      <c r="BQ1245">
        <v>0</v>
      </c>
      <c r="BR1245">
        <v>1.0000000000000001E-5</v>
      </c>
      <c r="BS1245">
        <v>0</v>
      </c>
      <c r="BT1245">
        <v>0</v>
      </c>
      <c r="BU1245">
        <v>2.0000000000000002E-5</v>
      </c>
      <c r="BV1245">
        <v>0.65800000000000003</v>
      </c>
      <c r="BW1245">
        <v>0.80644479999999996</v>
      </c>
      <c r="BX1245">
        <v>19.100000000000001</v>
      </c>
      <c r="BY1245">
        <v>4886.1000000000004</v>
      </c>
      <c r="BZ1245">
        <v>202.7</v>
      </c>
      <c r="CB1245">
        <v>114.6</v>
      </c>
      <c r="CC1245">
        <v>3.9568407419999998</v>
      </c>
      <c r="CD1245">
        <v>3.9534774279999998</v>
      </c>
      <c r="CE1245">
        <v>231.89</v>
      </c>
      <c r="CF1245" t="s">
        <v>609</v>
      </c>
      <c r="CG1245">
        <v>25</v>
      </c>
      <c r="CH1245" t="s">
        <v>662</v>
      </c>
      <c r="CI1245" t="s">
        <v>157</v>
      </c>
      <c r="CJ1245" t="s">
        <v>663</v>
      </c>
      <c r="CL1245">
        <v>413</v>
      </c>
      <c r="CM1245">
        <v>416</v>
      </c>
      <c r="CN1245">
        <v>413</v>
      </c>
      <c r="CO1245">
        <v>416</v>
      </c>
      <c r="CP1245" t="s">
        <v>157</v>
      </c>
      <c r="CQ1245" t="s">
        <v>157</v>
      </c>
      <c r="CU1245">
        <v>501</v>
      </c>
      <c r="CV1245">
        <v>497.2</v>
      </c>
      <c r="CW1245" t="s">
        <v>4370</v>
      </c>
      <c r="CX1245">
        <v>0</v>
      </c>
      <c r="CY1245" t="s">
        <v>677</v>
      </c>
    </row>
    <row r="1246" spans="2:103" hidden="1">
      <c r="B1246">
        <v>76798</v>
      </c>
      <c r="C1246" t="s">
        <v>4418</v>
      </c>
      <c r="D1246" t="s">
        <v>592</v>
      </c>
      <c r="E1246" t="s">
        <v>3163</v>
      </c>
      <c r="F1246" t="s">
        <v>594</v>
      </c>
      <c r="G1246" t="s">
        <v>4419</v>
      </c>
      <c r="H1246">
        <v>14339</v>
      </c>
      <c r="I1246" t="s">
        <v>616</v>
      </c>
      <c r="J1246" t="s">
        <v>1177</v>
      </c>
      <c r="K1246">
        <v>10852</v>
      </c>
      <c r="L1246" t="s">
        <v>638</v>
      </c>
      <c r="M1246" t="s">
        <v>1096</v>
      </c>
      <c r="N1246" t="s">
        <v>4170</v>
      </c>
      <c r="O1246" t="s">
        <v>4133</v>
      </c>
      <c r="P1246" t="s">
        <v>4172</v>
      </c>
      <c r="Q1246" t="s">
        <v>642</v>
      </c>
      <c r="R1246">
        <v>510</v>
      </c>
      <c r="S1246">
        <v>510</v>
      </c>
      <c r="T1246">
        <v>429</v>
      </c>
      <c r="U1246">
        <v>6</v>
      </c>
      <c r="V1246">
        <v>6</v>
      </c>
      <c r="W1246">
        <v>21</v>
      </c>
      <c r="Y1246" t="s">
        <v>4141</v>
      </c>
      <c r="Z1246" t="s">
        <v>607</v>
      </c>
      <c r="AA1246">
        <v>6.9999999999999999E-4</v>
      </c>
      <c r="AB1246">
        <v>1.17E-2</v>
      </c>
      <c r="AC1246">
        <v>2.01E-2</v>
      </c>
      <c r="AD1246" t="s">
        <v>607</v>
      </c>
      <c r="AE1246">
        <v>0.96179999999999999</v>
      </c>
      <c r="AF1246">
        <v>3.8E-3</v>
      </c>
      <c r="AG1246">
        <v>4.0000000000000002E-4</v>
      </c>
      <c r="AH1246">
        <v>2.0000000000000001E-4</v>
      </c>
      <c r="AI1246">
        <v>1E-4</v>
      </c>
      <c r="AJ1246">
        <v>1E-4</v>
      </c>
      <c r="AK1246">
        <v>1E-4</v>
      </c>
      <c r="AL1246">
        <v>1.3999999999999999E-4</v>
      </c>
      <c r="AM1246">
        <v>1.4999999999999999E-4</v>
      </c>
      <c r="AN1246">
        <v>4.4000000000000002E-4</v>
      </c>
      <c r="AO1246">
        <v>0</v>
      </c>
      <c r="AP1246">
        <v>0</v>
      </c>
      <c r="AQ1246" t="s">
        <v>607</v>
      </c>
      <c r="AR1246" t="s">
        <v>606</v>
      </c>
      <c r="AS1246" t="s">
        <v>607</v>
      </c>
      <c r="AT1246" t="s">
        <v>606</v>
      </c>
      <c r="AU1246" t="s">
        <v>606</v>
      </c>
      <c r="BK1246">
        <v>1.0000000000000001E-5</v>
      </c>
      <c r="BL1246">
        <v>2.0000000000000002E-5</v>
      </c>
      <c r="BM1246">
        <v>0</v>
      </c>
      <c r="BN1246">
        <v>0</v>
      </c>
      <c r="BO1246">
        <v>0</v>
      </c>
      <c r="BP1246">
        <v>0</v>
      </c>
      <c r="BQ1246">
        <v>0</v>
      </c>
      <c r="BR1246">
        <v>1.3999999999999999E-4</v>
      </c>
      <c r="BS1246">
        <v>2.0000000000000002E-5</v>
      </c>
      <c r="BT1246">
        <v>2.0000000000000002E-5</v>
      </c>
      <c r="BU1246">
        <v>6.0000000000000002E-5</v>
      </c>
      <c r="BV1246">
        <v>0.58399999999999996</v>
      </c>
      <c r="BW1246">
        <v>0.71575040000000001</v>
      </c>
      <c r="BX1246">
        <v>16.899999999999999</v>
      </c>
      <c r="BY1246">
        <v>4636.2</v>
      </c>
      <c r="BZ1246">
        <v>192.9</v>
      </c>
      <c r="CB1246">
        <v>105.1</v>
      </c>
      <c r="CC1246">
        <v>3.628830384</v>
      </c>
      <c r="CD1246">
        <v>3.625745878</v>
      </c>
      <c r="CE1246">
        <v>213.2</v>
      </c>
      <c r="CF1246" t="s">
        <v>609</v>
      </c>
      <c r="CG1246">
        <v>10</v>
      </c>
      <c r="CH1246" t="s">
        <v>4420</v>
      </c>
      <c r="CJ1246" t="s">
        <v>994</v>
      </c>
      <c r="CL1246">
        <v>1365</v>
      </c>
      <c r="CM1246">
        <v>1679</v>
      </c>
      <c r="CN1246">
        <v>1365</v>
      </c>
      <c r="CO1246">
        <v>1679</v>
      </c>
      <c r="CP1246" t="s">
        <v>157</v>
      </c>
      <c r="CQ1246" t="s">
        <v>157</v>
      </c>
      <c r="CU1246">
        <v>459</v>
      </c>
      <c r="CV1246">
        <v>454</v>
      </c>
      <c r="CW1246" t="s">
        <v>4370</v>
      </c>
      <c r="CX1246">
        <v>0</v>
      </c>
      <c r="CY1246" t="s">
        <v>677</v>
      </c>
    </row>
    <row r="1247" spans="2:103" hidden="1">
      <c r="B1247">
        <v>76799</v>
      </c>
      <c r="C1247" t="s">
        <v>4421</v>
      </c>
      <c r="D1247" t="s">
        <v>592</v>
      </c>
      <c r="E1247" t="s">
        <v>3163</v>
      </c>
      <c r="F1247" t="s">
        <v>594</v>
      </c>
      <c r="G1247" t="s">
        <v>4422</v>
      </c>
      <c r="H1247">
        <v>14657</v>
      </c>
      <c r="I1247" t="s">
        <v>616</v>
      </c>
      <c r="J1247" t="s">
        <v>4423</v>
      </c>
      <c r="K1247">
        <v>10852</v>
      </c>
      <c r="L1247" t="s">
        <v>638</v>
      </c>
      <c r="N1247" t="s">
        <v>4170</v>
      </c>
      <c r="O1247" t="s">
        <v>4133</v>
      </c>
      <c r="P1247" t="s">
        <v>4172</v>
      </c>
      <c r="Q1247" t="s">
        <v>642</v>
      </c>
      <c r="R1247">
        <v>660</v>
      </c>
      <c r="S1247">
        <v>660</v>
      </c>
      <c r="T1247">
        <v>463</v>
      </c>
      <c r="U1247">
        <v>0</v>
      </c>
      <c r="V1247">
        <v>0</v>
      </c>
      <c r="W1247">
        <v>21</v>
      </c>
      <c r="Y1247" t="s">
        <v>4424</v>
      </c>
      <c r="Z1247">
        <v>1E-4</v>
      </c>
      <c r="AA1247">
        <v>1.1999999999999999E-3</v>
      </c>
      <c r="AB1247">
        <v>2.01E-2</v>
      </c>
      <c r="AC1247">
        <v>1.8200000000000001E-2</v>
      </c>
      <c r="AD1247" t="s">
        <v>607</v>
      </c>
      <c r="AE1247">
        <v>0.95350000000000001</v>
      </c>
      <c r="AF1247">
        <v>3.5999999999999999E-3</v>
      </c>
      <c r="AG1247">
        <v>5.0000000000000001E-4</v>
      </c>
      <c r="AH1247">
        <v>2.0000000000000001E-4</v>
      </c>
      <c r="AI1247">
        <v>2.0000000000000001E-4</v>
      </c>
      <c r="AJ1247">
        <v>5.0000000000000001E-4</v>
      </c>
      <c r="AK1247">
        <v>4.0000000000000002E-4</v>
      </c>
      <c r="AL1247">
        <v>4.4999999999999999E-4</v>
      </c>
      <c r="AM1247">
        <v>1.2999999999999999E-4</v>
      </c>
      <c r="AN1247">
        <v>4.0999999999999999E-4</v>
      </c>
      <c r="AO1247">
        <v>0</v>
      </c>
      <c r="AP1247">
        <v>0</v>
      </c>
      <c r="AQ1247" t="s">
        <v>606</v>
      </c>
      <c r="AR1247" t="s">
        <v>606</v>
      </c>
      <c r="AS1247" t="s">
        <v>606</v>
      </c>
      <c r="AT1247" t="s">
        <v>606</v>
      </c>
      <c r="AU1247" t="s">
        <v>606</v>
      </c>
      <c r="BK1247">
        <v>1.0000000000000001E-5</v>
      </c>
      <c r="BL1247">
        <v>4.0000000000000003E-5</v>
      </c>
      <c r="BM1247">
        <v>0</v>
      </c>
      <c r="BN1247">
        <v>0</v>
      </c>
      <c r="BO1247">
        <v>0</v>
      </c>
      <c r="BP1247">
        <v>0</v>
      </c>
      <c r="BQ1247">
        <v>0</v>
      </c>
      <c r="BR1247">
        <v>3.1E-4</v>
      </c>
      <c r="BS1247">
        <v>3.0000000000000001E-5</v>
      </c>
      <c r="BT1247">
        <v>3.0000000000000001E-5</v>
      </c>
      <c r="BU1247">
        <v>9.0000000000000006E-5</v>
      </c>
      <c r="BV1247">
        <v>0.58899999999999997</v>
      </c>
      <c r="BW1247">
        <v>0.72187840000000003</v>
      </c>
      <c r="BX1247">
        <v>17</v>
      </c>
      <c r="BY1247">
        <v>4616.3</v>
      </c>
      <c r="BZ1247">
        <v>192.5</v>
      </c>
      <c r="CB1247">
        <v>103.5</v>
      </c>
      <c r="CC1247">
        <v>3.5735865339999999</v>
      </c>
      <c r="CD1247">
        <v>3.5705489859999999</v>
      </c>
      <c r="CE1247">
        <v>210.17</v>
      </c>
      <c r="CF1247" t="s">
        <v>609</v>
      </c>
      <c r="CG1247">
        <v>18</v>
      </c>
      <c r="CH1247" t="s">
        <v>4425</v>
      </c>
      <c r="CI1247" t="s">
        <v>157</v>
      </c>
      <c r="CJ1247" t="s">
        <v>4426</v>
      </c>
      <c r="CN1247">
        <v>1365</v>
      </c>
      <c r="CO1247">
        <v>1679</v>
      </c>
      <c r="CP1247" t="s">
        <v>157</v>
      </c>
      <c r="CQ1247" t="s">
        <v>157</v>
      </c>
      <c r="CW1247" t="s">
        <v>4370</v>
      </c>
      <c r="CX1247">
        <v>0</v>
      </c>
      <c r="CY1247" t="s">
        <v>677</v>
      </c>
    </row>
    <row r="1248" spans="2:103" hidden="1">
      <c r="B1248">
        <v>76702</v>
      </c>
      <c r="C1248" t="s">
        <v>1344</v>
      </c>
      <c r="D1248" t="s">
        <v>592</v>
      </c>
      <c r="E1248" t="s">
        <v>3163</v>
      </c>
      <c r="F1248" t="s">
        <v>594</v>
      </c>
      <c r="G1248" t="s">
        <v>4427</v>
      </c>
      <c r="H1248">
        <v>12140</v>
      </c>
      <c r="I1248" t="s">
        <v>616</v>
      </c>
      <c r="J1248" t="s">
        <v>1346</v>
      </c>
      <c r="K1248">
        <v>14539</v>
      </c>
      <c r="L1248" t="s">
        <v>654</v>
      </c>
      <c r="M1248" t="s">
        <v>1143</v>
      </c>
      <c r="N1248" t="s">
        <v>4170</v>
      </c>
      <c r="O1248" t="s">
        <v>4151</v>
      </c>
      <c r="P1248" t="s">
        <v>4172</v>
      </c>
      <c r="Q1248" t="s">
        <v>642</v>
      </c>
      <c r="R1248">
        <v>630</v>
      </c>
      <c r="S1248">
        <v>630</v>
      </c>
      <c r="T1248">
        <v>483</v>
      </c>
      <c r="U1248">
        <v>20</v>
      </c>
      <c r="V1248">
        <v>20</v>
      </c>
      <c r="W1248">
        <v>21</v>
      </c>
      <c r="Y1248" t="s">
        <v>4428</v>
      </c>
      <c r="Z1248" t="s">
        <v>607</v>
      </c>
      <c r="AA1248">
        <v>1E-4</v>
      </c>
      <c r="AB1248">
        <v>2.7000000000000001E-3</v>
      </c>
      <c r="AC1248">
        <v>0.15040000000000001</v>
      </c>
      <c r="AD1248">
        <v>1E-4</v>
      </c>
      <c r="AE1248">
        <v>0.84470000000000001</v>
      </c>
      <c r="AF1248">
        <v>1E-3</v>
      </c>
      <c r="AG1248">
        <v>6.9999999999999999E-4</v>
      </c>
      <c r="AH1248">
        <v>1E-4</v>
      </c>
      <c r="AI1248" t="s">
        <v>607</v>
      </c>
      <c r="AJ1248" t="s">
        <v>607</v>
      </c>
      <c r="AK1248" t="s">
        <v>607</v>
      </c>
      <c r="AL1248">
        <v>1.3999999999999999E-4</v>
      </c>
      <c r="AM1248">
        <v>0</v>
      </c>
      <c r="AN1248">
        <v>0</v>
      </c>
      <c r="AO1248">
        <v>0</v>
      </c>
      <c r="AP1248">
        <v>0</v>
      </c>
      <c r="AQ1248" t="s">
        <v>607</v>
      </c>
      <c r="AR1248" t="s">
        <v>606</v>
      </c>
      <c r="AS1248" t="s">
        <v>606</v>
      </c>
      <c r="AT1248" t="s">
        <v>606</v>
      </c>
      <c r="AU1248" t="s">
        <v>606</v>
      </c>
      <c r="BK1248">
        <v>0</v>
      </c>
      <c r="BL1248">
        <v>6.0000000000000002E-5</v>
      </c>
      <c r="BM1248">
        <v>0</v>
      </c>
      <c r="BN1248">
        <v>0</v>
      </c>
      <c r="BO1248">
        <v>0</v>
      </c>
      <c r="BP1248">
        <v>0</v>
      </c>
      <c r="BQ1248">
        <v>0</v>
      </c>
      <c r="BR1248">
        <v>0</v>
      </c>
      <c r="BS1248">
        <v>0</v>
      </c>
      <c r="BT1248">
        <v>0</v>
      </c>
      <c r="BU1248">
        <v>0</v>
      </c>
      <c r="BV1248">
        <v>0.70299999999999996</v>
      </c>
      <c r="BW1248">
        <v>0.86159680000000005</v>
      </c>
      <c r="BX1248">
        <v>20.3</v>
      </c>
      <c r="BY1248">
        <v>5012.7</v>
      </c>
      <c r="BZ1248">
        <v>207.8</v>
      </c>
      <c r="CB1248">
        <v>115.8</v>
      </c>
      <c r="CC1248">
        <v>3.9982736299999999</v>
      </c>
      <c r="CD1248">
        <v>3.994875097</v>
      </c>
      <c r="CE1248">
        <v>233.43</v>
      </c>
      <c r="CF1248" t="s">
        <v>609</v>
      </c>
      <c r="CG1248">
        <v>65</v>
      </c>
      <c r="CH1248" t="s">
        <v>989</v>
      </c>
      <c r="CI1248" t="s">
        <v>157</v>
      </c>
      <c r="CJ1248" t="s">
        <v>990</v>
      </c>
      <c r="CL1248">
        <v>470</v>
      </c>
      <c r="CM1248">
        <v>475</v>
      </c>
      <c r="CN1248">
        <v>470</v>
      </c>
      <c r="CO1248">
        <v>475</v>
      </c>
      <c r="CP1248" t="s">
        <v>157</v>
      </c>
      <c r="CQ1248" t="s">
        <v>157</v>
      </c>
      <c r="CU1248">
        <v>548.29999999999995</v>
      </c>
      <c r="CV1248">
        <v>544.1</v>
      </c>
      <c r="CW1248" t="s">
        <v>4429</v>
      </c>
      <c r="CX1248">
        <v>0</v>
      </c>
      <c r="CY1248" t="s">
        <v>677</v>
      </c>
    </row>
    <row r="1249" spans="2:103" hidden="1">
      <c r="B1249">
        <v>76656</v>
      </c>
      <c r="C1249" t="s">
        <v>1329</v>
      </c>
      <c r="D1249" t="s">
        <v>592</v>
      </c>
      <c r="E1249" t="s">
        <v>3163</v>
      </c>
      <c r="F1249" t="s">
        <v>594</v>
      </c>
      <c r="G1249" t="s">
        <v>4430</v>
      </c>
      <c r="H1249">
        <v>11779</v>
      </c>
      <c r="I1249" t="s">
        <v>616</v>
      </c>
      <c r="J1249" t="s">
        <v>1331</v>
      </c>
      <c r="K1249">
        <v>14529</v>
      </c>
      <c r="L1249" t="s">
        <v>654</v>
      </c>
      <c r="M1249" t="s">
        <v>1143</v>
      </c>
      <c r="N1249" t="s">
        <v>4170</v>
      </c>
      <c r="O1249" t="s">
        <v>4151</v>
      </c>
      <c r="P1249" t="s">
        <v>4172</v>
      </c>
      <c r="Q1249" t="s">
        <v>1137</v>
      </c>
      <c r="R1249">
        <v>470</v>
      </c>
      <c r="S1249">
        <v>470</v>
      </c>
      <c r="T1249">
        <v>445</v>
      </c>
      <c r="U1249">
        <v>11</v>
      </c>
      <c r="V1249">
        <v>11</v>
      </c>
      <c r="W1249">
        <v>21</v>
      </c>
      <c r="Y1249" t="s">
        <v>4431</v>
      </c>
      <c r="Z1249" t="s">
        <v>607</v>
      </c>
      <c r="AA1249">
        <v>1E-4</v>
      </c>
      <c r="AB1249">
        <v>2.0999999999999999E-3</v>
      </c>
      <c r="AC1249">
        <v>0.11700000000000001</v>
      </c>
      <c r="AD1249" t="s">
        <v>607</v>
      </c>
      <c r="AE1249">
        <v>0.88009999999999999</v>
      </c>
      <c r="AF1249">
        <v>5.0000000000000001E-4</v>
      </c>
      <c r="AG1249">
        <v>2.0000000000000001E-4</v>
      </c>
      <c r="AH1249" t="s">
        <v>607</v>
      </c>
      <c r="AI1249" t="s">
        <v>607</v>
      </c>
      <c r="AJ1249" t="s">
        <v>607</v>
      </c>
      <c r="AK1249" t="s">
        <v>607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 t="s">
        <v>606</v>
      </c>
      <c r="AR1249" t="s">
        <v>606</v>
      </c>
      <c r="AS1249" t="s">
        <v>606</v>
      </c>
      <c r="AT1249" t="s">
        <v>606</v>
      </c>
      <c r="AU1249" t="s">
        <v>606</v>
      </c>
      <c r="BK1249">
        <v>0</v>
      </c>
      <c r="BL1249">
        <v>0</v>
      </c>
      <c r="BM1249">
        <v>0</v>
      </c>
      <c r="BN1249">
        <v>0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>
        <v>0</v>
      </c>
      <c r="BV1249">
        <v>0.66800000000000004</v>
      </c>
      <c r="BW1249">
        <v>0.81870080000000001</v>
      </c>
      <c r="BX1249">
        <v>19.399999999999999</v>
      </c>
      <c r="BY1249">
        <v>4921.2</v>
      </c>
      <c r="BZ1249">
        <v>203.8</v>
      </c>
      <c r="CB1249">
        <v>109.6</v>
      </c>
      <c r="CC1249">
        <v>3.7842037120000001</v>
      </c>
      <c r="CD1249">
        <v>3.7809871390000001</v>
      </c>
      <c r="CE1249">
        <v>220.55</v>
      </c>
      <c r="CF1249" t="s">
        <v>609</v>
      </c>
      <c r="CG1249">
        <v>10</v>
      </c>
      <c r="CH1249" t="s">
        <v>945</v>
      </c>
      <c r="CI1249" t="s">
        <v>157</v>
      </c>
      <c r="CJ1249" t="s">
        <v>946</v>
      </c>
      <c r="CL1249">
        <v>490</v>
      </c>
      <c r="CM1249">
        <v>492</v>
      </c>
      <c r="CN1249">
        <v>490</v>
      </c>
      <c r="CO1249">
        <v>492</v>
      </c>
      <c r="CP1249" t="s">
        <v>157</v>
      </c>
      <c r="CQ1249" t="s">
        <v>157</v>
      </c>
      <c r="CU1249">
        <v>577.70000000000005</v>
      </c>
      <c r="CV1249">
        <v>573.29999999999995</v>
      </c>
      <c r="CW1249" t="s">
        <v>4429</v>
      </c>
      <c r="CX1249">
        <v>0</v>
      </c>
      <c r="CY1249" t="s">
        <v>677</v>
      </c>
    </row>
    <row r="1250" spans="2:103" hidden="1">
      <c r="B1250">
        <v>76657</v>
      </c>
      <c r="C1250" t="s">
        <v>1609</v>
      </c>
      <c r="D1250" t="s">
        <v>592</v>
      </c>
      <c r="E1250" t="s">
        <v>3163</v>
      </c>
      <c r="F1250" t="s">
        <v>594</v>
      </c>
      <c r="G1250" t="s">
        <v>4432</v>
      </c>
      <c r="H1250">
        <v>12543</v>
      </c>
      <c r="I1250" t="s">
        <v>616</v>
      </c>
      <c r="J1250" t="s">
        <v>1611</v>
      </c>
      <c r="K1250">
        <v>18616</v>
      </c>
      <c r="L1250" t="s">
        <v>654</v>
      </c>
      <c r="M1250" t="s">
        <v>831</v>
      </c>
      <c r="N1250" t="s">
        <v>4170</v>
      </c>
      <c r="O1250" t="s">
        <v>4151</v>
      </c>
      <c r="P1250" t="s">
        <v>4172</v>
      </c>
      <c r="Q1250" t="s">
        <v>642</v>
      </c>
      <c r="R1250">
        <v>390</v>
      </c>
      <c r="S1250">
        <v>390</v>
      </c>
      <c r="T1250">
        <v>426</v>
      </c>
      <c r="U1250">
        <v>3</v>
      </c>
      <c r="V1250">
        <v>3</v>
      </c>
      <c r="W1250">
        <v>21</v>
      </c>
      <c r="Y1250" t="s">
        <v>4433</v>
      </c>
      <c r="Z1250" t="s">
        <v>607</v>
      </c>
      <c r="AA1250">
        <v>1E-4</v>
      </c>
      <c r="AB1250">
        <v>2.3E-3</v>
      </c>
      <c r="AC1250">
        <v>9.9900000000000003E-2</v>
      </c>
      <c r="AD1250" t="s">
        <v>607</v>
      </c>
      <c r="AE1250">
        <v>0.89670000000000005</v>
      </c>
      <c r="AF1250">
        <v>5.9999999999999995E-4</v>
      </c>
      <c r="AG1250">
        <v>2.9999999999999997E-4</v>
      </c>
      <c r="AH1250">
        <v>1E-4</v>
      </c>
      <c r="AI1250" t="s">
        <v>607</v>
      </c>
      <c r="AJ1250" t="s">
        <v>607</v>
      </c>
      <c r="AK1250" t="s">
        <v>607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 t="s">
        <v>606</v>
      </c>
      <c r="AR1250" t="s">
        <v>606</v>
      </c>
      <c r="AS1250" t="s">
        <v>606</v>
      </c>
      <c r="AT1250" t="s">
        <v>606</v>
      </c>
      <c r="AU1250" t="s">
        <v>606</v>
      </c>
      <c r="BK1250">
        <v>0</v>
      </c>
      <c r="BL1250">
        <v>0</v>
      </c>
      <c r="BM1250">
        <v>0</v>
      </c>
      <c r="BN1250">
        <v>0</v>
      </c>
      <c r="BO1250">
        <v>0</v>
      </c>
      <c r="BP1250">
        <v>0</v>
      </c>
      <c r="BQ1250">
        <v>0</v>
      </c>
      <c r="BR1250">
        <v>0</v>
      </c>
      <c r="BS1250">
        <v>0</v>
      </c>
      <c r="BT1250">
        <v>0</v>
      </c>
      <c r="BU1250">
        <v>0</v>
      </c>
      <c r="BV1250">
        <v>0.65200000000000002</v>
      </c>
      <c r="BW1250">
        <v>0.7990912</v>
      </c>
      <c r="BX1250">
        <v>18.899999999999999</v>
      </c>
      <c r="BY1250">
        <v>4873.3</v>
      </c>
      <c r="BZ1250">
        <v>201.9</v>
      </c>
      <c r="CB1250">
        <v>111.7</v>
      </c>
      <c r="CC1250">
        <v>3.8567112649999999</v>
      </c>
      <c r="CD1250">
        <v>3.85343306</v>
      </c>
      <c r="CE1250">
        <v>225.23</v>
      </c>
      <c r="CF1250" t="s">
        <v>609</v>
      </c>
      <c r="CG1250">
        <v>12</v>
      </c>
      <c r="CH1250" t="s">
        <v>1613</v>
      </c>
      <c r="CJ1250" t="s">
        <v>1614</v>
      </c>
      <c r="CL1250">
        <v>492.6</v>
      </c>
      <c r="CM1250">
        <v>494.6</v>
      </c>
      <c r="CN1250">
        <v>492.6</v>
      </c>
      <c r="CO1250">
        <v>494.6</v>
      </c>
      <c r="CU1250">
        <v>582.70000000000005</v>
      </c>
      <c r="CV1250">
        <v>579</v>
      </c>
      <c r="CW1250" t="s">
        <v>4429</v>
      </c>
      <c r="CX1250">
        <v>0</v>
      </c>
      <c r="CY1250" t="s">
        <v>677</v>
      </c>
    </row>
    <row r="1251" spans="2:103" hidden="1">
      <c r="B1251">
        <v>76719</v>
      </c>
      <c r="C1251" t="s">
        <v>1400</v>
      </c>
      <c r="D1251" t="s">
        <v>592</v>
      </c>
      <c r="E1251" t="s">
        <v>3163</v>
      </c>
      <c r="F1251" t="s">
        <v>594</v>
      </c>
      <c r="G1251" t="s">
        <v>4434</v>
      </c>
      <c r="H1251">
        <v>14991</v>
      </c>
      <c r="I1251" t="s">
        <v>616</v>
      </c>
      <c r="J1251" t="s">
        <v>4150</v>
      </c>
      <c r="K1251">
        <v>13497</v>
      </c>
      <c r="L1251" t="s">
        <v>654</v>
      </c>
      <c r="M1251" t="s">
        <v>1143</v>
      </c>
      <c r="N1251" t="s">
        <v>4170</v>
      </c>
      <c r="O1251" t="s">
        <v>4151</v>
      </c>
      <c r="P1251" t="s">
        <v>4172</v>
      </c>
      <c r="Q1251" t="s">
        <v>642</v>
      </c>
      <c r="R1251">
        <v>240</v>
      </c>
      <c r="S1251">
        <v>240</v>
      </c>
      <c r="T1251">
        <v>200</v>
      </c>
      <c r="U1251">
        <v>12</v>
      </c>
      <c r="V1251">
        <v>12</v>
      </c>
      <c r="W1251">
        <v>21</v>
      </c>
      <c r="Y1251" t="s">
        <v>4433</v>
      </c>
      <c r="Z1251" t="s">
        <v>607</v>
      </c>
      <c r="AA1251">
        <v>1E-4</v>
      </c>
      <c r="AB1251">
        <v>3.3999999999999998E-3</v>
      </c>
      <c r="AC1251">
        <v>0.10829999999999999</v>
      </c>
      <c r="AD1251">
        <v>2.9999999999999997E-4</v>
      </c>
      <c r="AE1251">
        <v>0.88600000000000001</v>
      </c>
      <c r="AF1251">
        <v>1.1999999999999999E-3</v>
      </c>
      <c r="AG1251">
        <v>4.0000000000000002E-4</v>
      </c>
      <c r="AH1251">
        <v>2.9999999999999997E-4</v>
      </c>
      <c r="AI1251" t="s">
        <v>607</v>
      </c>
      <c r="AJ1251" t="s">
        <v>607</v>
      </c>
      <c r="AK1251" t="s">
        <v>607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 t="s">
        <v>606</v>
      </c>
      <c r="AR1251" t="s">
        <v>606</v>
      </c>
      <c r="AS1251" t="s">
        <v>606</v>
      </c>
      <c r="AT1251" t="s">
        <v>606</v>
      </c>
      <c r="AU1251" t="s">
        <v>606</v>
      </c>
      <c r="BK1251">
        <v>0</v>
      </c>
      <c r="BL1251">
        <v>0</v>
      </c>
      <c r="BM1251">
        <v>0</v>
      </c>
      <c r="BN1251">
        <v>0</v>
      </c>
      <c r="BO1251">
        <v>0</v>
      </c>
      <c r="BP1251">
        <v>0</v>
      </c>
      <c r="BQ1251">
        <v>0</v>
      </c>
      <c r="BR1251">
        <v>0</v>
      </c>
      <c r="BS1251">
        <v>0</v>
      </c>
      <c r="BT1251">
        <v>0</v>
      </c>
      <c r="BU1251">
        <v>0</v>
      </c>
      <c r="BV1251">
        <v>0.66200000000000003</v>
      </c>
      <c r="BW1251">
        <v>0.81134720000000005</v>
      </c>
      <c r="BX1251">
        <v>19.2</v>
      </c>
      <c r="BY1251">
        <v>4896.2</v>
      </c>
      <c r="BZ1251">
        <v>203</v>
      </c>
      <c r="CB1251">
        <v>121.9</v>
      </c>
      <c r="CC1251">
        <v>4.2088908070000004</v>
      </c>
      <c r="CD1251">
        <v>4.2053132499999997</v>
      </c>
      <c r="CE1251">
        <v>246.38</v>
      </c>
      <c r="CF1251" t="s">
        <v>609</v>
      </c>
      <c r="CG1251">
        <v>320</v>
      </c>
      <c r="CH1251" t="s">
        <v>932</v>
      </c>
      <c r="CI1251" t="s">
        <v>157</v>
      </c>
      <c r="CJ1251" t="s">
        <v>933</v>
      </c>
      <c r="CL1251">
        <v>455</v>
      </c>
      <c r="CM1251">
        <v>462</v>
      </c>
      <c r="CN1251">
        <v>455</v>
      </c>
      <c r="CO1251">
        <v>462</v>
      </c>
      <c r="CP1251" t="s">
        <v>157</v>
      </c>
      <c r="CQ1251" t="s">
        <v>157</v>
      </c>
      <c r="CU1251">
        <v>538.20000000000005</v>
      </c>
      <c r="CV1251">
        <v>533.79999999999995</v>
      </c>
      <c r="CW1251" t="s">
        <v>4429</v>
      </c>
      <c r="CX1251">
        <v>0</v>
      </c>
      <c r="CY1251" t="s">
        <v>677</v>
      </c>
    </row>
    <row r="1252" spans="2:103" hidden="1">
      <c r="B1252">
        <v>76713</v>
      </c>
      <c r="C1252" t="s">
        <v>1597</v>
      </c>
      <c r="D1252" t="s">
        <v>592</v>
      </c>
      <c r="E1252" t="s">
        <v>3163</v>
      </c>
      <c r="F1252" t="s">
        <v>594</v>
      </c>
      <c r="G1252" t="s">
        <v>4435</v>
      </c>
      <c r="H1252">
        <v>14774</v>
      </c>
      <c r="I1252" t="s">
        <v>616</v>
      </c>
      <c r="J1252" t="s">
        <v>1599</v>
      </c>
      <c r="K1252">
        <v>18752</v>
      </c>
      <c r="L1252" t="s">
        <v>654</v>
      </c>
      <c r="M1252" t="s">
        <v>831</v>
      </c>
      <c r="N1252" t="s">
        <v>4170</v>
      </c>
      <c r="O1252" t="s">
        <v>4151</v>
      </c>
      <c r="P1252" t="s">
        <v>4172</v>
      </c>
      <c r="Q1252" t="s">
        <v>642</v>
      </c>
      <c r="R1252">
        <v>170</v>
      </c>
      <c r="S1252">
        <v>170</v>
      </c>
      <c r="T1252">
        <v>168</v>
      </c>
      <c r="U1252">
        <v>5</v>
      </c>
      <c r="V1252">
        <v>5</v>
      </c>
      <c r="W1252">
        <v>21</v>
      </c>
      <c r="Y1252" t="s">
        <v>4417</v>
      </c>
      <c r="Z1252" t="s">
        <v>607</v>
      </c>
      <c r="AA1252">
        <v>1E-4</v>
      </c>
      <c r="AB1252">
        <v>2.7000000000000001E-3</v>
      </c>
      <c r="AC1252">
        <v>0.11020000000000001</v>
      </c>
      <c r="AD1252" t="s">
        <v>607</v>
      </c>
      <c r="AE1252">
        <v>0.88570000000000004</v>
      </c>
      <c r="AF1252">
        <v>8.0000000000000004E-4</v>
      </c>
      <c r="AG1252">
        <v>2.9999999999999997E-4</v>
      </c>
      <c r="AH1252">
        <v>1E-4</v>
      </c>
      <c r="AI1252" t="s">
        <v>607</v>
      </c>
      <c r="AJ1252" t="s">
        <v>607</v>
      </c>
      <c r="AK1252" t="s">
        <v>606</v>
      </c>
      <c r="AL1252">
        <v>6.0000000000000002E-5</v>
      </c>
      <c r="AM1252">
        <v>0</v>
      </c>
      <c r="AN1252">
        <v>0</v>
      </c>
      <c r="AO1252">
        <v>0</v>
      </c>
      <c r="AP1252">
        <v>0</v>
      </c>
      <c r="AQ1252" t="s">
        <v>606</v>
      </c>
      <c r="AR1252" t="s">
        <v>606</v>
      </c>
      <c r="AS1252" t="s">
        <v>606</v>
      </c>
      <c r="AT1252" t="s">
        <v>606</v>
      </c>
      <c r="AU1252" t="s">
        <v>606</v>
      </c>
      <c r="BK1252">
        <v>0</v>
      </c>
      <c r="BL1252">
        <v>4.0000000000000003E-5</v>
      </c>
      <c r="BM1252">
        <v>0</v>
      </c>
      <c r="BN1252">
        <v>0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0</v>
      </c>
      <c r="BU1252">
        <v>0</v>
      </c>
      <c r="BV1252">
        <v>0.66300000000000003</v>
      </c>
      <c r="BW1252">
        <v>0.81257279999999998</v>
      </c>
      <c r="BX1252">
        <v>19.2</v>
      </c>
      <c r="BY1252">
        <v>4901.2</v>
      </c>
      <c r="BZ1252">
        <v>203.1</v>
      </c>
      <c r="CB1252">
        <v>115.7</v>
      </c>
      <c r="CC1252">
        <v>3.9948208890000001</v>
      </c>
      <c r="CD1252">
        <v>3.9914252910000001</v>
      </c>
      <c r="CE1252">
        <v>233.26</v>
      </c>
      <c r="CF1252" t="s">
        <v>609</v>
      </c>
      <c r="CG1252">
        <v>7.5</v>
      </c>
      <c r="CH1252" t="s">
        <v>1601</v>
      </c>
      <c r="CJ1252" t="s">
        <v>1602</v>
      </c>
      <c r="CL1252">
        <v>465</v>
      </c>
      <c r="CM1252">
        <v>471</v>
      </c>
      <c r="CN1252">
        <v>465</v>
      </c>
      <c r="CO1252">
        <v>471</v>
      </c>
      <c r="CU1252">
        <v>545.22</v>
      </c>
      <c r="CV1252">
        <v>540.4</v>
      </c>
      <c r="CW1252" t="s">
        <v>4429</v>
      </c>
      <c r="CX1252">
        <v>0</v>
      </c>
      <c r="CY1252" t="s">
        <v>677</v>
      </c>
    </row>
    <row r="1253" spans="2:103" hidden="1">
      <c r="B1253">
        <v>76699</v>
      </c>
      <c r="C1253" t="s">
        <v>4436</v>
      </c>
      <c r="D1253" t="s">
        <v>592</v>
      </c>
      <c r="E1253" t="s">
        <v>3163</v>
      </c>
      <c r="F1253" t="s">
        <v>594</v>
      </c>
      <c r="G1253" t="s">
        <v>4437</v>
      </c>
      <c r="H1253">
        <v>14056</v>
      </c>
      <c r="I1253" t="s">
        <v>616</v>
      </c>
      <c r="J1253" t="s">
        <v>3234</v>
      </c>
      <c r="K1253">
        <v>12852</v>
      </c>
      <c r="L1253" t="s">
        <v>654</v>
      </c>
      <c r="M1253" t="s">
        <v>4169</v>
      </c>
      <c r="N1253" t="s">
        <v>4170</v>
      </c>
      <c r="O1253" t="s">
        <v>4151</v>
      </c>
      <c r="P1253" t="s">
        <v>4172</v>
      </c>
      <c r="Q1253" t="s">
        <v>642</v>
      </c>
      <c r="R1253">
        <v>850</v>
      </c>
      <c r="S1253">
        <v>850</v>
      </c>
      <c r="T1253">
        <v>606</v>
      </c>
      <c r="U1253">
        <v>10</v>
      </c>
      <c r="V1253">
        <v>10</v>
      </c>
      <c r="W1253">
        <v>21</v>
      </c>
      <c r="Y1253" t="s">
        <v>4410</v>
      </c>
      <c r="Z1253" t="s">
        <v>607</v>
      </c>
      <c r="AA1253">
        <v>8.0000000000000004E-4</v>
      </c>
      <c r="AB1253">
        <v>1.2800000000000001E-2</v>
      </c>
      <c r="AC1253">
        <v>2.23E-2</v>
      </c>
      <c r="AD1253" t="s">
        <v>607</v>
      </c>
      <c r="AE1253">
        <v>0.95760000000000001</v>
      </c>
      <c r="AF1253">
        <v>4.1000000000000003E-3</v>
      </c>
      <c r="AG1253">
        <v>5.0000000000000001E-4</v>
      </c>
      <c r="AH1253">
        <v>1E-4</v>
      </c>
      <c r="AI1253">
        <v>1E-4</v>
      </c>
      <c r="AJ1253">
        <v>2.0000000000000001E-4</v>
      </c>
      <c r="AK1253">
        <v>2.0000000000000001E-4</v>
      </c>
      <c r="AL1253">
        <v>3.8000000000000002E-4</v>
      </c>
      <c r="AM1253">
        <v>1.3999999999999999E-4</v>
      </c>
      <c r="AN1253">
        <v>2.5999999999999998E-4</v>
      </c>
      <c r="AO1253">
        <v>9.0000000000000006E-5</v>
      </c>
      <c r="AP1253">
        <v>0</v>
      </c>
      <c r="AQ1253" t="s">
        <v>607</v>
      </c>
      <c r="AR1253" t="s">
        <v>606</v>
      </c>
      <c r="AS1253" t="s">
        <v>606</v>
      </c>
      <c r="AT1253" t="s">
        <v>606</v>
      </c>
      <c r="AU1253" t="s">
        <v>606</v>
      </c>
      <c r="BK1253">
        <v>1.0000000000000001E-5</v>
      </c>
      <c r="BL1253">
        <v>3.0000000000000001E-5</v>
      </c>
      <c r="BM1253">
        <v>0</v>
      </c>
      <c r="BN1253">
        <v>0</v>
      </c>
      <c r="BO1253">
        <v>0</v>
      </c>
      <c r="BP1253">
        <v>1.0000000000000001E-5</v>
      </c>
      <c r="BQ1253">
        <v>0</v>
      </c>
      <c r="BR1253">
        <v>2.9E-4</v>
      </c>
      <c r="BS1253">
        <v>3.0000000000000001E-5</v>
      </c>
      <c r="BT1253">
        <v>2.0000000000000002E-5</v>
      </c>
      <c r="BU1253">
        <v>4.0000000000000003E-5</v>
      </c>
      <c r="BV1253">
        <v>0.58799999999999997</v>
      </c>
      <c r="BW1253">
        <v>0.72065279999999998</v>
      </c>
      <c r="BX1253">
        <v>17</v>
      </c>
      <c r="BY1253">
        <v>4640</v>
      </c>
      <c r="BZ1253">
        <v>193.3</v>
      </c>
      <c r="CB1253">
        <v>105.5</v>
      </c>
      <c r="CC1253">
        <v>3.6426413470000001</v>
      </c>
      <c r="CD1253">
        <v>3.6395451009999999</v>
      </c>
      <c r="CE1253">
        <v>214.43</v>
      </c>
      <c r="CF1253" t="s">
        <v>609</v>
      </c>
      <c r="CG1253">
        <v>20</v>
      </c>
      <c r="CH1253" t="s">
        <v>3236</v>
      </c>
      <c r="CJ1253" t="s">
        <v>3237</v>
      </c>
      <c r="CU1253">
        <v>563.20000000000005</v>
      </c>
      <c r="CV1253">
        <v>558.6</v>
      </c>
      <c r="CW1253" t="s">
        <v>4429</v>
      </c>
      <c r="CX1253">
        <v>0</v>
      </c>
      <c r="CY1253" t="s">
        <v>677</v>
      </c>
    </row>
    <row r="1254" spans="2:103" hidden="1">
      <c r="B1254">
        <v>76700</v>
      </c>
      <c r="C1254" t="s">
        <v>3299</v>
      </c>
      <c r="D1254" t="s">
        <v>592</v>
      </c>
      <c r="E1254" t="s">
        <v>3163</v>
      </c>
      <c r="F1254" t="s">
        <v>594</v>
      </c>
      <c r="G1254" t="s">
        <v>4438</v>
      </c>
      <c r="H1254">
        <v>11182</v>
      </c>
      <c r="I1254" t="s">
        <v>616</v>
      </c>
      <c r="J1254" t="s">
        <v>1095</v>
      </c>
      <c r="K1254">
        <v>13397</v>
      </c>
      <c r="L1254" t="s">
        <v>638</v>
      </c>
      <c r="M1254" t="s">
        <v>1096</v>
      </c>
      <c r="N1254" t="s">
        <v>4170</v>
      </c>
      <c r="O1254" t="s">
        <v>4151</v>
      </c>
      <c r="P1254" t="s">
        <v>4172</v>
      </c>
      <c r="Q1254" t="s">
        <v>1099</v>
      </c>
      <c r="R1254">
        <v>850</v>
      </c>
      <c r="S1254">
        <v>850</v>
      </c>
      <c r="T1254">
        <v>629</v>
      </c>
      <c r="U1254">
        <v>4</v>
      </c>
      <c r="V1254">
        <v>4</v>
      </c>
      <c r="W1254">
        <v>21</v>
      </c>
      <c r="Y1254" t="s">
        <v>4439</v>
      </c>
      <c r="Z1254" t="s">
        <v>607</v>
      </c>
      <c r="AA1254">
        <v>8.0000000000000004E-4</v>
      </c>
      <c r="AB1254">
        <v>1.3599999999999999E-2</v>
      </c>
      <c r="AC1254">
        <v>1.7600000000000001E-2</v>
      </c>
      <c r="AD1254" t="s">
        <v>607</v>
      </c>
      <c r="AE1254">
        <v>0.96020000000000005</v>
      </c>
      <c r="AF1254">
        <v>3.8E-3</v>
      </c>
      <c r="AG1254">
        <v>5.0000000000000001E-4</v>
      </c>
      <c r="AH1254">
        <v>2.0000000000000001E-4</v>
      </c>
      <c r="AI1254">
        <v>2.0000000000000001E-4</v>
      </c>
      <c r="AJ1254">
        <v>4.0000000000000002E-4</v>
      </c>
      <c r="AK1254">
        <v>4.0000000000000002E-4</v>
      </c>
      <c r="AL1254">
        <v>5.1999999999999995E-4</v>
      </c>
      <c r="AM1254">
        <v>3.2000000000000003E-4</v>
      </c>
      <c r="AN1254">
        <v>7.1000000000000002E-4</v>
      </c>
      <c r="AO1254">
        <v>8.0000000000000007E-5</v>
      </c>
      <c r="AP1254">
        <v>0</v>
      </c>
      <c r="AQ1254" t="s">
        <v>606</v>
      </c>
      <c r="AR1254" t="s">
        <v>606</v>
      </c>
      <c r="AS1254" t="s">
        <v>606</v>
      </c>
      <c r="AT1254" t="s">
        <v>606</v>
      </c>
      <c r="AU1254" t="s">
        <v>606</v>
      </c>
      <c r="BK1254">
        <v>1.0000000000000001E-5</v>
      </c>
      <c r="BL1254">
        <v>5.0000000000000002E-5</v>
      </c>
      <c r="BM1254">
        <v>0</v>
      </c>
      <c r="BN1254">
        <v>0</v>
      </c>
      <c r="BO1254">
        <v>0</v>
      </c>
      <c r="BP1254">
        <v>2.0000000000000002E-5</v>
      </c>
      <c r="BQ1254">
        <v>0</v>
      </c>
      <c r="BR1254">
        <v>4.2999999999999999E-4</v>
      </c>
      <c r="BS1254">
        <v>4.0000000000000003E-5</v>
      </c>
      <c r="BT1254">
        <v>3.0000000000000001E-5</v>
      </c>
      <c r="BU1254">
        <v>9.0000000000000006E-5</v>
      </c>
      <c r="BV1254">
        <v>0.58799999999999997</v>
      </c>
      <c r="BW1254">
        <v>0.72065279999999998</v>
      </c>
      <c r="BX1254">
        <v>17</v>
      </c>
      <c r="BY1254">
        <v>4623.2</v>
      </c>
      <c r="BZ1254">
        <v>193.2</v>
      </c>
      <c r="CB1254">
        <v>105.9</v>
      </c>
      <c r="CC1254">
        <v>3.6564523090000001</v>
      </c>
      <c r="CD1254">
        <v>3.6533443249999999</v>
      </c>
      <c r="CE1254">
        <v>215.04</v>
      </c>
      <c r="CF1254" t="s">
        <v>609</v>
      </c>
      <c r="CG1254">
        <v>15</v>
      </c>
      <c r="CH1254" t="s">
        <v>1100</v>
      </c>
      <c r="CI1254" t="s">
        <v>157</v>
      </c>
      <c r="CJ1254" t="s">
        <v>1101</v>
      </c>
      <c r="CL1254">
        <v>1537</v>
      </c>
      <c r="CM1254">
        <v>2041</v>
      </c>
      <c r="CN1254">
        <v>1537</v>
      </c>
      <c r="CO1254">
        <v>2041</v>
      </c>
      <c r="CP1254" t="s">
        <v>157</v>
      </c>
      <c r="CQ1254" t="s">
        <v>157</v>
      </c>
      <c r="CU1254">
        <v>561.1</v>
      </c>
      <c r="CV1254">
        <v>555.9</v>
      </c>
      <c r="CW1254" t="s">
        <v>4429</v>
      </c>
      <c r="CX1254">
        <v>0</v>
      </c>
      <c r="CY1254" t="s">
        <v>677</v>
      </c>
    </row>
    <row r="1255" spans="2:103" hidden="1">
      <c r="B1255">
        <v>76676</v>
      </c>
      <c r="C1255" t="s">
        <v>2384</v>
      </c>
      <c r="D1255" t="s">
        <v>592</v>
      </c>
      <c r="E1255" t="s">
        <v>3163</v>
      </c>
      <c r="F1255" t="s">
        <v>594</v>
      </c>
      <c r="G1255" t="s">
        <v>4440</v>
      </c>
      <c r="H1255">
        <v>17137</v>
      </c>
      <c r="I1255" t="s">
        <v>616</v>
      </c>
      <c r="J1255" t="s">
        <v>1034</v>
      </c>
      <c r="K1255">
        <v>17056</v>
      </c>
      <c r="L1255" t="s">
        <v>599</v>
      </c>
      <c r="M1255" t="s">
        <v>1143</v>
      </c>
      <c r="N1255" t="s">
        <v>4170</v>
      </c>
      <c r="O1255" t="s">
        <v>4151</v>
      </c>
      <c r="P1255" t="s">
        <v>4172</v>
      </c>
      <c r="Q1255" t="s">
        <v>642</v>
      </c>
      <c r="R1255">
        <v>210</v>
      </c>
      <c r="S1255">
        <v>210</v>
      </c>
      <c r="T1255">
        <v>233</v>
      </c>
      <c r="U1255">
        <v>19</v>
      </c>
      <c r="V1255">
        <v>19</v>
      </c>
      <c r="W1255">
        <v>21</v>
      </c>
      <c r="Y1255" t="s">
        <v>4428</v>
      </c>
      <c r="Z1255" t="s">
        <v>606</v>
      </c>
      <c r="AA1255">
        <v>1E-4</v>
      </c>
      <c r="AB1255">
        <v>2.5000000000000001E-3</v>
      </c>
      <c r="AC1255">
        <v>0.1075</v>
      </c>
      <c r="AD1255" t="s">
        <v>606</v>
      </c>
      <c r="AE1255">
        <v>0.88870000000000005</v>
      </c>
      <c r="AF1255">
        <v>6.9999999999999999E-4</v>
      </c>
      <c r="AG1255">
        <v>2.9999999999999997E-4</v>
      </c>
      <c r="AH1255">
        <v>1E-4</v>
      </c>
      <c r="AI1255" t="s">
        <v>606</v>
      </c>
      <c r="AJ1255" t="s">
        <v>607</v>
      </c>
      <c r="AK1255" t="s">
        <v>606</v>
      </c>
      <c r="AL1255">
        <v>6.9999999999999994E-5</v>
      </c>
      <c r="AM1255">
        <v>0</v>
      </c>
      <c r="AN1255">
        <v>0</v>
      </c>
      <c r="AO1255">
        <v>0</v>
      </c>
      <c r="AP1255">
        <v>0</v>
      </c>
      <c r="AQ1255" t="s">
        <v>606</v>
      </c>
      <c r="AR1255" t="s">
        <v>606</v>
      </c>
      <c r="AS1255" t="s">
        <v>606</v>
      </c>
      <c r="AT1255" t="s">
        <v>606</v>
      </c>
      <c r="AU1255" t="s">
        <v>606</v>
      </c>
      <c r="BK1255">
        <v>0</v>
      </c>
      <c r="BL1255">
        <v>3.0000000000000001E-5</v>
      </c>
      <c r="BM1255">
        <v>0</v>
      </c>
      <c r="BN1255">
        <v>0</v>
      </c>
      <c r="BO1255">
        <v>0</v>
      </c>
      <c r="BP1255">
        <v>0</v>
      </c>
      <c r="BQ1255">
        <v>0</v>
      </c>
      <c r="BR1255">
        <v>0</v>
      </c>
      <c r="BS1255">
        <v>0</v>
      </c>
      <c r="BT1255">
        <v>0</v>
      </c>
      <c r="BU1255">
        <v>0</v>
      </c>
      <c r="BV1255">
        <v>0.66</v>
      </c>
      <c r="BW1255">
        <v>0.80889599999999995</v>
      </c>
      <c r="BX1255">
        <v>19.100000000000001</v>
      </c>
      <c r="BY1255">
        <v>4893.8999999999996</v>
      </c>
      <c r="BZ1255">
        <v>202.8</v>
      </c>
      <c r="CB1255">
        <v>109.5</v>
      </c>
      <c r="CC1255">
        <v>3.7807509709999998</v>
      </c>
      <c r="CD1255">
        <v>3.7775373330000002</v>
      </c>
      <c r="CE1255">
        <v>220.6</v>
      </c>
      <c r="CF1255" t="s">
        <v>609</v>
      </c>
      <c r="CG1255">
        <v>0</v>
      </c>
      <c r="CH1255" t="s">
        <v>1036</v>
      </c>
      <c r="CI1255" t="s">
        <v>157</v>
      </c>
      <c r="CJ1255" t="s">
        <v>1037</v>
      </c>
      <c r="CL1255">
        <v>1825.8</v>
      </c>
      <c r="CM1255">
        <v>1835.6</v>
      </c>
      <c r="CN1255">
        <v>1825.8</v>
      </c>
      <c r="CO1255">
        <v>1835.6</v>
      </c>
      <c r="CP1255" t="s">
        <v>157</v>
      </c>
      <c r="CQ1255" t="s">
        <v>157</v>
      </c>
      <c r="CU1255" t="s">
        <v>157</v>
      </c>
      <c r="CV1255">
        <v>660.7</v>
      </c>
      <c r="CW1255" t="s">
        <v>4429</v>
      </c>
      <c r="CX1255">
        <v>0</v>
      </c>
      <c r="CY1255" t="s">
        <v>677</v>
      </c>
    </row>
    <row r="1256" spans="2:103" hidden="1">
      <c r="B1256">
        <v>76679</v>
      </c>
      <c r="C1256" t="s">
        <v>2392</v>
      </c>
      <c r="D1256" t="s">
        <v>592</v>
      </c>
      <c r="E1256" t="s">
        <v>3163</v>
      </c>
      <c r="F1256" t="s">
        <v>594</v>
      </c>
      <c r="G1256" t="s">
        <v>4441</v>
      </c>
      <c r="H1256">
        <v>17587</v>
      </c>
      <c r="I1256" t="s">
        <v>616</v>
      </c>
      <c r="J1256" t="s">
        <v>1204</v>
      </c>
      <c r="K1256">
        <v>14511</v>
      </c>
      <c r="L1256" t="s">
        <v>654</v>
      </c>
      <c r="M1256" t="s">
        <v>4442</v>
      </c>
      <c r="N1256" t="s">
        <v>4170</v>
      </c>
      <c r="O1256" t="s">
        <v>4151</v>
      </c>
      <c r="P1256" t="s">
        <v>4172</v>
      </c>
      <c r="Q1256" t="s">
        <v>642</v>
      </c>
      <c r="R1256">
        <v>350</v>
      </c>
      <c r="S1256">
        <v>350</v>
      </c>
      <c r="T1256">
        <v>393</v>
      </c>
      <c r="U1256">
        <v>9</v>
      </c>
      <c r="V1256">
        <v>9</v>
      </c>
      <c r="W1256">
        <v>21</v>
      </c>
      <c r="Y1256" t="s">
        <v>4433</v>
      </c>
      <c r="Z1256" t="s">
        <v>606</v>
      </c>
      <c r="AA1256">
        <v>1E-4</v>
      </c>
      <c r="AB1256">
        <v>2.8E-3</v>
      </c>
      <c r="AC1256">
        <v>9.3399999999999997E-2</v>
      </c>
      <c r="AD1256" t="s">
        <v>607</v>
      </c>
      <c r="AE1256">
        <v>0.90269999999999995</v>
      </c>
      <c r="AF1256">
        <v>5.9999999999999995E-4</v>
      </c>
      <c r="AG1256">
        <v>2.9999999999999997E-4</v>
      </c>
      <c r="AH1256">
        <v>1E-4</v>
      </c>
      <c r="AI1256" t="s">
        <v>607</v>
      </c>
      <c r="AJ1256" t="s">
        <v>607</v>
      </c>
      <c r="AK1256" t="s">
        <v>607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 t="s">
        <v>607</v>
      </c>
      <c r="AR1256" t="s">
        <v>606</v>
      </c>
      <c r="AS1256" t="s">
        <v>606</v>
      </c>
      <c r="AT1256" t="s">
        <v>606</v>
      </c>
      <c r="AU1256" t="s">
        <v>606</v>
      </c>
      <c r="BK1256">
        <v>0</v>
      </c>
      <c r="BL1256">
        <v>0</v>
      </c>
      <c r="BM1256">
        <v>0</v>
      </c>
      <c r="BN1256">
        <v>0</v>
      </c>
      <c r="BO1256">
        <v>0</v>
      </c>
      <c r="BP1256">
        <v>0</v>
      </c>
      <c r="BQ1256">
        <v>0</v>
      </c>
      <c r="BR1256">
        <v>0</v>
      </c>
      <c r="BS1256">
        <v>0</v>
      </c>
      <c r="BT1256">
        <v>0</v>
      </c>
      <c r="BU1256">
        <v>0</v>
      </c>
      <c r="BV1256">
        <v>0.64600000000000002</v>
      </c>
      <c r="BW1256">
        <v>0.79173760000000004</v>
      </c>
      <c r="BX1256">
        <v>18.7</v>
      </c>
      <c r="BY1256">
        <v>4854.3999999999996</v>
      </c>
      <c r="BZ1256">
        <v>201.2</v>
      </c>
      <c r="CB1256">
        <v>108.7</v>
      </c>
      <c r="CC1256">
        <v>3.7531290460000002</v>
      </c>
      <c r="CD1256">
        <v>3.7499388859999998</v>
      </c>
      <c r="CE1256">
        <v>216.85</v>
      </c>
      <c r="CF1256" t="s">
        <v>609</v>
      </c>
      <c r="CG1256">
        <v>5</v>
      </c>
      <c r="CH1256" t="s">
        <v>1205</v>
      </c>
      <c r="CI1256" t="s">
        <v>157</v>
      </c>
      <c r="CJ1256" t="s">
        <v>1206</v>
      </c>
      <c r="CL1256">
        <v>528.5</v>
      </c>
      <c r="CM1256">
        <v>534.5</v>
      </c>
      <c r="CN1256">
        <v>528.5</v>
      </c>
      <c r="CO1256">
        <v>534.5</v>
      </c>
      <c r="CP1256" t="s">
        <v>157</v>
      </c>
      <c r="CQ1256" t="s">
        <v>157</v>
      </c>
      <c r="CU1256">
        <v>624.9</v>
      </c>
      <c r="CV1256">
        <v>620.29999999999995</v>
      </c>
      <c r="CW1256" t="s">
        <v>4429</v>
      </c>
      <c r="CX1256">
        <v>0</v>
      </c>
      <c r="CY1256" t="s">
        <v>677</v>
      </c>
    </row>
    <row r="1257" spans="2:103" hidden="1">
      <c r="B1257">
        <v>76664</v>
      </c>
      <c r="C1257" t="s">
        <v>1588</v>
      </c>
      <c r="D1257" t="s">
        <v>592</v>
      </c>
      <c r="E1257" t="s">
        <v>3163</v>
      </c>
      <c r="F1257" t="s">
        <v>594</v>
      </c>
      <c r="G1257" t="s">
        <v>4443</v>
      </c>
      <c r="H1257">
        <v>9143</v>
      </c>
      <c r="I1257" t="s">
        <v>616</v>
      </c>
      <c r="J1257" t="s">
        <v>1591</v>
      </c>
      <c r="K1257">
        <v>18621</v>
      </c>
      <c r="L1257" t="s">
        <v>654</v>
      </c>
      <c r="M1257" t="s">
        <v>4442</v>
      </c>
      <c r="N1257" t="s">
        <v>4170</v>
      </c>
      <c r="O1257" t="s">
        <v>4151</v>
      </c>
      <c r="P1257" t="s">
        <v>4172</v>
      </c>
      <c r="Q1257" t="s">
        <v>642</v>
      </c>
      <c r="R1257">
        <v>400</v>
      </c>
      <c r="S1257">
        <v>400</v>
      </c>
      <c r="T1257">
        <v>464</v>
      </c>
      <c r="U1257">
        <v>8</v>
      </c>
      <c r="V1257">
        <v>8</v>
      </c>
      <c r="W1257">
        <v>21</v>
      </c>
      <c r="Y1257" t="s">
        <v>4433</v>
      </c>
      <c r="Z1257" t="s">
        <v>606</v>
      </c>
      <c r="AA1257">
        <v>1E-4</v>
      </c>
      <c r="AB1257">
        <v>2.0999999999999999E-3</v>
      </c>
      <c r="AC1257">
        <v>0.1124</v>
      </c>
      <c r="AD1257" t="s">
        <v>607</v>
      </c>
      <c r="AE1257">
        <v>0.8841</v>
      </c>
      <c r="AF1257">
        <v>6.9999999999999999E-4</v>
      </c>
      <c r="AG1257">
        <v>5.9999999999999995E-4</v>
      </c>
      <c r="AH1257" t="s">
        <v>607</v>
      </c>
      <c r="AI1257" t="s">
        <v>607</v>
      </c>
      <c r="AJ1257" t="s">
        <v>607</v>
      </c>
      <c r="AK1257" t="s">
        <v>607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 t="s">
        <v>606</v>
      </c>
      <c r="AR1257" t="s">
        <v>606</v>
      </c>
      <c r="AS1257" t="s">
        <v>606</v>
      </c>
      <c r="AT1257" t="s">
        <v>606</v>
      </c>
      <c r="AU1257" t="s">
        <v>606</v>
      </c>
      <c r="BK1257">
        <v>0</v>
      </c>
      <c r="BL1257">
        <v>0</v>
      </c>
      <c r="BM1257">
        <v>0</v>
      </c>
      <c r="BN1257">
        <v>0</v>
      </c>
      <c r="BO1257">
        <v>0</v>
      </c>
      <c r="BP1257">
        <v>0</v>
      </c>
      <c r="BQ1257">
        <v>0</v>
      </c>
      <c r="BR1257">
        <v>0</v>
      </c>
      <c r="BS1257">
        <v>0</v>
      </c>
      <c r="BT1257">
        <v>0</v>
      </c>
      <c r="BU1257">
        <v>0</v>
      </c>
      <c r="BV1257">
        <v>0.66400000000000003</v>
      </c>
      <c r="BW1257">
        <v>0.81379840000000003</v>
      </c>
      <c r="BX1257">
        <v>19.2</v>
      </c>
      <c r="BY1257">
        <v>4908.3</v>
      </c>
      <c r="BZ1257">
        <v>203.4</v>
      </c>
      <c r="CB1257">
        <v>108.7</v>
      </c>
      <c r="CC1257">
        <v>3.7531290460000002</v>
      </c>
      <c r="CD1257">
        <v>3.7499388859999998</v>
      </c>
      <c r="CE1257">
        <v>219.11</v>
      </c>
      <c r="CF1257" t="s">
        <v>609</v>
      </c>
      <c r="CG1257">
        <v>1</v>
      </c>
      <c r="CH1257" t="s">
        <v>1595</v>
      </c>
      <c r="CJ1257" t="s">
        <v>1596</v>
      </c>
      <c r="CL1257">
        <v>524.5</v>
      </c>
      <c r="CM1257">
        <v>530.5</v>
      </c>
      <c r="CN1257">
        <v>524.5</v>
      </c>
      <c r="CO1257">
        <v>530.5</v>
      </c>
      <c r="CU1257">
        <v>622.5</v>
      </c>
      <c r="CV1257">
        <v>618.79999999999995</v>
      </c>
      <c r="CW1257" t="s">
        <v>4429</v>
      </c>
      <c r="CX1257">
        <v>0</v>
      </c>
      <c r="CY1257" t="s">
        <v>677</v>
      </c>
    </row>
    <row r="1258" spans="2:103" hidden="1">
      <c r="B1258">
        <v>76665</v>
      </c>
      <c r="C1258" t="s">
        <v>2769</v>
      </c>
      <c r="D1258" t="s">
        <v>592</v>
      </c>
      <c r="E1258" t="s">
        <v>3163</v>
      </c>
      <c r="F1258" t="s">
        <v>594</v>
      </c>
      <c r="G1258" t="s">
        <v>4444</v>
      </c>
      <c r="H1258">
        <v>8373</v>
      </c>
      <c r="I1258" t="s">
        <v>616</v>
      </c>
      <c r="J1258" t="s">
        <v>1040</v>
      </c>
      <c r="K1258">
        <v>17057</v>
      </c>
      <c r="L1258" t="s">
        <v>654</v>
      </c>
      <c r="M1258" t="s">
        <v>1024</v>
      </c>
      <c r="N1258" t="s">
        <v>4170</v>
      </c>
      <c r="O1258" t="s">
        <v>4151</v>
      </c>
      <c r="P1258" t="s">
        <v>4172</v>
      </c>
      <c r="Q1258" t="s">
        <v>1063</v>
      </c>
      <c r="R1258">
        <v>400</v>
      </c>
      <c r="S1258">
        <v>400</v>
      </c>
      <c r="T1258">
        <v>424</v>
      </c>
      <c r="U1258">
        <v>6</v>
      </c>
      <c r="V1258">
        <v>6</v>
      </c>
      <c r="W1258">
        <v>21</v>
      </c>
      <c r="Y1258" t="s">
        <v>4445</v>
      </c>
      <c r="Z1258" t="s">
        <v>607</v>
      </c>
      <c r="AA1258">
        <v>1E-4</v>
      </c>
      <c r="AB1258">
        <v>2.7000000000000001E-3</v>
      </c>
      <c r="AC1258">
        <v>0.11990000000000001</v>
      </c>
      <c r="AD1258" t="s">
        <v>606</v>
      </c>
      <c r="AE1258">
        <v>0.877</v>
      </c>
      <c r="AF1258">
        <v>2.0000000000000001E-4</v>
      </c>
      <c r="AG1258">
        <v>1E-4</v>
      </c>
      <c r="AH1258" t="s">
        <v>606</v>
      </c>
      <c r="AI1258" t="s">
        <v>606</v>
      </c>
      <c r="AJ1258" t="s">
        <v>607</v>
      </c>
      <c r="AK1258" t="s">
        <v>607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 t="s">
        <v>606</v>
      </c>
      <c r="AR1258" t="s">
        <v>606</v>
      </c>
      <c r="AS1258" t="s">
        <v>607</v>
      </c>
      <c r="AT1258" t="s">
        <v>606</v>
      </c>
      <c r="AU1258" t="s">
        <v>606</v>
      </c>
      <c r="BK1258">
        <v>0</v>
      </c>
      <c r="BL1258">
        <v>0</v>
      </c>
      <c r="BM1258">
        <v>0</v>
      </c>
      <c r="BN1258">
        <v>0</v>
      </c>
      <c r="BO1258">
        <v>0</v>
      </c>
      <c r="BP1258">
        <v>0</v>
      </c>
      <c r="BQ1258">
        <v>0</v>
      </c>
      <c r="BR1258">
        <v>0</v>
      </c>
      <c r="BS1258">
        <v>0</v>
      </c>
      <c r="BT1258">
        <v>0</v>
      </c>
      <c r="BU1258">
        <v>0</v>
      </c>
      <c r="BV1258">
        <v>0.67100000000000004</v>
      </c>
      <c r="BW1258">
        <v>0.82237760000000004</v>
      </c>
      <c r="BX1258">
        <v>19.399999999999999</v>
      </c>
      <c r="BY1258">
        <v>4928.3999999999996</v>
      </c>
      <c r="BZ1258">
        <v>204.1</v>
      </c>
      <c r="CB1258">
        <v>117.1</v>
      </c>
      <c r="CC1258">
        <v>4.0431592580000002</v>
      </c>
      <c r="CD1258">
        <v>4.0397225719999996</v>
      </c>
      <c r="CE1258">
        <v>235.61</v>
      </c>
      <c r="CF1258" t="s">
        <v>609</v>
      </c>
      <c r="CG1258">
        <v>0</v>
      </c>
      <c r="CH1258" t="s">
        <v>1041</v>
      </c>
      <c r="CI1258" t="s">
        <v>157</v>
      </c>
      <c r="CJ1258" t="s">
        <v>1042</v>
      </c>
      <c r="CL1258">
        <v>524.5</v>
      </c>
      <c r="CM1258">
        <v>526.5</v>
      </c>
      <c r="CN1258">
        <v>524.5</v>
      </c>
      <c r="CO1258">
        <v>526.5</v>
      </c>
      <c r="CP1258" t="s">
        <v>157</v>
      </c>
      <c r="CQ1258" t="s">
        <v>157</v>
      </c>
      <c r="CU1258" t="s">
        <v>157</v>
      </c>
      <c r="CV1258">
        <v>614.70000000000005</v>
      </c>
      <c r="CW1258" t="s">
        <v>4429</v>
      </c>
      <c r="CX1258">
        <v>0</v>
      </c>
      <c r="CY1258" t="s">
        <v>677</v>
      </c>
    </row>
    <row r="1259" spans="2:103" hidden="1">
      <c r="B1259">
        <v>76688</v>
      </c>
      <c r="C1259" t="s">
        <v>4164</v>
      </c>
      <c r="D1259" t="s">
        <v>592</v>
      </c>
      <c r="E1259" t="s">
        <v>3163</v>
      </c>
      <c r="F1259" t="s">
        <v>594</v>
      </c>
      <c r="G1259" t="s">
        <v>4446</v>
      </c>
      <c r="H1259">
        <v>8309</v>
      </c>
      <c r="I1259" t="s">
        <v>616</v>
      </c>
      <c r="J1259" t="s">
        <v>954</v>
      </c>
      <c r="K1259">
        <v>13462</v>
      </c>
      <c r="L1259" t="s">
        <v>654</v>
      </c>
      <c r="M1259" t="s">
        <v>1143</v>
      </c>
      <c r="N1259" t="s">
        <v>4170</v>
      </c>
      <c r="O1259" t="s">
        <v>4151</v>
      </c>
      <c r="P1259" t="s">
        <v>4172</v>
      </c>
      <c r="Q1259" t="s">
        <v>642</v>
      </c>
      <c r="R1259">
        <v>340</v>
      </c>
      <c r="S1259">
        <v>340</v>
      </c>
      <c r="T1259">
        <v>305</v>
      </c>
      <c r="U1259">
        <v>11</v>
      </c>
      <c r="V1259">
        <v>11</v>
      </c>
      <c r="W1259">
        <v>21</v>
      </c>
      <c r="Z1259" t="s">
        <v>607</v>
      </c>
      <c r="AA1259">
        <v>1E-4</v>
      </c>
      <c r="AB1259">
        <v>2.5000000000000001E-3</v>
      </c>
      <c r="AC1259">
        <v>9.6500000000000002E-2</v>
      </c>
      <c r="AD1259" t="s">
        <v>606</v>
      </c>
      <c r="AE1259">
        <v>0.90029999999999999</v>
      </c>
      <c r="AF1259">
        <v>4.0000000000000002E-4</v>
      </c>
      <c r="AG1259">
        <v>2.0000000000000001E-4</v>
      </c>
      <c r="AH1259" t="s">
        <v>606</v>
      </c>
      <c r="AI1259" t="s">
        <v>606</v>
      </c>
      <c r="AJ1259" t="s">
        <v>607</v>
      </c>
      <c r="AK1259" t="s">
        <v>606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 t="s">
        <v>606</v>
      </c>
      <c r="AR1259" t="s">
        <v>606</v>
      </c>
      <c r="AS1259" t="s">
        <v>606</v>
      </c>
      <c r="AT1259" t="s">
        <v>606</v>
      </c>
      <c r="AU1259" t="s">
        <v>606</v>
      </c>
      <c r="BK1259">
        <v>0</v>
      </c>
      <c r="BL1259">
        <v>0</v>
      </c>
      <c r="BM1259">
        <v>0</v>
      </c>
      <c r="BN1259">
        <v>0</v>
      </c>
      <c r="BO1259">
        <v>0</v>
      </c>
      <c r="BP1259">
        <v>0</v>
      </c>
      <c r="BQ1259">
        <v>0</v>
      </c>
      <c r="BR1259">
        <v>0</v>
      </c>
      <c r="BS1259">
        <v>0</v>
      </c>
      <c r="BT1259">
        <v>0</v>
      </c>
      <c r="BU1259">
        <v>0</v>
      </c>
      <c r="BV1259">
        <v>0.64900000000000002</v>
      </c>
      <c r="BW1259">
        <v>0.79541439999999997</v>
      </c>
      <c r="BX1259">
        <v>18.8</v>
      </c>
      <c r="BY1259">
        <v>4863.5</v>
      </c>
      <c r="BZ1259">
        <v>201.4</v>
      </c>
      <c r="CB1259">
        <v>117.8</v>
      </c>
      <c r="CC1259">
        <v>4.067328442</v>
      </c>
      <c r="CD1259">
        <v>4.0638712129999996</v>
      </c>
      <c r="CE1259">
        <v>239.77</v>
      </c>
      <c r="CF1259" t="s">
        <v>609</v>
      </c>
      <c r="CG1259">
        <v>0</v>
      </c>
      <c r="CH1259" t="s">
        <v>955</v>
      </c>
      <c r="CI1259" t="s">
        <v>157</v>
      </c>
      <c r="CJ1259" t="s">
        <v>956</v>
      </c>
      <c r="CL1259">
        <v>501</v>
      </c>
      <c r="CM1259">
        <v>507.5</v>
      </c>
      <c r="CN1259">
        <v>501</v>
      </c>
      <c r="CO1259">
        <v>507.5</v>
      </c>
      <c r="CP1259" t="s">
        <v>157</v>
      </c>
      <c r="CQ1259" t="s">
        <v>157</v>
      </c>
      <c r="CU1259">
        <v>592.20000000000005</v>
      </c>
      <c r="CV1259">
        <v>587.29999999999995</v>
      </c>
      <c r="CW1259" t="s">
        <v>4429</v>
      </c>
      <c r="CX1259">
        <v>0</v>
      </c>
      <c r="CY1259" t="s">
        <v>677</v>
      </c>
    </row>
    <row r="1260" spans="2:103" hidden="1">
      <c r="B1260">
        <v>76695</v>
      </c>
      <c r="C1260" t="s">
        <v>3543</v>
      </c>
      <c r="D1260" t="s">
        <v>592</v>
      </c>
      <c r="E1260" t="s">
        <v>3163</v>
      </c>
      <c r="F1260" t="s">
        <v>594</v>
      </c>
      <c r="G1260" t="s">
        <v>4447</v>
      </c>
      <c r="H1260">
        <v>7965</v>
      </c>
      <c r="I1260" t="s">
        <v>616</v>
      </c>
      <c r="J1260" t="s">
        <v>1222</v>
      </c>
      <c r="K1260">
        <v>14507</v>
      </c>
      <c r="L1260" t="s">
        <v>654</v>
      </c>
      <c r="M1260" t="s">
        <v>1169</v>
      </c>
      <c r="N1260" t="s">
        <v>4170</v>
      </c>
      <c r="O1260" t="s">
        <v>4151</v>
      </c>
      <c r="P1260" t="s">
        <v>4172</v>
      </c>
      <c r="Q1260" t="s">
        <v>642</v>
      </c>
      <c r="R1260">
        <v>220</v>
      </c>
      <c r="S1260">
        <v>220</v>
      </c>
      <c r="T1260">
        <v>211</v>
      </c>
      <c r="U1260">
        <v>38</v>
      </c>
      <c r="V1260">
        <v>38</v>
      </c>
      <c r="W1260">
        <v>21</v>
      </c>
      <c r="Y1260" t="s">
        <v>4448</v>
      </c>
      <c r="Z1260">
        <v>1E-4</v>
      </c>
      <c r="AA1260">
        <v>1E-4</v>
      </c>
      <c r="AB1260">
        <v>3.0999999999999999E-3</v>
      </c>
      <c r="AC1260">
        <v>0.1041</v>
      </c>
      <c r="AD1260" t="s">
        <v>607</v>
      </c>
      <c r="AE1260">
        <v>0.89080000000000004</v>
      </c>
      <c r="AF1260">
        <v>1.1999999999999999E-3</v>
      </c>
      <c r="AG1260">
        <v>5.0000000000000001E-4</v>
      </c>
      <c r="AH1260" t="s">
        <v>607</v>
      </c>
      <c r="AI1260" t="s">
        <v>607</v>
      </c>
      <c r="AJ1260" t="s">
        <v>607</v>
      </c>
      <c r="AK1260" t="s">
        <v>607</v>
      </c>
      <c r="AL1260">
        <v>6.9999999999999994E-5</v>
      </c>
      <c r="AM1260">
        <v>0</v>
      </c>
      <c r="AN1260">
        <v>0</v>
      </c>
      <c r="AO1260">
        <v>0</v>
      </c>
      <c r="AP1260">
        <v>0</v>
      </c>
      <c r="AQ1260" t="s">
        <v>606</v>
      </c>
      <c r="AR1260" t="s">
        <v>606</v>
      </c>
      <c r="AS1260" t="s">
        <v>606</v>
      </c>
      <c r="AT1260" t="s">
        <v>606</v>
      </c>
      <c r="AU1260" t="s">
        <v>606</v>
      </c>
      <c r="BK1260">
        <v>0</v>
      </c>
      <c r="BL1260">
        <v>3.0000000000000001E-5</v>
      </c>
      <c r="BM1260">
        <v>0</v>
      </c>
      <c r="BN1260">
        <v>0</v>
      </c>
      <c r="BO1260">
        <v>0</v>
      </c>
      <c r="BP1260">
        <v>0</v>
      </c>
      <c r="BQ1260">
        <v>0</v>
      </c>
      <c r="BR1260">
        <v>0</v>
      </c>
      <c r="BS1260">
        <v>0</v>
      </c>
      <c r="BT1260">
        <v>0</v>
      </c>
      <c r="BU1260">
        <v>0</v>
      </c>
      <c r="BV1260">
        <v>0.65700000000000003</v>
      </c>
      <c r="BW1260">
        <v>0.80521920000000002</v>
      </c>
      <c r="BX1260">
        <v>19</v>
      </c>
      <c r="BY1260">
        <v>4883.7</v>
      </c>
      <c r="BZ1260">
        <v>202.4</v>
      </c>
      <c r="CB1260">
        <v>102.2</v>
      </c>
      <c r="CC1260">
        <v>3.5287009060000001</v>
      </c>
      <c r="CD1260">
        <v>3.5257015109999998</v>
      </c>
      <c r="CE1260">
        <v>199.75</v>
      </c>
      <c r="CF1260" t="s">
        <v>609</v>
      </c>
      <c r="CG1260">
        <v>8</v>
      </c>
      <c r="CH1260" t="s">
        <v>1223</v>
      </c>
      <c r="CI1260" t="s">
        <v>157</v>
      </c>
      <c r="CJ1260" t="s">
        <v>1224</v>
      </c>
      <c r="CL1260">
        <v>1398</v>
      </c>
      <c r="CM1260">
        <v>1407</v>
      </c>
      <c r="CN1260">
        <v>1398</v>
      </c>
      <c r="CO1260">
        <v>1407</v>
      </c>
      <c r="CP1260" t="s">
        <v>157</v>
      </c>
      <c r="CQ1260" t="s">
        <v>157</v>
      </c>
      <c r="CU1260">
        <v>565</v>
      </c>
      <c r="CV1260">
        <v>561.29999999999995</v>
      </c>
      <c r="CW1260" t="s">
        <v>4429</v>
      </c>
      <c r="CX1260">
        <v>0</v>
      </c>
      <c r="CY1260" t="s">
        <v>677</v>
      </c>
    </row>
    <row r="1261" spans="2:103" hidden="1">
      <c r="B1261">
        <v>76670</v>
      </c>
      <c r="C1261" t="s">
        <v>2190</v>
      </c>
      <c r="D1261" t="s">
        <v>592</v>
      </c>
      <c r="E1261" t="s">
        <v>3163</v>
      </c>
      <c r="F1261" t="s">
        <v>594</v>
      </c>
      <c r="G1261" t="s">
        <v>4449</v>
      </c>
      <c r="H1261">
        <v>6819</v>
      </c>
      <c r="I1261" t="s">
        <v>616</v>
      </c>
      <c r="J1261" t="s">
        <v>3244</v>
      </c>
      <c r="L1261" t="s">
        <v>599</v>
      </c>
      <c r="M1261" t="s">
        <v>831</v>
      </c>
      <c r="N1261" t="s">
        <v>4170</v>
      </c>
      <c r="O1261" t="s">
        <v>4151</v>
      </c>
      <c r="P1261" t="s">
        <v>4172</v>
      </c>
      <c r="Q1261" t="s">
        <v>642</v>
      </c>
      <c r="R1261">
        <v>390</v>
      </c>
      <c r="S1261">
        <v>390</v>
      </c>
      <c r="T1261">
        <v>415</v>
      </c>
      <c r="U1261">
        <v>19</v>
      </c>
      <c r="V1261">
        <v>19</v>
      </c>
      <c r="W1261">
        <v>20</v>
      </c>
      <c r="Y1261" t="s">
        <v>4450</v>
      </c>
      <c r="Z1261" t="s">
        <v>607</v>
      </c>
      <c r="AA1261">
        <v>1E-4</v>
      </c>
      <c r="AB1261">
        <v>2.3E-3</v>
      </c>
      <c r="AC1261">
        <v>0.1099</v>
      </c>
      <c r="AD1261" t="s">
        <v>607</v>
      </c>
      <c r="AE1261">
        <v>0.88539999999999996</v>
      </c>
      <c r="AF1261">
        <v>1.2999999999999999E-3</v>
      </c>
      <c r="AG1261">
        <v>8.0000000000000004E-4</v>
      </c>
      <c r="AH1261">
        <v>1E-4</v>
      </c>
      <c r="AI1261" t="s">
        <v>607</v>
      </c>
      <c r="AJ1261" t="s">
        <v>607</v>
      </c>
      <c r="AK1261" t="s">
        <v>606</v>
      </c>
      <c r="AL1261">
        <v>6.0000000000000002E-5</v>
      </c>
      <c r="AM1261">
        <v>0</v>
      </c>
      <c r="AN1261">
        <v>0</v>
      </c>
      <c r="AO1261">
        <v>0</v>
      </c>
      <c r="AP1261">
        <v>0</v>
      </c>
      <c r="AQ1261" t="s">
        <v>606</v>
      </c>
      <c r="AR1261" t="s">
        <v>606</v>
      </c>
      <c r="AS1261" t="s">
        <v>606</v>
      </c>
      <c r="AT1261" t="s">
        <v>606</v>
      </c>
      <c r="AU1261" t="s">
        <v>606</v>
      </c>
      <c r="BK1261">
        <v>0</v>
      </c>
      <c r="BL1261">
        <v>4.0000000000000003E-5</v>
      </c>
      <c r="BM1261">
        <v>0</v>
      </c>
      <c r="BN1261">
        <v>0</v>
      </c>
      <c r="BO1261">
        <v>0</v>
      </c>
      <c r="BP1261">
        <v>0</v>
      </c>
      <c r="BQ1261">
        <v>0</v>
      </c>
      <c r="BR1261">
        <v>0</v>
      </c>
      <c r="BS1261">
        <v>0</v>
      </c>
      <c r="BT1261">
        <v>0</v>
      </c>
      <c r="BU1261">
        <v>0</v>
      </c>
      <c r="BV1261">
        <v>0.66300000000000003</v>
      </c>
      <c r="BW1261">
        <v>0.81257279999999998</v>
      </c>
      <c r="BX1261">
        <v>19.2</v>
      </c>
      <c r="BY1261">
        <v>4901</v>
      </c>
      <c r="BZ1261">
        <v>203.2</v>
      </c>
      <c r="CB1261">
        <v>107.5</v>
      </c>
      <c r="CC1261">
        <v>3.7116961590000002</v>
      </c>
      <c r="CD1261">
        <v>3.7085412170000001</v>
      </c>
      <c r="CE1261">
        <v>217.2</v>
      </c>
      <c r="CF1261" t="s">
        <v>609</v>
      </c>
      <c r="CG1261">
        <v>25</v>
      </c>
      <c r="CH1261" t="s">
        <v>2194</v>
      </c>
      <c r="CJ1261" t="s">
        <v>2195</v>
      </c>
      <c r="CL1261">
        <v>524</v>
      </c>
      <c r="CM1261">
        <v>525.70000000000005</v>
      </c>
      <c r="CN1261">
        <v>524</v>
      </c>
      <c r="CO1261">
        <v>525.70000000000005</v>
      </c>
      <c r="CU1261">
        <v>624.1</v>
      </c>
      <c r="CV1261">
        <v>620.5</v>
      </c>
      <c r="CW1261" t="s">
        <v>4429</v>
      </c>
      <c r="CX1261">
        <v>0</v>
      </c>
      <c r="CY1261" t="s">
        <v>677</v>
      </c>
    </row>
    <row r="1262" spans="2:103" hidden="1">
      <c r="B1262">
        <v>76672</v>
      </c>
      <c r="C1262" t="s">
        <v>2777</v>
      </c>
      <c r="D1262" t="s">
        <v>592</v>
      </c>
      <c r="E1262" t="s">
        <v>3163</v>
      </c>
      <c r="F1262" t="s">
        <v>594</v>
      </c>
      <c r="G1262" t="s">
        <v>4451</v>
      </c>
      <c r="H1262">
        <v>739</v>
      </c>
      <c r="I1262" t="s">
        <v>616</v>
      </c>
      <c r="J1262" t="s">
        <v>1062</v>
      </c>
      <c r="K1262">
        <v>15238</v>
      </c>
      <c r="L1262" t="s">
        <v>599</v>
      </c>
      <c r="N1262" t="s">
        <v>4170</v>
      </c>
      <c r="O1262" t="s">
        <v>4151</v>
      </c>
      <c r="P1262" t="s">
        <v>4172</v>
      </c>
      <c r="Q1262" t="s">
        <v>1063</v>
      </c>
      <c r="R1262">
        <v>390</v>
      </c>
      <c r="S1262">
        <v>390</v>
      </c>
      <c r="T1262">
        <v>427</v>
      </c>
      <c r="U1262">
        <v>10</v>
      </c>
      <c r="V1262">
        <v>10</v>
      </c>
      <c r="W1262">
        <v>20</v>
      </c>
      <c r="Y1262" t="s">
        <v>4428</v>
      </c>
      <c r="Z1262" t="s">
        <v>607</v>
      </c>
      <c r="AA1262">
        <v>1E-4</v>
      </c>
      <c r="AB1262">
        <v>2.3E-3</v>
      </c>
      <c r="AC1262">
        <v>0.1013</v>
      </c>
      <c r="AD1262" t="s">
        <v>607</v>
      </c>
      <c r="AE1262">
        <v>0.8952</v>
      </c>
      <c r="AF1262">
        <v>6.9999999999999999E-4</v>
      </c>
      <c r="AG1262">
        <v>2.9999999999999997E-4</v>
      </c>
      <c r="AH1262" t="s">
        <v>606</v>
      </c>
      <c r="AI1262" t="s">
        <v>606</v>
      </c>
      <c r="AJ1262" t="s">
        <v>607</v>
      </c>
      <c r="AK1262" t="s">
        <v>607</v>
      </c>
      <c r="AL1262">
        <v>5.0000000000000002E-5</v>
      </c>
      <c r="AM1262">
        <v>0</v>
      </c>
      <c r="AN1262">
        <v>0</v>
      </c>
      <c r="AO1262">
        <v>0</v>
      </c>
      <c r="AP1262">
        <v>0</v>
      </c>
      <c r="AQ1262" t="s">
        <v>606</v>
      </c>
      <c r="AR1262" t="s">
        <v>606</v>
      </c>
      <c r="AS1262" t="s">
        <v>606</v>
      </c>
      <c r="AT1262" t="s">
        <v>606</v>
      </c>
      <c r="AU1262" t="s">
        <v>606</v>
      </c>
      <c r="BK1262">
        <v>0</v>
      </c>
      <c r="BL1262">
        <v>4.0000000000000003E-5</v>
      </c>
      <c r="BM1262">
        <v>0</v>
      </c>
      <c r="BN1262">
        <v>0</v>
      </c>
      <c r="BO1262">
        <v>0</v>
      </c>
      <c r="BP1262">
        <v>0</v>
      </c>
      <c r="BQ1262">
        <v>0</v>
      </c>
      <c r="BR1262">
        <v>1.0000000000000001E-5</v>
      </c>
      <c r="BS1262">
        <v>0</v>
      </c>
      <c r="BT1262">
        <v>0</v>
      </c>
      <c r="BU1262">
        <v>0</v>
      </c>
      <c r="BV1262">
        <v>0.65400000000000003</v>
      </c>
      <c r="BW1262">
        <v>0.80154239999999999</v>
      </c>
      <c r="BX1262">
        <v>18.899999999999999</v>
      </c>
      <c r="BY1262">
        <v>4877</v>
      </c>
      <c r="BZ1262">
        <v>202.1</v>
      </c>
      <c r="CB1262">
        <v>102.2</v>
      </c>
      <c r="CC1262">
        <v>3.5287009060000001</v>
      </c>
      <c r="CD1262">
        <v>3.5257015109999998</v>
      </c>
      <c r="CE1262">
        <v>203.53</v>
      </c>
      <c r="CF1262" t="s">
        <v>609</v>
      </c>
      <c r="CG1262">
        <v>7.5</v>
      </c>
      <c r="CH1262" t="s">
        <v>1064</v>
      </c>
      <c r="CI1262" t="s">
        <v>157</v>
      </c>
      <c r="CJ1262" t="s">
        <v>1065</v>
      </c>
      <c r="CL1262">
        <v>508.5</v>
      </c>
      <c r="CM1262">
        <v>511</v>
      </c>
      <c r="CN1262">
        <v>508.5</v>
      </c>
      <c r="CO1262">
        <v>511</v>
      </c>
      <c r="CP1262" t="s">
        <v>157</v>
      </c>
      <c r="CQ1262" t="s">
        <v>157</v>
      </c>
      <c r="CU1262">
        <v>612.9</v>
      </c>
      <c r="CV1262">
        <v>607.79999999999995</v>
      </c>
      <c r="CW1262" t="s">
        <v>4429</v>
      </c>
      <c r="CX1262">
        <v>0</v>
      </c>
      <c r="CY1262" t="s">
        <v>677</v>
      </c>
    </row>
    <row r="1263" spans="2:103" hidden="1">
      <c r="B1263">
        <v>76675</v>
      </c>
      <c r="C1263" t="s">
        <v>2747</v>
      </c>
      <c r="D1263" t="s">
        <v>592</v>
      </c>
      <c r="E1263" t="s">
        <v>3163</v>
      </c>
      <c r="F1263" t="s">
        <v>594</v>
      </c>
      <c r="G1263" t="s">
        <v>4452</v>
      </c>
      <c r="H1263">
        <v>1097</v>
      </c>
      <c r="I1263" t="s">
        <v>616</v>
      </c>
      <c r="J1263" t="s">
        <v>1069</v>
      </c>
      <c r="K1263">
        <v>15224</v>
      </c>
      <c r="L1263" t="s">
        <v>599</v>
      </c>
      <c r="M1263" t="s">
        <v>600</v>
      </c>
      <c r="N1263" t="s">
        <v>4170</v>
      </c>
      <c r="O1263" t="s">
        <v>4151</v>
      </c>
      <c r="P1263" t="s">
        <v>4172</v>
      </c>
      <c r="Q1263" t="s">
        <v>642</v>
      </c>
      <c r="R1263">
        <v>410</v>
      </c>
      <c r="S1263">
        <v>410</v>
      </c>
      <c r="T1263">
        <v>451</v>
      </c>
      <c r="U1263">
        <v>17</v>
      </c>
      <c r="V1263">
        <v>17</v>
      </c>
      <c r="W1263">
        <v>20</v>
      </c>
      <c r="Y1263" t="s">
        <v>4428</v>
      </c>
      <c r="Z1263" t="s">
        <v>607</v>
      </c>
      <c r="AA1263">
        <v>1E-4</v>
      </c>
      <c r="AB1263">
        <v>2.0999999999999999E-3</v>
      </c>
      <c r="AC1263">
        <v>0.14380000000000001</v>
      </c>
      <c r="AD1263" t="s">
        <v>606</v>
      </c>
      <c r="AE1263">
        <v>0.85309999999999997</v>
      </c>
      <c r="AF1263">
        <v>4.0000000000000002E-4</v>
      </c>
      <c r="AG1263">
        <v>2.0000000000000001E-4</v>
      </c>
      <c r="AH1263">
        <v>2.0000000000000001E-4</v>
      </c>
      <c r="AI1263" t="s">
        <v>607</v>
      </c>
      <c r="AJ1263" t="s">
        <v>607</v>
      </c>
      <c r="AK1263" t="s">
        <v>607</v>
      </c>
      <c r="AL1263">
        <v>6.9999999999999994E-5</v>
      </c>
      <c r="AM1263">
        <v>0</v>
      </c>
      <c r="AN1263">
        <v>0</v>
      </c>
      <c r="AO1263">
        <v>0</v>
      </c>
      <c r="AP1263">
        <v>0</v>
      </c>
      <c r="AQ1263" t="s">
        <v>606</v>
      </c>
      <c r="AR1263" t="s">
        <v>606</v>
      </c>
      <c r="AS1263" t="s">
        <v>606</v>
      </c>
      <c r="AT1263" t="s">
        <v>606</v>
      </c>
      <c r="AU1263" t="s">
        <v>606</v>
      </c>
      <c r="BK1263">
        <v>0</v>
      </c>
      <c r="BL1263">
        <v>3.0000000000000001E-5</v>
      </c>
      <c r="BM1263">
        <v>0</v>
      </c>
      <c r="BN1263">
        <v>0</v>
      </c>
      <c r="BO1263">
        <v>0</v>
      </c>
      <c r="BP1263">
        <v>0</v>
      </c>
      <c r="BQ1263">
        <v>0</v>
      </c>
      <c r="BR1263">
        <v>0</v>
      </c>
      <c r="BS1263">
        <v>0</v>
      </c>
      <c r="BT1263">
        <v>0</v>
      </c>
      <c r="BU1263">
        <v>0</v>
      </c>
      <c r="BV1263">
        <v>0.69499999999999995</v>
      </c>
      <c r="BW1263">
        <v>0.85179199999999999</v>
      </c>
      <c r="BX1263">
        <v>20.100000000000001</v>
      </c>
      <c r="BY1263">
        <v>4995.3</v>
      </c>
      <c r="BZ1263">
        <v>206.9</v>
      </c>
      <c r="CB1263">
        <v>114.9</v>
      </c>
      <c r="CC1263">
        <v>3.967198964</v>
      </c>
      <c r="CD1263">
        <v>3.9638268449999998</v>
      </c>
      <c r="CE1263">
        <v>232.6</v>
      </c>
      <c r="CF1263" t="s">
        <v>609</v>
      </c>
      <c r="CG1263">
        <v>0</v>
      </c>
      <c r="CH1263" t="s">
        <v>1070</v>
      </c>
      <c r="CI1263" t="s">
        <v>157</v>
      </c>
      <c r="CJ1263" t="s">
        <v>611</v>
      </c>
      <c r="CL1263">
        <v>533</v>
      </c>
      <c r="CM1263">
        <v>535</v>
      </c>
      <c r="CN1263">
        <v>533</v>
      </c>
      <c r="CO1263">
        <v>535</v>
      </c>
      <c r="CP1263" t="s">
        <v>157</v>
      </c>
      <c r="CQ1263" t="s">
        <v>157</v>
      </c>
      <c r="CU1263">
        <v>638.9</v>
      </c>
      <c r="CV1263">
        <v>634.29999999999995</v>
      </c>
      <c r="CW1263" t="s">
        <v>4429</v>
      </c>
      <c r="CX1263">
        <v>0</v>
      </c>
      <c r="CY1263" t="s">
        <v>677</v>
      </c>
    </row>
    <row r="1264" spans="2:103" hidden="1">
      <c r="B1264">
        <v>76677</v>
      </c>
      <c r="C1264" t="s">
        <v>1691</v>
      </c>
      <c r="D1264" t="s">
        <v>592</v>
      </c>
      <c r="E1264" t="s">
        <v>3163</v>
      </c>
      <c r="F1264" t="s">
        <v>594</v>
      </c>
      <c r="G1264" t="s">
        <v>4453</v>
      </c>
      <c r="H1264">
        <v>1080</v>
      </c>
      <c r="I1264" t="s">
        <v>616</v>
      </c>
      <c r="J1264" t="s">
        <v>1693</v>
      </c>
      <c r="K1264">
        <v>18869</v>
      </c>
      <c r="L1264" t="s">
        <v>638</v>
      </c>
      <c r="M1264" t="s">
        <v>831</v>
      </c>
      <c r="N1264" t="s">
        <v>4170</v>
      </c>
      <c r="O1264" t="s">
        <v>4151</v>
      </c>
      <c r="P1264" t="s">
        <v>4172</v>
      </c>
      <c r="Q1264" t="s">
        <v>642</v>
      </c>
      <c r="R1264">
        <v>290</v>
      </c>
      <c r="S1264">
        <v>290</v>
      </c>
      <c r="T1264">
        <v>327</v>
      </c>
      <c r="U1264">
        <v>20</v>
      </c>
      <c r="V1264">
        <v>20</v>
      </c>
      <c r="W1264">
        <v>20</v>
      </c>
      <c r="Y1264" t="s">
        <v>4433</v>
      </c>
      <c r="Z1264" t="s">
        <v>607</v>
      </c>
      <c r="AA1264">
        <v>1E-4</v>
      </c>
      <c r="AB1264">
        <v>2.5000000000000001E-3</v>
      </c>
      <c r="AC1264">
        <v>0.10440000000000001</v>
      </c>
      <c r="AD1264" t="s">
        <v>607</v>
      </c>
      <c r="AE1264">
        <v>0.89180000000000004</v>
      </c>
      <c r="AF1264">
        <v>8.0000000000000004E-4</v>
      </c>
      <c r="AG1264">
        <v>4.0000000000000002E-4</v>
      </c>
      <c r="AH1264" t="s">
        <v>607</v>
      </c>
      <c r="AI1264" t="s">
        <v>607</v>
      </c>
      <c r="AJ1264" t="s">
        <v>607</v>
      </c>
      <c r="AK1264" t="s">
        <v>607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 t="s">
        <v>606</v>
      </c>
      <c r="AR1264" t="s">
        <v>606</v>
      </c>
      <c r="AS1264" t="s">
        <v>606</v>
      </c>
      <c r="AT1264" t="s">
        <v>606</v>
      </c>
      <c r="AU1264" t="s">
        <v>606</v>
      </c>
      <c r="BK1264">
        <v>0</v>
      </c>
      <c r="BL1264">
        <v>0</v>
      </c>
      <c r="BM1264">
        <v>0</v>
      </c>
      <c r="BN1264">
        <v>0</v>
      </c>
      <c r="BO1264">
        <v>0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>
        <v>0</v>
      </c>
      <c r="BV1264">
        <v>0.65700000000000003</v>
      </c>
      <c r="BW1264">
        <v>0.80521920000000002</v>
      </c>
      <c r="BX1264">
        <v>19</v>
      </c>
      <c r="BY1264">
        <v>4885.5</v>
      </c>
      <c r="BZ1264">
        <v>202.5</v>
      </c>
      <c r="CB1264">
        <v>109.5</v>
      </c>
      <c r="CC1264">
        <v>3.7807509709999998</v>
      </c>
      <c r="CD1264">
        <v>3.7775373330000002</v>
      </c>
      <c r="CE1264">
        <v>220.28</v>
      </c>
      <c r="CF1264" t="s">
        <v>609</v>
      </c>
      <c r="CG1264">
        <v>10</v>
      </c>
      <c r="CH1264" t="s">
        <v>1695</v>
      </c>
      <c r="CI1264" t="s">
        <v>157</v>
      </c>
      <c r="CJ1264" t="s">
        <v>1696</v>
      </c>
      <c r="CL1264">
        <v>508.5</v>
      </c>
      <c r="CM1264">
        <v>511.5</v>
      </c>
      <c r="CN1264">
        <v>508.5</v>
      </c>
      <c r="CO1264">
        <v>511.5</v>
      </c>
      <c r="CU1264">
        <v>614.79999999999995</v>
      </c>
      <c r="CV1264">
        <v>611.20000000000005</v>
      </c>
      <c r="CW1264" t="s">
        <v>4429</v>
      </c>
      <c r="CX1264">
        <v>0</v>
      </c>
      <c r="CY1264" t="s">
        <v>677</v>
      </c>
    </row>
    <row r="1265" spans="2:103" hidden="1">
      <c r="B1265">
        <v>76705</v>
      </c>
      <c r="C1265" t="s">
        <v>4454</v>
      </c>
      <c r="D1265" t="s">
        <v>592</v>
      </c>
      <c r="E1265" t="s">
        <v>3163</v>
      </c>
      <c r="F1265" t="s">
        <v>594</v>
      </c>
      <c r="G1265" t="s">
        <v>4455</v>
      </c>
      <c r="H1265">
        <v>16404</v>
      </c>
      <c r="I1265" t="s">
        <v>616</v>
      </c>
      <c r="J1265" t="s">
        <v>1464</v>
      </c>
      <c r="K1265">
        <v>13427</v>
      </c>
      <c r="L1265" t="s">
        <v>638</v>
      </c>
      <c r="M1265" t="s">
        <v>1096</v>
      </c>
      <c r="N1265" t="s">
        <v>4170</v>
      </c>
      <c r="O1265" t="s">
        <v>4151</v>
      </c>
      <c r="P1265" t="s">
        <v>4172</v>
      </c>
      <c r="Q1265" t="s">
        <v>642</v>
      </c>
      <c r="R1265">
        <v>950</v>
      </c>
      <c r="S1265">
        <v>950</v>
      </c>
      <c r="T1265">
        <v>697</v>
      </c>
      <c r="U1265">
        <v>9</v>
      </c>
      <c r="V1265">
        <v>9</v>
      </c>
      <c r="W1265">
        <v>21</v>
      </c>
      <c r="Y1265" t="s">
        <v>4456</v>
      </c>
      <c r="Z1265" t="s">
        <v>607</v>
      </c>
      <c r="AA1265">
        <v>8.0000000000000004E-4</v>
      </c>
      <c r="AB1265">
        <v>1.35E-2</v>
      </c>
      <c r="AC1265">
        <v>1.7299999999999999E-2</v>
      </c>
      <c r="AD1265" t="s">
        <v>607</v>
      </c>
      <c r="AE1265">
        <v>0.96009999999999995</v>
      </c>
      <c r="AF1265">
        <v>3.8E-3</v>
      </c>
      <c r="AG1265">
        <v>4.0000000000000002E-4</v>
      </c>
      <c r="AH1265">
        <v>2.0000000000000001E-4</v>
      </c>
      <c r="AI1265">
        <v>2.0000000000000001E-4</v>
      </c>
      <c r="AJ1265">
        <v>4.0000000000000002E-4</v>
      </c>
      <c r="AK1265">
        <v>4.0000000000000002E-4</v>
      </c>
      <c r="AL1265">
        <v>5.1000000000000004E-4</v>
      </c>
      <c r="AM1265">
        <v>4.4000000000000002E-4</v>
      </c>
      <c r="AN1265">
        <v>8.4999999999999995E-4</v>
      </c>
      <c r="AO1265">
        <v>1.8000000000000001E-4</v>
      </c>
      <c r="AP1265">
        <v>0</v>
      </c>
      <c r="AQ1265" t="s">
        <v>607</v>
      </c>
      <c r="AR1265" t="s">
        <v>607</v>
      </c>
      <c r="AS1265" t="s">
        <v>606</v>
      </c>
      <c r="AT1265" t="s">
        <v>606</v>
      </c>
      <c r="AU1265" t="s">
        <v>606</v>
      </c>
      <c r="BK1265">
        <v>3.0000000000000001E-5</v>
      </c>
      <c r="BL1265">
        <v>5.0000000000000002E-5</v>
      </c>
      <c r="BM1265">
        <v>4.0000000000000003E-5</v>
      </c>
      <c r="BN1265">
        <v>0</v>
      </c>
      <c r="BO1265">
        <v>0</v>
      </c>
      <c r="BP1265">
        <v>2.0000000000000002E-5</v>
      </c>
      <c r="BQ1265">
        <v>0</v>
      </c>
      <c r="BR1265">
        <v>4.4000000000000002E-4</v>
      </c>
      <c r="BS1265">
        <v>6.0000000000000002E-5</v>
      </c>
      <c r="BT1265">
        <v>6.9999999999999994E-5</v>
      </c>
      <c r="BU1265">
        <v>2.1000000000000001E-4</v>
      </c>
      <c r="BV1265">
        <v>0.58899999999999997</v>
      </c>
      <c r="BW1265">
        <v>0.72187840000000003</v>
      </c>
      <c r="BX1265">
        <v>17.100000000000001</v>
      </c>
      <c r="BY1265">
        <v>4621.8</v>
      </c>
      <c r="BZ1265">
        <v>193.4</v>
      </c>
      <c r="CB1265">
        <v>105.5</v>
      </c>
      <c r="CC1265">
        <v>3.6426413470000001</v>
      </c>
      <c r="CD1265">
        <v>3.6395451009999999</v>
      </c>
      <c r="CE1265">
        <v>213.48</v>
      </c>
      <c r="CF1265" t="s">
        <v>609</v>
      </c>
      <c r="CG1265">
        <v>15</v>
      </c>
      <c r="CH1265" t="s">
        <v>4457</v>
      </c>
      <c r="CI1265" t="s">
        <v>157</v>
      </c>
      <c r="CJ1265" t="s">
        <v>1466</v>
      </c>
      <c r="CL1265">
        <v>1482</v>
      </c>
      <c r="CM1265">
        <v>1975</v>
      </c>
      <c r="CN1265">
        <v>1482</v>
      </c>
      <c r="CO1265">
        <v>1975</v>
      </c>
      <c r="CP1265" t="s">
        <v>157</v>
      </c>
      <c r="CQ1265" t="s">
        <v>157</v>
      </c>
      <c r="CU1265">
        <v>546.29999999999995</v>
      </c>
      <c r="CV1265">
        <v>542.6</v>
      </c>
      <c r="CW1265" t="s">
        <v>4429</v>
      </c>
      <c r="CX1265">
        <v>0</v>
      </c>
      <c r="CY1265" t="s">
        <v>677</v>
      </c>
    </row>
    <row r="1266" spans="2:103" hidden="1">
      <c r="B1266">
        <v>76703</v>
      </c>
      <c r="C1266" t="s">
        <v>4458</v>
      </c>
      <c r="D1266" t="s">
        <v>592</v>
      </c>
      <c r="E1266" t="s">
        <v>3163</v>
      </c>
      <c r="F1266" t="s">
        <v>594</v>
      </c>
      <c r="G1266" t="s">
        <v>4459</v>
      </c>
      <c r="H1266">
        <v>17032</v>
      </c>
      <c r="I1266" t="s">
        <v>616</v>
      </c>
      <c r="J1266" t="s">
        <v>1469</v>
      </c>
      <c r="K1266">
        <v>13430</v>
      </c>
      <c r="L1266" t="s">
        <v>1178</v>
      </c>
      <c r="M1266" t="s">
        <v>4169</v>
      </c>
      <c r="N1266" t="s">
        <v>4170</v>
      </c>
      <c r="O1266" t="s">
        <v>4151</v>
      </c>
      <c r="P1266" t="s">
        <v>4172</v>
      </c>
      <c r="Q1266" t="s">
        <v>642</v>
      </c>
      <c r="R1266">
        <v>900</v>
      </c>
      <c r="S1266">
        <v>900</v>
      </c>
      <c r="T1266">
        <v>726</v>
      </c>
      <c r="U1266">
        <v>10</v>
      </c>
      <c r="V1266">
        <v>10</v>
      </c>
      <c r="W1266">
        <v>21</v>
      </c>
      <c r="Y1266" t="s">
        <v>4410</v>
      </c>
      <c r="Z1266" t="s">
        <v>607</v>
      </c>
      <c r="AA1266">
        <v>8.0000000000000004E-4</v>
      </c>
      <c r="AB1266">
        <v>1.2500000000000001E-2</v>
      </c>
      <c r="AC1266">
        <v>1.77E-2</v>
      </c>
      <c r="AD1266" t="s">
        <v>607</v>
      </c>
      <c r="AE1266">
        <v>0.96</v>
      </c>
      <c r="AF1266">
        <v>4.0000000000000001E-3</v>
      </c>
      <c r="AG1266">
        <v>5.0000000000000001E-4</v>
      </c>
      <c r="AH1266">
        <v>2.0000000000000001E-4</v>
      </c>
      <c r="AI1266">
        <v>2.0000000000000001E-4</v>
      </c>
      <c r="AJ1266">
        <v>4.0000000000000002E-4</v>
      </c>
      <c r="AK1266">
        <v>5.0000000000000001E-4</v>
      </c>
      <c r="AL1266">
        <v>7.9000000000000001E-4</v>
      </c>
      <c r="AM1266">
        <v>5.1000000000000004E-4</v>
      </c>
      <c r="AN1266">
        <v>1.0300000000000001E-3</v>
      </c>
      <c r="AO1266">
        <v>9.0000000000000006E-5</v>
      </c>
      <c r="AP1266">
        <v>0</v>
      </c>
      <c r="AQ1266" t="s">
        <v>606</v>
      </c>
      <c r="AR1266" t="s">
        <v>606</v>
      </c>
      <c r="AS1266" t="s">
        <v>606</v>
      </c>
      <c r="AT1266" t="s">
        <v>606</v>
      </c>
      <c r="AU1266" t="s">
        <v>606</v>
      </c>
      <c r="BK1266">
        <v>1.0000000000000001E-5</v>
      </c>
      <c r="BL1266">
        <v>6.0000000000000002E-5</v>
      </c>
      <c r="BM1266">
        <v>1.0000000000000001E-5</v>
      </c>
      <c r="BN1266">
        <v>0</v>
      </c>
      <c r="BO1266">
        <v>0</v>
      </c>
      <c r="BP1266">
        <v>1.0000000000000001E-5</v>
      </c>
      <c r="BQ1266">
        <v>0</v>
      </c>
      <c r="BR1266">
        <v>4.4999999999999999E-4</v>
      </c>
      <c r="BS1266">
        <v>4.0000000000000003E-5</v>
      </c>
      <c r="BT1266">
        <v>4.0000000000000003E-5</v>
      </c>
      <c r="BU1266">
        <v>1.6000000000000001E-4</v>
      </c>
      <c r="BV1266">
        <v>0.58899999999999997</v>
      </c>
      <c r="BW1266">
        <v>0.72187840000000003</v>
      </c>
      <c r="BX1266">
        <v>17.100000000000001</v>
      </c>
      <c r="BY1266">
        <v>4623.6000000000004</v>
      </c>
      <c r="BZ1266">
        <v>193.6</v>
      </c>
      <c r="CB1266">
        <v>104.4</v>
      </c>
      <c r="CC1266">
        <v>3.6046611999999998</v>
      </c>
      <c r="CD1266">
        <v>3.6015972380000001</v>
      </c>
      <c r="CE1266">
        <v>212.06</v>
      </c>
      <c r="CF1266" t="s">
        <v>609</v>
      </c>
      <c r="CG1266">
        <v>10</v>
      </c>
      <c r="CH1266" t="s">
        <v>4460</v>
      </c>
      <c r="CJ1266" t="s">
        <v>1471</v>
      </c>
      <c r="CU1266">
        <v>543.5</v>
      </c>
      <c r="CV1266">
        <v>539.20000000000005</v>
      </c>
      <c r="CW1266" t="s">
        <v>4429</v>
      </c>
      <c r="CX1266">
        <v>0</v>
      </c>
      <c r="CY1266" t="s">
        <v>677</v>
      </c>
    </row>
    <row r="1267" spans="2:103" hidden="1">
      <c r="B1267">
        <v>76839</v>
      </c>
      <c r="C1267" t="s">
        <v>2368</v>
      </c>
      <c r="D1267" t="s">
        <v>592</v>
      </c>
      <c r="E1267" t="s">
        <v>3163</v>
      </c>
      <c r="F1267" t="s">
        <v>594</v>
      </c>
      <c r="G1267" t="s">
        <v>4461</v>
      </c>
      <c r="H1267">
        <v>11698</v>
      </c>
      <c r="I1267" t="s">
        <v>616</v>
      </c>
      <c r="J1267" t="s">
        <v>1459</v>
      </c>
      <c r="K1267">
        <v>10384</v>
      </c>
      <c r="L1267" t="s">
        <v>638</v>
      </c>
      <c r="M1267" t="s">
        <v>1096</v>
      </c>
      <c r="N1267" t="s">
        <v>4170</v>
      </c>
      <c r="O1267" t="s">
        <v>4132</v>
      </c>
      <c r="P1267" t="s">
        <v>4172</v>
      </c>
      <c r="Q1267" t="s">
        <v>642</v>
      </c>
      <c r="R1267">
        <v>430</v>
      </c>
      <c r="S1267">
        <v>430</v>
      </c>
      <c r="T1267">
        <v>396</v>
      </c>
      <c r="U1267">
        <v>3</v>
      </c>
      <c r="V1267">
        <v>3</v>
      </c>
      <c r="W1267">
        <v>20</v>
      </c>
      <c r="Y1267" t="s">
        <v>4462</v>
      </c>
      <c r="Z1267" t="s">
        <v>607</v>
      </c>
      <c r="AA1267">
        <v>1.1000000000000001E-3</v>
      </c>
      <c r="AB1267">
        <v>2.01E-2</v>
      </c>
      <c r="AC1267">
        <v>2.0299999999999999E-2</v>
      </c>
      <c r="AD1267" t="s">
        <v>607</v>
      </c>
      <c r="AE1267">
        <v>0.94469999999999998</v>
      </c>
      <c r="AF1267">
        <v>5.7999999999999996E-3</v>
      </c>
      <c r="AG1267">
        <v>1E-3</v>
      </c>
      <c r="AH1267">
        <v>5.0000000000000001E-4</v>
      </c>
      <c r="AI1267">
        <v>4.0000000000000002E-4</v>
      </c>
      <c r="AJ1267">
        <v>8.9999999999999998E-4</v>
      </c>
      <c r="AK1267">
        <v>6.9999999999999999E-4</v>
      </c>
      <c r="AL1267">
        <v>9.3000000000000005E-4</v>
      </c>
      <c r="AM1267">
        <v>6.9999999999999999E-4</v>
      </c>
      <c r="AN1267">
        <v>1.5900000000000001E-3</v>
      </c>
      <c r="AO1267">
        <v>0</v>
      </c>
      <c r="AP1267">
        <v>0</v>
      </c>
      <c r="AQ1267" t="s">
        <v>606</v>
      </c>
      <c r="AR1267" t="s">
        <v>606</v>
      </c>
      <c r="AS1267" t="s">
        <v>606</v>
      </c>
      <c r="AT1267" t="s">
        <v>606</v>
      </c>
      <c r="AU1267" t="s">
        <v>606</v>
      </c>
      <c r="BK1267">
        <v>3.0000000000000001E-5</v>
      </c>
      <c r="BL1267">
        <v>6.9999999999999994E-5</v>
      </c>
      <c r="BM1267">
        <v>1.0000000000000001E-5</v>
      </c>
      <c r="BN1267">
        <v>0</v>
      </c>
      <c r="BO1267">
        <v>0</v>
      </c>
      <c r="BP1267">
        <v>0</v>
      </c>
      <c r="BQ1267">
        <v>0</v>
      </c>
      <c r="BR1267">
        <v>6.9999999999999999E-4</v>
      </c>
      <c r="BS1267">
        <v>9.0000000000000006E-5</v>
      </c>
      <c r="BT1267">
        <v>8.0000000000000007E-5</v>
      </c>
      <c r="BU1267">
        <v>2.9999999999999997E-4</v>
      </c>
      <c r="BV1267">
        <v>0.60199999999999998</v>
      </c>
      <c r="BW1267">
        <v>0.7378112</v>
      </c>
      <c r="BX1267">
        <v>17.399999999999999</v>
      </c>
      <c r="BY1267">
        <v>4617.3</v>
      </c>
      <c r="BZ1267">
        <v>194.3</v>
      </c>
      <c r="CB1267">
        <v>102.7</v>
      </c>
      <c r="CC1267">
        <v>3.5459646089999999</v>
      </c>
      <c r="CD1267">
        <v>3.542950539</v>
      </c>
      <c r="CE1267">
        <v>208.45</v>
      </c>
      <c r="CF1267" t="s">
        <v>609</v>
      </c>
      <c r="CG1267">
        <v>12</v>
      </c>
      <c r="CH1267" t="s">
        <v>1460</v>
      </c>
      <c r="CI1267" t="s">
        <v>157</v>
      </c>
      <c r="CJ1267" t="s">
        <v>1461</v>
      </c>
      <c r="CL1267">
        <v>1277</v>
      </c>
      <c r="CM1267">
        <v>1289</v>
      </c>
      <c r="CN1267">
        <v>1277</v>
      </c>
      <c r="CO1267">
        <v>1289</v>
      </c>
      <c r="CP1267" t="s">
        <v>157</v>
      </c>
      <c r="CQ1267" t="s">
        <v>157</v>
      </c>
      <c r="CU1267">
        <v>454.5</v>
      </c>
      <c r="CV1267">
        <v>450.4</v>
      </c>
      <c r="CW1267" t="s">
        <v>4463</v>
      </c>
      <c r="CX1267">
        <v>0</v>
      </c>
      <c r="CY1267" t="s">
        <v>677</v>
      </c>
    </row>
    <row r="1268" spans="2:103" hidden="1">
      <c r="B1268">
        <v>76846</v>
      </c>
      <c r="C1268" t="s">
        <v>4464</v>
      </c>
      <c r="D1268" t="s">
        <v>592</v>
      </c>
      <c r="E1268" t="s">
        <v>3163</v>
      </c>
      <c r="F1268" t="s">
        <v>594</v>
      </c>
      <c r="G1268" t="s">
        <v>4465</v>
      </c>
      <c r="H1268">
        <v>9047</v>
      </c>
      <c r="I1268" t="s">
        <v>616</v>
      </c>
      <c r="J1268" t="s">
        <v>1131</v>
      </c>
      <c r="K1268">
        <v>12298</v>
      </c>
      <c r="L1268" t="s">
        <v>638</v>
      </c>
      <c r="M1268" t="s">
        <v>1096</v>
      </c>
      <c r="N1268" t="s">
        <v>4170</v>
      </c>
      <c r="O1268" t="s">
        <v>4132</v>
      </c>
      <c r="P1268" t="s">
        <v>4172</v>
      </c>
      <c r="Q1268" t="s">
        <v>1137</v>
      </c>
      <c r="R1268">
        <v>440</v>
      </c>
      <c r="S1268">
        <v>440</v>
      </c>
      <c r="T1268">
        <v>421</v>
      </c>
      <c r="U1268">
        <v>7</v>
      </c>
      <c r="V1268">
        <v>7</v>
      </c>
      <c r="W1268">
        <v>20</v>
      </c>
      <c r="Y1268" t="s">
        <v>4387</v>
      </c>
      <c r="Z1268" t="s">
        <v>607</v>
      </c>
      <c r="AA1268">
        <v>1.1999999999999999E-3</v>
      </c>
      <c r="AB1268">
        <v>2.5700000000000001E-2</v>
      </c>
      <c r="AC1268">
        <v>2.07E-2</v>
      </c>
      <c r="AD1268" t="s">
        <v>607</v>
      </c>
      <c r="AE1268">
        <v>0.93810000000000004</v>
      </c>
      <c r="AF1268">
        <v>7.1000000000000004E-3</v>
      </c>
      <c r="AG1268">
        <v>1.1000000000000001E-3</v>
      </c>
      <c r="AH1268">
        <v>5.0000000000000001E-4</v>
      </c>
      <c r="AI1268">
        <v>4.0000000000000002E-4</v>
      </c>
      <c r="AJ1268">
        <v>8.9999999999999998E-4</v>
      </c>
      <c r="AK1268">
        <v>6.9999999999999999E-4</v>
      </c>
      <c r="AL1268">
        <v>9.6000000000000002E-4</v>
      </c>
      <c r="AM1268">
        <v>5.2999999999999998E-4</v>
      </c>
      <c r="AN1268">
        <v>8.9999999999999998E-4</v>
      </c>
      <c r="AO1268">
        <v>9.0000000000000006E-5</v>
      </c>
      <c r="AP1268">
        <v>0</v>
      </c>
      <c r="AQ1268" t="s">
        <v>607</v>
      </c>
      <c r="AR1268" t="s">
        <v>606</v>
      </c>
      <c r="AS1268" t="s">
        <v>606</v>
      </c>
      <c r="AT1268" t="s">
        <v>606</v>
      </c>
      <c r="AU1268" t="s">
        <v>606</v>
      </c>
      <c r="BK1268">
        <v>2.0000000000000002E-5</v>
      </c>
      <c r="BL1268">
        <v>8.0000000000000007E-5</v>
      </c>
      <c r="BM1268">
        <v>1.0000000000000001E-5</v>
      </c>
      <c r="BN1268">
        <v>0</v>
      </c>
      <c r="BO1268">
        <v>0</v>
      </c>
      <c r="BP1268">
        <v>1.0000000000000001E-5</v>
      </c>
      <c r="BQ1268">
        <v>0</v>
      </c>
      <c r="BR1268">
        <v>6.6E-4</v>
      </c>
      <c r="BS1268">
        <v>8.0000000000000007E-5</v>
      </c>
      <c r="BT1268">
        <v>6.9999999999999994E-5</v>
      </c>
      <c r="BU1268">
        <v>1.9000000000000001E-4</v>
      </c>
      <c r="BV1268">
        <v>0.60299999999999998</v>
      </c>
      <c r="BW1268">
        <v>0.73903680000000005</v>
      </c>
      <c r="BX1268">
        <v>17.5</v>
      </c>
      <c r="BY1268">
        <v>4613</v>
      </c>
      <c r="BZ1268">
        <v>193.9</v>
      </c>
      <c r="CB1268">
        <v>103.8</v>
      </c>
      <c r="CC1268">
        <v>3.5839447560000002</v>
      </c>
      <c r="CD1268">
        <v>3.580898403</v>
      </c>
      <c r="CE1268">
        <v>210.9</v>
      </c>
      <c r="CF1268" t="s">
        <v>609</v>
      </c>
      <c r="CG1268">
        <v>7.5</v>
      </c>
      <c r="CH1268" t="s">
        <v>1132</v>
      </c>
      <c r="CI1268" t="s">
        <v>157</v>
      </c>
      <c r="CJ1268" t="s">
        <v>1133</v>
      </c>
      <c r="CL1268">
        <v>1388</v>
      </c>
      <c r="CM1268">
        <v>1840</v>
      </c>
      <c r="CN1268">
        <v>1388</v>
      </c>
      <c r="CO1268">
        <v>1840</v>
      </c>
      <c r="CP1268" t="s">
        <v>157</v>
      </c>
      <c r="CQ1268" t="s">
        <v>157</v>
      </c>
      <c r="CU1268">
        <v>455.2</v>
      </c>
      <c r="CV1268">
        <v>450.1</v>
      </c>
      <c r="CW1268" t="s">
        <v>4463</v>
      </c>
      <c r="CX1268">
        <v>0</v>
      </c>
      <c r="CY1268" t="s">
        <v>677</v>
      </c>
    </row>
    <row r="1269" spans="2:103" hidden="1">
      <c r="B1269">
        <v>76844</v>
      </c>
      <c r="C1269" t="s">
        <v>4466</v>
      </c>
      <c r="D1269" t="s">
        <v>592</v>
      </c>
      <c r="E1269" t="s">
        <v>3163</v>
      </c>
      <c r="F1269" t="s">
        <v>594</v>
      </c>
      <c r="G1269" t="s">
        <v>4467</v>
      </c>
      <c r="H1269">
        <v>8408</v>
      </c>
      <c r="I1269" t="s">
        <v>616</v>
      </c>
      <c r="J1269" t="s">
        <v>1136</v>
      </c>
      <c r="K1269">
        <v>12299</v>
      </c>
      <c r="L1269" t="s">
        <v>638</v>
      </c>
      <c r="M1269" t="s">
        <v>1096</v>
      </c>
      <c r="N1269" t="s">
        <v>4170</v>
      </c>
      <c r="O1269" t="s">
        <v>4132</v>
      </c>
      <c r="P1269" t="s">
        <v>4172</v>
      </c>
      <c r="Q1269" t="s">
        <v>1137</v>
      </c>
      <c r="R1269">
        <v>460</v>
      </c>
      <c r="S1269">
        <v>460</v>
      </c>
      <c r="T1269">
        <v>460</v>
      </c>
      <c r="U1269">
        <v>4</v>
      </c>
      <c r="V1269">
        <v>4</v>
      </c>
      <c r="W1269">
        <v>20</v>
      </c>
      <c r="Y1269" t="s">
        <v>4468</v>
      </c>
      <c r="Z1269">
        <v>1E-4</v>
      </c>
      <c r="AA1269">
        <v>5.9999999999999995E-4</v>
      </c>
      <c r="AB1269">
        <v>1.35E-2</v>
      </c>
      <c r="AC1269">
        <v>1.9099999999999999E-2</v>
      </c>
      <c r="AD1269" t="s">
        <v>606</v>
      </c>
      <c r="AE1269">
        <v>0.94750000000000001</v>
      </c>
      <c r="AF1269">
        <v>1.32E-2</v>
      </c>
      <c r="AG1269">
        <v>2.3E-3</v>
      </c>
      <c r="AH1269">
        <v>5.9999999999999995E-4</v>
      </c>
      <c r="AI1269">
        <v>4.0000000000000002E-4</v>
      </c>
      <c r="AJ1269">
        <v>4.0000000000000002E-4</v>
      </c>
      <c r="AK1269">
        <v>2.0000000000000001E-4</v>
      </c>
      <c r="AL1269">
        <v>3.8000000000000002E-4</v>
      </c>
      <c r="AM1269">
        <v>2.9999999999999997E-4</v>
      </c>
      <c r="AN1269">
        <v>7.3999999999999999E-4</v>
      </c>
      <c r="AO1269">
        <v>9.0000000000000006E-5</v>
      </c>
      <c r="AP1269">
        <v>0</v>
      </c>
      <c r="AQ1269" t="s">
        <v>607</v>
      </c>
      <c r="AR1269" t="s">
        <v>606</v>
      </c>
      <c r="AS1269" t="s">
        <v>606</v>
      </c>
      <c r="AT1269" t="s">
        <v>606</v>
      </c>
      <c r="AU1269" t="s">
        <v>606</v>
      </c>
      <c r="BK1269">
        <v>2.0000000000000002E-5</v>
      </c>
      <c r="BL1269">
        <v>4.0000000000000003E-5</v>
      </c>
      <c r="BM1269">
        <v>1.0000000000000001E-5</v>
      </c>
      <c r="BN1269">
        <v>0</v>
      </c>
      <c r="BO1269">
        <v>0</v>
      </c>
      <c r="BP1269">
        <v>1.0000000000000001E-5</v>
      </c>
      <c r="BQ1269">
        <v>0</v>
      </c>
      <c r="BR1269">
        <v>2.7999999999999998E-4</v>
      </c>
      <c r="BS1269">
        <v>4.0000000000000003E-5</v>
      </c>
      <c r="BT1269">
        <v>4.0000000000000003E-5</v>
      </c>
      <c r="BU1269">
        <v>1.4999999999999999E-4</v>
      </c>
      <c r="BV1269">
        <v>0.59599999999999997</v>
      </c>
      <c r="BW1269">
        <v>0.73045760000000004</v>
      </c>
      <c r="BX1269">
        <v>17.3</v>
      </c>
      <c r="BY1269">
        <v>4630.2</v>
      </c>
      <c r="BZ1269">
        <v>194.9</v>
      </c>
      <c r="CB1269">
        <v>105.4</v>
      </c>
      <c r="CC1269">
        <v>3.6391886059999998</v>
      </c>
      <c r="CD1269">
        <v>3.6360952960000001</v>
      </c>
      <c r="CE1269">
        <v>213.86</v>
      </c>
      <c r="CF1269" t="s">
        <v>609</v>
      </c>
      <c r="CG1269">
        <v>0</v>
      </c>
      <c r="CH1269" t="s">
        <v>1138</v>
      </c>
      <c r="CI1269" t="s">
        <v>157</v>
      </c>
      <c r="CJ1269" t="s">
        <v>1139</v>
      </c>
      <c r="CL1269">
        <v>1374</v>
      </c>
      <c r="CM1269">
        <v>1725</v>
      </c>
      <c r="CN1269">
        <v>1374</v>
      </c>
      <c r="CO1269">
        <v>1725</v>
      </c>
      <c r="CP1269" t="s">
        <v>157</v>
      </c>
      <c r="CQ1269" t="s">
        <v>157</v>
      </c>
      <c r="CU1269">
        <v>450.3</v>
      </c>
      <c r="CV1269">
        <v>446</v>
      </c>
      <c r="CW1269" t="s">
        <v>4463</v>
      </c>
      <c r="CX1269">
        <v>0</v>
      </c>
      <c r="CY1269" t="s">
        <v>677</v>
      </c>
    </row>
    <row r="1270" spans="2:103" hidden="1">
      <c r="B1270">
        <v>76899</v>
      </c>
      <c r="C1270" t="s">
        <v>4469</v>
      </c>
      <c r="D1270" t="s">
        <v>592</v>
      </c>
      <c r="E1270" t="s">
        <v>3163</v>
      </c>
      <c r="F1270" t="s">
        <v>594</v>
      </c>
      <c r="G1270" t="s">
        <v>4470</v>
      </c>
      <c r="H1270">
        <v>17916</v>
      </c>
      <c r="I1270" t="s">
        <v>616</v>
      </c>
      <c r="J1270" t="s">
        <v>1395</v>
      </c>
      <c r="K1270">
        <v>13444</v>
      </c>
      <c r="L1270" t="s">
        <v>638</v>
      </c>
      <c r="M1270" t="s">
        <v>1096</v>
      </c>
      <c r="N1270" t="s">
        <v>4170</v>
      </c>
      <c r="O1270" t="s">
        <v>4132</v>
      </c>
      <c r="P1270" t="s">
        <v>4172</v>
      </c>
      <c r="Q1270" t="s">
        <v>1137</v>
      </c>
      <c r="R1270">
        <v>520</v>
      </c>
      <c r="S1270">
        <v>520</v>
      </c>
      <c r="T1270">
        <v>530</v>
      </c>
      <c r="U1270">
        <v>-4</v>
      </c>
      <c r="V1270">
        <v>-4</v>
      </c>
      <c r="W1270">
        <v>20</v>
      </c>
      <c r="Y1270" t="s">
        <v>4247</v>
      </c>
      <c r="Z1270" t="s">
        <v>607</v>
      </c>
      <c r="AA1270">
        <v>5.0000000000000001E-4</v>
      </c>
      <c r="AB1270">
        <v>1.17E-2</v>
      </c>
      <c r="AC1270">
        <v>1.9E-2</v>
      </c>
      <c r="AD1270" t="s">
        <v>607</v>
      </c>
      <c r="AE1270">
        <v>0.95150000000000001</v>
      </c>
      <c r="AF1270">
        <v>1.2999999999999999E-2</v>
      </c>
      <c r="AG1270">
        <v>1.6999999999999999E-3</v>
      </c>
      <c r="AH1270">
        <v>5.0000000000000001E-4</v>
      </c>
      <c r="AI1270">
        <v>4.0000000000000002E-4</v>
      </c>
      <c r="AJ1270">
        <v>4.0000000000000002E-4</v>
      </c>
      <c r="AK1270">
        <v>2.9999999999999997E-4</v>
      </c>
      <c r="AL1270">
        <v>3.6999999999999999E-4</v>
      </c>
      <c r="AM1270">
        <v>5.0000000000000002E-5</v>
      </c>
      <c r="AN1270">
        <v>2.5999999999999998E-4</v>
      </c>
      <c r="AO1270">
        <v>0</v>
      </c>
      <c r="AP1270">
        <v>0</v>
      </c>
      <c r="AQ1270" t="s">
        <v>606</v>
      </c>
      <c r="AR1270" t="s">
        <v>606</v>
      </c>
      <c r="AS1270" t="s">
        <v>606</v>
      </c>
      <c r="AT1270" t="s">
        <v>606</v>
      </c>
      <c r="AU1270" t="s">
        <v>606</v>
      </c>
      <c r="BK1270">
        <v>1.0000000000000001E-5</v>
      </c>
      <c r="BL1270">
        <v>4.0000000000000003E-5</v>
      </c>
      <c r="BM1270">
        <v>0</v>
      </c>
      <c r="BN1270">
        <v>0</v>
      </c>
      <c r="BO1270">
        <v>0</v>
      </c>
      <c r="BP1270">
        <v>0</v>
      </c>
      <c r="BQ1270">
        <v>0</v>
      </c>
      <c r="BR1270">
        <v>1.9000000000000001E-4</v>
      </c>
      <c r="BS1270">
        <v>2.0000000000000002E-5</v>
      </c>
      <c r="BT1270">
        <v>2.0000000000000002E-5</v>
      </c>
      <c r="BU1270">
        <v>4.0000000000000003E-5</v>
      </c>
      <c r="BV1270">
        <v>0.59</v>
      </c>
      <c r="BW1270">
        <v>0.72310399999999997</v>
      </c>
      <c r="BX1270">
        <v>17.100000000000001</v>
      </c>
      <c r="BY1270">
        <v>4634.8999999999996</v>
      </c>
      <c r="BZ1270">
        <v>194.4</v>
      </c>
      <c r="CB1270">
        <v>104</v>
      </c>
      <c r="CC1270">
        <v>3.5908502370000002</v>
      </c>
      <c r="CD1270">
        <v>3.5877980150000002</v>
      </c>
      <c r="CE1270">
        <v>210.97</v>
      </c>
      <c r="CF1270" t="s">
        <v>609</v>
      </c>
      <c r="CG1270">
        <v>12</v>
      </c>
      <c r="CH1270" t="s">
        <v>1396</v>
      </c>
      <c r="CI1270" t="s">
        <v>157</v>
      </c>
      <c r="CJ1270" t="s">
        <v>1397</v>
      </c>
      <c r="CL1270">
        <v>1397</v>
      </c>
      <c r="CM1270">
        <v>1807</v>
      </c>
      <c r="CN1270">
        <v>1397</v>
      </c>
      <c r="CO1270">
        <v>1807</v>
      </c>
      <c r="CP1270" t="s">
        <v>157</v>
      </c>
      <c r="CQ1270" t="s">
        <v>157</v>
      </c>
      <c r="CU1270">
        <v>452.2</v>
      </c>
      <c r="CV1270">
        <v>447.6</v>
      </c>
      <c r="CW1270" t="s">
        <v>4463</v>
      </c>
      <c r="CX1270">
        <v>0</v>
      </c>
      <c r="CY1270" t="s">
        <v>677</v>
      </c>
    </row>
    <row r="1271" spans="2:103" hidden="1">
      <c r="B1271">
        <v>76928</v>
      </c>
      <c r="C1271" t="s">
        <v>4471</v>
      </c>
      <c r="D1271" t="s">
        <v>592</v>
      </c>
      <c r="E1271" t="s">
        <v>3163</v>
      </c>
      <c r="F1271" t="s">
        <v>594</v>
      </c>
      <c r="G1271" t="s">
        <v>4472</v>
      </c>
      <c r="H1271">
        <v>17148</v>
      </c>
      <c r="I1271" t="s">
        <v>616</v>
      </c>
      <c r="J1271" t="s">
        <v>1375</v>
      </c>
      <c r="K1271">
        <v>13501</v>
      </c>
      <c r="L1271" t="s">
        <v>638</v>
      </c>
      <c r="M1271" t="s">
        <v>1096</v>
      </c>
      <c r="N1271" t="s">
        <v>4170</v>
      </c>
      <c r="O1271" t="s">
        <v>4132</v>
      </c>
      <c r="P1271" t="s">
        <v>4172</v>
      </c>
      <c r="Q1271" t="s">
        <v>642</v>
      </c>
      <c r="R1271">
        <v>510</v>
      </c>
      <c r="S1271">
        <v>510</v>
      </c>
      <c r="T1271">
        <v>512</v>
      </c>
      <c r="U1271">
        <v>3</v>
      </c>
      <c r="V1271">
        <v>3</v>
      </c>
      <c r="W1271">
        <v>20</v>
      </c>
      <c r="Y1271" t="s">
        <v>4473</v>
      </c>
      <c r="Z1271">
        <v>1E-4</v>
      </c>
      <c r="AA1271">
        <v>5.9999999999999995E-4</v>
      </c>
      <c r="AB1271">
        <v>1.29E-2</v>
      </c>
      <c r="AC1271">
        <v>1.9400000000000001E-2</v>
      </c>
      <c r="AD1271" t="s">
        <v>607</v>
      </c>
      <c r="AE1271">
        <v>0.95199999999999996</v>
      </c>
      <c r="AF1271">
        <v>1.03E-2</v>
      </c>
      <c r="AG1271">
        <v>1.6000000000000001E-3</v>
      </c>
      <c r="AH1271">
        <v>4.0000000000000002E-4</v>
      </c>
      <c r="AI1271">
        <v>2.9999999999999997E-4</v>
      </c>
      <c r="AJ1271">
        <v>4.0000000000000002E-4</v>
      </c>
      <c r="AK1271">
        <v>2.9999999999999997E-4</v>
      </c>
      <c r="AL1271">
        <v>3.8999999999999999E-4</v>
      </c>
      <c r="AM1271">
        <v>2.0000000000000001E-4</v>
      </c>
      <c r="AN1271">
        <v>4.8999999999999998E-4</v>
      </c>
      <c r="AO1271">
        <v>9.0000000000000006E-5</v>
      </c>
      <c r="AP1271">
        <v>0</v>
      </c>
      <c r="AQ1271" t="s">
        <v>607</v>
      </c>
      <c r="AR1271" t="s">
        <v>607</v>
      </c>
      <c r="AS1271" t="s">
        <v>607</v>
      </c>
      <c r="AT1271" t="s">
        <v>606</v>
      </c>
      <c r="AU1271" t="s">
        <v>606</v>
      </c>
      <c r="BK1271">
        <v>2.0000000000000002E-5</v>
      </c>
      <c r="BL1271">
        <v>4.0000000000000003E-5</v>
      </c>
      <c r="BM1271">
        <v>1.0000000000000001E-5</v>
      </c>
      <c r="BN1271">
        <v>0</v>
      </c>
      <c r="BO1271">
        <v>0</v>
      </c>
      <c r="BP1271">
        <v>1.0000000000000001E-5</v>
      </c>
      <c r="BQ1271">
        <v>0</v>
      </c>
      <c r="BR1271">
        <v>2.7E-4</v>
      </c>
      <c r="BS1271">
        <v>4.0000000000000003E-5</v>
      </c>
      <c r="BT1271">
        <v>4.0000000000000003E-5</v>
      </c>
      <c r="BU1271">
        <v>1E-4</v>
      </c>
      <c r="BV1271">
        <v>0.59199999999999997</v>
      </c>
      <c r="BW1271">
        <v>0.72555519999999996</v>
      </c>
      <c r="BX1271">
        <v>17.100000000000001</v>
      </c>
      <c r="BY1271">
        <v>4632.5</v>
      </c>
      <c r="BZ1271">
        <v>194.3</v>
      </c>
      <c r="CB1271">
        <v>104.3</v>
      </c>
      <c r="CC1271">
        <v>3.601208459</v>
      </c>
      <c r="CD1271">
        <v>3.5981474320000002</v>
      </c>
      <c r="CE1271">
        <v>211.5</v>
      </c>
      <c r="CF1271" t="s">
        <v>609</v>
      </c>
      <c r="CG1271">
        <v>15</v>
      </c>
      <c r="CH1271" t="s">
        <v>1376</v>
      </c>
      <c r="CJ1271" t="s">
        <v>1377</v>
      </c>
      <c r="CL1271">
        <v>1407</v>
      </c>
      <c r="CM1271">
        <v>2162</v>
      </c>
      <c r="CN1271">
        <v>1407</v>
      </c>
      <c r="CO1271">
        <v>2162</v>
      </c>
      <c r="CP1271" t="s">
        <v>157</v>
      </c>
      <c r="CQ1271" t="s">
        <v>157</v>
      </c>
      <c r="CU1271">
        <v>444</v>
      </c>
      <c r="CV1271">
        <v>439.6</v>
      </c>
      <c r="CW1271" t="s">
        <v>4463</v>
      </c>
      <c r="CX1271">
        <v>0</v>
      </c>
      <c r="CY1271" t="s">
        <v>677</v>
      </c>
    </row>
    <row r="1272" spans="2:103" hidden="1">
      <c r="B1272">
        <v>76832</v>
      </c>
      <c r="C1272" t="s">
        <v>4474</v>
      </c>
      <c r="D1272" t="s">
        <v>592</v>
      </c>
      <c r="E1272" t="s">
        <v>3163</v>
      </c>
      <c r="F1272" t="s">
        <v>594</v>
      </c>
      <c r="G1272" t="s">
        <v>4475</v>
      </c>
      <c r="H1272">
        <v>376</v>
      </c>
      <c r="I1272" t="s">
        <v>616</v>
      </c>
      <c r="J1272" t="s">
        <v>1242</v>
      </c>
      <c r="K1272">
        <v>12293</v>
      </c>
      <c r="L1272" t="s">
        <v>638</v>
      </c>
      <c r="M1272" t="s">
        <v>959</v>
      </c>
      <c r="N1272" t="s">
        <v>4170</v>
      </c>
      <c r="O1272" t="s">
        <v>4132</v>
      </c>
      <c r="P1272" t="s">
        <v>4206</v>
      </c>
      <c r="Q1272" t="s">
        <v>4476</v>
      </c>
      <c r="R1272">
        <v>430</v>
      </c>
      <c r="S1272">
        <v>430</v>
      </c>
      <c r="T1272">
        <v>465</v>
      </c>
      <c r="U1272">
        <v>2</v>
      </c>
      <c r="V1272">
        <v>2</v>
      </c>
      <c r="W1272">
        <v>20</v>
      </c>
      <c r="Y1272" t="s">
        <v>4456</v>
      </c>
      <c r="Z1272" t="s">
        <v>607</v>
      </c>
      <c r="AA1272">
        <v>1E-3</v>
      </c>
      <c r="AB1272">
        <v>1.7000000000000001E-2</v>
      </c>
      <c r="AC1272">
        <v>2.0299999999999999E-2</v>
      </c>
      <c r="AD1272" t="s">
        <v>607</v>
      </c>
      <c r="AE1272">
        <v>0.95330000000000004</v>
      </c>
      <c r="AF1272">
        <v>5.1000000000000004E-3</v>
      </c>
      <c r="AG1272">
        <v>8.9999999999999998E-4</v>
      </c>
      <c r="AH1272">
        <v>2.0000000000000001E-4</v>
      </c>
      <c r="AI1272">
        <v>1E-4</v>
      </c>
      <c r="AJ1272">
        <v>2.9999999999999997E-4</v>
      </c>
      <c r="AK1272">
        <v>2.9999999999999997E-4</v>
      </c>
      <c r="AL1272">
        <v>3.6000000000000002E-4</v>
      </c>
      <c r="AM1272">
        <v>2.2000000000000001E-4</v>
      </c>
      <c r="AN1272">
        <v>3.8999999999999999E-4</v>
      </c>
      <c r="AO1272">
        <v>0</v>
      </c>
      <c r="AP1272">
        <v>0</v>
      </c>
      <c r="AQ1272" t="s">
        <v>606</v>
      </c>
      <c r="AR1272" t="s">
        <v>606</v>
      </c>
      <c r="AS1272" t="s">
        <v>606</v>
      </c>
      <c r="AT1272" t="s">
        <v>606</v>
      </c>
      <c r="AU1272" t="s">
        <v>606</v>
      </c>
      <c r="BK1272">
        <v>1.0000000000000001E-5</v>
      </c>
      <c r="BL1272">
        <v>3.0000000000000001E-5</v>
      </c>
      <c r="BM1272">
        <v>0</v>
      </c>
      <c r="BN1272">
        <v>0</v>
      </c>
      <c r="BO1272">
        <v>0</v>
      </c>
      <c r="BP1272">
        <v>0</v>
      </c>
      <c r="BQ1272">
        <v>0</v>
      </c>
      <c r="BR1272">
        <v>3.1E-4</v>
      </c>
      <c r="BS1272">
        <v>4.0000000000000003E-5</v>
      </c>
      <c r="BT1272">
        <v>3.0000000000000001E-5</v>
      </c>
      <c r="BU1272">
        <v>1.1E-4</v>
      </c>
      <c r="BV1272">
        <v>0.59</v>
      </c>
      <c r="BW1272">
        <v>0.72310399999999997</v>
      </c>
      <c r="BX1272">
        <v>17.100000000000001</v>
      </c>
      <c r="BY1272">
        <v>4628</v>
      </c>
      <c r="BZ1272">
        <v>193.1</v>
      </c>
      <c r="CB1272">
        <v>101.3</v>
      </c>
      <c r="CC1272">
        <v>3.4976262409999999</v>
      </c>
      <c r="CD1272">
        <v>3.4946532590000001</v>
      </c>
      <c r="CE1272">
        <v>205.55</v>
      </c>
      <c r="CF1272" t="s">
        <v>609</v>
      </c>
      <c r="CG1272">
        <v>5</v>
      </c>
      <c r="CH1272" t="s">
        <v>4477</v>
      </c>
      <c r="CJ1272" t="s">
        <v>1244</v>
      </c>
      <c r="CU1272">
        <v>452.9</v>
      </c>
      <c r="CV1272">
        <v>448.4</v>
      </c>
      <c r="CW1272" t="s">
        <v>4463</v>
      </c>
      <c r="CX1272">
        <v>0</v>
      </c>
      <c r="CY1272" t="s">
        <v>677</v>
      </c>
    </row>
    <row r="1273" spans="2:103" hidden="1">
      <c r="B1273">
        <v>76836</v>
      </c>
      <c r="C1273" t="s">
        <v>4478</v>
      </c>
      <c r="D1273" t="s">
        <v>592</v>
      </c>
      <c r="E1273" t="s">
        <v>3163</v>
      </c>
      <c r="F1273" t="s">
        <v>594</v>
      </c>
      <c r="G1273" t="s">
        <v>4479</v>
      </c>
      <c r="H1273">
        <v>10489</v>
      </c>
      <c r="I1273" t="s">
        <v>616</v>
      </c>
      <c r="J1273" t="s">
        <v>1292</v>
      </c>
      <c r="K1273">
        <v>12454</v>
      </c>
      <c r="L1273" t="s">
        <v>638</v>
      </c>
      <c r="M1273" t="s">
        <v>1096</v>
      </c>
      <c r="N1273" t="s">
        <v>4170</v>
      </c>
      <c r="O1273" t="s">
        <v>4132</v>
      </c>
      <c r="P1273" t="s">
        <v>4172</v>
      </c>
      <c r="Q1273" t="s">
        <v>642</v>
      </c>
      <c r="R1273">
        <v>420</v>
      </c>
      <c r="S1273">
        <v>420</v>
      </c>
      <c r="T1273">
        <v>498</v>
      </c>
      <c r="U1273">
        <v>4</v>
      </c>
      <c r="V1273">
        <v>4</v>
      </c>
      <c r="W1273">
        <v>20</v>
      </c>
      <c r="Y1273" t="s">
        <v>4480</v>
      </c>
      <c r="Z1273" t="s">
        <v>607</v>
      </c>
      <c r="AA1273">
        <v>1E-3</v>
      </c>
      <c r="AB1273">
        <v>1.7399999999999999E-2</v>
      </c>
      <c r="AC1273">
        <v>1.9699999999999999E-2</v>
      </c>
      <c r="AD1273" t="s">
        <v>607</v>
      </c>
      <c r="AE1273">
        <v>0.94730000000000003</v>
      </c>
      <c r="AF1273">
        <v>7.3000000000000001E-3</v>
      </c>
      <c r="AG1273">
        <v>1.1999999999999999E-3</v>
      </c>
      <c r="AH1273">
        <v>4.0000000000000002E-4</v>
      </c>
      <c r="AI1273">
        <v>2.9999999999999997E-4</v>
      </c>
      <c r="AJ1273">
        <v>5.0000000000000001E-4</v>
      </c>
      <c r="AK1273">
        <v>5.0000000000000001E-4</v>
      </c>
      <c r="AL1273">
        <v>1.47E-3</v>
      </c>
      <c r="AM1273">
        <v>6.4999999999999997E-4</v>
      </c>
      <c r="AN1273">
        <v>1.1299999999999999E-3</v>
      </c>
      <c r="AO1273">
        <v>0</v>
      </c>
      <c r="AP1273">
        <v>0</v>
      </c>
      <c r="AQ1273" t="s">
        <v>606</v>
      </c>
      <c r="AR1273" t="s">
        <v>606</v>
      </c>
      <c r="AS1273" t="s">
        <v>606</v>
      </c>
      <c r="AT1273" t="s">
        <v>606</v>
      </c>
      <c r="AU1273" t="s">
        <v>606</v>
      </c>
      <c r="BK1273">
        <v>2.0000000000000002E-5</v>
      </c>
      <c r="BL1273">
        <v>8.0000000000000007E-5</v>
      </c>
      <c r="BM1273">
        <v>1.0000000000000001E-5</v>
      </c>
      <c r="BN1273">
        <v>0</v>
      </c>
      <c r="BO1273">
        <v>0</v>
      </c>
      <c r="BP1273">
        <v>0</v>
      </c>
      <c r="BQ1273">
        <v>0</v>
      </c>
      <c r="BR1273">
        <v>6.4999999999999997E-4</v>
      </c>
      <c r="BS1273">
        <v>6.9999999999999994E-5</v>
      </c>
      <c r="BT1273">
        <v>6.0000000000000002E-5</v>
      </c>
      <c r="BU1273">
        <v>2.5999999999999998E-4</v>
      </c>
      <c r="BV1273">
        <v>0.59899999999999998</v>
      </c>
      <c r="BW1273">
        <v>0.73413439999999996</v>
      </c>
      <c r="BX1273">
        <v>17.399999999999999</v>
      </c>
      <c r="BY1273">
        <v>4621.2</v>
      </c>
      <c r="BZ1273">
        <v>194.4</v>
      </c>
      <c r="CB1273">
        <v>102.8</v>
      </c>
      <c r="CC1273">
        <v>3.5494173500000001</v>
      </c>
      <c r="CD1273">
        <v>3.5464003449999999</v>
      </c>
      <c r="CE1273">
        <v>208.54</v>
      </c>
      <c r="CF1273" t="s">
        <v>609</v>
      </c>
      <c r="CG1273">
        <v>10</v>
      </c>
      <c r="CH1273" t="s">
        <v>1293</v>
      </c>
      <c r="CI1273" t="s">
        <v>157</v>
      </c>
      <c r="CJ1273" t="s">
        <v>1294</v>
      </c>
      <c r="CL1273">
        <v>1364</v>
      </c>
      <c r="CM1273">
        <v>1870</v>
      </c>
      <c r="CN1273">
        <v>1364</v>
      </c>
      <c r="CO1273">
        <v>1870</v>
      </c>
      <c r="CP1273" t="s">
        <v>157</v>
      </c>
      <c r="CQ1273" t="s">
        <v>157</v>
      </c>
      <c r="CU1273">
        <v>453.6</v>
      </c>
      <c r="CV1273">
        <v>449.4</v>
      </c>
      <c r="CW1273" t="s">
        <v>4463</v>
      </c>
      <c r="CX1273">
        <v>0</v>
      </c>
      <c r="CY1273" t="s">
        <v>677</v>
      </c>
    </row>
    <row r="1274" spans="2:103" hidden="1">
      <c r="B1274">
        <v>76908</v>
      </c>
      <c r="C1274" t="s">
        <v>2871</v>
      </c>
      <c r="D1274" t="s">
        <v>592</v>
      </c>
      <c r="E1274" t="s">
        <v>3163</v>
      </c>
      <c r="F1274" t="s">
        <v>594</v>
      </c>
      <c r="G1274" t="s">
        <v>4481</v>
      </c>
      <c r="H1274">
        <v>16591</v>
      </c>
      <c r="I1274" t="s">
        <v>616</v>
      </c>
      <c r="J1274" t="s">
        <v>1045</v>
      </c>
      <c r="K1274">
        <v>17043</v>
      </c>
      <c r="L1274" t="s">
        <v>638</v>
      </c>
      <c r="M1274" t="s">
        <v>959</v>
      </c>
      <c r="N1274" t="s">
        <v>4170</v>
      </c>
      <c r="O1274" t="s">
        <v>4132</v>
      </c>
      <c r="P1274" t="s">
        <v>4172</v>
      </c>
      <c r="Q1274" t="s">
        <v>642</v>
      </c>
      <c r="R1274">
        <v>490</v>
      </c>
      <c r="S1274">
        <v>490</v>
      </c>
      <c r="T1274">
        <v>605</v>
      </c>
      <c r="U1274">
        <v>2</v>
      </c>
      <c r="V1274">
        <v>2</v>
      </c>
      <c r="W1274">
        <v>20</v>
      </c>
      <c r="Y1274" t="s">
        <v>4482</v>
      </c>
      <c r="Z1274" t="s">
        <v>607</v>
      </c>
      <c r="AA1274">
        <v>4.0000000000000002E-4</v>
      </c>
      <c r="AB1274">
        <v>0.01</v>
      </c>
      <c r="AC1274">
        <v>1.7899999999999999E-2</v>
      </c>
      <c r="AD1274" t="s">
        <v>607</v>
      </c>
      <c r="AE1274">
        <v>0.95189999999999997</v>
      </c>
      <c r="AF1274">
        <v>1.6199999999999999E-2</v>
      </c>
      <c r="AG1274">
        <v>2.0999999999999999E-3</v>
      </c>
      <c r="AH1274">
        <v>5.9999999999999995E-4</v>
      </c>
      <c r="AI1274">
        <v>2.9999999999999997E-4</v>
      </c>
      <c r="AJ1274">
        <v>1E-4</v>
      </c>
      <c r="AK1274">
        <v>1E-4</v>
      </c>
      <c r="AL1274">
        <v>3.0000000000000001E-5</v>
      </c>
      <c r="AM1274">
        <v>6.9999999999999994E-5</v>
      </c>
      <c r="AN1274">
        <v>6.0000000000000002E-5</v>
      </c>
      <c r="AO1274">
        <v>9.0000000000000006E-5</v>
      </c>
      <c r="AP1274">
        <v>0</v>
      </c>
      <c r="AQ1274" t="s">
        <v>607</v>
      </c>
      <c r="AR1274" t="s">
        <v>606</v>
      </c>
      <c r="AS1274" t="s">
        <v>606</v>
      </c>
      <c r="AT1274" t="s">
        <v>606</v>
      </c>
      <c r="AU1274" t="s">
        <v>606</v>
      </c>
      <c r="BK1274">
        <v>1.0000000000000001E-5</v>
      </c>
      <c r="BL1274">
        <v>2.0000000000000002E-5</v>
      </c>
      <c r="BM1274">
        <v>0</v>
      </c>
      <c r="BN1274">
        <v>0</v>
      </c>
      <c r="BO1274">
        <v>0</v>
      </c>
      <c r="BP1274">
        <v>1.0000000000000001E-5</v>
      </c>
      <c r="BQ1274">
        <v>0</v>
      </c>
      <c r="BR1274">
        <v>5.0000000000000002E-5</v>
      </c>
      <c r="BS1274">
        <v>1.0000000000000001E-5</v>
      </c>
      <c r="BT1274">
        <v>1.0000000000000001E-5</v>
      </c>
      <c r="BU1274">
        <v>4.0000000000000003E-5</v>
      </c>
      <c r="BV1274">
        <v>0.58899999999999997</v>
      </c>
      <c r="BW1274">
        <v>0.72187840000000003</v>
      </c>
      <c r="BX1274">
        <v>17</v>
      </c>
      <c r="BY1274">
        <v>4636.3999999999996</v>
      </c>
      <c r="BZ1274">
        <v>194.6</v>
      </c>
      <c r="CB1274">
        <v>107.9</v>
      </c>
      <c r="CC1274">
        <v>3.7255071210000001</v>
      </c>
      <c r="CD1274">
        <v>3.72234044</v>
      </c>
      <c r="CE1274">
        <v>218.7</v>
      </c>
      <c r="CF1274" t="s">
        <v>609</v>
      </c>
      <c r="CG1274">
        <v>15</v>
      </c>
      <c r="CH1274" t="s">
        <v>1046</v>
      </c>
      <c r="CJ1274" t="s">
        <v>1047</v>
      </c>
      <c r="CL1274">
        <v>1394</v>
      </c>
      <c r="CM1274">
        <v>1609</v>
      </c>
      <c r="CN1274">
        <v>1394</v>
      </c>
      <c r="CO1274">
        <v>1609</v>
      </c>
      <c r="CP1274" t="s">
        <v>157</v>
      </c>
      <c r="CQ1274" t="s">
        <v>157</v>
      </c>
      <c r="CU1274">
        <v>463.3</v>
      </c>
      <c r="CV1274">
        <v>458.1</v>
      </c>
      <c r="CW1274" t="s">
        <v>4463</v>
      </c>
      <c r="CX1274">
        <v>0</v>
      </c>
      <c r="CY1274" t="s">
        <v>677</v>
      </c>
    </row>
    <row r="1275" spans="2:103" hidden="1">
      <c r="B1275">
        <v>76910</v>
      </c>
      <c r="C1275" t="s">
        <v>4483</v>
      </c>
      <c r="D1275" t="s">
        <v>592</v>
      </c>
      <c r="E1275" t="s">
        <v>3163</v>
      </c>
      <c r="F1275" t="s">
        <v>594</v>
      </c>
      <c r="G1275" t="s">
        <v>4484</v>
      </c>
      <c r="H1275">
        <v>16565</v>
      </c>
      <c r="I1275" t="s">
        <v>616</v>
      </c>
      <c r="J1275" t="s">
        <v>1404</v>
      </c>
      <c r="K1275">
        <v>14575</v>
      </c>
      <c r="L1275" t="s">
        <v>638</v>
      </c>
      <c r="M1275" t="s">
        <v>1096</v>
      </c>
      <c r="N1275" t="s">
        <v>4170</v>
      </c>
      <c r="O1275" t="s">
        <v>4132</v>
      </c>
      <c r="P1275" t="s">
        <v>4172</v>
      </c>
      <c r="Q1275" t="s">
        <v>642</v>
      </c>
      <c r="R1275">
        <v>550</v>
      </c>
      <c r="S1275">
        <v>550</v>
      </c>
      <c r="T1275">
        <v>567</v>
      </c>
      <c r="U1275">
        <v>3</v>
      </c>
      <c r="V1275">
        <v>3</v>
      </c>
      <c r="W1275">
        <v>20</v>
      </c>
      <c r="Y1275" t="s">
        <v>4048</v>
      </c>
      <c r="Z1275" t="s">
        <v>607</v>
      </c>
      <c r="AA1275">
        <v>4.0000000000000002E-4</v>
      </c>
      <c r="AB1275">
        <v>9.1999999999999998E-3</v>
      </c>
      <c r="AC1275">
        <v>1.8700000000000001E-2</v>
      </c>
      <c r="AD1275" t="s">
        <v>607</v>
      </c>
      <c r="AE1275">
        <v>0.95489999999999997</v>
      </c>
      <c r="AF1275">
        <v>1.52E-2</v>
      </c>
      <c r="AG1275">
        <v>1.4E-3</v>
      </c>
      <c r="AH1275">
        <v>2.0000000000000001E-4</v>
      </c>
      <c r="AI1275" t="s">
        <v>607</v>
      </c>
      <c r="AJ1275" t="s">
        <v>607</v>
      </c>
      <c r="AK1275" t="s">
        <v>607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 t="s">
        <v>607</v>
      </c>
      <c r="AR1275" t="s">
        <v>606</v>
      </c>
      <c r="AS1275" t="s">
        <v>606</v>
      </c>
      <c r="AT1275" t="s">
        <v>606</v>
      </c>
      <c r="AU1275" t="s">
        <v>606</v>
      </c>
      <c r="BK1275">
        <v>0</v>
      </c>
      <c r="BL1275">
        <v>0</v>
      </c>
      <c r="BM1275">
        <v>0</v>
      </c>
      <c r="BN1275">
        <v>0</v>
      </c>
      <c r="BO1275">
        <v>0</v>
      </c>
      <c r="BP1275">
        <v>0</v>
      </c>
      <c r="BQ1275">
        <v>0</v>
      </c>
      <c r="BR1275">
        <v>0</v>
      </c>
      <c r="BS1275">
        <v>0</v>
      </c>
      <c r="BT1275">
        <v>0</v>
      </c>
      <c r="BU1275">
        <v>0</v>
      </c>
      <c r="BV1275">
        <v>0.58499999999999996</v>
      </c>
      <c r="BW1275">
        <v>0.71697599999999995</v>
      </c>
      <c r="BX1275">
        <v>16.899999999999999</v>
      </c>
      <c r="BY1275">
        <v>4641.2</v>
      </c>
      <c r="BZ1275">
        <v>194.1</v>
      </c>
      <c r="CB1275">
        <v>106</v>
      </c>
      <c r="CC1275">
        <v>3.6599050499999999</v>
      </c>
      <c r="CD1275">
        <v>3.6567941300000002</v>
      </c>
      <c r="CE1275">
        <v>214.7</v>
      </c>
      <c r="CF1275" t="s">
        <v>609</v>
      </c>
      <c r="CG1275">
        <v>8</v>
      </c>
      <c r="CH1275" t="s">
        <v>1405</v>
      </c>
      <c r="CI1275" t="s">
        <v>157</v>
      </c>
      <c r="CJ1275" t="s">
        <v>1020</v>
      </c>
      <c r="CL1275">
        <v>1448</v>
      </c>
      <c r="CM1275">
        <v>1950</v>
      </c>
      <c r="CN1275">
        <v>1448</v>
      </c>
      <c r="CO1275">
        <v>1950</v>
      </c>
      <c r="CP1275" t="s">
        <v>157</v>
      </c>
      <c r="CQ1275" t="s">
        <v>157</v>
      </c>
      <c r="CU1275">
        <v>459.8</v>
      </c>
      <c r="CV1275">
        <v>455</v>
      </c>
      <c r="CW1275" t="s">
        <v>4463</v>
      </c>
      <c r="CX1275">
        <v>0</v>
      </c>
      <c r="CY1275" t="s">
        <v>677</v>
      </c>
    </row>
    <row r="1276" spans="2:103" hidden="1">
      <c r="B1276">
        <v>76905</v>
      </c>
      <c r="C1276" t="s">
        <v>2353</v>
      </c>
      <c r="D1276" t="s">
        <v>592</v>
      </c>
      <c r="E1276" t="s">
        <v>3163</v>
      </c>
      <c r="F1276" t="s">
        <v>594</v>
      </c>
      <c r="G1276" t="s">
        <v>4485</v>
      </c>
      <c r="H1276">
        <v>13004</v>
      </c>
      <c r="I1276" t="s">
        <v>616</v>
      </c>
      <c r="J1276" t="s">
        <v>1163</v>
      </c>
      <c r="K1276">
        <v>12458</v>
      </c>
      <c r="L1276" t="s">
        <v>638</v>
      </c>
      <c r="M1276" t="s">
        <v>1096</v>
      </c>
      <c r="N1276" t="s">
        <v>4170</v>
      </c>
      <c r="O1276" t="s">
        <v>4132</v>
      </c>
      <c r="P1276" t="s">
        <v>4172</v>
      </c>
      <c r="Q1276" t="s">
        <v>642</v>
      </c>
      <c r="R1276">
        <v>490</v>
      </c>
      <c r="S1276">
        <v>490</v>
      </c>
      <c r="T1276">
        <v>503</v>
      </c>
      <c r="U1276">
        <v>16</v>
      </c>
      <c r="V1276">
        <v>16</v>
      </c>
      <c r="W1276">
        <v>20</v>
      </c>
      <c r="Y1276" t="s">
        <v>4247</v>
      </c>
      <c r="Z1276" t="s">
        <v>607</v>
      </c>
      <c r="AA1276">
        <v>5.0000000000000001E-4</v>
      </c>
      <c r="AB1276">
        <v>1.0500000000000001E-2</v>
      </c>
      <c r="AC1276">
        <v>1.78E-2</v>
      </c>
      <c r="AD1276" t="s">
        <v>607</v>
      </c>
      <c r="AE1276">
        <v>0.95009999999999994</v>
      </c>
      <c r="AF1276">
        <v>1.67E-2</v>
      </c>
      <c r="AG1276">
        <v>2.3E-3</v>
      </c>
      <c r="AH1276">
        <v>5.9999999999999995E-4</v>
      </c>
      <c r="AI1276">
        <v>2.9999999999999997E-4</v>
      </c>
      <c r="AJ1276">
        <v>2.0000000000000001E-4</v>
      </c>
      <c r="AK1276">
        <v>1E-4</v>
      </c>
      <c r="AL1276">
        <v>9.0000000000000006E-5</v>
      </c>
      <c r="AM1276">
        <v>5.0000000000000002E-5</v>
      </c>
      <c r="AN1276">
        <v>4.4000000000000002E-4</v>
      </c>
      <c r="AO1276">
        <v>9.0000000000000006E-5</v>
      </c>
      <c r="AP1276">
        <v>0</v>
      </c>
      <c r="AQ1276" t="s">
        <v>607</v>
      </c>
      <c r="AR1276" t="s">
        <v>607</v>
      </c>
      <c r="AS1276" t="s">
        <v>606</v>
      </c>
      <c r="AT1276" t="s">
        <v>606</v>
      </c>
      <c r="AU1276" t="s">
        <v>606</v>
      </c>
      <c r="BK1276">
        <v>1.0000000000000001E-5</v>
      </c>
      <c r="BL1276">
        <v>2.0000000000000002E-5</v>
      </c>
      <c r="BM1276">
        <v>1.0000000000000001E-5</v>
      </c>
      <c r="BN1276">
        <v>0</v>
      </c>
      <c r="BO1276">
        <v>0</v>
      </c>
      <c r="BP1276">
        <v>1.0000000000000001E-5</v>
      </c>
      <c r="BQ1276">
        <v>0</v>
      </c>
      <c r="BR1276">
        <v>9.0000000000000006E-5</v>
      </c>
      <c r="BS1276">
        <v>2.0000000000000002E-5</v>
      </c>
      <c r="BT1276">
        <v>2.0000000000000002E-5</v>
      </c>
      <c r="BU1276">
        <v>5.0000000000000002E-5</v>
      </c>
      <c r="BV1276">
        <v>0.59</v>
      </c>
      <c r="BW1276">
        <v>0.72310399999999997</v>
      </c>
      <c r="BX1276">
        <v>17.100000000000001</v>
      </c>
      <c r="BY1276">
        <v>4634.7</v>
      </c>
      <c r="BZ1276">
        <v>194.8</v>
      </c>
      <c r="CB1276">
        <v>107.6</v>
      </c>
      <c r="CC1276">
        <v>3.7151488989999999</v>
      </c>
      <c r="CD1276">
        <v>3.7119910229999999</v>
      </c>
      <c r="CE1276">
        <v>217.87</v>
      </c>
      <c r="CF1276" t="s">
        <v>609</v>
      </c>
      <c r="CG1276">
        <v>2.5</v>
      </c>
      <c r="CH1276" t="s">
        <v>1164</v>
      </c>
      <c r="CJ1276" t="s">
        <v>1165</v>
      </c>
      <c r="CL1276">
        <v>1293</v>
      </c>
      <c r="CM1276">
        <v>1297</v>
      </c>
      <c r="CN1276">
        <v>1293</v>
      </c>
      <c r="CO1276">
        <v>1297</v>
      </c>
      <c r="CP1276" t="s">
        <v>157</v>
      </c>
      <c r="CQ1276" t="s">
        <v>157</v>
      </c>
      <c r="CU1276">
        <v>449.1</v>
      </c>
      <c r="CV1276">
        <v>443.9</v>
      </c>
      <c r="CW1276" t="s">
        <v>4463</v>
      </c>
      <c r="CX1276">
        <v>0</v>
      </c>
      <c r="CY1276" t="s">
        <v>677</v>
      </c>
    </row>
    <row r="1277" spans="2:103" hidden="1">
      <c r="B1277">
        <v>76906</v>
      </c>
      <c r="C1277" t="s">
        <v>4486</v>
      </c>
      <c r="D1277" t="s">
        <v>592</v>
      </c>
      <c r="E1277" t="s">
        <v>3163</v>
      </c>
      <c r="F1277" t="s">
        <v>594</v>
      </c>
      <c r="G1277" t="s">
        <v>4487</v>
      </c>
      <c r="H1277">
        <v>13081</v>
      </c>
      <c r="I1277" t="s">
        <v>616</v>
      </c>
      <c r="J1277" t="s">
        <v>1157</v>
      </c>
      <c r="K1277">
        <v>14592</v>
      </c>
      <c r="L1277" t="s">
        <v>638</v>
      </c>
      <c r="M1277" t="s">
        <v>2360</v>
      </c>
      <c r="N1277" t="s">
        <v>4170</v>
      </c>
      <c r="O1277" t="s">
        <v>4132</v>
      </c>
      <c r="P1277" t="s">
        <v>4172</v>
      </c>
      <c r="Q1277" t="s">
        <v>4488</v>
      </c>
      <c r="R1277">
        <v>530</v>
      </c>
      <c r="S1277">
        <v>530</v>
      </c>
      <c r="T1277">
        <v>582</v>
      </c>
      <c r="U1277">
        <v>-6</v>
      </c>
      <c r="V1277">
        <v>-6</v>
      </c>
      <c r="W1277">
        <v>20</v>
      </c>
      <c r="Y1277" t="s">
        <v>4489</v>
      </c>
      <c r="Z1277" t="s">
        <v>607</v>
      </c>
      <c r="AA1277">
        <v>1E-4</v>
      </c>
      <c r="AB1277">
        <v>1.7600000000000001E-2</v>
      </c>
      <c r="AC1277">
        <v>6.4199999999999993E-2</v>
      </c>
      <c r="AD1277" t="s">
        <v>606</v>
      </c>
      <c r="AE1277">
        <v>0.91739999999999999</v>
      </c>
      <c r="AF1277">
        <v>2.9999999999999997E-4</v>
      </c>
      <c r="AG1277">
        <v>2.9999999999999997E-4</v>
      </c>
      <c r="AH1277">
        <v>1E-4</v>
      </c>
      <c r="AI1277" t="s">
        <v>607</v>
      </c>
      <c r="AJ1277" t="s">
        <v>607</v>
      </c>
      <c r="AK1277" t="s">
        <v>607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 t="s">
        <v>606</v>
      </c>
      <c r="AR1277" t="s">
        <v>607</v>
      </c>
      <c r="AS1277" t="s">
        <v>607</v>
      </c>
      <c r="AT1277" t="s">
        <v>606</v>
      </c>
      <c r="AU1277" t="s">
        <v>606</v>
      </c>
      <c r="BK1277">
        <v>0</v>
      </c>
      <c r="BL1277">
        <v>0</v>
      </c>
      <c r="BM1277">
        <v>0</v>
      </c>
      <c r="BN1277">
        <v>0</v>
      </c>
      <c r="BO1277">
        <v>0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>
        <v>0</v>
      </c>
      <c r="BV1277">
        <v>0.624</v>
      </c>
      <c r="BW1277">
        <v>0.76477439999999997</v>
      </c>
      <c r="BX1277">
        <v>18.100000000000001</v>
      </c>
      <c r="BY1277">
        <v>4755.5</v>
      </c>
      <c r="BZ1277">
        <v>196.8</v>
      </c>
      <c r="CB1277">
        <v>116.1</v>
      </c>
      <c r="CC1277">
        <v>4.0086318519999997</v>
      </c>
      <c r="CD1277">
        <v>4.005224514</v>
      </c>
      <c r="CE1277">
        <v>229.01</v>
      </c>
      <c r="CF1277" t="s">
        <v>609</v>
      </c>
      <c r="CG1277">
        <v>0</v>
      </c>
      <c r="CH1277" t="s">
        <v>1159</v>
      </c>
      <c r="CJ1277" t="s">
        <v>1160</v>
      </c>
      <c r="CL1277">
        <v>372</v>
      </c>
      <c r="CM1277">
        <v>374.5</v>
      </c>
      <c r="CN1277">
        <v>369</v>
      </c>
      <c r="CO1277">
        <v>371</v>
      </c>
      <c r="CP1277" t="s">
        <v>157</v>
      </c>
      <c r="CQ1277" t="s">
        <v>157</v>
      </c>
      <c r="CU1277">
        <v>446.8</v>
      </c>
      <c r="CV1277">
        <v>442.3</v>
      </c>
      <c r="CW1277" t="s">
        <v>4463</v>
      </c>
      <c r="CX1277">
        <v>0</v>
      </c>
      <c r="CY1277" t="s">
        <v>677</v>
      </c>
    </row>
    <row r="1278" spans="2:103" hidden="1">
      <c r="B1278">
        <v>76854</v>
      </c>
      <c r="C1278" t="s">
        <v>4490</v>
      </c>
      <c r="D1278" t="s">
        <v>592</v>
      </c>
      <c r="E1278" t="s">
        <v>3163</v>
      </c>
      <c r="F1278" t="s">
        <v>594</v>
      </c>
      <c r="G1278" t="s">
        <v>4491</v>
      </c>
      <c r="H1278">
        <v>12173</v>
      </c>
      <c r="I1278" t="s">
        <v>616</v>
      </c>
      <c r="J1278" t="s">
        <v>1553</v>
      </c>
      <c r="K1278">
        <v>12297</v>
      </c>
      <c r="L1278" t="s">
        <v>638</v>
      </c>
      <c r="M1278" t="s">
        <v>1096</v>
      </c>
      <c r="N1278" t="s">
        <v>4170</v>
      </c>
      <c r="O1278" t="s">
        <v>4132</v>
      </c>
      <c r="P1278" t="s">
        <v>4172</v>
      </c>
      <c r="Q1278" t="s">
        <v>642</v>
      </c>
      <c r="R1278">
        <v>500</v>
      </c>
      <c r="S1278">
        <v>500</v>
      </c>
      <c r="T1278">
        <v>514</v>
      </c>
      <c r="U1278">
        <v>8</v>
      </c>
      <c r="V1278">
        <v>8</v>
      </c>
      <c r="W1278">
        <v>20</v>
      </c>
      <c r="Z1278" t="s">
        <v>607</v>
      </c>
      <c r="AA1278">
        <v>5.9999999999999995E-4</v>
      </c>
      <c r="AB1278">
        <v>1.52E-2</v>
      </c>
      <c r="AC1278">
        <v>1.8800000000000001E-2</v>
      </c>
      <c r="AD1278" t="s">
        <v>607</v>
      </c>
      <c r="AE1278">
        <v>0.94820000000000004</v>
      </c>
      <c r="AF1278">
        <v>1.3599999999999999E-2</v>
      </c>
      <c r="AG1278">
        <v>1.8E-3</v>
      </c>
      <c r="AH1278">
        <v>4.0000000000000002E-4</v>
      </c>
      <c r="AI1278">
        <v>2.0000000000000001E-4</v>
      </c>
      <c r="AJ1278">
        <v>2.0000000000000001E-4</v>
      </c>
      <c r="AK1278">
        <v>1E-4</v>
      </c>
      <c r="AL1278">
        <v>1.7000000000000001E-4</v>
      </c>
      <c r="AM1278">
        <v>5.0000000000000002E-5</v>
      </c>
      <c r="AN1278">
        <v>3.6000000000000002E-4</v>
      </c>
      <c r="AO1278">
        <v>9.0000000000000006E-5</v>
      </c>
      <c r="AP1278">
        <v>0</v>
      </c>
      <c r="AQ1278" t="s">
        <v>607</v>
      </c>
      <c r="AR1278" t="s">
        <v>606</v>
      </c>
      <c r="AS1278" t="s">
        <v>606</v>
      </c>
      <c r="AT1278" t="s">
        <v>606</v>
      </c>
      <c r="AU1278" t="s">
        <v>606</v>
      </c>
      <c r="BK1278">
        <v>1.0000000000000001E-5</v>
      </c>
      <c r="BL1278">
        <v>2.0000000000000002E-5</v>
      </c>
      <c r="BM1278">
        <v>0</v>
      </c>
      <c r="BN1278">
        <v>0</v>
      </c>
      <c r="BO1278">
        <v>0</v>
      </c>
      <c r="BP1278">
        <v>1.0000000000000001E-5</v>
      </c>
      <c r="BQ1278">
        <v>0</v>
      </c>
      <c r="BR1278">
        <v>1.1E-4</v>
      </c>
      <c r="BS1278">
        <v>2.0000000000000002E-5</v>
      </c>
      <c r="BT1278">
        <v>2.0000000000000002E-5</v>
      </c>
      <c r="BU1278">
        <v>4.0000000000000003E-5</v>
      </c>
      <c r="BV1278">
        <v>0.59099999999999997</v>
      </c>
      <c r="BW1278">
        <v>0.72432960000000002</v>
      </c>
      <c r="BX1278">
        <v>17.100000000000001</v>
      </c>
      <c r="BY1278">
        <v>4631</v>
      </c>
      <c r="BZ1278">
        <v>194.1</v>
      </c>
      <c r="CB1278">
        <v>107.9</v>
      </c>
      <c r="CC1278">
        <v>3.7255071210000001</v>
      </c>
      <c r="CD1278">
        <v>3.72234044</v>
      </c>
      <c r="CE1278">
        <v>218.97</v>
      </c>
      <c r="CF1278" t="s">
        <v>609</v>
      </c>
      <c r="CG1278">
        <v>10</v>
      </c>
      <c r="CH1278" t="s">
        <v>1554</v>
      </c>
      <c r="CI1278" t="s">
        <v>157</v>
      </c>
      <c r="CJ1278" t="s">
        <v>1555</v>
      </c>
      <c r="CL1278">
        <v>1389</v>
      </c>
      <c r="CM1278">
        <v>1860</v>
      </c>
      <c r="CN1278">
        <v>1389</v>
      </c>
      <c r="CO1278">
        <v>1860</v>
      </c>
      <c r="CP1278" t="s">
        <v>157</v>
      </c>
      <c r="CQ1278" t="s">
        <v>157</v>
      </c>
      <c r="CU1278">
        <v>454.8</v>
      </c>
      <c r="CV1278">
        <v>449.2</v>
      </c>
      <c r="CW1278" t="s">
        <v>4463</v>
      </c>
      <c r="CX1278">
        <v>0</v>
      </c>
      <c r="CY1278" t="s">
        <v>677</v>
      </c>
    </row>
    <row r="1279" spans="2:103" hidden="1">
      <c r="B1279">
        <v>76847</v>
      </c>
      <c r="C1279" t="s">
        <v>1212</v>
      </c>
      <c r="D1279" t="s">
        <v>592</v>
      </c>
      <c r="E1279" t="s">
        <v>3163</v>
      </c>
      <c r="F1279" t="s">
        <v>594</v>
      </c>
      <c r="G1279" t="s">
        <v>4492</v>
      </c>
      <c r="H1279">
        <v>12155</v>
      </c>
      <c r="I1279" t="s">
        <v>616</v>
      </c>
      <c r="J1279" t="s">
        <v>1214</v>
      </c>
      <c r="K1279">
        <v>13456</v>
      </c>
      <c r="L1279" t="s">
        <v>638</v>
      </c>
      <c r="M1279" t="s">
        <v>1096</v>
      </c>
      <c r="N1279" t="s">
        <v>4170</v>
      </c>
      <c r="O1279" t="s">
        <v>4132</v>
      </c>
      <c r="P1279" t="s">
        <v>4172</v>
      </c>
      <c r="Q1279" t="s">
        <v>642</v>
      </c>
      <c r="R1279">
        <v>480</v>
      </c>
      <c r="S1279">
        <v>480</v>
      </c>
      <c r="T1279">
        <v>503</v>
      </c>
      <c r="U1279">
        <v>18</v>
      </c>
      <c r="V1279">
        <v>18</v>
      </c>
      <c r="W1279">
        <v>20</v>
      </c>
      <c r="Y1279" t="s">
        <v>4247</v>
      </c>
      <c r="Z1279" t="s">
        <v>607</v>
      </c>
      <c r="AA1279">
        <v>8.0000000000000004E-4</v>
      </c>
      <c r="AB1279">
        <v>1.9099999999999999E-2</v>
      </c>
      <c r="AC1279">
        <v>1.55E-2</v>
      </c>
      <c r="AD1279" t="s">
        <v>607</v>
      </c>
      <c r="AE1279">
        <v>0.95009999999999994</v>
      </c>
      <c r="AF1279">
        <v>9.4000000000000004E-3</v>
      </c>
      <c r="AG1279">
        <v>2.5000000000000001E-3</v>
      </c>
      <c r="AH1279">
        <v>5.9999999999999995E-4</v>
      </c>
      <c r="AI1279">
        <v>2.9999999999999997E-4</v>
      </c>
      <c r="AJ1279">
        <v>2.9999999999999997E-4</v>
      </c>
      <c r="AK1279">
        <v>2.0000000000000001E-4</v>
      </c>
      <c r="AL1279">
        <v>1.6000000000000001E-4</v>
      </c>
      <c r="AM1279">
        <v>1.7000000000000001E-4</v>
      </c>
      <c r="AN1279">
        <v>5.4000000000000001E-4</v>
      </c>
      <c r="AO1279">
        <v>9.0000000000000006E-5</v>
      </c>
      <c r="AP1279">
        <v>0</v>
      </c>
      <c r="AQ1279" t="s">
        <v>607</v>
      </c>
      <c r="AR1279" t="s">
        <v>607</v>
      </c>
      <c r="AS1279" t="s">
        <v>606</v>
      </c>
      <c r="AT1279" t="s">
        <v>606</v>
      </c>
      <c r="AU1279" t="s">
        <v>606</v>
      </c>
      <c r="BK1279">
        <v>1.0000000000000001E-5</v>
      </c>
      <c r="BL1279">
        <v>2.0000000000000002E-5</v>
      </c>
      <c r="BM1279">
        <v>1.0000000000000001E-5</v>
      </c>
      <c r="BN1279">
        <v>0</v>
      </c>
      <c r="BO1279">
        <v>0</v>
      </c>
      <c r="BP1279">
        <v>1.0000000000000001E-5</v>
      </c>
      <c r="BQ1279">
        <v>0</v>
      </c>
      <c r="BR1279">
        <v>1.2E-4</v>
      </c>
      <c r="BS1279">
        <v>1.0000000000000001E-5</v>
      </c>
      <c r="BT1279">
        <v>1.0000000000000001E-5</v>
      </c>
      <c r="BU1279">
        <v>5.0000000000000002E-5</v>
      </c>
      <c r="BV1279">
        <v>0.58899999999999997</v>
      </c>
      <c r="BW1279">
        <v>0.72187840000000003</v>
      </c>
      <c r="BX1279">
        <v>17.100000000000001</v>
      </c>
      <c r="BY1279">
        <v>4613.8999999999996</v>
      </c>
      <c r="BZ1279">
        <v>193.2</v>
      </c>
      <c r="CB1279">
        <v>108.1</v>
      </c>
      <c r="CC1279">
        <v>3.7324126030000002</v>
      </c>
      <c r="CD1279">
        <v>3.7292400520000002</v>
      </c>
      <c r="CE1279">
        <v>219.39</v>
      </c>
      <c r="CF1279" t="s">
        <v>609</v>
      </c>
      <c r="CG1279">
        <v>5</v>
      </c>
      <c r="CH1279" t="s">
        <v>1215</v>
      </c>
      <c r="CI1279" t="s">
        <v>157</v>
      </c>
      <c r="CJ1279" t="s">
        <v>4493</v>
      </c>
      <c r="CL1279">
        <v>1378</v>
      </c>
      <c r="CM1279">
        <v>1931</v>
      </c>
      <c r="CN1279">
        <v>1378</v>
      </c>
      <c r="CO1279">
        <v>1931</v>
      </c>
      <c r="CP1279" t="s">
        <v>157</v>
      </c>
      <c r="CQ1279" t="s">
        <v>157</v>
      </c>
      <c r="CU1279">
        <v>452</v>
      </c>
      <c r="CV1279">
        <v>447.8</v>
      </c>
      <c r="CW1279" t="s">
        <v>4463</v>
      </c>
      <c r="CX1279">
        <v>0</v>
      </c>
      <c r="CY1279" t="s">
        <v>677</v>
      </c>
    </row>
    <row r="1280" spans="2:103" hidden="1">
      <c r="B1280">
        <v>76840</v>
      </c>
      <c r="C1280" t="s">
        <v>2396</v>
      </c>
      <c r="D1280" t="s">
        <v>592</v>
      </c>
      <c r="E1280" t="s">
        <v>3163</v>
      </c>
      <c r="F1280" t="s">
        <v>594</v>
      </c>
      <c r="G1280" t="s">
        <v>4494</v>
      </c>
      <c r="H1280">
        <v>18623</v>
      </c>
      <c r="I1280" t="s">
        <v>616</v>
      </c>
      <c r="J1280" t="s">
        <v>1453</v>
      </c>
      <c r="K1280">
        <v>11705</v>
      </c>
      <c r="L1280" t="s">
        <v>638</v>
      </c>
      <c r="M1280" t="s">
        <v>1096</v>
      </c>
      <c r="N1280" t="s">
        <v>4170</v>
      </c>
      <c r="O1280" t="s">
        <v>4132</v>
      </c>
      <c r="P1280" t="s">
        <v>4172</v>
      </c>
      <c r="Q1280" t="s">
        <v>642</v>
      </c>
      <c r="R1280">
        <v>420</v>
      </c>
      <c r="S1280">
        <v>420</v>
      </c>
      <c r="T1280">
        <v>471</v>
      </c>
      <c r="U1280">
        <v>2</v>
      </c>
      <c r="V1280">
        <v>2</v>
      </c>
      <c r="W1280">
        <v>20</v>
      </c>
      <c r="Y1280" t="s">
        <v>4495</v>
      </c>
      <c r="Z1280" t="s">
        <v>607</v>
      </c>
      <c r="AA1280">
        <v>1.5E-3</v>
      </c>
      <c r="AB1280">
        <v>3.1399999999999997E-2</v>
      </c>
      <c r="AC1280">
        <v>2.18E-2</v>
      </c>
      <c r="AD1280" t="s">
        <v>607</v>
      </c>
      <c r="AE1280">
        <v>0.93220000000000003</v>
      </c>
      <c r="AF1280">
        <v>6.0000000000000001E-3</v>
      </c>
      <c r="AG1280">
        <v>8.0000000000000004E-4</v>
      </c>
      <c r="AH1280">
        <v>5.0000000000000001E-4</v>
      </c>
      <c r="AI1280">
        <v>4.0000000000000002E-4</v>
      </c>
      <c r="AJ1280">
        <v>8.9999999999999998E-4</v>
      </c>
      <c r="AK1280">
        <v>6.9999999999999999E-4</v>
      </c>
      <c r="AL1280">
        <v>9.7000000000000005E-4</v>
      </c>
      <c r="AM1280">
        <v>5.1000000000000004E-4</v>
      </c>
      <c r="AN1280">
        <v>1E-3</v>
      </c>
      <c r="AO1280">
        <v>9.0000000000000006E-5</v>
      </c>
      <c r="AP1280">
        <v>0</v>
      </c>
      <c r="AQ1280" t="s">
        <v>607</v>
      </c>
      <c r="AR1280" t="s">
        <v>607</v>
      </c>
      <c r="AS1280" t="s">
        <v>607</v>
      </c>
      <c r="AT1280" t="s">
        <v>606</v>
      </c>
      <c r="AU1280" t="s">
        <v>606</v>
      </c>
      <c r="BK1280">
        <v>2.0000000000000002E-5</v>
      </c>
      <c r="BL1280">
        <v>9.0000000000000006E-5</v>
      </c>
      <c r="BM1280">
        <v>1.0000000000000001E-5</v>
      </c>
      <c r="BN1280">
        <v>0</v>
      </c>
      <c r="BO1280">
        <v>0</v>
      </c>
      <c r="BP1280">
        <v>1.0000000000000001E-5</v>
      </c>
      <c r="BQ1280">
        <v>0</v>
      </c>
      <c r="BR1280">
        <v>7.3999999999999999E-4</v>
      </c>
      <c r="BS1280">
        <v>9.0000000000000006E-5</v>
      </c>
      <c r="BT1280">
        <v>8.0000000000000007E-5</v>
      </c>
      <c r="BU1280">
        <v>1.9000000000000001E-4</v>
      </c>
      <c r="BV1280">
        <v>0.60599999999999998</v>
      </c>
      <c r="BW1280">
        <v>0.74271359999999997</v>
      </c>
      <c r="BX1280">
        <v>17.600000000000001</v>
      </c>
      <c r="BY1280">
        <v>4607.3</v>
      </c>
      <c r="BZ1280">
        <v>193.6</v>
      </c>
      <c r="CB1280">
        <v>103.6</v>
      </c>
      <c r="CC1280">
        <v>3.5770392750000002</v>
      </c>
      <c r="CD1280">
        <v>3.5739987919999998</v>
      </c>
      <c r="CE1280">
        <v>210.19</v>
      </c>
      <c r="CF1280" t="s">
        <v>609</v>
      </c>
      <c r="CG1280">
        <v>10</v>
      </c>
      <c r="CH1280" t="s">
        <v>1455</v>
      </c>
      <c r="CI1280" t="s">
        <v>157</v>
      </c>
      <c r="CJ1280" t="s">
        <v>1456</v>
      </c>
      <c r="CL1280">
        <v>1278</v>
      </c>
      <c r="CM1280">
        <v>1286.5</v>
      </c>
      <c r="CN1280">
        <v>1278</v>
      </c>
      <c r="CO1280">
        <v>1286.5</v>
      </c>
      <c r="CP1280" t="s">
        <v>157</v>
      </c>
      <c r="CQ1280" t="s">
        <v>157</v>
      </c>
      <c r="CU1280">
        <v>452.6</v>
      </c>
      <c r="CV1280">
        <v>448.4</v>
      </c>
      <c r="CW1280" t="s">
        <v>4463</v>
      </c>
      <c r="CX1280">
        <v>0</v>
      </c>
      <c r="CY1280" t="s">
        <v>677</v>
      </c>
    </row>
    <row r="1281" spans="2:103" hidden="1">
      <c r="B1281">
        <v>76814</v>
      </c>
      <c r="C1281" t="s">
        <v>3475</v>
      </c>
      <c r="D1281" t="s">
        <v>592</v>
      </c>
      <c r="E1281" t="s">
        <v>3163</v>
      </c>
      <c r="F1281" t="s">
        <v>594</v>
      </c>
      <c r="G1281" t="s">
        <v>4496</v>
      </c>
      <c r="H1281">
        <v>16315</v>
      </c>
      <c r="I1281" t="s">
        <v>616</v>
      </c>
      <c r="J1281" t="s">
        <v>1546</v>
      </c>
      <c r="K1281">
        <v>12133</v>
      </c>
      <c r="L1281" t="s">
        <v>638</v>
      </c>
      <c r="M1281" t="s">
        <v>1096</v>
      </c>
      <c r="N1281" t="s">
        <v>4170</v>
      </c>
      <c r="O1281" t="s">
        <v>4132</v>
      </c>
      <c r="P1281" t="s">
        <v>4172</v>
      </c>
      <c r="Q1281" t="s">
        <v>1137</v>
      </c>
      <c r="R1281">
        <v>510</v>
      </c>
      <c r="S1281">
        <v>510</v>
      </c>
      <c r="T1281">
        <v>505</v>
      </c>
      <c r="U1281">
        <v>11</v>
      </c>
      <c r="V1281">
        <v>11</v>
      </c>
      <c r="W1281">
        <v>20</v>
      </c>
      <c r="Y1281" t="s">
        <v>4497</v>
      </c>
      <c r="Z1281" t="s">
        <v>607</v>
      </c>
      <c r="AA1281">
        <v>1.6000000000000001E-3</v>
      </c>
      <c r="AB1281">
        <v>3.2099999999999997E-2</v>
      </c>
      <c r="AC1281">
        <v>1.8100000000000002E-2</v>
      </c>
      <c r="AD1281" t="s">
        <v>607</v>
      </c>
      <c r="AE1281">
        <v>0.9385</v>
      </c>
      <c r="AF1281">
        <v>5.7999999999999996E-3</v>
      </c>
      <c r="AG1281">
        <v>6.9999999999999999E-4</v>
      </c>
      <c r="AH1281">
        <v>2.9999999999999997E-4</v>
      </c>
      <c r="AI1281">
        <v>2.0000000000000001E-4</v>
      </c>
      <c r="AJ1281">
        <v>5.0000000000000001E-4</v>
      </c>
      <c r="AK1281">
        <v>4.0000000000000002E-4</v>
      </c>
      <c r="AL1281">
        <v>4.2000000000000002E-4</v>
      </c>
      <c r="AM1281">
        <v>2.1000000000000001E-4</v>
      </c>
      <c r="AN1281">
        <v>4.6999999999999999E-4</v>
      </c>
      <c r="AO1281">
        <v>9.0000000000000006E-5</v>
      </c>
      <c r="AP1281">
        <v>0</v>
      </c>
      <c r="AQ1281" t="s">
        <v>607</v>
      </c>
      <c r="AR1281" t="s">
        <v>607</v>
      </c>
      <c r="AS1281" t="s">
        <v>607</v>
      </c>
      <c r="AT1281" t="s">
        <v>606</v>
      </c>
      <c r="AU1281" t="s">
        <v>606</v>
      </c>
      <c r="BK1281">
        <v>1.0000000000000001E-5</v>
      </c>
      <c r="BL1281">
        <v>4.0000000000000003E-5</v>
      </c>
      <c r="BM1281">
        <v>1.0000000000000001E-5</v>
      </c>
      <c r="BN1281">
        <v>0</v>
      </c>
      <c r="BO1281">
        <v>0</v>
      </c>
      <c r="BP1281">
        <v>1.0000000000000001E-5</v>
      </c>
      <c r="BQ1281">
        <v>0</v>
      </c>
      <c r="BR1281">
        <v>3.4000000000000002E-4</v>
      </c>
      <c r="BS1281">
        <v>4.0000000000000003E-5</v>
      </c>
      <c r="BT1281">
        <v>4.0000000000000003E-5</v>
      </c>
      <c r="BU1281">
        <v>1.2E-4</v>
      </c>
      <c r="BV1281">
        <v>0.59599999999999997</v>
      </c>
      <c r="BW1281">
        <v>0.73045760000000004</v>
      </c>
      <c r="BX1281">
        <v>17.3</v>
      </c>
      <c r="BY1281">
        <v>4599.8999999999996</v>
      </c>
      <c r="BZ1281">
        <v>192.2</v>
      </c>
      <c r="CB1281">
        <v>105.3</v>
      </c>
      <c r="CC1281">
        <v>3.635735865</v>
      </c>
      <c r="CD1281">
        <v>3.6326454899999998</v>
      </c>
      <c r="CE1281">
        <v>213.56</v>
      </c>
      <c r="CF1281" t="s">
        <v>609</v>
      </c>
      <c r="CG1281">
        <v>5</v>
      </c>
      <c r="CH1281" t="s">
        <v>1547</v>
      </c>
      <c r="CI1281" t="s">
        <v>157</v>
      </c>
      <c r="CJ1281" t="s">
        <v>4498</v>
      </c>
      <c r="CL1281">
        <v>1400</v>
      </c>
      <c r="CM1281">
        <v>1903</v>
      </c>
      <c r="CN1281">
        <v>1400</v>
      </c>
      <c r="CO1281">
        <v>1903</v>
      </c>
      <c r="CP1281" t="s">
        <v>157</v>
      </c>
      <c r="CQ1281" t="s">
        <v>157</v>
      </c>
      <c r="CU1281">
        <v>451.4</v>
      </c>
      <c r="CV1281">
        <v>446.8</v>
      </c>
      <c r="CW1281" t="s">
        <v>4463</v>
      </c>
      <c r="CX1281">
        <v>0</v>
      </c>
      <c r="CY1281" t="s">
        <v>677</v>
      </c>
    </row>
    <row r="1282" spans="2:103" hidden="1">
      <c r="B1282">
        <v>76898</v>
      </c>
      <c r="C1282" t="s">
        <v>4499</v>
      </c>
      <c r="D1282" t="s">
        <v>592</v>
      </c>
      <c r="E1282" t="s">
        <v>3163</v>
      </c>
      <c r="F1282" t="s">
        <v>594</v>
      </c>
      <c r="G1282" t="s">
        <v>4500</v>
      </c>
      <c r="H1282">
        <v>10318</v>
      </c>
      <c r="I1282" t="s">
        <v>616</v>
      </c>
      <c r="J1282" t="s">
        <v>1370</v>
      </c>
      <c r="K1282">
        <v>14580</v>
      </c>
      <c r="L1282" t="s">
        <v>638</v>
      </c>
      <c r="M1282" t="s">
        <v>600</v>
      </c>
      <c r="N1282" t="s">
        <v>4170</v>
      </c>
      <c r="O1282" t="s">
        <v>4132</v>
      </c>
      <c r="P1282" t="s">
        <v>4172</v>
      </c>
      <c r="Q1282" t="s">
        <v>642</v>
      </c>
      <c r="R1282">
        <v>510</v>
      </c>
      <c r="S1282">
        <v>510</v>
      </c>
      <c r="T1282">
        <v>562</v>
      </c>
      <c r="U1282">
        <v>2</v>
      </c>
      <c r="V1282">
        <v>2</v>
      </c>
      <c r="W1282">
        <v>20</v>
      </c>
      <c r="Y1282" t="s">
        <v>2045</v>
      </c>
      <c r="Z1282" t="s">
        <v>607</v>
      </c>
      <c r="AA1282">
        <v>1E-4</v>
      </c>
      <c r="AB1282">
        <v>1.6999999999999999E-3</v>
      </c>
      <c r="AC1282">
        <v>0.12889999999999999</v>
      </c>
      <c r="AD1282" t="s">
        <v>606</v>
      </c>
      <c r="AE1282">
        <v>0.86829999999999996</v>
      </c>
      <c r="AF1282">
        <v>5.0000000000000001E-4</v>
      </c>
      <c r="AG1282">
        <v>5.0000000000000001E-4</v>
      </c>
      <c r="AH1282" t="s">
        <v>606</v>
      </c>
      <c r="AI1282" t="s">
        <v>606</v>
      </c>
      <c r="AJ1282" t="s">
        <v>607</v>
      </c>
      <c r="AK1282" t="s">
        <v>607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 t="s">
        <v>607</v>
      </c>
      <c r="AR1282" t="s">
        <v>606</v>
      </c>
      <c r="AS1282" t="s">
        <v>606</v>
      </c>
      <c r="AT1282" t="s">
        <v>606</v>
      </c>
      <c r="AU1282" t="s">
        <v>606</v>
      </c>
      <c r="BK1282">
        <v>0</v>
      </c>
      <c r="BL1282">
        <v>0</v>
      </c>
      <c r="BM1282">
        <v>0</v>
      </c>
      <c r="BN1282">
        <v>0</v>
      </c>
      <c r="BO1282">
        <v>0</v>
      </c>
      <c r="BP1282">
        <v>0</v>
      </c>
      <c r="BQ1282">
        <v>0</v>
      </c>
      <c r="BR1282">
        <v>0</v>
      </c>
      <c r="BS1282">
        <v>0</v>
      </c>
      <c r="BT1282">
        <v>0</v>
      </c>
      <c r="BU1282">
        <v>0</v>
      </c>
      <c r="BV1282">
        <v>0.68</v>
      </c>
      <c r="BW1282">
        <v>0.83340800000000004</v>
      </c>
      <c r="BX1282">
        <v>19.7</v>
      </c>
      <c r="BY1282">
        <v>4954.5</v>
      </c>
      <c r="BZ1282">
        <v>205.3</v>
      </c>
      <c r="CB1282">
        <v>113.1</v>
      </c>
      <c r="CC1282">
        <v>3.905049633</v>
      </c>
      <c r="CD1282">
        <v>3.9017303409999999</v>
      </c>
      <c r="CE1282">
        <v>227.55</v>
      </c>
      <c r="CF1282" t="s">
        <v>609</v>
      </c>
      <c r="CG1282">
        <v>0</v>
      </c>
      <c r="CH1282" t="s">
        <v>3487</v>
      </c>
      <c r="CJ1282" t="s">
        <v>965</v>
      </c>
      <c r="CU1282">
        <v>452.6</v>
      </c>
      <c r="CV1282">
        <v>448.5</v>
      </c>
      <c r="CW1282" t="s">
        <v>4463</v>
      </c>
      <c r="CX1282">
        <v>0</v>
      </c>
      <c r="CY1282" t="s">
        <v>677</v>
      </c>
    </row>
    <row r="1283" spans="2:103" hidden="1">
      <c r="B1283">
        <v>76895</v>
      </c>
      <c r="C1283" t="s">
        <v>4501</v>
      </c>
      <c r="D1283" t="s">
        <v>592</v>
      </c>
      <c r="E1283" t="s">
        <v>3163</v>
      </c>
      <c r="F1283" t="s">
        <v>594</v>
      </c>
      <c r="G1283" t="s">
        <v>4502</v>
      </c>
      <c r="H1283">
        <v>9443</v>
      </c>
      <c r="I1283" t="s">
        <v>616</v>
      </c>
      <c r="J1283" t="s">
        <v>1172</v>
      </c>
      <c r="K1283">
        <v>13440</v>
      </c>
      <c r="L1283" t="s">
        <v>638</v>
      </c>
      <c r="M1283" t="s">
        <v>1096</v>
      </c>
      <c r="N1283" t="s">
        <v>4170</v>
      </c>
      <c r="O1283" t="s">
        <v>4132</v>
      </c>
      <c r="P1283" t="s">
        <v>4172</v>
      </c>
      <c r="Q1283" t="s">
        <v>642</v>
      </c>
      <c r="R1283">
        <v>510</v>
      </c>
      <c r="S1283">
        <v>510</v>
      </c>
      <c r="T1283">
        <v>544</v>
      </c>
      <c r="U1283">
        <v>1</v>
      </c>
      <c r="V1283">
        <v>1</v>
      </c>
      <c r="W1283">
        <v>20</v>
      </c>
      <c r="Z1283" t="s">
        <v>607</v>
      </c>
      <c r="AA1283">
        <v>5.0000000000000001E-4</v>
      </c>
      <c r="AB1283">
        <v>1.12E-2</v>
      </c>
      <c r="AC1283">
        <v>1.7999999999999999E-2</v>
      </c>
      <c r="AD1283" t="s">
        <v>607</v>
      </c>
      <c r="AE1283">
        <v>0.95079999999999998</v>
      </c>
      <c r="AF1283">
        <v>1.54E-2</v>
      </c>
      <c r="AG1283">
        <v>2E-3</v>
      </c>
      <c r="AH1283">
        <v>4.0000000000000002E-4</v>
      </c>
      <c r="AI1283">
        <v>2.9999999999999997E-4</v>
      </c>
      <c r="AJ1283">
        <v>2.0000000000000001E-4</v>
      </c>
      <c r="AK1283">
        <v>1E-4</v>
      </c>
      <c r="AL1283">
        <v>1.8000000000000001E-4</v>
      </c>
      <c r="AM1283">
        <v>1.3999999999999999E-4</v>
      </c>
      <c r="AN1283">
        <v>4.2999999999999999E-4</v>
      </c>
      <c r="AO1283">
        <v>9.0000000000000006E-5</v>
      </c>
      <c r="AP1283">
        <v>0</v>
      </c>
      <c r="AQ1283" t="s">
        <v>607</v>
      </c>
      <c r="AR1283" t="s">
        <v>606</v>
      </c>
      <c r="AS1283" t="s">
        <v>606</v>
      </c>
      <c r="AT1283" t="s">
        <v>606</v>
      </c>
      <c r="AU1283" t="s">
        <v>606</v>
      </c>
      <c r="BK1283">
        <v>2.0000000000000002E-5</v>
      </c>
      <c r="BL1283">
        <v>2.0000000000000002E-5</v>
      </c>
      <c r="BM1283">
        <v>1.0000000000000001E-5</v>
      </c>
      <c r="BN1283">
        <v>0</v>
      </c>
      <c r="BO1283">
        <v>0</v>
      </c>
      <c r="BP1283">
        <v>1.0000000000000001E-5</v>
      </c>
      <c r="BQ1283">
        <v>0</v>
      </c>
      <c r="BR1283">
        <v>1E-4</v>
      </c>
      <c r="BS1283">
        <v>2.0000000000000002E-5</v>
      </c>
      <c r="BT1283">
        <v>2.0000000000000002E-5</v>
      </c>
      <c r="BU1283">
        <v>6.0000000000000002E-5</v>
      </c>
      <c r="BV1283">
        <v>0.59</v>
      </c>
      <c r="BW1283">
        <v>0.72310399999999997</v>
      </c>
      <c r="BX1283">
        <v>17.100000000000001</v>
      </c>
      <c r="BY1283">
        <v>4634</v>
      </c>
      <c r="BZ1283">
        <v>194.6</v>
      </c>
      <c r="CB1283">
        <v>107.5</v>
      </c>
      <c r="CC1283">
        <v>3.7116961590000002</v>
      </c>
      <c r="CD1283">
        <v>3.7085412170000001</v>
      </c>
      <c r="CE1283">
        <v>217.75</v>
      </c>
      <c r="CF1283" t="s">
        <v>609</v>
      </c>
      <c r="CG1283">
        <v>10</v>
      </c>
      <c r="CH1283" t="s">
        <v>1173</v>
      </c>
      <c r="CI1283" t="s">
        <v>157</v>
      </c>
      <c r="CJ1283" t="s">
        <v>1174</v>
      </c>
      <c r="CL1283">
        <v>1398</v>
      </c>
      <c r="CM1283">
        <v>2051</v>
      </c>
      <c r="CN1283">
        <v>1398</v>
      </c>
      <c r="CO1283">
        <v>2051</v>
      </c>
      <c r="CP1283" t="s">
        <v>157</v>
      </c>
      <c r="CQ1283" t="s">
        <v>157</v>
      </c>
      <c r="CU1283">
        <v>449.2</v>
      </c>
      <c r="CV1283">
        <v>445</v>
      </c>
      <c r="CW1283" t="s">
        <v>4463</v>
      </c>
      <c r="CX1283">
        <v>0</v>
      </c>
      <c r="CY1283" t="s">
        <v>677</v>
      </c>
    </row>
    <row r="1284" spans="2:103" hidden="1">
      <c r="B1284">
        <v>76907</v>
      </c>
      <c r="C1284" t="s">
        <v>4503</v>
      </c>
      <c r="D1284" t="s">
        <v>592</v>
      </c>
      <c r="E1284" t="s">
        <v>3163</v>
      </c>
      <c r="F1284" t="s">
        <v>594</v>
      </c>
      <c r="G1284" t="s">
        <v>4504</v>
      </c>
      <c r="H1284">
        <v>16965</v>
      </c>
      <c r="I1284" t="s">
        <v>616</v>
      </c>
      <c r="J1284" t="s">
        <v>1426</v>
      </c>
      <c r="K1284">
        <v>13500</v>
      </c>
      <c r="L1284" t="s">
        <v>638</v>
      </c>
      <c r="M1284" t="s">
        <v>1096</v>
      </c>
      <c r="N1284" t="s">
        <v>4170</v>
      </c>
      <c r="O1284" t="s">
        <v>4132</v>
      </c>
      <c r="P1284" t="s">
        <v>4172</v>
      </c>
      <c r="Q1284" t="s">
        <v>1137</v>
      </c>
      <c r="R1284">
        <v>500</v>
      </c>
      <c r="S1284">
        <v>500</v>
      </c>
      <c r="T1284">
        <v>544</v>
      </c>
      <c r="U1284">
        <v>1</v>
      </c>
      <c r="V1284">
        <v>1</v>
      </c>
      <c r="W1284">
        <v>20</v>
      </c>
      <c r="Y1284" t="s">
        <v>4505</v>
      </c>
      <c r="Z1284" t="s">
        <v>607</v>
      </c>
      <c r="AA1284">
        <v>4.0000000000000002E-4</v>
      </c>
      <c r="AB1284">
        <v>9.7999999999999997E-3</v>
      </c>
      <c r="AC1284">
        <v>1.8800000000000001E-2</v>
      </c>
      <c r="AD1284" t="s">
        <v>607</v>
      </c>
      <c r="AE1284">
        <v>0.95509999999999995</v>
      </c>
      <c r="AF1284">
        <v>1.3599999999999999E-2</v>
      </c>
      <c r="AG1284">
        <v>1.6999999999999999E-3</v>
      </c>
      <c r="AH1284">
        <v>2.0000000000000001E-4</v>
      </c>
      <c r="AI1284">
        <v>1E-4</v>
      </c>
      <c r="AJ1284">
        <v>1E-4</v>
      </c>
      <c r="AK1284" t="s">
        <v>607</v>
      </c>
      <c r="AL1284">
        <v>0</v>
      </c>
      <c r="AM1284">
        <v>8.0000000000000007E-5</v>
      </c>
      <c r="AN1284">
        <v>6.9999999999999994E-5</v>
      </c>
      <c r="AO1284">
        <v>0</v>
      </c>
      <c r="AP1284">
        <v>0</v>
      </c>
      <c r="AQ1284" t="s">
        <v>607</v>
      </c>
      <c r="AR1284" t="s">
        <v>607</v>
      </c>
      <c r="AS1284" t="s">
        <v>606</v>
      </c>
      <c r="AT1284" t="s">
        <v>606</v>
      </c>
      <c r="AU1284" t="s">
        <v>606</v>
      </c>
      <c r="BK1284">
        <v>0</v>
      </c>
      <c r="BL1284">
        <v>0</v>
      </c>
      <c r="BM1284">
        <v>1.0000000000000001E-5</v>
      </c>
      <c r="BN1284">
        <v>0</v>
      </c>
      <c r="BO1284">
        <v>0</v>
      </c>
      <c r="BP1284">
        <v>0</v>
      </c>
      <c r="BQ1284">
        <v>0</v>
      </c>
      <c r="BR1284">
        <v>0</v>
      </c>
      <c r="BS1284">
        <v>1.0000000000000001E-5</v>
      </c>
      <c r="BT1284">
        <v>1.0000000000000001E-5</v>
      </c>
      <c r="BU1284">
        <v>2.0000000000000002E-5</v>
      </c>
      <c r="BV1284">
        <v>0.58599999999999997</v>
      </c>
      <c r="BW1284">
        <v>0.7182016</v>
      </c>
      <c r="BX1284">
        <v>17</v>
      </c>
      <c r="BY1284">
        <v>4639.7</v>
      </c>
      <c r="BZ1284">
        <v>194.1</v>
      </c>
      <c r="CB1284">
        <v>107.4</v>
      </c>
      <c r="CC1284">
        <v>3.7082434179999999</v>
      </c>
      <c r="CD1284">
        <v>3.7050914110000002</v>
      </c>
      <c r="CE1284">
        <v>217.01</v>
      </c>
      <c r="CF1284" t="s">
        <v>609</v>
      </c>
      <c r="CG1284">
        <v>16</v>
      </c>
      <c r="CH1284" t="s">
        <v>1427</v>
      </c>
      <c r="CJ1284" t="s">
        <v>1428</v>
      </c>
      <c r="CL1284">
        <v>1403</v>
      </c>
      <c r="CM1284">
        <v>2025</v>
      </c>
      <c r="CN1284">
        <v>1403</v>
      </c>
      <c r="CO1284">
        <v>2025</v>
      </c>
      <c r="CP1284" t="s">
        <v>157</v>
      </c>
      <c r="CQ1284" t="s">
        <v>157</v>
      </c>
      <c r="CU1284">
        <v>446.8</v>
      </c>
      <c r="CV1284">
        <v>442.2</v>
      </c>
      <c r="CW1284" t="s">
        <v>4463</v>
      </c>
      <c r="CX1284">
        <v>0</v>
      </c>
      <c r="CY1284" t="s">
        <v>677</v>
      </c>
    </row>
    <row r="1285" spans="2:103" hidden="1">
      <c r="B1285">
        <v>76848</v>
      </c>
      <c r="C1285" t="s">
        <v>4506</v>
      </c>
      <c r="D1285" t="s">
        <v>592</v>
      </c>
      <c r="E1285" t="s">
        <v>3163</v>
      </c>
      <c r="F1285" t="s">
        <v>594</v>
      </c>
      <c r="G1285" t="s">
        <v>4507</v>
      </c>
      <c r="H1285">
        <v>14847</v>
      </c>
      <c r="I1285" t="s">
        <v>616</v>
      </c>
      <c r="J1285" t="s">
        <v>1227</v>
      </c>
      <c r="K1285">
        <v>12456</v>
      </c>
      <c r="L1285" t="s">
        <v>638</v>
      </c>
      <c r="M1285" t="s">
        <v>1096</v>
      </c>
      <c r="N1285" t="s">
        <v>4170</v>
      </c>
      <c r="O1285" t="s">
        <v>4132</v>
      </c>
      <c r="P1285" t="s">
        <v>4172</v>
      </c>
      <c r="Q1285" t="s">
        <v>642</v>
      </c>
      <c r="R1285">
        <v>480</v>
      </c>
      <c r="S1285">
        <v>480</v>
      </c>
      <c r="T1285">
        <v>487</v>
      </c>
      <c r="U1285">
        <v>8</v>
      </c>
      <c r="V1285">
        <v>8</v>
      </c>
      <c r="W1285">
        <v>20</v>
      </c>
      <c r="Y1285" t="s">
        <v>4213</v>
      </c>
      <c r="Z1285" t="s">
        <v>607</v>
      </c>
      <c r="AA1285">
        <v>5.9999999999999995E-4</v>
      </c>
      <c r="AB1285">
        <v>1.34E-2</v>
      </c>
      <c r="AC1285">
        <v>1.67E-2</v>
      </c>
      <c r="AD1285" t="s">
        <v>607</v>
      </c>
      <c r="AE1285">
        <v>0.94979999999999998</v>
      </c>
      <c r="AF1285">
        <v>1.24E-2</v>
      </c>
      <c r="AG1285">
        <v>2E-3</v>
      </c>
      <c r="AH1285">
        <v>1E-3</v>
      </c>
      <c r="AI1285">
        <v>6.9999999999999999E-4</v>
      </c>
      <c r="AJ1285">
        <v>5.0000000000000001E-4</v>
      </c>
      <c r="AK1285">
        <v>2.9999999999999997E-4</v>
      </c>
      <c r="AL1285">
        <v>4.6999999999999999E-4</v>
      </c>
      <c r="AM1285">
        <v>2.7999999999999998E-4</v>
      </c>
      <c r="AN1285">
        <v>8.4000000000000003E-4</v>
      </c>
      <c r="AO1285">
        <v>2.7E-4</v>
      </c>
      <c r="AP1285">
        <v>9.0000000000000006E-5</v>
      </c>
      <c r="AQ1285" t="s">
        <v>607</v>
      </c>
      <c r="AR1285" t="s">
        <v>606</v>
      </c>
      <c r="AS1285" t="s">
        <v>606</v>
      </c>
      <c r="AT1285" t="s">
        <v>606</v>
      </c>
      <c r="AU1285" t="s">
        <v>606</v>
      </c>
      <c r="BK1285">
        <v>3.0000000000000001E-5</v>
      </c>
      <c r="BL1285">
        <v>6.0000000000000002E-5</v>
      </c>
      <c r="BM1285">
        <v>1.0000000000000001E-5</v>
      </c>
      <c r="BN1285">
        <v>0</v>
      </c>
      <c r="BO1285">
        <v>1.0000000000000001E-5</v>
      </c>
      <c r="BP1285">
        <v>2.0000000000000002E-5</v>
      </c>
      <c r="BQ1285">
        <v>1.0000000000000001E-5</v>
      </c>
      <c r="BR1285">
        <v>2.7E-4</v>
      </c>
      <c r="BS1285">
        <v>4.0000000000000003E-5</v>
      </c>
      <c r="BT1285">
        <v>5.0000000000000002E-5</v>
      </c>
      <c r="BU1285">
        <v>1.4999999999999999E-4</v>
      </c>
      <c r="BV1285">
        <v>0.59599999999999997</v>
      </c>
      <c r="BW1285">
        <v>0.73045760000000004</v>
      </c>
      <c r="BX1285">
        <v>17.3</v>
      </c>
      <c r="BY1285">
        <v>4621.3999999999996</v>
      </c>
      <c r="BZ1285">
        <v>194.9</v>
      </c>
      <c r="CB1285">
        <v>110.2</v>
      </c>
      <c r="CC1285">
        <v>3.804920155</v>
      </c>
      <c r="CD1285">
        <v>3.8016859730000001</v>
      </c>
      <c r="CE1285">
        <v>223.61</v>
      </c>
      <c r="CF1285" t="s">
        <v>609</v>
      </c>
      <c r="CG1285">
        <v>10</v>
      </c>
      <c r="CH1285" t="s">
        <v>1228</v>
      </c>
      <c r="CI1285" t="s">
        <v>157</v>
      </c>
      <c r="CJ1285" t="s">
        <v>4508</v>
      </c>
      <c r="CL1285">
        <v>1381</v>
      </c>
      <c r="CM1285">
        <v>1938</v>
      </c>
      <c r="CN1285">
        <v>1381</v>
      </c>
      <c r="CO1285">
        <v>1938</v>
      </c>
      <c r="CP1285" t="s">
        <v>157</v>
      </c>
      <c r="CQ1285" t="s">
        <v>157</v>
      </c>
      <c r="CU1285">
        <v>452.7</v>
      </c>
      <c r="CV1285">
        <v>448.5</v>
      </c>
      <c r="CW1285" t="s">
        <v>4463</v>
      </c>
      <c r="CX1285">
        <v>0</v>
      </c>
      <c r="CY1285" t="s">
        <v>677</v>
      </c>
    </row>
    <row r="1286" spans="2:103" hidden="1">
      <c r="B1286">
        <v>76856</v>
      </c>
      <c r="C1286" t="s">
        <v>4509</v>
      </c>
      <c r="D1286" t="s">
        <v>592</v>
      </c>
      <c r="E1286" t="s">
        <v>3163</v>
      </c>
      <c r="F1286" t="s">
        <v>594</v>
      </c>
      <c r="G1286" t="s">
        <v>4510</v>
      </c>
      <c r="H1286">
        <v>16917</v>
      </c>
      <c r="I1286" t="s">
        <v>616</v>
      </c>
      <c r="J1286" t="s">
        <v>1558</v>
      </c>
      <c r="K1286">
        <v>12294</v>
      </c>
      <c r="L1286" t="s">
        <v>638</v>
      </c>
      <c r="M1286" t="s">
        <v>1096</v>
      </c>
      <c r="N1286" t="s">
        <v>4170</v>
      </c>
      <c r="O1286" t="s">
        <v>4132</v>
      </c>
      <c r="P1286" t="s">
        <v>4172</v>
      </c>
      <c r="Q1286" t="s">
        <v>642</v>
      </c>
      <c r="R1286">
        <v>460</v>
      </c>
      <c r="S1286">
        <v>460</v>
      </c>
      <c r="T1286">
        <v>488</v>
      </c>
      <c r="U1286">
        <v>10</v>
      </c>
      <c r="V1286">
        <v>10</v>
      </c>
      <c r="W1286">
        <v>20</v>
      </c>
      <c r="Y1286" t="s">
        <v>4387</v>
      </c>
      <c r="Z1286" t="s">
        <v>607</v>
      </c>
      <c r="AA1286">
        <v>6.9999999999999999E-4</v>
      </c>
      <c r="AB1286">
        <v>1.49E-2</v>
      </c>
      <c r="AC1286">
        <v>1.9099999999999999E-2</v>
      </c>
      <c r="AD1286" t="s">
        <v>607</v>
      </c>
      <c r="AE1286">
        <v>0.94769999999999999</v>
      </c>
      <c r="AF1286">
        <v>1.11E-2</v>
      </c>
      <c r="AG1286">
        <v>1.5E-3</v>
      </c>
      <c r="AH1286">
        <v>5.0000000000000001E-4</v>
      </c>
      <c r="AI1286">
        <v>4.0000000000000002E-4</v>
      </c>
      <c r="AJ1286">
        <v>5.0000000000000001E-4</v>
      </c>
      <c r="AK1286">
        <v>4.0000000000000002E-4</v>
      </c>
      <c r="AL1286">
        <v>6.8999999999999997E-4</v>
      </c>
      <c r="AM1286">
        <v>4.6000000000000001E-4</v>
      </c>
      <c r="AN1286">
        <v>1.0200000000000001E-3</v>
      </c>
      <c r="AO1286">
        <v>1.9000000000000001E-4</v>
      </c>
      <c r="AP1286">
        <v>0</v>
      </c>
      <c r="AQ1286" t="s">
        <v>607</v>
      </c>
      <c r="AR1286" t="s">
        <v>606</v>
      </c>
      <c r="AS1286" t="s">
        <v>606</v>
      </c>
      <c r="AT1286" t="s">
        <v>606</v>
      </c>
      <c r="AU1286" t="s">
        <v>606</v>
      </c>
      <c r="BK1286">
        <v>2.0000000000000002E-5</v>
      </c>
      <c r="BL1286">
        <v>6.0000000000000002E-5</v>
      </c>
      <c r="BM1286">
        <v>1.0000000000000001E-5</v>
      </c>
      <c r="BN1286">
        <v>0</v>
      </c>
      <c r="BO1286">
        <v>0</v>
      </c>
      <c r="BP1286">
        <v>1.0000000000000001E-5</v>
      </c>
      <c r="BQ1286">
        <v>0</v>
      </c>
      <c r="BR1286">
        <v>4.4999999999999999E-4</v>
      </c>
      <c r="BS1286">
        <v>6.0000000000000002E-5</v>
      </c>
      <c r="BT1286">
        <v>6.0000000000000002E-5</v>
      </c>
      <c r="BU1286">
        <v>1.7000000000000001E-4</v>
      </c>
      <c r="BV1286">
        <v>0.59699999999999998</v>
      </c>
      <c r="BW1286">
        <v>0.73168319999999998</v>
      </c>
      <c r="BX1286">
        <v>17.3</v>
      </c>
      <c r="BY1286">
        <v>4626.3999999999996</v>
      </c>
      <c r="BZ1286">
        <v>194.7</v>
      </c>
      <c r="CB1286">
        <v>105.6</v>
      </c>
      <c r="CC1286">
        <v>3.6460940869999998</v>
      </c>
      <c r="CD1286">
        <v>3.6429949069999998</v>
      </c>
      <c r="CE1286">
        <v>214.33</v>
      </c>
      <c r="CF1286" t="s">
        <v>609</v>
      </c>
      <c r="CG1286">
        <v>10</v>
      </c>
      <c r="CH1286" t="s">
        <v>1559</v>
      </c>
      <c r="CI1286" t="s">
        <v>157</v>
      </c>
      <c r="CJ1286" t="s">
        <v>1560</v>
      </c>
      <c r="CL1286">
        <v>1376</v>
      </c>
      <c r="CM1286">
        <v>1834</v>
      </c>
      <c r="CN1286">
        <v>1376</v>
      </c>
      <c r="CO1286">
        <v>1834</v>
      </c>
      <c r="CP1286" t="s">
        <v>157</v>
      </c>
      <c r="CQ1286" t="s">
        <v>157</v>
      </c>
      <c r="CU1286">
        <v>459.2</v>
      </c>
      <c r="CV1286">
        <v>454.1</v>
      </c>
      <c r="CW1286" t="s">
        <v>4463</v>
      </c>
      <c r="CX1286">
        <v>0</v>
      </c>
      <c r="CY1286" t="s">
        <v>677</v>
      </c>
    </row>
    <row r="1287" spans="2:103" hidden="1">
      <c r="B1287">
        <v>76850</v>
      </c>
      <c r="C1287" t="s">
        <v>2330</v>
      </c>
      <c r="D1287" t="s">
        <v>592</v>
      </c>
      <c r="E1287" t="s">
        <v>3163</v>
      </c>
      <c r="F1287" t="s">
        <v>594</v>
      </c>
      <c r="G1287" t="s">
        <v>4511</v>
      </c>
      <c r="H1287">
        <v>17117</v>
      </c>
      <c r="I1287" t="s">
        <v>616</v>
      </c>
      <c r="J1287" t="s">
        <v>1209</v>
      </c>
      <c r="K1287">
        <v>11706</v>
      </c>
      <c r="L1287" t="s">
        <v>638</v>
      </c>
      <c r="M1287" t="s">
        <v>1096</v>
      </c>
      <c r="N1287" t="s">
        <v>4170</v>
      </c>
      <c r="O1287" t="s">
        <v>4132</v>
      </c>
      <c r="P1287" t="s">
        <v>4172</v>
      </c>
      <c r="Q1287" t="s">
        <v>1137</v>
      </c>
      <c r="R1287">
        <v>440</v>
      </c>
      <c r="S1287">
        <v>440</v>
      </c>
      <c r="T1287">
        <v>457</v>
      </c>
      <c r="U1287">
        <v>17</v>
      </c>
      <c r="V1287">
        <v>17</v>
      </c>
      <c r="W1287">
        <v>20</v>
      </c>
      <c r="Y1287" t="s">
        <v>4247</v>
      </c>
      <c r="Z1287" t="s">
        <v>607</v>
      </c>
      <c r="AA1287">
        <v>8.9999999999999998E-4</v>
      </c>
      <c r="AB1287">
        <v>1.89E-2</v>
      </c>
      <c r="AC1287">
        <v>1.9900000000000001E-2</v>
      </c>
      <c r="AD1287" t="s">
        <v>607</v>
      </c>
      <c r="AE1287">
        <v>0.94369999999999998</v>
      </c>
      <c r="AF1287">
        <v>1.04E-2</v>
      </c>
      <c r="AG1287">
        <v>1.6000000000000001E-3</v>
      </c>
      <c r="AH1287">
        <v>5.0000000000000001E-4</v>
      </c>
      <c r="AI1287">
        <v>4.0000000000000002E-4</v>
      </c>
      <c r="AJ1287">
        <v>5.0000000000000001E-4</v>
      </c>
      <c r="AK1287">
        <v>2.9999999999999997E-4</v>
      </c>
      <c r="AL1287">
        <v>3.8000000000000002E-4</v>
      </c>
      <c r="AM1287">
        <v>2.9999999999999997E-4</v>
      </c>
      <c r="AN1287">
        <v>9.5E-4</v>
      </c>
      <c r="AO1287">
        <v>6.3000000000000003E-4</v>
      </c>
      <c r="AP1287">
        <v>0</v>
      </c>
      <c r="AQ1287" t="s">
        <v>606</v>
      </c>
      <c r="AR1287" t="s">
        <v>606</v>
      </c>
      <c r="AS1287" t="s">
        <v>606</v>
      </c>
      <c r="AT1287" t="s">
        <v>606</v>
      </c>
      <c r="AU1287" t="s">
        <v>606</v>
      </c>
      <c r="BK1287">
        <v>2.0000000000000002E-5</v>
      </c>
      <c r="BL1287">
        <v>4.0000000000000003E-5</v>
      </c>
      <c r="BM1287">
        <v>1.0000000000000001E-5</v>
      </c>
      <c r="BN1287">
        <v>1.0000000000000001E-5</v>
      </c>
      <c r="BO1287">
        <v>1.0000000000000001E-5</v>
      </c>
      <c r="BP1287">
        <v>5.0000000000000002E-5</v>
      </c>
      <c r="BQ1287">
        <v>0</v>
      </c>
      <c r="BR1287">
        <v>2.7999999999999998E-4</v>
      </c>
      <c r="BS1287">
        <v>4.0000000000000003E-5</v>
      </c>
      <c r="BT1287">
        <v>4.0000000000000003E-5</v>
      </c>
      <c r="BU1287">
        <v>1.3999999999999999E-4</v>
      </c>
      <c r="BV1287">
        <v>0.6</v>
      </c>
      <c r="BW1287">
        <v>0.73536000000000001</v>
      </c>
      <c r="BX1287">
        <v>17.399999999999999</v>
      </c>
      <c r="BY1287">
        <v>4622.3999999999996</v>
      </c>
      <c r="BZ1287">
        <v>194.5</v>
      </c>
      <c r="CB1287">
        <v>111.1</v>
      </c>
      <c r="CC1287">
        <v>3.8359948209999999</v>
      </c>
      <c r="CD1287">
        <v>3.8327342249999998</v>
      </c>
      <c r="CE1287">
        <v>225.46</v>
      </c>
      <c r="CF1287" t="s">
        <v>609</v>
      </c>
      <c r="CG1287">
        <v>10</v>
      </c>
      <c r="CH1287" t="s">
        <v>1210</v>
      </c>
      <c r="CI1287" t="s">
        <v>157</v>
      </c>
      <c r="CJ1287" t="s">
        <v>1211</v>
      </c>
      <c r="CL1287">
        <v>1278.5</v>
      </c>
      <c r="CM1287">
        <v>1286</v>
      </c>
      <c r="CN1287">
        <v>1278.5</v>
      </c>
      <c r="CO1287">
        <v>1286</v>
      </c>
      <c r="CP1287" t="s">
        <v>157</v>
      </c>
      <c r="CQ1287" t="s">
        <v>157</v>
      </c>
      <c r="CU1287">
        <v>457.3</v>
      </c>
      <c r="CV1287">
        <v>452.1</v>
      </c>
      <c r="CW1287" t="s">
        <v>4463</v>
      </c>
      <c r="CX1287">
        <v>0</v>
      </c>
      <c r="CY1287" t="s">
        <v>677</v>
      </c>
    </row>
    <row r="1288" spans="2:103" hidden="1">
      <c r="B1288">
        <v>76812</v>
      </c>
      <c r="C1288" t="s">
        <v>4512</v>
      </c>
      <c r="D1288" t="s">
        <v>592</v>
      </c>
      <c r="E1288" t="s">
        <v>3163</v>
      </c>
      <c r="F1288" t="s">
        <v>594</v>
      </c>
      <c r="G1288" t="s">
        <v>4513</v>
      </c>
      <c r="H1288">
        <v>17476</v>
      </c>
      <c r="I1288" t="s">
        <v>616</v>
      </c>
      <c r="J1288" t="s">
        <v>4514</v>
      </c>
      <c r="K1288">
        <v>12295</v>
      </c>
      <c r="L1288" t="s">
        <v>638</v>
      </c>
      <c r="M1288" t="s">
        <v>959</v>
      </c>
      <c r="N1288" t="s">
        <v>4170</v>
      </c>
      <c r="O1288" t="s">
        <v>4132</v>
      </c>
      <c r="P1288" t="s">
        <v>4172</v>
      </c>
      <c r="Q1288" t="s">
        <v>642</v>
      </c>
      <c r="R1288">
        <v>500</v>
      </c>
      <c r="S1288">
        <v>500</v>
      </c>
      <c r="T1288">
        <v>500</v>
      </c>
      <c r="U1288">
        <v>7</v>
      </c>
      <c r="V1288">
        <v>7</v>
      </c>
      <c r="W1288">
        <v>20</v>
      </c>
      <c r="Y1288" t="s">
        <v>4515</v>
      </c>
      <c r="Z1288" t="s">
        <v>607</v>
      </c>
      <c r="AA1288">
        <v>1.2999999999999999E-3</v>
      </c>
      <c r="AB1288">
        <v>2.7900000000000001E-2</v>
      </c>
      <c r="AC1288">
        <v>1.83E-2</v>
      </c>
      <c r="AD1288" t="s">
        <v>607</v>
      </c>
      <c r="AE1288">
        <v>0.93659999999999999</v>
      </c>
      <c r="AF1288">
        <v>6.4000000000000003E-3</v>
      </c>
      <c r="AG1288">
        <v>8.9999999999999998E-4</v>
      </c>
      <c r="AH1288">
        <v>8.0000000000000004E-4</v>
      </c>
      <c r="AI1288">
        <v>5.9999999999999995E-4</v>
      </c>
      <c r="AJ1288">
        <v>1.1999999999999999E-3</v>
      </c>
      <c r="AK1288">
        <v>8.9999999999999998E-4</v>
      </c>
      <c r="AL1288">
        <v>1.25E-3</v>
      </c>
      <c r="AM1288">
        <v>6.8000000000000005E-4</v>
      </c>
      <c r="AN1288">
        <v>1.5E-3</v>
      </c>
      <c r="AO1288">
        <v>1.9000000000000001E-4</v>
      </c>
      <c r="AP1288">
        <v>0</v>
      </c>
      <c r="AQ1288" t="s">
        <v>606</v>
      </c>
      <c r="AR1288" t="s">
        <v>606</v>
      </c>
      <c r="AS1288" t="s">
        <v>606</v>
      </c>
      <c r="AT1288" t="s">
        <v>606</v>
      </c>
      <c r="AU1288" t="s">
        <v>606</v>
      </c>
      <c r="BK1288">
        <v>3.0000000000000001E-5</v>
      </c>
      <c r="BL1288">
        <v>1E-4</v>
      </c>
      <c r="BM1288">
        <v>1.0000000000000001E-5</v>
      </c>
      <c r="BN1288">
        <v>0</v>
      </c>
      <c r="BO1288">
        <v>0</v>
      </c>
      <c r="BP1288">
        <v>1.0000000000000001E-5</v>
      </c>
      <c r="BQ1288">
        <v>0</v>
      </c>
      <c r="BR1288">
        <v>8.4999999999999995E-4</v>
      </c>
      <c r="BS1288">
        <v>1E-4</v>
      </c>
      <c r="BT1288">
        <v>9.0000000000000006E-5</v>
      </c>
      <c r="BU1288">
        <v>2.9E-4</v>
      </c>
      <c r="BV1288">
        <v>0.60699999999999998</v>
      </c>
      <c r="BW1288">
        <v>0.74393920000000002</v>
      </c>
      <c r="BX1288">
        <v>17.600000000000001</v>
      </c>
      <c r="BY1288">
        <v>4599.6000000000004</v>
      </c>
      <c r="BZ1288">
        <v>194.1</v>
      </c>
      <c r="CB1288">
        <v>104.4</v>
      </c>
      <c r="CC1288">
        <v>3.6046611999999998</v>
      </c>
      <c r="CD1288">
        <v>3.6015972380000001</v>
      </c>
      <c r="CE1288">
        <v>212.06</v>
      </c>
      <c r="CF1288" t="s">
        <v>609</v>
      </c>
      <c r="CG1288">
        <v>5</v>
      </c>
      <c r="CH1288" t="s">
        <v>4516</v>
      </c>
      <c r="CJ1288" t="s">
        <v>4517</v>
      </c>
      <c r="CU1288">
        <v>456.1</v>
      </c>
      <c r="CV1288">
        <v>451.4</v>
      </c>
      <c r="CW1288" t="s">
        <v>4463</v>
      </c>
      <c r="CX1288">
        <v>0</v>
      </c>
      <c r="CY1288" t="s">
        <v>677</v>
      </c>
    </row>
    <row r="1289" spans="2:103" hidden="1">
      <c r="B1289">
        <v>76921</v>
      </c>
      <c r="C1289" t="s">
        <v>4518</v>
      </c>
      <c r="D1289" t="s">
        <v>592</v>
      </c>
      <c r="E1289" t="s">
        <v>3163</v>
      </c>
      <c r="F1289" t="s">
        <v>594</v>
      </c>
      <c r="G1289" t="s">
        <v>4519</v>
      </c>
      <c r="H1289">
        <v>17253</v>
      </c>
      <c r="I1289" t="s">
        <v>616</v>
      </c>
      <c r="J1289" t="s">
        <v>1527</v>
      </c>
      <c r="L1289" t="s">
        <v>638</v>
      </c>
      <c r="M1289" t="s">
        <v>4169</v>
      </c>
      <c r="N1289" t="s">
        <v>4170</v>
      </c>
      <c r="O1289" t="s">
        <v>4132</v>
      </c>
      <c r="P1289" t="s">
        <v>4172</v>
      </c>
      <c r="Q1289" t="s">
        <v>823</v>
      </c>
      <c r="R1289">
        <v>500</v>
      </c>
      <c r="S1289">
        <v>500</v>
      </c>
      <c r="T1289">
        <v>525</v>
      </c>
      <c r="U1289">
        <v>5</v>
      </c>
      <c r="V1289">
        <v>5</v>
      </c>
      <c r="W1289">
        <v>20</v>
      </c>
      <c r="Y1289" t="s">
        <v>4456</v>
      </c>
      <c r="Z1289" t="s">
        <v>607</v>
      </c>
      <c r="AA1289">
        <v>6.9999999999999999E-4</v>
      </c>
      <c r="AB1289">
        <v>1.52E-2</v>
      </c>
      <c r="AC1289">
        <v>1.84E-2</v>
      </c>
      <c r="AD1289" t="s">
        <v>607</v>
      </c>
      <c r="AE1289">
        <v>0.95030000000000003</v>
      </c>
      <c r="AF1289">
        <v>9.2999999999999992E-3</v>
      </c>
      <c r="AG1289">
        <v>1.4E-3</v>
      </c>
      <c r="AH1289">
        <v>4.0000000000000002E-4</v>
      </c>
      <c r="AI1289">
        <v>2.9999999999999997E-4</v>
      </c>
      <c r="AJ1289">
        <v>5.9999999999999995E-4</v>
      </c>
      <c r="AK1289">
        <v>4.0000000000000002E-4</v>
      </c>
      <c r="AL1289">
        <v>7.2000000000000005E-4</v>
      </c>
      <c r="AM1289">
        <v>4.6000000000000001E-4</v>
      </c>
      <c r="AN1289">
        <v>8.4000000000000003E-4</v>
      </c>
      <c r="AO1289">
        <v>9.0000000000000006E-5</v>
      </c>
      <c r="AP1289">
        <v>0</v>
      </c>
      <c r="AQ1289" t="s">
        <v>607</v>
      </c>
      <c r="AR1289" t="s">
        <v>606</v>
      </c>
      <c r="AS1289" t="s">
        <v>606</v>
      </c>
      <c r="AT1289" t="s">
        <v>606</v>
      </c>
      <c r="AU1289" t="s">
        <v>606</v>
      </c>
      <c r="BK1289">
        <v>2.0000000000000002E-5</v>
      </c>
      <c r="BL1289">
        <v>6.0000000000000002E-5</v>
      </c>
      <c r="BM1289">
        <v>0</v>
      </c>
      <c r="BN1289">
        <v>0</v>
      </c>
      <c r="BO1289">
        <v>0</v>
      </c>
      <c r="BP1289">
        <v>1.0000000000000001E-5</v>
      </c>
      <c r="BQ1289">
        <v>0</v>
      </c>
      <c r="BR1289">
        <v>5.1999999999999995E-4</v>
      </c>
      <c r="BS1289">
        <v>6.0000000000000002E-5</v>
      </c>
      <c r="BT1289">
        <v>6.0000000000000002E-5</v>
      </c>
      <c r="BU1289">
        <v>1.6000000000000001E-4</v>
      </c>
      <c r="BV1289">
        <v>0.59499999999999997</v>
      </c>
      <c r="BW1289">
        <v>0.72923199999999999</v>
      </c>
      <c r="BX1289">
        <v>17.2</v>
      </c>
      <c r="BY1289">
        <v>4623.8999999999996</v>
      </c>
      <c r="BZ1289">
        <v>194.3</v>
      </c>
      <c r="CB1289">
        <v>103.4</v>
      </c>
      <c r="CC1289">
        <v>3.5701337940000002</v>
      </c>
      <c r="CD1289">
        <v>3.56709918</v>
      </c>
      <c r="CE1289">
        <v>209.88</v>
      </c>
      <c r="CF1289" t="s">
        <v>609</v>
      </c>
      <c r="CG1289">
        <v>6</v>
      </c>
      <c r="CH1289" t="s">
        <v>4520</v>
      </c>
      <c r="CJ1289" t="s">
        <v>1529</v>
      </c>
      <c r="CU1289">
        <v>454.2</v>
      </c>
      <c r="CV1289">
        <v>449.6</v>
      </c>
      <c r="CW1289" t="s">
        <v>4463</v>
      </c>
      <c r="CX1289">
        <v>0</v>
      </c>
      <c r="CY1289" t="s">
        <v>677</v>
      </c>
    </row>
    <row r="1290" spans="2:103" hidden="1">
      <c r="B1290">
        <v>83943</v>
      </c>
      <c r="C1290" t="s">
        <v>1741</v>
      </c>
      <c r="D1290" t="s">
        <v>592</v>
      </c>
      <c r="E1290" t="s">
        <v>3163</v>
      </c>
      <c r="F1290" t="s">
        <v>594</v>
      </c>
      <c r="G1290" t="s">
        <v>4521</v>
      </c>
      <c r="H1290" t="s">
        <v>2821</v>
      </c>
      <c r="I1290" t="s">
        <v>616</v>
      </c>
      <c r="J1290" t="s">
        <v>1302</v>
      </c>
      <c r="L1290" t="s">
        <v>617</v>
      </c>
      <c r="N1290" t="s">
        <v>4170</v>
      </c>
      <c r="O1290" t="s">
        <v>4522</v>
      </c>
      <c r="P1290" t="s">
        <v>4523</v>
      </c>
      <c r="Q1290" t="s">
        <v>698</v>
      </c>
      <c r="R1290">
        <v>40</v>
      </c>
      <c r="S1290">
        <v>40</v>
      </c>
      <c r="T1290" t="s">
        <v>605</v>
      </c>
      <c r="U1290">
        <v>25</v>
      </c>
      <c r="V1290">
        <v>25</v>
      </c>
      <c r="W1290">
        <v>21</v>
      </c>
      <c r="Y1290" t="s">
        <v>4524</v>
      </c>
      <c r="Z1290" t="s">
        <v>607</v>
      </c>
      <c r="AA1290" t="s">
        <v>607</v>
      </c>
      <c r="AB1290" t="s">
        <v>606</v>
      </c>
      <c r="AC1290">
        <v>0.93169999999999997</v>
      </c>
      <c r="AD1290">
        <v>8.9999999999999998E-4</v>
      </c>
      <c r="AE1290">
        <v>6.7100000000000007E-2</v>
      </c>
      <c r="AF1290" t="s">
        <v>606</v>
      </c>
      <c r="AG1290">
        <v>1E-4</v>
      </c>
      <c r="AH1290" t="s">
        <v>606</v>
      </c>
      <c r="AI1290" t="s">
        <v>606</v>
      </c>
      <c r="AJ1290" t="s">
        <v>607</v>
      </c>
      <c r="AK1290" t="s">
        <v>607</v>
      </c>
      <c r="AL1290">
        <v>0</v>
      </c>
      <c r="AM1290">
        <v>0</v>
      </c>
      <c r="AN1290">
        <v>8.0000000000000007E-5</v>
      </c>
      <c r="AO1290">
        <v>9.0000000000000006E-5</v>
      </c>
      <c r="AP1290">
        <v>0</v>
      </c>
      <c r="AQ1290" t="s">
        <v>607</v>
      </c>
      <c r="AR1290" t="s">
        <v>606</v>
      </c>
      <c r="AS1290" t="s">
        <v>606</v>
      </c>
      <c r="AT1290" t="s">
        <v>606</v>
      </c>
      <c r="AU1290" t="s">
        <v>606</v>
      </c>
      <c r="BK1290">
        <v>0</v>
      </c>
      <c r="BL1290">
        <v>0</v>
      </c>
      <c r="BM1290">
        <v>0</v>
      </c>
      <c r="BN1290">
        <v>0</v>
      </c>
      <c r="BO1290">
        <v>0</v>
      </c>
      <c r="BP1290">
        <v>1.0000000000000001E-5</v>
      </c>
      <c r="BQ1290">
        <v>0</v>
      </c>
      <c r="BR1290">
        <v>0</v>
      </c>
      <c r="BS1290">
        <v>0</v>
      </c>
      <c r="BT1290">
        <v>0</v>
      </c>
      <c r="BU1290">
        <v>2.0000000000000002E-5</v>
      </c>
      <c r="BV1290">
        <v>1.4550000000000001</v>
      </c>
      <c r="BW1290">
        <v>1.7832479999999999</v>
      </c>
      <c r="BX1290">
        <v>42.2</v>
      </c>
      <c r="BY1290">
        <v>7189.1</v>
      </c>
      <c r="BZ1290">
        <v>296.7</v>
      </c>
      <c r="CB1290">
        <v>113.9</v>
      </c>
      <c r="CC1290">
        <v>3.932671558</v>
      </c>
      <c r="CD1290">
        <v>3.9293287870000002</v>
      </c>
      <c r="CE1290">
        <v>230.93</v>
      </c>
      <c r="CF1290" t="s">
        <v>609</v>
      </c>
      <c r="CG1290">
        <v>850</v>
      </c>
      <c r="CH1290" t="s">
        <v>699</v>
      </c>
      <c r="CJ1290" t="s">
        <v>624</v>
      </c>
      <c r="CW1290" t="s">
        <v>4525</v>
      </c>
      <c r="CX1290">
        <v>0</v>
      </c>
      <c r="CY1290" t="s">
        <v>677</v>
      </c>
    </row>
    <row r="1291" spans="2:103" hidden="1">
      <c r="B1291">
        <v>79037</v>
      </c>
      <c r="C1291" t="s">
        <v>1741</v>
      </c>
      <c r="D1291" t="s">
        <v>592</v>
      </c>
      <c r="E1291" t="s">
        <v>3163</v>
      </c>
      <c r="F1291" t="s">
        <v>594</v>
      </c>
      <c r="G1291" t="s">
        <v>4526</v>
      </c>
      <c r="H1291">
        <v>9203</v>
      </c>
      <c r="I1291" t="s">
        <v>616</v>
      </c>
      <c r="J1291" t="s">
        <v>1302</v>
      </c>
      <c r="L1291" t="s">
        <v>617</v>
      </c>
      <c r="N1291" t="s">
        <v>4170</v>
      </c>
      <c r="O1291" t="s">
        <v>4522</v>
      </c>
      <c r="P1291" t="s">
        <v>4172</v>
      </c>
      <c r="Q1291" t="s">
        <v>783</v>
      </c>
      <c r="R1291">
        <v>420</v>
      </c>
      <c r="S1291">
        <v>420</v>
      </c>
      <c r="T1291">
        <v>453</v>
      </c>
      <c r="U1291">
        <v>5</v>
      </c>
      <c r="V1291">
        <v>5</v>
      </c>
      <c r="W1291">
        <v>20</v>
      </c>
      <c r="Y1291" t="s">
        <v>4527</v>
      </c>
      <c r="Z1291" t="s">
        <v>607</v>
      </c>
      <c r="AA1291">
        <v>2.0000000000000001E-4</v>
      </c>
      <c r="AB1291">
        <v>3.7000000000000002E-3</v>
      </c>
      <c r="AC1291">
        <v>9.5799999999999996E-2</v>
      </c>
      <c r="AD1291" t="s">
        <v>607</v>
      </c>
      <c r="AE1291">
        <v>0.89839999999999998</v>
      </c>
      <c r="AF1291">
        <v>1.1999999999999999E-3</v>
      </c>
      <c r="AG1291">
        <v>4.0000000000000002E-4</v>
      </c>
      <c r="AH1291">
        <v>1E-4</v>
      </c>
      <c r="AI1291" t="s">
        <v>607</v>
      </c>
      <c r="AJ1291">
        <v>1E-4</v>
      </c>
      <c r="AK1291" t="s">
        <v>607</v>
      </c>
      <c r="AL1291">
        <v>0</v>
      </c>
      <c r="AM1291">
        <v>0</v>
      </c>
      <c r="AN1291">
        <v>8.0000000000000007E-5</v>
      </c>
      <c r="AO1291">
        <v>0</v>
      </c>
      <c r="AP1291">
        <v>0</v>
      </c>
      <c r="AQ1291" t="s">
        <v>607</v>
      </c>
      <c r="AR1291" t="s">
        <v>606</v>
      </c>
      <c r="AS1291" t="s">
        <v>606</v>
      </c>
      <c r="AT1291" t="s">
        <v>606</v>
      </c>
      <c r="AU1291" t="s">
        <v>606</v>
      </c>
      <c r="BK1291">
        <v>0</v>
      </c>
      <c r="BL1291">
        <v>0</v>
      </c>
      <c r="BM1291">
        <v>0</v>
      </c>
      <c r="BN1291">
        <v>0</v>
      </c>
      <c r="BO1291">
        <v>0</v>
      </c>
      <c r="BP1291">
        <v>0</v>
      </c>
      <c r="BQ1291">
        <v>0</v>
      </c>
      <c r="BR1291">
        <v>0</v>
      </c>
      <c r="BS1291">
        <v>0</v>
      </c>
      <c r="BT1291">
        <v>0</v>
      </c>
      <c r="BU1291">
        <v>2.0000000000000002E-5</v>
      </c>
      <c r="BV1291">
        <v>0.65</v>
      </c>
      <c r="BW1291">
        <v>0.79664000000000001</v>
      </c>
      <c r="BX1291">
        <v>18.8</v>
      </c>
      <c r="BY1291">
        <v>4859.3</v>
      </c>
      <c r="BZ1291">
        <v>201.6</v>
      </c>
      <c r="CB1291">
        <v>109.5</v>
      </c>
      <c r="CC1291">
        <v>3.7807509709999998</v>
      </c>
      <c r="CD1291">
        <v>3.7775373330000002</v>
      </c>
      <c r="CE1291">
        <v>221.81</v>
      </c>
      <c r="CF1291" t="s">
        <v>609</v>
      </c>
      <c r="CG1291">
        <v>40</v>
      </c>
      <c r="CH1291" t="s">
        <v>784</v>
      </c>
      <c r="CJ1291" t="s">
        <v>624</v>
      </c>
      <c r="CW1291" t="s">
        <v>4525</v>
      </c>
      <c r="CX1291">
        <v>0</v>
      </c>
      <c r="CY1291" t="s">
        <v>677</v>
      </c>
    </row>
    <row r="1292" spans="2:103" hidden="1">
      <c r="B1292">
        <v>79038</v>
      </c>
      <c r="C1292" t="s">
        <v>1741</v>
      </c>
      <c r="D1292" t="s">
        <v>592</v>
      </c>
      <c r="E1292" t="s">
        <v>3163</v>
      </c>
      <c r="F1292" t="s">
        <v>594</v>
      </c>
      <c r="G1292" t="s">
        <v>4528</v>
      </c>
      <c r="H1292">
        <v>10285</v>
      </c>
      <c r="I1292" t="s">
        <v>616</v>
      </c>
      <c r="J1292" t="s">
        <v>1302</v>
      </c>
      <c r="L1292" t="s">
        <v>617</v>
      </c>
      <c r="N1292" t="s">
        <v>4170</v>
      </c>
      <c r="O1292" t="s">
        <v>4522</v>
      </c>
      <c r="P1292" t="s">
        <v>4172</v>
      </c>
      <c r="Q1292" t="s">
        <v>786</v>
      </c>
      <c r="R1292">
        <v>380</v>
      </c>
      <c r="S1292">
        <v>380</v>
      </c>
      <c r="T1292">
        <v>390</v>
      </c>
      <c r="U1292">
        <v>15</v>
      </c>
      <c r="V1292">
        <v>15</v>
      </c>
      <c r="W1292">
        <v>20</v>
      </c>
      <c r="Y1292" t="s">
        <v>4529</v>
      </c>
      <c r="Z1292" t="s">
        <v>607</v>
      </c>
      <c r="AA1292">
        <v>5.0000000000000001E-4</v>
      </c>
      <c r="AB1292">
        <v>1.2500000000000001E-2</v>
      </c>
      <c r="AC1292">
        <v>4.3200000000000002E-2</v>
      </c>
      <c r="AD1292" t="s">
        <v>607</v>
      </c>
      <c r="AE1292">
        <v>0.93079999999999996</v>
      </c>
      <c r="AF1292">
        <v>9.1000000000000004E-3</v>
      </c>
      <c r="AG1292">
        <v>1.5E-3</v>
      </c>
      <c r="AH1292">
        <v>4.0000000000000002E-4</v>
      </c>
      <c r="AI1292">
        <v>2.0000000000000001E-4</v>
      </c>
      <c r="AJ1292">
        <v>2.0000000000000001E-4</v>
      </c>
      <c r="AK1292">
        <v>2.0000000000000001E-4</v>
      </c>
      <c r="AL1292">
        <v>1.2999999999999999E-4</v>
      </c>
      <c r="AM1292">
        <v>5.0000000000000002E-5</v>
      </c>
      <c r="AN1292">
        <v>4.6000000000000001E-4</v>
      </c>
      <c r="AO1292">
        <v>1E-4</v>
      </c>
      <c r="AP1292">
        <v>0</v>
      </c>
      <c r="AQ1292" t="s">
        <v>607</v>
      </c>
      <c r="AR1292" t="s">
        <v>606</v>
      </c>
      <c r="AS1292" t="s">
        <v>606</v>
      </c>
      <c r="AT1292" t="s">
        <v>606</v>
      </c>
      <c r="AU1292" t="s">
        <v>606</v>
      </c>
      <c r="BK1292">
        <v>1.0000000000000001E-5</v>
      </c>
      <c r="BL1292">
        <v>3.0000000000000001E-5</v>
      </c>
      <c r="BM1292">
        <v>2.9E-4</v>
      </c>
      <c r="BN1292">
        <v>1.0000000000000001E-5</v>
      </c>
      <c r="BO1292">
        <v>2.0000000000000002E-5</v>
      </c>
      <c r="BP1292">
        <v>6.9999999999999994E-5</v>
      </c>
      <c r="BQ1292">
        <v>0</v>
      </c>
      <c r="BR1292">
        <v>1.3999999999999999E-4</v>
      </c>
      <c r="BS1292">
        <v>2.0000000000000002E-5</v>
      </c>
      <c r="BT1292">
        <v>2.0000000000000002E-5</v>
      </c>
      <c r="BU1292">
        <v>5.0000000000000002E-5</v>
      </c>
      <c r="BV1292">
        <v>0.61199999999999999</v>
      </c>
      <c r="BW1292">
        <v>0.75006720000000005</v>
      </c>
      <c r="BX1292">
        <v>17.7</v>
      </c>
      <c r="BY1292">
        <v>4700.5</v>
      </c>
      <c r="BZ1292">
        <v>196.6</v>
      </c>
      <c r="CB1292">
        <v>102.4</v>
      </c>
      <c r="CC1292">
        <v>3.5356063880000002</v>
      </c>
      <c r="CD1292">
        <v>3.532601122</v>
      </c>
      <c r="CE1292">
        <v>200.5</v>
      </c>
      <c r="CF1292" t="s">
        <v>609</v>
      </c>
      <c r="CG1292">
        <v>12</v>
      </c>
      <c r="CH1292" t="s">
        <v>787</v>
      </c>
      <c r="CJ1292" t="s">
        <v>624</v>
      </c>
      <c r="CW1292" t="s">
        <v>4525</v>
      </c>
      <c r="CX1292">
        <v>0</v>
      </c>
      <c r="CY1292" t="s">
        <v>677</v>
      </c>
    </row>
    <row r="1293" spans="2:103" hidden="1">
      <c r="B1293">
        <v>76734</v>
      </c>
      <c r="C1293" t="s">
        <v>4530</v>
      </c>
      <c r="D1293" t="s">
        <v>592</v>
      </c>
      <c r="E1293" t="s">
        <v>3163</v>
      </c>
      <c r="F1293" t="s">
        <v>594</v>
      </c>
      <c r="G1293" t="s">
        <v>4531</v>
      </c>
      <c r="H1293">
        <v>14536</v>
      </c>
      <c r="I1293" t="s">
        <v>616</v>
      </c>
      <c r="J1293" t="s">
        <v>4532</v>
      </c>
      <c r="K1293">
        <v>18310</v>
      </c>
      <c r="L1293" t="s">
        <v>638</v>
      </c>
      <c r="M1293" t="s">
        <v>4169</v>
      </c>
      <c r="N1293" t="s">
        <v>4170</v>
      </c>
      <c r="O1293" t="s">
        <v>4522</v>
      </c>
      <c r="P1293" t="s">
        <v>4172</v>
      </c>
      <c r="Q1293" t="s">
        <v>642</v>
      </c>
      <c r="R1293">
        <v>320</v>
      </c>
      <c r="S1293">
        <v>320</v>
      </c>
      <c r="T1293">
        <v>317</v>
      </c>
      <c r="U1293">
        <v>2</v>
      </c>
      <c r="V1293">
        <v>2</v>
      </c>
      <c r="W1293">
        <v>20</v>
      </c>
      <c r="Z1293" t="s">
        <v>607</v>
      </c>
      <c r="AA1293">
        <v>2.9999999999999997E-4</v>
      </c>
      <c r="AB1293">
        <v>7.9000000000000008E-3</v>
      </c>
      <c r="AC1293">
        <v>1.4999999999999999E-2</v>
      </c>
      <c r="AD1293" t="s">
        <v>607</v>
      </c>
      <c r="AE1293">
        <v>0.96389999999999998</v>
      </c>
      <c r="AF1293">
        <v>1.01E-2</v>
      </c>
      <c r="AG1293">
        <v>1.6000000000000001E-3</v>
      </c>
      <c r="AH1293">
        <v>4.0000000000000002E-4</v>
      </c>
      <c r="AI1293">
        <v>2.9999999999999997E-4</v>
      </c>
      <c r="AJ1293">
        <v>1E-4</v>
      </c>
      <c r="AK1293">
        <v>1E-4</v>
      </c>
      <c r="AL1293">
        <v>0</v>
      </c>
      <c r="AM1293">
        <v>6.9999999999999994E-5</v>
      </c>
      <c r="AN1293">
        <v>6.0000000000000002E-5</v>
      </c>
      <c r="AO1293">
        <v>9.0000000000000006E-5</v>
      </c>
      <c r="AP1293">
        <v>0</v>
      </c>
      <c r="AQ1293" t="s">
        <v>607</v>
      </c>
      <c r="AR1293" t="s">
        <v>607</v>
      </c>
      <c r="AS1293" t="s">
        <v>606</v>
      </c>
      <c r="AT1293" t="s">
        <v>606</v>
      </c>
      <c r="AU1293" t="s">
        <v>606</v>
      </c>
      <c r="BK1293">
        <v>1.0000000000000001E-5</v>
      </c>
      <c r="BL1293">
        <v>0</v>
      </c>
      <c r="BM1293">
        <v>1.0000000000000001E-5</v>
      </c>
      <c r="BN1293">
        <v>0</v>
      </c>
      <c r="BO1293">
        <v>0</v>
      </c>
      <c r="BP1293">
        <v>1.0000000000000001E-5</v>
      </c>
      <c r="BQ1293">
        <v>0</v>
      </c>
      <c r="BR1293">
        <v>0</v>
      </c>
      <c r="BS1293">
        <v>1.0000000000000001E-5</v>
      </c>
      <c r="BT1293">
        <v>1.0000000000000001E-5</v>
      </c>
      <c r="BU1293">
        <v>3.0000000000000001E-5</v>
      </c>
      <c r="BV1293">
        <v>0.58099999999999996</v>
      </c>
      <c r="BW1293">
        <v>0.71207359999999997</v>
      </c>
      <c r="BX1293">
        <v>16.8</v>
      </c>
      <c r="BY1293">
        <v>4630.2</v>
      </c>
      <c r="BZ1293">
        <v>193.5</v>
      </c>
      <c r="CB1293">
        <v>110.7</v>
      </c>
      <c r="CC1293">
        <v>3.8221838579999998</v>
      </c>
      <c r="CD1293">
        <v>3.8189350019999999</v>
      </c>
      <c r="CE1293">
        <v>224.25</v>
      </c>
      <c r="CF1293" t="s">
        <v>609</v>
      </c>
      <c r="CG1293">
        <v>10</v>
      </c>
      <c r="CH1293" t="s">
        <v>4533</v>
      </c>
      <c r="CJ1293" t="s">
        <v>4534</v>
      </c>
      <c r="CU1293">
        <v>458.6</v>
      </c>
      <c r="CV1293">
        <v>453.2</v>
      </c>
      <c r="CW1293" t="s">
        <v>4525</v>
      </c>
      <c r="CX1293">
        <v>0</v>
      </c>
      <c r="CY1293" t="s">
        <v>677</v>
      </c>
    </row>
    <row r="1294" spans="2:103" hidden="1">
      <c r="B1294">
        <v>84803</v>
      </c>
      <c r="C1294" t="s">
        <v>4535</v>
      </c>
      <c r="D1294" t="s">
        <v>592</v>
      </c>
      <c r="E1294" t="s">
        <v>3163</v>
      </c>
      <c r="F1294" t="s">
        <v>594</v>
      </c>
      <c r="G1294" t="s">
        <v>4536</v>
      </c>
      <c r="H1294">
        <v>11398</v>
      </c>
      <c r="I1294" t="s">
        <v>616</v>
      </c>
      <c r="J1294" t="s">
        <v>4537</v>
      </c>
      <c r="K1294">
        <v>24229</v>
      </c>
      <c r="L1294" t="s">
        <v>2310</v>
      </c>
      <c r="M1294" t="s">
        <v>4538</v>
      </c>
      <c r="N1294" t="s">
        <v>4170</v>
      </c>
      <c r="O1294" t="s">
        <v>4522</v>
      </c>
      <c r="P1294" t="s">
        <v>4172</v>
      </c>
      <c r="Q1294" t="s">
        <v>642</v>
      </c>
      <c r="R1294">
        <v>320</v>
      </c>
      <c r="S1294">
        <v>320</v>
      </c>
      <c r="T1294">
        <v>320</v>
      </c>
      <c r="U1294">
        <v>6</v>
      </c>
      <c r="V1294">
        <v>6</v>
      </c>
      <c r="W1294">
        <v>20</v>
      </c>
      <c r="Z1294">
        <v>1E-4</v>
      </c>
      <c r="AA1294">
        <v>2.0000000000000001E-4</v>
      </c>
      <c r="AB1294">
        <v>4.7000000000000002E-3</v>
      </c>
      <c r="AC1294">
        <v>5.7700000000000001E-2</v>
      </c>
      <c r="AD1294" t="s">
        <v>607</v>
      </c>
      <c r="AE1294">
        <v>0.93110000000000004</v>
      </c>
      <c r="AF1294">
        <v>6.0000000000000001E-3</v>
      </c>
      <c r="AG1294">
        <v>2.0000000000000001E-4</v>
      </c>
      <c r="AH1294" t="s">
        <v>607</v>
      </c>
      <c r="AI1294" t="s">
        <v>607</v>
      </c>
      <c r="AJ1294" t="s">
        <v>606</v>
      </c>
      <c r="AK1294" t="s">
        <v>606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 t="s">
        <v>606</v>
      </c>
      <c r="AR1294" t="s">
        <v>606</v>
      </c>
      <c r="AS1294" t="s">
        <v>607</v>
      </c>
      <c r="AT1294" t="s">
        <v>606</v>
      </c>
      <c r="AU1294" t="s">
        <v>606</v>
      </c>
      <c r="BK1294">
        <v>0</v>
      </c>
      <c r="BL1294">
        <v>0</v>
      </c>
      <c r="BM1294">
        <v>0</v>
      </c>
      <c r="BN1294">
        <v>0</v>
      </c>
      <c r="BO1294">
        <v>0</v>
      </c>
      <c r="BP1294">
        <v>0</v>
      </c>
      <c r="BQ1294">
        <v>0</v>
      </c>
      <c r="BR1294">
        <v>0</v>
      </c>
      <c r="BS1294">
        <v>0</v>
      </c>
      <c r="BT1294">
        <v>0</v>
      </c>
      <c r="BU1294">
        <v>0</v>
      </c>
      <c r="BV1294">
        <v>0.61499999999999999</v>
      </c>
      <c r="BW1294">
        <v>0.75374399999999997</v>
      </c>
      <c r="BX1294">
        <v>17.8</v>
      </c>
      <c r="BY1294">
        <v>4753.8</v>
      </c>
      <c r="BZ1294">
        <v>197.5</v>
      </c>
      <c r="CB1294">
        <v>106.3</v>
      </c>
      <c r="CC1294">
        <v>3.670263271</v>
      </c>
      <c r="CD1294">
        <v>3.6671435479999999</v>
      </c>
      <c r="CE1294">
        <v>204.02</v>
      </c>
      <c r="CF1294" t="s">
        <v>609</v>
      </c>
      <c r="CG1294">
        <v>7.5</v>
      </c>
      <c r="CH1294" t="s">
        <v>4539</v>
      </c>
      <c r="CJ1294" t="s">
        <v>2553</v>
      </c>
      <c r="CU1294">
        <v>460.45</v>
      </c>
      <c r="CV1294">
        <v>453.3</v>
      </c>
      <c r="CW1294" t="s">
        <v>4525</v>
      </c>
      <c r="CX1294">
        <v>0</v>
      </c>
      <c r="CY1294" t="s">
        <v>677</v>
      </c>
    </row>
    <row r="1295" spans="2:103" hidden="1">
      <c r="B1295">
        <v>83946</v>
      </c>
      <c r="C1295" t="s">
        <v>1741</v>
      </c>
      <c r="D1295" t="s">
        <v>592</v>
      </c>
      <c r="E1295" t="s">
        <v>3163</v>
      </c>
      <c r="F1295" t="s">
        <v>594</v>
      </c>
      <c r="G1295" t="s">
        <v>4540</v>
      </c>
      <c r="H1295">
        <v>13800</v>
      </c>
      <c r="I1295" t="s">
        <v>616</v>
      </c>
      <c r="J1295" t="s">
        <v>1302</v>
      </c>
      <c r="L1295" t="s">
        <v>617</v>
      </c>
      <c r="N1295" t="s">
        <v>4170</v>
      </c>
      <c r="O1295" t="s">
        <v>4522</v>
      </c>
      <c r="P1295" t="s">
        <v>4523</v>
      </c>
      <c r="Q1295" t="s">
        <v>1842</v>
      </c>
      <c r="R1295">
        <v>2650</v>
      </c>
      <c r="S1295">
        <v>2650</v>
      </c>
      <c r="T1295">
        <v>2404</v>
      </c>
      <c r="U1295">
        <v>20</v>
      </c>
      <c r="V1295">
        <v>20</v>
      </c>
      <c r="W1295">
        <v>20</v>
      </c>
      <c r="Z1295" t="s">
        <v>607</v>
      </c>
      <c r="AA1295">
        <v>4.0000000000000002E-4</v>
      </c>
      <c r="AB1295">
        <v>8.0999999999999996E-3</v>
      </c>
      <c r="AC1295">
        <v>5.3699999999999998E-2</v>
      </c>
      <c r="AD1295" t="s">
        <v>607</v>
      </c>
      <c r="AE1295">
        <v>0.93049999999999999</v>
      </c>
      <c r="AF1295">
        <v>5.3E-3</v>
      </c>
      <c r="AG1295">
        <v>1E-3</v>
      </c>
      <c r="AH1295">
        <v>2.0000000000000001E-4</v>
      </c>
      <c r="AI1295">
        <v>1E-4</v>
      </c>
      <c r="AJ1295">
        <v>1E-4</v>
      </c>
      <c r="AK1295">
        <v>1E-4</v>
      </c>
      <c r="AL1295">
        <v>9.0000000000000006E-5</v>
      </c>
      <c r="AM1295">
        <v>8.0000000000000007E-5</v>
      </c>
      <c r="AN1295">
        <v>6.0000000000000002E-5</v>
      </c>
      <c r="AO1295">
        <v>6.9999999999999994E-5</v>
      </c>
      <c r="AP1295">
        <v>0</v>
      </c>
      <c r="AQ1295" t="s">
        <v>607</v>
      </c>
      <c r="AR1295" t="s">
        <v>607</v>
      </c>
      <c r="AS1295" t="s">
        <v>607</v>
      </c>
      <c r="AT1295" t="s">
        <v>606</v>
      </c>
      <c r="AU1295" t="s">
        <v>606</v>
      </c>
      <c r="BK1295">
        <v>0</v>
      </c>
      <c r="BL1295">
        <v>2.0000000000000002E-5</v>
      </c>
      <c r="BM1295">
        <v>1.0000000000000001E-5</v>
      </c>
      <c r="BN1295">
        <v>0</v>
      </c>
      <c r="BO1295">
        <v>1.0000000000000001E-5</v>
      </c>
      <c r="BP1295">
        <v>2.0000000000000002E-5</v>
      </c>
      <c r="BQ1295">
        <v>0</v>
      </c>
      <c r="BR1295">
        <v>9.0000000000000006E-5</v>
      </c>
      <c r="BS1295">
        <v>1.0000000000000001E-5</v>
      </c>
      <c r="BT1295">
        <v>1.0000000000000001E-5</v>
      </c>
      <c r="BU1295">
        <v>3.0000000000000001E-5</v>
      </c>
      <c r="BV1295">
        <v>0.61599999999999999</v>
      </c>
      <c r="BW1295">
        <v>0.75496960000000002</v>
      </c>
      <c r="BX1295">
        <v>17.8</v>
      </c>
      <c r="BY1295">
        <v>4735.8999999999996</v>
      </c>
      <c r="BZ1295">
        <v>197.3</v>
      </c>
      <c r="CB1295">
        <v>112.3</v>
      </c>
      <c r="CC1295">
        <v>3.8774277079999999</v>
      </c>
      <c r="CD1295">
        <v>3.8741318950000001</v>
      </c>
      <c r="CE1295">
        <v>227.29</v>
      </c>
      <c r="CF1295" t="s">
        <v>609</v>
      </c>
      <c r="CG1295">
        <v>18</v>
      </c>
      <c r="CH1295" t="s">
        <v>1843</v>
      </c>
      <c r="CJ1295" t="s">
        <v>624</v>
      </c>
      <c r="CW1295" t="s">
        <v>4525</v>
      </c>
      <c r="CX1295">
        <v>0</v>
      </c>
      <c r="CY1295" t="s">
        <v>677</v>
      </c>
    </row>
    <row r="1296" spans="2:103" hidden="1">
      <c r="B1296">
        <v>79040</v>
      </c>
      <c r="C1296" t="s">
        <v>3105</v>
      </c>
      <c r="D1296" t="s">
        <v>592</v>
      </c>
      <c r="E1296" t="s">
        <v>3163</v>
      </c>
      <c r="F1296" t="s">
        <v>594</v>
      </c>
      <c r="G1296" t="s">
        <v>4541</v>
      </c>
      <c r="H1296">
        <v>12831</v>
      </c>
      <c r="I1296" t="s">
        <v>616</v>
      </c>
      <c r="J1296" t="s">
        <v>1302</v>
      </c>
      <c r="L1296" t="s">
        <v>617</v>
      </c>
      <c r="N1296" t="s">
        <v>4170</v>
      </c>
      <c r="O1296" t="s">
        <v>4522</v>
      </c>
      <c r="P1296" t="s">
        <v>4523</v>
      </c>
      <c r="Q1296" t="s">
        <v>4009</v>
      </c>
      <c r="R1296">
        <v>5950</v>
      </c>
      <c r="S1296">
        <v>5950</v>
      </c>
      <c r="T1296">
        <v>5100</v>
      </c>
      <c r="U1296">
        <v>22</v>
      </c>
      <c r="V1296">
        <v>22</v>
      </c>
      <c r="W1296">
        <v>20</v>
      </c>
      <c r="Z1296" t="s">
        <v>607</v>
      </c>
      <c r="AA1296">
        <v>4.0000000000000002E-4</v>
      </c>
      <c r="AB1296">
        <v>8.3999999999999995E-3</v>
      </c>
      <c r="AC1296">
        <v>1.8499999999999999E-2</v>
      </c>
      <c r="AD1296" t="s">
        <v>606</v>
      </c>
      <c r="AE1296">
        <v>0.96489999999999998</v>
      </c>
      <c r="AF1296">
        <v>5.4000000000000003E-3</v>
      </c>
      <c r="AG1296">
        <v>1E-3</v>
      </c>
      <c r="AH1296">
        <v>2.9999999999999997E-4</v>
      </c>
      <c r="AI1296">
        <v>2.0000000000000001E-4</v>
      </c>
      <c r="AJ1296">
        <v>2.0000000000000001E-4</v>
      </c>
      <c r="AK1296">
        <v>1E-4</v>
      </c>
      <c r="AL1296">
        <v>1.6000000000000001E-4</v>
      </c>
      <c r="AM1296">
        <v>6.9999999999999994E-5</v>
      </c>
      <c r="AN1296">
        <v>6.0000000000000002E-5</v>
      </c>
      <c r="AO1296">
        <v>1E-4</v>
      </c>
      <c r="AP1296">
        <v>0</v>
      </c>
      <c r="AQ1296" t="s">
        <v>606</v>
      </c>
      <c r="AR1296" t="s">
        <v>606</v>
      </c>
      <c r="AS1296" t="s">
        <v>606</v>
      </c>
      <c r="AT1296" t="s">
        <v>606</v>
      </c>
      <c r="AU1296" t="s">
        <v>606</v>
      </c>
      <c r="BK1296">
        <v>1.0000000000000001E-5</v>
      </c>
      <c r="BL1296">
        <v>3.0000000000000001E-5</v>
      </c>
      <c r="BM1296">
        <v>0</v>
      </c>
      <c r="BN1296">
        <v>0</v>
      </c>
      <c r="BO1296">
        <v>0</v>
      </c>
      <c r="BP1296">
        <v>0</v>
      </c>
      <c r="BQ1296">
        <v>0</v>
      </c>
      <c r="BR1296">
        <v>1.1E-4</v>
      </c>
      <c r="BS1296">
        <v>1.0000000000000001E-5</v>
      </c>
      <c r="BT1296">
        <v>1.0000000000000001E-5</v>
      </c>
      <c r="BU1296">
        <v>4.0000000000000003E-5</v>
      </c>
      <c r="BV1296">
        <v>0.58199999999999996</v>
      </c>
      <c r="BW1296">
        <v>0.71329920000000002</v>
      </c>
      <c r="BX1296">
        <v>16.899999999999999</v>
      </c>
      <c r="BY1296">
        <v>4637.6000000000004</v>
      </c>
      <c r="BZ1296">
        <v>193.3</v>
      </c>
      <c r="CB1296">
        <v>106.6</v>
      </c>
      <c r="CC1296">
        <v>3.6806214929999999</v>
      </c>
      <c r="CD1296">
        <v>3.6774929649999999</v>
      </c>
      <c r="CE1296">
        <v>216.2</v>
      </c>
      <c r="CF1296" t="s">
        <v>609</v>
      </c>
      <c r="CG1296">
        <v>0</v>
      </c>
      <c r="CH1296" t="s">
        <v>628</v>
      </c>
      <c r="CJ1296" t="s">
        <v>624</v>
      </c>
      <c r="CW1296" t="s">
        <v>4525</v>
      </c>
      <c r="CX1296">
        <v>0</v>
      </c>
      <c r="CY1296" t="s">
        <v>677</v>
      </c>
    </row>
    <row r="1297" spans="2:103" hidden="1">
      <c r="B1297">
        <v>76733</v>
      </c>
      <c r="C1297" t="s">
        <v>4542</v>
      </c>
      <c r="D1297" t="s">
        <v>592</v>
      </c>
      <c r="E1297" t="s">
        <v>3163</v>
      </c>
      <c r="F1297" t="s">
        <v>594</v>
      </c>
      <c r="G1297" t="s">
        <v>4543</v>
      </c>
      <c r="H1297">
        <v>17759</v>
      </c>
      <c r="I1297" t="s">
        <v>616</v>
      </c>
      <c r="J1297" t="s">
        <v>4544</v>
      </c>
      <c r="K1297">
        <v>18242</v>
      </c>
      <c r="L1297" t="s">
        <v>638</v>
      </c>
      <c r="M1297" t="s">
        <v>4169</v>
      </c>
      <c r="N1297" t="s">
        <v>4170</v>
      </c>
      <c r="O1297" t="s">
        <v>4522</v>
      </c>
      <c r="P1297" t="s">
        <v>4172</v>
      </c>
      <c r="Q1297" t="s">
        <v>642</v>
      </c>
      <c r="R1297">
        <v>350</v>
      </c>
      <c r="S1297">
        <v>350</v>
      </c>
      <c r="T1297">
        <v>358</v>
      </c>
      <c r="U1297">
        <v>3</v>
      </c>
      <c r="V1297">
        <v>3</v>
      </c>
      <c r="W1297">
        <v>20</v>
      </c>
      <c r="Y1297" t="s">
        <v>4178</v>
      </c>
      <c r="Z1297" t="s">
        <v>607</v>
      </c>
      <c r="AA1297">
        <v>2.9999999999999997E-4</v>
      </c>
      <c r="AB1297">
        <v>8.0999999999999996E-3</v>
      </c>
      <c r="AC1297">
        <v>1.46E-2</v>
      </c>
      <c r="AD1297" t="s">
        <v>607</v>
      </c>
      <c r="AE1297">
        <v>0.96209999999999996</v>
      </c>
      <c r="AF1297">
        <v>9.7999999999999997E-3</v>
      </c>
      <c r="AG1297">
        <v>1.5E-3</v>
      </c>
      <c r="AH1297">
        <v>8.0000000000000004E-4</v>
      </c>
      <c r="AI1297">
        <v>5.9999999999999995E-4</v>
      </c>
      <c r="AJ1297">
        <v>2.9999999999999997E-4</v>
      </c>
      <c r="AK1297">
        <v>2.0000000000000001E-4</v>
      </c>
      <c r="AL1297">
        <v>2.1000000000000001E-4</v>
      </c>
      <c r="AM1297">
        <v>2.1000000000000001E-4</v>
      </c>
      <c r="AN1297">
        <v>6.8000000000000005E-4</v>
      </c>
      <c r="AO1297">
        <v>1.9000000000000001E-4</v>
      </c>
      <c r="AP1297">
        <v>0</v>
      </c>
      <c r="AQ1297" t="s">
        <v>607</v>
      </c>
      <c r="AR1297" t="s">
        <v>607</v>
      </c>
      <c r="AS1297" t="s">
        <v>606</v>
      </c>
      <c r="AT1297" t="s">
        <v>606</v>
      </c>
      <c r="AU1297" t="s">
        <v>606</v>
      </c>
      <c r="BK1297">
        <v>3.0000000000000001E-5</v>
      </c>
      <c r="BL1297">
        <v>5.0000000000000002E-5</v>
      </c>
      <c r="BM1297">
        <v>1.0000000000000001E-5</v>
      </c>
      <c r="BN1297">
        <v>0</v>
      </c>
      <c r="BO1297">
        <v>0</v>
      </c>
      <c r="BP1297">
        <v>1.0000000000000001E-5</v>
      </c>
      <c r="BQ1297">
        <v>0</v>
      </c>
      <c r="BR1297">
        <v>1.3999999999999999E-4</v>
      </c>
      <c r="BS1297">
        <v>3.0000000000000001E-5</v>
      </c>
      <c r="BT1297">
        <v>3.0000000000000001E-5</v>
      </c>
      <c r="BU1297">
        <v>1.1E-4</v>
      </c>
      <c r="BV1297">
        <v>0.58599999999999997</v>
      </c>
      <c r="BW1297">
        <v>0.7182016</v>
      </c>
      <c r="BX1297">
        <v>17</v>
      </c>
      <c r="BY1297">
        <v>4625.3999999999996</v>
      </c>
      <c r="BZ1297">
        <v>194.2</v>
      </c>
      <c r="CB1297">
        <v>109.1</v>
      </c>
      <c r="CC1297">
        <v>3.7669400089999998</v>
      </c>
      <c r="CD1297">
        <v>3.7637381099999998</v>
      </c>
      <c r="CE1297">
        <v>221.26</v>
      </c>
      <c r="CF1297" t="s">
        <v>609</v>
      </c>
      <c r="CG1297">
        <v>25</v>
      </c>
      <c r="CH1297" t="s">
        <v>4545</v>
      </c>
      <c r="CJ1297" t="s">
        <v>4546</v>
      </c>
      <c r="CU1297">
        <v>454.9</v>
      </c>
      <c r="CV1297">
        <v>449.7</v>
      </c>
      <c r="CW1297" t="s">
        <v>4525</v>
      </c>
      <c r="CX1297">
        <v>0</v>
      </c>
      <c r="CY1297" t="s">
        <v>677</v>
      </c>
    </row>
    <row r="1298" spans="2:103" hidden="1">
      <c r="B1298">
        <v>76737</v>
      </c>
      <c r="C1298" t="s">
        <v>4547</v>
      </c>
      <c r="D1298" t="s">
        <v>592</v>
      </c>
      <c r="E1298" t="s">
        <v>3163</v>
      </c>
      <c r="F1298" t="s">
        <v>594</v>
      </c>
      <c r="G1298" t="s">
        <v>4548</v>
      </c>
      <c r="H1298">
        <v>754</v>
      </c>
      <c r="I1298" t="s">
        <v>616</v>
      </c>
      <c r="J1298" t="s">
        <v>4549</v>
      </c>
      <c r="K1298">
        <v>18239</v>
      </c>
      <c r="L1298" t="s">
        <v>638</v>
      </c>
      <c r="M1298" t="s">
        <v>4169</v>
      </c>
      <c r="N1298" t="s">
        <v>4170</v>
      </c>
      <c r="O1298" t="s">
        <v>4522</v>
      </c>
      <c r="P1298" t="s">
        <v>4172</v>
      </c>
      <c r="Q1298" t="s">
        <v>642</v>
      </c>
      <c r="R1298">
        <v>340</v>
      </c>
      <c r="S1298">
        <v>340</v>
      </c>
      <c r="T1298">
        <v>361</v>
      </c>
      <c r="U1298">
        <v>0</v>
      </c>
      <c r="V1298">
        <v>0</v>
      </c>
      <c r="W1298">
        <v>20</v>
      </c>
      <c r="Z1298" t="s">
        <v>607</v>
      </c>
      <c r="AA1298">
        <v>2.9999999999999997E-4</v>
      </c>
      <c r="AB1298">
        <v>7.7999999999999996E-3</v>
      </c>
      <c r="AC1298">
        <v>1.4200000000000001E-2</v>
      </c>
      <c r="AD1298" t="s">
        <v>607</v>
      </c>
      <c r="AE1298">
        <v>0.96460000000000001</v>
      </c>
      <c r="AF1298">
        <v>1.01E-2</v>
      </c>
      <c r="AG1298">
        <v>1.5E-3</v>
      </c>
      <c r="AH1298">
        <v>4.0000000000000002E-4</v>
      </c>
      <c r="AI1298">
        <v>2.0000000000000001E-4</v>
      </c>
      <c r="AJ1298">
        <v>2.0000000000000001E-4</v>
      </c>
      <c r="AK1298">
        <v>1E-4</v>
      </c>
      <c r="AL1298">
        <v>9.0000000000000006E-5</v>
      </c>
      <c r="AM1298">
        <v>6.0000000000000002E-5</v>
      </c>
      <c r="AN1298">
        <v>2.5000000000000001E-4</v>
      </c>
      <c r="AO1298">
        <v>0</v>
      </c>
      <c r="AP1298">
        <v>0</v>
      </c>
      <c r="AQ1298" t="s">
        <v>607</v>
      </c>
      <c r="AR1298" t="s">
        <v>607</v>
      </c>
      <c r="AS1298" t="s">
        <v>607</v>
      </c>
      <c r="AT1298" t="s">
        <v>606</v>
      </c>
      <c r="AU1298" t="s">
        <v>606</v>
      </c>
      <c r="BK1298">
        <v>1.0000000000000001E-5</v>
      </c>
      <c r="BL1298">
        <v>3.0000000000000001E-5</v>
      </c>
      <c r="BM1298">
        <v>0</v>
      </c>
      <c r="BN1298">
        <v>0</v>
      </c>
      <c r="BO1298">
        <v>0</v>
      </c>
      <c r="BP1298">
        <v>0</v>
      </c>
      <c r="BQ1298">
        <v>0</v>
      </c>
      <c r="BR1298">
        <v>8.0000000000000007E-5</v>
      </c>
      <c r="BS1298">
        <v>1.0000000000000001E-5</v>
      </c>
      <c r="BT1298">
        <v>2.0000000000000002E-5</v>
      </c>
      <c r="BU1298">
        <v>5.0000000000000002E-5</v>
      </c>
      <c r="BV1298">
        <v>0.58099999999999996</v>
      </c>
      <c r="BW1298">
        <v>0.71207359999999997</v>
      </c>
      <c r="BX1298">
        <v>16.8</v>
      </c>
      <c r="BY1298">
        <v>4627.8999999999996</v>
      </c>
      <c r="BZ1298">
        <v>193.5</v>
      </c>
      <c r="CB1298">
        <v>105.2</v>
      </c>
      <c r="CC1298">
        <v>3.6322831249999998</v>
      </c>
      <c r="CD1298">
        <v>3.6291956839999999</v>
      </c>
      <c r="CE1298">
        <v>213.47</v>
      </c>
      <c r="CF1298" t="s">
        <v>609</v>
      </c>
      <c r="CG1298">
        <v>11</v>
      </c>
      <c r="CH1298" t="s">
        <v>4550</v>
      </c>
      <c r="CJ1298" t="s">
        <v>4551</v>
      </c>
      <c r="CU1298">
        <v>458.2</v>
      </c>
      <c r="CV1298">
        <v>452.5</v>
      </c>
      <c r="CW1298" t="s">
        <v>4525</v>
      </c>
      <c r="CX1298">
        <v>0</v>
      </c>
      <c r="CY1298" t="s">
        <v>677</v>
      </c>
    </row>
    <row r="1299" spans="2:103" hidden="1">
      <c r="B1299">
        <v>79041</v>
      </c>
      <c r="C1299" t="s">
        <v>3105</v>
      </c>
      <c r="D1299" t="s">
        <v>592</v>
      </c>
      <c r="E1299" t="s">
        <v>3163</v>
      </c>
      <c r="F1299" t="s">
        <v>594</v>
      </c>
      <c r="G1299" t="s">
        <v>4552</v>
      </c>
      <c r="H1299">
        <v>5737</v>
      </c>
      <c r="I1299" t="s">
        <v>616</v>
      </c>
      <c r="J1299" t="s">
        <v>1302</v>
      </c>
      <c r="L1299" t="s">
        <v>617</v>
      </c>
      <c r="N1299" t="s">
        <v>4170</v>
      </c>
      <c r="O1299" t="s">
        <v>4522</v>
      </c>
      <c r="P1299" t="s">
        <v>4172</v>
      </c>
      <c r="Q1299" t="s">
        <v>3979</v>
      </c>
      <c r="R1299">
        <v>5950</v>
      </c>
      <c r="S1299">
        <v>5950</v>
      </c>
      <c r="T1299">
        <v>5542</v>
      </c>
      <c r="U1299">
        <v>26</v>
      </c>
      <c r="V1299">
        <v>26</v>
      </c>
      <c r="W1299">
        <v>21</v>
      </c>
      <c r="Y1299" t="s">
        <v>4038</v>
      </c>
      <c r="Z1299" t="s">
        <v>607</v>
      </c>
      <c r="AA1299">
        <v>4.0000000000000002E-4</v>
      </c>
      <c r="AB1299">
        <v>8.6E-3</v>
      </c>
      <c r="AC1299">
        <v>1.83E-2</v>
      </c>
      <c r="AD1299" t="s">
        <v>606</v>
      </c>
      <c r="AE1299">
        <v>0.96489999999999998</v>
      </c>
      <c r="AF1299">
        <v>5.1999999999999998E-3</v>
      </c>
      <c r="AG1299">
        <v>1E-3</v>
      </c>
      <c r="AH1299">
        <v>2.9999999999999997E-4</v>
      </c>
      <c r="AI1299">
        <v>2.0000000000000001E-4</v>
      </c>
      <c r="AJ1299">
        <v>2.0000000000000001E-4</v>
      </c>
      <c r="AK1299">
        <v>1E-4</v>
      </c>
      <c r="AL1299">
        <v>2.5000000000000001E-4</v>
      </c>
      <c r="AM1299">
        <v>6.0000000000000002E-5</v>
      </c>
      <c r="AN1299">
        <v>1.6000000000000001E-4</v>
      </c>
      <c r="AO1299">
        <v>1E-4</v>
      </c>
      <c r="AP1299">
        <v>0</v>
      </c>
      <c r="AQ1299" t="s">
        <v>607</v>
      </c>
      <c r="AR1299" t="s">
        <v>607</v>
      </c>
      <c r="AS1299" t="s">
        <v>607</v>
      </c>
      <c r="AT1299" t="s">
        <v>606</v>
      </c>
      <c r="AU1299" t="s">
        <v>606</v>
      </c>
      <c r="BK1299">
        <v>0</v>
      </c>
      <c r="BL1299">
        <v>3.0000000000000001E-5</v>
      </c>
      <c r="BM1299">
        <v>0</v>
      </c>
      <c r="BN1299">
        <v>0</v>
      </c>
      <c r="BO1299">
        <v>0</v>
      </c>
      <c r="BP1299">
        <v>0</v>
      </c>
      <c r="BQ1299">
        <v>0</v>
      </c>
      <c r="BR1299">
        <v>1.2E-4</v>
      </c>
      <c r="BS1299">
        <v>2.0000000000000002E-5</v>
      </c>
      <c r="BT1299">
        <v>2.0000000000000002E-5</v>
      </c>
      <c r="BU1299">
        <v>4.0000000000000003E-5</v>
      </c>
      <c r="BV1299">
        <v>0.58299999999999996</v>
      </c>
      <c r="BW1299">
        <v>0.71452479999999996</v>
      </c>
      <c r="BX1299">
        <v>16.899999999999999</v>
      </c>
      <c r="BY1299">
        <v>4636.3999999999996</v>
      </c>
      <c r="BZ1299">
        <v>193.3</v>
      </c>
      <c r="CB1299">
        <v>109.9</v>
      </c>
      <c r="CC1299">
        <v>3.7945619339999999</v>
      </c>
      <c r="CD1299">
        <v>3.7913365560000001</v>
      </c>
      <c r="CE1299">
        <v>223.1</v>
      </c>
      <c r="CF1299" t="s">
        <v>609</v>
      </c>
      <c r="CG1299">
        <v>0</v>
      </c>
      <c r="CH1299" t="s">
        <v>631</v>
      </c>
      <c r="CJ1299" t="s">
        <v>624</v>
      </c>
      <c r="CW1299" t="s">
        <v>4525</v>
      </c>
      <c r="CX1299">
        <v>0</v>
      </c>
      <c r="CY1299" t="s">
        <v>677</v>
      </c>
    </row>
    <row r="1300" spans="2:103" hidden="1">
      <c r="B1300">
        <v>79039</v>
      </c>
      <c r="C1300" t="s">
        <v>1741</v>
      </c>
      <c r="D1300" t="s">
        <v>592</v>
      </c>
      <c r="E1300" t="s">
        <v>3163</v>
      </c>
      <c r="F1300" t="s">
        <v>594</v>
      </c>
      <c r="G1300" t="s">
        <v>4553</v>
      </c>
      <c r="H1300">
        <v>5370</v>
      </c>
      <c r="I1300" t="s">
        <v>616</v>
      </c>
      <c r="J1300" t="s">
        <v>1302</v>
      </c>
      <c r="L1300" t="s">
        <v>617</v>
      </c>
      <c r="N1300" t="s">
        <v>4170</v>
      </c>
      <c r="O1300" t="s">
        <v>4522</v>
      </c>
      <c r="P1300" t="s">
        <v>4206</v>
      </c>
      <c r="Q1300" t="s">
        <v>777</v>
      </c>
      <c r="R1300">
        <v>140</v>
      </c>
      <c r="S1300">
        <v>140</v>
      </c>
      <c r="T1300">
        <v>85</v>
      </c>
      <c r="U1300">
        <v>2</v>
      </c>
      <c r="V1300">
        <v>2</v>
      </c>
      <c r="W1300">
        <v>20</v>
      </c>
      <c r="Z1300" t="s">
        <v>607</v>
      </c>
      <c r="AA1300">
        <v>5.9999999999999995E-4</v>
      </c>
      <c r="AB1300">
        <v>1.35E-2</v>
      </c>
      <c r="AC1300">
        <v>2.86E-2</v>
      </c>
      <c r="AD1300" t="s">
        <v>607</v>
      </c>
      <c r="AE1300">
        <v>0.94340000000000002</v>
      </c>
      <c r="AF1300">
        <v>9.9000000000000008E-3</v>
      </c>
      <c r="AG1300">
        <v>1.6999999999999999E-3</v>
      </c>
      <c r="AH1300">
        <v>4.0000000000000002E-4</v>
      </c>
      <c r="AI1300">
        <v>2.0000000000000001E-4</v>
      </c>
      <c r="AJ1300">
        <v>2.9999999999999997E-4</v>
      </c>
      <c r="AK1300">
        <v>2.0000000000000001E-4</v>
      </c>
      <c r="AL1300">
        <v>2.2000000000000001E-4</v>
      </c>
      <c r="AM1300">
        <v>1.4999999999999999E-4</v>
      </c>
      <c r="AN1300">
        <v>4.4000000000000002E-4</v>
      </c>
      <c r="AO1300">
        <v>9.0000000000000006E-5</v>
      </c>
      <c r="AP1300">
        <v>0</v>
      </c>
      <c r="AQ1300" t="s">
        <v>607</v>
      </c>
      <c r="AR1300" t="s">
        <v>606</v>
      </c>
      <c r="AS1300" t="s">
        <v>606</v>
      </c>
      <c r="AT1300" t="s">
        <v>606</v>
      </c>
      <c r="AU1300" t="s">
        <v>606</v>
      </c>
      <c r="BK1300">
        <v>1.0000000000000001E-5</v>
      </c>
      <c r="BL1300">
        <v>3.0000000000000001E-5</v>
      </c>
      <c r="BM1300">
        <v>0</v>
      </c>
      <c r="BN1300">
        <v>0</v>
      </c>
      <c r="BO1300">
        <v>0</v>
      </c>
      <c r="BP1300">
        <v>1.0000000000000001E-5</v>
      </c>
      <c r="BQ1300">
        <v>0</v>
      </c>
      <c r="BR1300">
        <v>1.4999999999999999E-4</v>
      </c>
      <c r="BS1300">
        <v>2.0000000000000002E-5</v>
      </c>
      <c r="BT1300">
        <v>2.0000000000000002E-5</v>
      </c>
      <c r="BU1300">
        <v>6.0000000000000002E-5</v>
      </c>
      <c r="BV1300">
        <v>0.59799999999999998</v>
      </c>
      <c r="BW1300">
        <v>0.73290880000000003</v>
      </c>
      <c r="BX1300">
        <v>17.3</v>
      </c>
      <c r="BY1300">
        <v>4658.3</v>
      </c>
      <c r="BZ1300">
        <v>194.9</v>
      </c>
      <c r="CB1300">
        <v>107.6</v>
      </c>
      <c r="CC1300">
        <v>3.7151488989999999</v>
      </c>
      <c r="CD1300">
        <v>3.7119910229999999</v>
      </c>
      <c r="CE1300">
        <v>218.3</v>
      </c>
      <c r="CF1300" t="s">
        <v>609</v>
      </c>
      <c r="CG1300">
        <v>14</v>
      </c>
      <c r="CH1300" t="s">
        <v>778</v>
      </c>
      <c r="CJ1300" t="s">
        <v>624</v>
      </c>
      <c r="CW1300" t="s">
        <v>4525</v>
      </c>
      <c r="CX1300">
        <v>0</v>
      </c>
      <c r="CY1300" t="s">
        <v>677</v>
      </c>
    </row>
    <row r="1301" spans="2:103" hidden="1">
      <c r="B1301">
        <v>76747</v>
      </c>
      <c r="C1301" t="s">
        <v>4554</v>
      </c>
      <c r="D1301" t="s">
        <v>592</v>
      </c>
      <c r="E1301" t="s">
        <v>3163</v>
      </c>
      <c r="F1301" t="s">
        <v>594</v>
      </c>
      <c r="G1301" t="s">
        <v>4555</v>
      </c>
      <c r="H1301">
        <v>18329</v>
      </c>
      <c r="I1301" t="s">
        <v>616</v>
      </c>
      <c r="J1301" t="s">
        <v>4556</v>
      </c>
      <c r="K1301">
        <v>17611</v>
      </c>
      <c r="L1301" t="s">
        <v>638</v>
      </c>
      <c r="M1301" t="s">
        <v>4169</v>
      </c>
      <c r="N1301" t="s">
        <v>4170</v>
      </c>
      <c r="O1301" t="s">
        <v>4522</v>
      </c>
      <c r="P1301" t="s">
        <v>4172</v>
      </c>
      <c r="Q1301" t="s">
        <v>642</v>
      </c>
      <c r="R1301">
        <v>330</v>
      </c>
      <c r="S1301">
        <v>330</v>
      </c>
      <c r="T1301">
        <v>345</v>
      </c>
      <c r="U1301">
        <v>7</v>
      </c>
      <c r="V1301">
        <v>7</v>
      </c>
      <c r="W1301">
        <v>20</v>
      </c>
      <c r="Z1301" t="s">
        <v>607</v>
      </c>
      <c r="AA1301">
        <v>2.9999999999999997E-4</v>
      </c>
      <c r="AB1301">
        <v>6.7999999999999996E-3</v>
      </c>
      <c r="AC1301">
        <v>1.7000000000000001E-2</v>
      </c>
      <c r="AD1301" t="s">
        <v>607</v>
      </c>
      <c r="AE1301">
        <v>0.96360000000000001</v>
      </c>
      <c r="AF1301">
        <v>9.5999999999999992E-3</v>
      </c>
      <c r="AG1301">
        <v>1.2999999999999999E-3</v>
      </c>
      <c r="AH1301">
        <v>2.9999999999999997E-4</v>
      </c>
      <c r="AI1301">
        <v>4.0000000000000002E-4</v>
      </c>
      <c r="AJ1301">
        <v>2.0000000000000001E-4</v>
      </c>
      <c r="AK1301">
        <v>1E-4</v>
      </c>
      <c r="AL1301">
        <v>1.2999999999999999E-4</v>
      </c>
      <c r="AM1301">
        <v>0</v>
      </c>
      <c r="AN1301">
        <v>6.9999999999999994E-5</v>
      </c>
      <c r="AO1301">
        <v>6.9999999999999994E-5</v>
      </c>
      <c r="AP1301">
        <v>0</v>
      </c>
      <c r="AQ1301" t="s">
        <v>607</v>
      </c>
      <c r="AR1301" t="s">
        <v>607</v>
      </c>
      <c r="AS1301" t="s">
        <v>607</v>
      </c>
      <c r="AT1301" t="s">
        <v>606</v>
      </c>
      <c r="AU1301" t="s">
        <v>606</v>
      </c>
      <c r="BK1301">
        <v>0</v>
      </c>
      <c r="BL1301">
        <v>2.0000000000000002E-5</v>
      </c>
      <c r="BM1301">
        <v>1.0000000000000001E-5</v>
      </c>
      <c r="BN1301">
        <v>0</v>
      </c>
      <c r="BO1301">
        <v>1.0000000000000001E-5</v>
      </c>
      <c r="BP1301">
        <v>2.0000000000000002E-5</v>
      </c>
      <c r="BQ1301">
        <v>0</v>
      </c>
      <c r="BR1301">
        <v>5.0000000000000002E-5</v>
      </c>
      <c r="BS1301">
        <v>0</v>
      </c>
      <c r="BT1301">
        <v>0</v>
      </c>
      <c r="BU1301">
        <v>2.0000000000000002E-5</v>
      </c>
      <c r="BV1301">
        <v>0.58299999999999996</v>
      </c>
      <c r="BW1301">
        <v>0.71452479999999996</v>
      </c>
      <c r="BX1301">
        <v>16.899999999999999</v>
      </c>
      <c r="BY1301">
        <v>4636.8999999999996</v>
      </c>
      <c r="BZ1301">
        <v>193.8</v>
      </c>
      <c r="CB1301">
        <v>113.2</v>
      </c>
      <c r="CC1301">
        <v>3.9085023739999998</v>
      </c>
      <c r="CD1301">
        <v>3.9051801469999998</v>
      </c>
      <c r="CE1301">
        <v>228.31</v>
      </c>
      <c r="CF1301" t="s">
        <v>609</v>
      </c>
      <c r="CG1301">
        <v>30</v>
      </c>
      <c r="CH1301" t="s">
        <v>4557</v>
      </c>
      <c r="CJ1301" t="s">
        <v>4558</v>
      </c>
      <c r="CU1301">
        <v>451.5</v>
      </c>
      <c r="CV1301">
        <v>447</v>
      </c>
      <c r="CW1301" t="s">
        <v>4525</v>
      </c>
      <c r="CX1301">
        <v>0</v>
      </c>
      <c r="CY1301" t="s">
        <v>677</v>
      </c>
    </row>
    <row r="1302" spans="2:103" hidden="1">
      <c r="B1302">
        <v>76742</v>
      </c>
      <c r="C1302" t="s">
        <v>3424</v>
      </c>
      <c r="D1302" t="s">
        <v>592</v>
      </c>
      <c r="E1302" t="s">
        <v>3163</v>
      </c>
      <c r="F1302" t="s">
        <v>594</v>
      </c>
      <c r="G1302" t="s">
        <v>4559</v>
      </c>
      <c r="H1302">
        <v>14034</v>
      </c>
      <c r="I1302" t="s">
        <v>616</v>
      </c>
      <c r="J1302" t="s">
        <v>2564</v>
      </c>
      <c r="K1302">
        <v>7823</v>
      </c>
      <c r="L1302" t="s">
        <v>638</v>
      </c>
      <c r="M1302" t="s">
        <v>4169</v>
      </c>
      <c r="N1302" t="s">
        <v>4170</v>
      </c>
      <c r="O1302" t="s">
        <v>4522</v>
      </c>
      <c r="P1302" t="s">
        <v>4172</v>
      </c>
      <c r="Q1302" t="s">
        <v>642</v>
      </c>
      <c r="R1302">
        <v>320</v>
      </c>
      <c r="S1302">
        <v>320</v>
      </c>
      <c r="T1302">
        <v>317</v>
      </c>
      <c r="U1302">
        <v>-2</v>
      </c>
      <c r="V1302">
        <v>-2</v>
      </c>
      <c r="W1302">
        <v>20</v>
      </c>
      <c r="Z1302" t="s">
        <v>607</v>
      </c>
      <c r="AA1302">
        <v>2.9999999999999997E-4</v>
      </c>
      <c r="AB1302">
        <v>7.1999999999999998E-3</v>
      </c>
      <c r="AC1302">
        <v>1.4800000000000001E-2</v>
      </c>
      <c r="AD1302" t="s">
        <v>607</v>
      </c>
      <c r="AE1302">
        <v>0.96189999999999998</v>
      </c>
      <c r="AF1302">
        <v>1.01E-2</v>
      </c>
      <c r="AG1302">
        <v>1.8E-3</v>
      </c>
      <c r="AH1302">
        <v>1E-3</v>
      </c>
      <c r="AI1302">
        <v>1.1999999999999999E-3</v>
      </c>
      <c r="AJ1302">
        <v>5.0000000000000001E-4</v>
      </c>
      <c r="AK1302">
        <v>2.9999999999999997E-4</v>
      </c>
      <c r="AL1302">
        <v>1.9000000000000001E-4</v>
      </c>
      <c r="AM1302">
        <v>4.0000000000000003E-5</v>
      </c>
      <c r="AN1302">
        <v>3.3E-4</v>
      </c>
      <c r="AO1302">
        <v>6.0000000000000002E-5</v>
      </c>
      <c r="AP1302">
        <v>0</v>
      </c>
      <c r="AQ1302" t="s">
        <v>607</v>
      </c>
      <c r="AR1302" t="s">
        <v>607</v>
      </c>
      <c r="AS1302" t="s">
        <v>607</v>
      </c>
      <c r="AT1302" t="s">
        <v>606</v>
      </c>
      <c r="AU1302" t="s">
        <v>606</v>
      </c>
      <c r="BK1302">
        <v>2.0000000000000002E-5</v>
      </c>
      <c r="BL1302">
        <v>3.0000000000000001E-5</v>
      </c>
      <c r="BM1302">
        <v>2.0000000000000002E-5</v>
      </c>
      <c r="BN1302">
        <v>0</v>
      </c>
      <c r="BO1302">
        <v>1.0000000000000001E-5</v>
      </c>
      <c r="BP1302">
        <v>3.0000000000000001E-5</v>
      </c>
      <c r="BQ1302">
        <v>0</v>
      </c>
      <c r="BR1302">
        <v>8.0000000000000007E-5</v>
      </c>
      <c r="BS1302">
        <v>2.0000000000000002E-5</v>
      </c>
      <c r="BT1302">
        <v>2.0000000000000002E-5</v>
      </c>
      <c r="BU1302">
        <v>5.0000000000000002E-5</v>
      </c>
      <c r="BV1302">
        <v>0.58599999999999997</v>
      </c>
      <c r="BW1302">
        <v>0.7182016</v>
      </c>
      <c r="BX1302">
        <v>17</v>
      </c>
      <c r="BY1302">
        <v>4627.3999999999996</v>
      </c>
      <c r="BZ1302">
        <v>194.3</v>
      </c>
      <c r="CB1302">
        <v>112.4</v>
      </c>
      <c r="CC1302">
        <v>3.8808804490000002</v>
      </c>
      <c r="CD1302">
        <v>3.8775816999999999</v>
      </c>
      <c r="CE1302">
        <v>227.24</v>
      </c>
      <c r="CF1302" t="s">
        <v>609</v>
      </c>
      <c r="CG1302">
        <v>22</v>
      </c>
      <c r="CH1302" t="s">
        <v>3427</v>
      </c>
      <c r="CJ1302" t="s">
        <v>2566</v>
      </c>
      <c r="CU1302">
        <v>445.2</v>
      </c>
      <c r="CV1302">
        <v>440.7</v>
      </c>
      <c r="CW1302" t="s">
        <v>4525</v>
      </c>
      <c r="CX1302">
        <v>0</v>
      </c>
      <c r="CY1302" t="s">
        <v>677</v>
      </c>
    </row>
    <row r="1303" spans="2:103" hidden="1">
      <c r="B1303">
        <v>83942</v>
      </c>
      <c r="C1303" t="s">
        <v>2139</v>
      </c>
      <c r="D1303" t="s">
        <v>592</v>
      </c>
      <c r="E1303" t="s">
        <v>3163</v>
      </c>
      <c r="F1303" t="s">
        <v>594</v>
      </c>
      <c r="G1303" t="s">
        <v>4560</v>
      </c>
      <c r="H1303">
        <v>8431</v>
      </c>
      <c r="I1303" t="s">
        <v>616</v>
      </c>
      <c r="J1303" t="s">
        <v>1302</v>
      </c>
      <c r="L1303" t="s">
        <v>617</v>
      </c>
      <c r="N1303" t="s">
        <v>4170</v>
      </c>
      <c r="O1303" t="s">
        <v>4522</v>
      </c>
      <c r="P1303" t="s">
        <v>4172</v>
      </c>
      <c r="Q1303" t="s">
        <v>4040</v>
      </c>
      <c r="R1303">
        <v>2600</v>
      </c>
      <c r="S1303">
        <v>2600</v>
      </c>
      <c r="T1303">
        <v>2122</v>
      </c>
      <c r="U1303">
        <v>30</v>
      </c>
      <c r="V1303">
        <v>30</v>
      </c>
      <c r="W1303">
        <v>21</v>
      </c>
      <c r="Z1303" t="s">
        <v>607</v>
      </c>
      <c r="AA1303">
        <v>4.0000000000000002E-4</v>
      </c>
      <c r="AB1303">
        <v>8.3999999999999995E-3</v>
      </c>
      <c r="AC1303">
        <v>1.9099999999999999E-2</v>
      </c>
      <c r="AD1303" t="s">
        <v>606</v>
      </c>
      <c r="AE1303">
        <v>0.96440000000000003</v>
      </c>
      <c r="AF1303">
        <v>5.1999999999999998E-3</v>
      </c>
      <c r="AG1303">
        <v>1E-3</v>
      </c>
      <c r="AH1303">
        <v>2.9999999999999997E-4</v>
      </c>
      <c r="AI1303">
        <v>2.0000000000000001E-4</v>
      </c>
      <c r="AJ1303">
        <v>2.0000000000000001E-4</v>
      </c>
      <c r="AK1303">
        <v>1E-4</v>
      </c>
      <c r="AL1303">
        <v>6.9999999999999994E-5</v>
      </c>
      <c r="AM1303">
        <v>5.0000000000000002E-5</v>
      </c>
      <c r="AN1303">
        <v>4.0000000000000003E-5</v>
      </c>
      <c r="AO1303">
        <v>6.0000000000000002E-5</v>
      </c>
      <c r="AP1303">
        <v>8.0000000000000007E-5</v>
      </c>
      <c r="AQ1303">
        <v>1E-4</v>
      </c>
      <c r="AR1303" t="s">
        <v>607</v>
      </c>
      <c r="AS1303" t="s">
        <v>607</v>
      </c>
      <c r="AT1303" t="s">
        <v>606</v>
      </c>
      <c r="AU1303" t="s">
        <v>606</v>
      </c>
      <c r="BK1303">
        <v>1.0000000000000001E-5</v>
      </c>
      <c r="BL1303">
        <v>3.0000000000000001E-5</v>
      </c>
      <c r="BM1303">
        <v>2.0000000000000002E-5</v>
      </c>
      <c r="BN1303">
        <v>0</v>
      </c>
      <c r="BO1303">
        <v>1.0000000000000001E-5</v>
      </c>
      <c r="BP1303">
        <v>3.0000000000000001E-5</v>
      </c>
      <c r="BQ1303">
        <v>2.0000000000000002E-5</v>
      </c>
      <c r="BR1303">
        <v>1E-4</v>
      </c>
      <c r="BS1303">
        <v>2.0000000000000002E-5</v>
      </c>
      <c r="BT1303">
        <v>2.0000000000000002E-5</v>
      </c>
      <c r="BU1303">
        <v>4.0000000000000003E-5</v>
      </c>
      <c r="BV1303">
        <v>0.58399999999999996</v>
      </c>
      <c r="BW1303">
        <v>0.71575040000000001</v>
      </c>
      <c r="BX1303">
        <v>16.899999999999999</v>
      </c>
      <c r="BY1303">
        <v>4638.5</v>
      </c>
      <c r="BZ1303">
        <v>193.5</v>
      </c>
      <c r="CB1303">
        <v>119.5</v>
      </c>
      <c r="CC1303">
        <v>4.1260250320000003</v>
      </c>
      <c r="CD1303">
        <v>4.1225179110000001</v>
      </c>
      <c r="CE1303">
        <v>240.84</v>
      </c>
      <c r="CF1303" t="s">
        <v>609</v>
      </c>
      <c r="CG1303">
        <v>0</v>
      </c>
      <c r="CH1303" t="s">
        <v>2457</v>
      </c>
      <c r="CJ1303" t="s">
        <v>624</v>
      </c>
      <c r="CW1303" t="s">
        <v>4525</v>
      </c>
      <c r="CX1303">
        <v>0</v>
      </c>
      <c r="CY1303" t="s">
        <v>677</v>
      </c>
    </row>
    <row r="1304" spans="2:103" hidden="1">
      <c r="B1304">
        <v>79042</v>
      </c>
      <c r="C1304" t="s">
        <v>1741</v>
      </c>
      <c r="D1304" t="s">
        <v>592</v>
      </c>
      <c r="E1304" t="s">
        <v>3163</v>
      </c>
      <c r="F1304" t="s">
        <v>594</v>
      </c>
      <c r="G1304" t="s">
        <v>4561</v>
      </c>
      <c r="H1304">
        <v>8587</v>
      </c>
      <c r="I1304" t="s">
        <v>616</v>
      </c>
      <c r="J1304" t="s">
        <v>1302</v>
      </c>
      <c r="L1304" t="s">
        <v>617</v>
      </c>
      <c r="N1304" t="s">
        <v>4170</v>
      </c>
      <c r="O1304" t="s">
        <v>4522</v>
      </c>
      <c r="P1304" t="s">
        <v>4172</v>
      </c>
      <c r="Q1304" t="s">
        <v>705</v>
      </c>
      <c r="R1304">
        <v>900</v>
      </c>
      <c r="S1304">
        <v>900</v>
      </c>
      <c r="T1304">
        <v>673</v>
      </c>
      <c r="U1304">
        <v>22</v>
      </c>
      <c r="V1304">
        <v>22</v>
      </c>
      <c r="W1304">
        <v>21</v>
      </c>
      <c r="Y1304" t="s">
        <v>4562</v>
      </c>
      <c r="Z1304" t="s">
        <v>607</v>
      </c>
      <c r="AA1304">
        <v>4.0000000000000002E-4</v>
      </c>
      <c r="AB1304">
        <v>8.6E-3</v>
      </c>
      <c r="AC1304">
        <v>1.89E-2</v>
      </c>
      <c r="AD1304" t="s">
        <v>606</v>
      </c>
      <c r="AE1304">
        <v>0.96419999999999995</v>
      </c>
      <c r="AF1304">
        <v>5.4000000000000003E-3</v>
      </c>
      <c r="AG1304">
        <v>1E-3</v>
      </c>
      <c r="AH1304">
        <v>2.9999999999999997E-4</v>
      </c>
      <c r="AI1304">
        <v>2.0000000000000001E-4</v>
      </c>
      <c r="AJ1304">
        <v>2.0000000000000001E-4</v>
      </c>
      <c r="AK1304">
        <v>1E-4</v>
      </c>
      <c r="AL1304">
        <v>1.6000000000000001E-4</v>
      </c>
      <c r="AM1304">
        <v>6.9999999999999994E-5</v>
      </c>
      <c r="AN1304">
        <v>1.6000000000000001E-4</v>
      </c>
      <c r="AO1304">
        <v>1E-4</v>
      </c>
      <c r="AP1304">
        <v>0</v>
      </c>
      <c r="AQ1304" t="s">
        <v>606</v>
      </c>
      <c r="AR1304" t="s">
        <v>606</v>
      </c>
      <c r="AS1304" t="s">
        <v>606</v>
      </c>
      <c r="AT1304" t="s">
        <v>606</v>
      </c>
      <c r="AU1304" t="s">
        <v>606</v>
      </c>
      <c r="BK1304">
        <v>1.0000000000000001E-5</v>
      </c>
      <c r="BL1304">
        <v>3.0000000000000001E-5</v>
      </c>
      <c r="BM1304">
        <v>0</v>
      </c>
      <c r="BN1304">
        <v>0</v>
      </c>
      <c r="BO1304">
        <v>0</v>
      </c>
      <c r="BP1304">
        <v>0</v>
      </c>
      <c r="BQ1304">
        <v>0</v>
      </c>
      <c r="BR1304">
        <v>1.1E-4</v>
      </c>
      <c r="BS1304">
        <v>1.0000000000000001E-5</v>
      </c>
      <c r="BT1304">
        <v>1.0000000000000001E-5</v>
      </c>
      <c r="BU1304">
        <v>4.0000000000000003E-5</v>
      </c>
      <c r="BV1304">
        <v>0.58299999999999996</v>
      </c>
      <c r="BW1304">
        <v>0.71452479999999996</v>
      </c>
      <c r="BX1304">
        <v>16.899999999999999</v>
      </c>
      <c r="BY1304">
        <v>4638.2</v>
      </c>
      <c r="BZ1304">
        <v>193.3</v>
      </c>
      <c r="CB1304">
        <v>106.8</v>
      </c>
      <c r="CC1304">
        <v>3.6875269749999999</v>
      </c>
      <c r="CD1304">
        <v>3.6843925770000001</v>
      </c>
      <c r="CE1304">
        <v>216.72</v>
      </c>
      <c r="CF1304" t="s">
        <v>609</v>
      </c>
      <c r="CG1304">
        <v>0</v>
      </c>
      <c r="CH1304" t="s">
        <v>706</v>
      </c>
      <c r="CJ1304" t="s">
        <v>624</v>
      </c>
      <c r="CW1304" t="s">
        <v>4525</v>
      </c>
      <c r="CX1304">
        <v>0</v>
      </c>
      <c r="CY1304" t="s">
        <v>677</v>
      </c>
    </row>
    <row r="1305" spans="2:103" hidden="1">
      <c r="C1305" t="s">
        <v>2629</v>
      </c>
      <c r="D1305" t="s">
        <v>592</v>
      </c>
      <c r="E1305" t="s">
        <v>3163</v>
      </c>
      <c r="F1305" t="s">
        <v>594</v>
      </c>
      <c r="G1305" t="s">
        <v>4563</v>
      </c>
      <c r="H1305">
        <v>18822</v>
      </c>
      <c r="I1305" t="s">
        <v>616</v>
      </c>
      <c r="J1305" t="s">
        <v>4564</v>
      </c>
      <c r="L1305" t="s">
        <v>2632</v>
      </c>
      <c r="N1305" t="s">
        <v>4170</v>
      </c>
      <c r="O1305" t="s">
        <v>4522</v>
      </c>
      <c r="P1305" t="s">
        <v>4172</v>
      </c>
      <c r="Q1305" t="s">
        <v>2634</v>
      </c>
      <c r="R1305">
        <v>580</v>
      </c>
      <c r="S1305">
        <v>580</v>
      </c>
      <c r="T1305">
        <v>606</v>
      </c>
      <c r="U1305">
        <v>-4</v>
      </c>
      <c r="V1305">
        <v>-4</v>
      </c>
      <c r="W1305">
        <v>20</v>
      </c>
      <c r="Y1305" t="s">
        <v>4565</v>
      </c>
      <c r="Z1305" t="s">
        <v>607</v>
      </c>
      <c r="AA1305">
        <v>1E-4</v>
      </c>
      <c r="AB1305">
        <v>2.5000000000000001E-3</v>
      </c>
      <c r="AC1305">
        <v>0.1091</v>
      </c>
      <c r="AD1305" t="s">
        <v>607</v>
      </c>
      <c r="AE1305">
        <v>0.88700000000000001</v>
      </c>
      <c r="AF1305">
        <v>6.9999999999999999E-4</v>
      </c>
      <c r="AG1305">
        <v>4.0000000000000002E-4</v>
      </c>
      <c r="AH1305">
        <v>1E-4</v>
      </c>
      <c r="AI1305" t="s">
        <v>607</v>
      </c>
      <c r="AJ1305" t="s">
        <v>607</v>
      </c>
      <c r="AK1305" t="s">
        <v>606</v>
      </c>
      <c r="AL1305">
        <v>6.0000000000000002E-5</v>
      </c>
      <c r="AM1305">
        <v>0</v>
      </c>
      <c r="AN1305">
        <v>0</v>
      </c>
      <c r="AO1305">
        <v>0</v>
      </c>
      <c r="AP1305">
        <v>0</v>
      </c>
      <c r="AQ1305" t="s">
        <v>607</v>
      </c>
      <c r="AR1305" t="s">
        <v>607</v>
      </c>
      <c r="AS1305" t="s">
        <v>607</v>
      </c>
      <c r="AT1305" t="s">
        <v>607</v>
      </c>
      <c r="AU1305" t="s">
        <v>606</v>
      </c>
      <c r="BK1305">
        <v>0</v>
      </c>
      <c r="BL1305">
        <v>4.0000000000000003E-5</v>
      </c>
      <c r="BM1305">
        <v>0</v>
      </c>
      <c r="BN1305">
        <v>0</v>
      </c>
      <c r="BO1305">
        <v>0</v>
      </c>
      <c r="BP1305">
        <v>0</v>
      </c>
      <c r="BQ1305">
        <v>0</v>
      </c>
      <c r="BR1305">
        <v>0</v>
      </c>
      <c r="BS1305">
        <v>0</v>
      </c>
      <c r="BT1305">
        <v>0</v>
      </c>
      <c r="BU1305">
        <v>0</v>
      </c>
      <c r="BV1305">
        <v>0.66200000000000003</v>
      </c>
      <c r="BW1305">
        <v>0.81134720000000005</v>
      </c>
      <c r="BX1305">
        <v>19.2</v>
      </c>
      <c r="BY1305">
        <v>4898.3</v>
      </c>
      <c r="BZ1305">
        <v>203</v>
      </c>
      <c r="CB1305">
        <v>132.4</v>
      </c>
      <c r="CC1305">
        <v>4.5714285710000002</v>
      </c>
      <c r="CD1305">
        <v>4.5675428570000003</v>
      </c>
      <c r="CE1305">
        <v>268.5</v>
      </c>
      <c r="CF1305" t="s">
        <v>609</v>
      </c>
      <c r="CG1305">
        <v>12</v>
      </c>
      <c r="CH1305" t="s">
        <v>2635</v>
      </c>
      <c r="CJ1305" t="s">
        <v>2636</v>
      </c>
      <c r="CW1305" t="s">
        <v>4525</v>
      </c>
      <c r="CX1305">
        <v>0</v>
      </c>
      <c r="CY1305" t="s">
        <v>677</v>
      </c>
    </row>
    <row r="1306" spans="2:103" hidden="1">
      <c r="B1306">
        <v>76769</v>
      </c>
      <c r="C1306" t="s">
        <v>4566</v>
      </c>
      <c r="D1306" t="s">
        <v>592</v>
      </c>
      <c r="E1306" t="s">
        <v>3163</v>
      </c>
      <c r="F1306" t="s">
        <v>594</v>
      </c>
      <c r="G1306" t="s">
        <v>4567</v>
      </c>
      <c r="H1306">
        <v>18719</v>
      </c>
      <c r="I1306" t="s">
        <v>616</v>
      </c>
      <c r="J1306" t="s">
        <v>1110</v>
      </c>
      <c r="K1306">
        <v>10852</v>
      </c>
      <c r="L1306" t="s">
        <v>638</v>
      </c>
      <c r="M1306" t="s">
        <v>1096</v>
      </c>
      <c r="N1306" t="s">
        <v>4170</v>
      </c>
      <c r="O1306" t="s">
        <v>4522</v>
      </c>
      <c r="P1306" t="s">
        <v>4172</v>
      </c>
      <c r="Q1306" t="s">
        <v>642</v>
      </c>
      <c r="R1306">
        <v>230</v>
      </c>
      <c r="S1306">
        <v>230</v>
      </c>
      <c r="T1306">
        <v>246</v>
      </c>
      <c r="U1306">
        <v>1</v>
      </c>
      <c r="V1306">
        <v>1</v>
      </c>
      <c r="W1306">
        <v>20</v>
      </c>
      <c r="Y1306" t="s">
        <v>4310</v>
      </c>
      <c r="Z1306" t="s">
        <v>607</v>
      </c>
      <c r="AA1306">
        <v>5.0000000000000001E-4</v>
      </c>
      <c r="AB1306">
        <v>1.12E-2</v>
      </c>
      <c r="AC1306">
        <v>1.6E-2</v>
      </c>
      <c r="AD1306" t="s">
        <v>607</v>
      </c>
      <c r="AE1306">
        <v>0.95799999999999996</v>
      </c>
      <c r="AF1306">
        <v>1.1299999999999999E-2</v>
      </c>
      <c r="AG1306">
        <v>1.6000000000000001E-3</v>
      </c>
      <c r="AH1306">
        <v>4.0000000000000002E-4</v>
      </c>
      <c r="AI1306">
        <v>2.0000000000000001E-4</v>
      </c>
      <c r="AJ1306">
        <v>2.0000000000000001E-4</v>
      </c>
      <c r="AK1306">
        <v>1E-4</v>
      </c>
      <c r="AL1306">
        <v>1E-4</v>
      </c>
      <c r="AM1306">
        <v>6.9999999999999994E-5</v>
      </c>
      <c r="AN1306">
        <v>6.9999999999999994E-5</v>
      </c>
      <c r="AO1306">
        <v>1E-4</v>
      </c>
      <c r="AP1306">
        <v>0</v>
      </c>
      <c r="AQ1306" t="s">
        <v>607</v>
      </c>
      <c r="AR1306" t="s">
        <v>607</v>
      </c>
      <c r="AS1306" t="s">
        <v>607</v>
      </c>
      <c r="AT1306" t="s">
        <v>606</v>
      </c>
      <c r="AU1306" t="s">
        <v>606</v>
      </c>
      <c r="BK1306">
        <v>1.0000000000000001E-5</v>
      </c>
      <c r="BL1306">
        <v>3.0000000000000001E-5</v>
      </c>
      <c r="BM1306">
        <v>0</v>
      </c>
      <c r="BN1306">
        <v>0</v>
      </c>
      <c r="BO1306">
        <v>0</v>
      </c>
      <c r="BP1306">
        <v>0</v>
      </c>
      <c r="BQ1306">
        <v>0</v>
      </c>
      <c r="BR1306">
        <v>6.9999999999999994E-5</v>
      </c>
      <c r="BS1306">
        <v>1.0000000000000001E-5</v>
      </c>
      <c r="BT1306">
        <v>1.0000000000000001E-5</v>
      </c>
      <c r="BU1306">
        <v>3.0000000000000001E-5</v>
      </c>
      <c r="BV1306">
        <v>0.58399999999999996</v>
      </c>
      <c r="BW1306">
        <v>0.71575040000000001</v>
      </c>
      <c r="BX1306">
        <v>16.899999999999999</v>
      </c>
      <c r="BY1306">
        <v>4628.2</v>
      </c>
      <c r="BZ1306">
        <v>193.6</v>
      </c>
      <c r="CB1306">
        <v>110.2</v>
      </c>
      <c r="CC1306">
        <v>3.804920155</v>
      </c>
      <c r="CD1306">
        <v>3.8016859730000001</v>
      </c>
      <c r="CE1306">
        <v>223.84</v>
      </c>
      <c r="CF1306" t="s">
        <v>609</v>
      </c>
      <c r="CG1306">
        <v>10</v>
      </c>
      <c r="CH1306" t="s">
        <v>1112</v>
      </c>
      <c r="CI1306" t="s">
        <v>157</v>
      </c>
      <c r="CJ1306" t="s">
        <v>1113</v>
      </c>
      <c r="CL1306">
        <v>1365</v>
      </c>
      <c r="CM1306">
        <v>1679</v>
      </c>
      <c r="CN1306">
        <v>1365</v>
      </c>
      <c r="CO1306">
        <v>1679</v>
      </c>
      <c r="CP1306" t="s">
        <v>157</v>
      </c>
      <c r="CQ1306" t="s">
        <v>157</v>
      </c>
      <c r="CU1306">
        <v>459</v>
      </c>
      <c r="CV1306">
        <v>454</v>
      </c>
      <c r="CW1306" t="s">
        <v>4525</v>
      </c>
      <c r="CX1306">
        <v>0</v>
      </c>
      <c r="CY1306" t="s">
        <v>677</v>
      </c>
    </row>
    <row r="1307" spans="2:103" hidden="1">
      <c r="B1307">
        <v>76738</v>
      </c>
      <c r="C1307" t="s">
        <v>4568</v>
      </c>
      <c r="D1307" t="s">
        <v>592</v>
      </c>
      <c r="E1307" t="s">
        <v>3163</v>
      </c>
      <c r="F1307" t="s">
        <v>594</v>
      </c>
      <c r="G1307" t="s">
        <v>4569</v>
      </c>
      <c r="H1307">
        <v>12841</v>
      </c>
      <c r="I1307" t="s">
        <v>616</v>
      </c>
      <c r="J1307" t="s">
        <v>3394</v>
      </c>
      <c r="K1307">
        <v>11768</v>
      </c>
      <c r="L1307" t="s">
        <v>638</v>
      </c>
      <c r="M1307" t="s">
        <v>4169</v>
      </c>
      <c r="N1307" t="s">
        <v>4170</v>
      </c>
      <c r="O1307" t="s">
        <v>4522</v>
      </c>
      <c r="P1307" t="s">
        <v>4172</v>
      </c>
      <c r="Q1307" t="s">
        <v>642</v>
      </c>
      <c r="R1307">
        <v>360</v>
      </c>
      <c r="S1307">
        <v>360</v>
      </c>
      <c r="T1307">
        <v>345</v>
      </c>
      <c r="U1307">
        <v>-5</v>
      </c>
      <c r="V1307">
        <v>-5</v>
      </c>
      <c r="W1307">
        <v>20</v>
      </c>
      <c r="Z1307" t="s">
        <v>607</v>
      </c>
      <c r="AA1307">
        <v>2.9999999999999997E-4</v>
      </c>
      <c r="AB1307">
        <v>7.7000000000000002E-3</v>
      </c>
      <c r="AC1307">
        <v>1.4800000000000001E-2</v>
      </c>
      <c r="AD1307" t="s">
        <v>607</v>
      </c>
      <c r="AE1307">
        <v>0.96340000000000003</v>
      </c>
      <c r="AF1307">
        <v>1.01E-2</v>
      </c>
      <c r="AG1307">
        <v>1.6999999999999999E-3</v>
      </c>
      <c r="AH1307">
        <v>4.0000000000000002E-4</v>
      </c>
      <c r="AI1307">
        <v>5.0000000000000001E-4</v>
      </c>
      <c r="AJ1307">
        <v>2.0000000000000001E-4</v>
      </c>
      <c r="AK1307">
        <v>1E-4</v>
      </c>
      <c r="AL1307">
        <v>1.7000000000000001E-4</v>
      </c>
      <c r="AM1307">
        <v>4.0000000000000003E-5</v>
      </c>
      <c r="AN1307">
        <v>2.5999999999999998E-4</v>
      </c>
      <c r="AO1307">
        <v>1E-4</v>
      </c>
      <c r="AP1307">
        <v>0</v>
      </c>
      <c r="AQ1307" t="s">
        <v>606</v>
      </c>
      <c r="AR1307" t="s">
        <v>606</v>
      </c>
      <c r="AS1307" t="s">
        <v>606</v>
      </c>
      <c r="AT1307" t="s">
        <v>606</v>
      </c>
      <c r="AU1307" t="s">
        <v>606</v>
      </c>
      <c r="BK1307">
        <v>2.0000000000000002E-5</v>
      </c>
      <c r="BL1307">
        <v>4.0000000000000003E-5</v>
      </c>
      <c r="BM1307">
        <v>0</v>
      </c>
      <c r="BN1307">
        <v>0</v>
      </c>
      <c r="BO1307">
        <v>0</v>
      </c>
      <c r="BP1307">
        <v>0</v>
      </c>
      <c r="BQ1307">
        <v>0</v>
      </c>
      <c r="BR1307">
        <v>9.0000000000000006E-5</v>
      </c>
      <c r="BS1307">
        <v>2.0000000000000002E-5</v>
      </c>
      <c r="BT1307">
        <v>2.0000000000000002E-5</v>
      </c>
      <c r="BU1307">
        <v>4.0000000000000003E-5</v>
      </c>
      <c r="BV1307">
        <v>0.58199999999999996</v>
      </c>
      <c r="BW1307">
        <v>0.71329920000000002</v>
      </c>
      <c r="BX1307">
        <v>16.899999999999999</v>
      </c>
      <c r="BY1307">
        <v>4629.2</v>
      </c>
      <c r="BZ1307">
        <v>193.8</v>
      </c>
      <c r="CB1307">
        <v>106</v>
      </c>
      <c r="CC1307">
        <v>3.6599050499999999</v>
      </c>
      <c r="CD1307">
        <v>3.6567941300000002</v>
      </c>
      <c r="CE1307">
        <v>214.79</v>
      </c>
      <c r="CF1307" t="s">
        <v>609</v>
      </c>
      <c r="CG1307">
        <v>35</v>
      </c>
      <c r="CH1307" t="s">
        <v>3395</v>
      </c>
      <c r="CJ1307" t="s">
        <v>2557</v>
      </c>
      <c r="CU1307">
        <v>454.7</v>
      </c>
      <c r="CV1307">
        <v>450.5</v>
      </c>
      <c r="CW1307" t="s">
        <v>4525</v>
      </c>
      <c r="CX1307">
        <v>0</v>
      </c>
      <c r="CY1307" t="s">
        <v>677</v>
      </c>
    </row>
    <row r="1308" spans="2:103" hidden="1">
      <c r="B1308">
        <v>76740</v>
      </c>
      <c r="C1308" t="s">
        <v>4570</v>
      </c>
      <c r="D1308" t="s">
        <v>592</v>
      </c>
      <c r="E1308" t="s">
        <v>3163</v>
      </c>
      <c r="F1308" t="s">
        <v>594</v>
      </c>
      <c r="G1308" t="s">
        <v>4571</v>
      </c>
      <c r="H1308">
        <v>11998</v>
      </c>
      <c r="I1308" t="s">
        <v>616</v>
      </c>
      <c r="J1308" t="s">
        <v>4572</v>
      </c>
      <c r="K1308">
        <v>20152</v>
      </c>
      <c r="L1308" t="s">
        <v>638</v>
      </c>
      <c r="M1308" t="s">
        <v>959</v>
      </c>
      <c r="N1308" t="s">
        <v>4170</v>
      </c>
      <c r="O1308" t="s">
        <v>4522</v>
      </c>
      <c r="P1308" t="s">
        <v>4172</v>
      </c>
      <c r="Q1308" t="s">
        <v>4573</v>
      </c>
      <c r="R1308">
        <v>370</v>
      </c>
      <c r="S1308">
        <v>370</v>
      </c>
      <c r="T1308">
        <v>378</v>
      </c>
      <c r="U1308">
        <v>0</v>
      </c>
      <c r="V1308">
        <v>0</v>
      </c>
      <c r="W1308">
        <v>20</v>
      </c>
      <c r="Z1308" t="s">
        <v>607</v>
      </c>
      <c r="AA1308">
        <v>2.9999999999999997E-4</v>
      </c>
      <c r="AB1308">
        <v>7.7000000000000002E-3</v>
      </c>
      <c r="AC1308">
        <v>1.4800000000000001E-2</v>
      </c>
      <c r="AD1308" t="s">
        <v>607</v>
      </c>
      <c r="AE1308">
        <v>0.96319999999999995</v>
      </c>
      <c r="AF1308">
        <v>1.01E-2</v>
      </c>
      <c r="AG1308">
        <v>1.6999999999999999E-3</v>
      </c>
      <c r="AH1308">
        <v>4.0000000000000002E-4</v>
      </c>
      <c r="AI1308">
        <v>5.0000000000000001E-4</v>
      </c>
      <c r="AJ1308">
        <v>2.0000000000000001E-4</v>
      </c>
      <c r="AK1308">
        <v>1E-4</v>
      </c>
      <c r="AL1308">
        <v>1.7000000000000001E-4</v>
      </c>
      <c r="AM1308">
        <v>4.0000000000000003E-5</v>
      </c>
      <c r="AN1308">
        <v>4.2999999999999999E-4</v>
      </c>
      <c r="AO1308">
        <v>9.0000000000000006E-5</v>
      </c>
      <c r="AP1308">
        <v>0</v>
      </c>
      <c r="AQ1308" t="s">
        <v>607</v>
      </c>
      <c r="AR1308" t="s">
        <v>607</v>
      </c>
      <c r="AS1308" t="s">
        <v>606</v>
      </c>
      <c r="AT1308" t="s">
        <v>606</v>
      </c>
      <c r="AU1308" t="s">
        <v>606</v>
      </c>
      <c r="BK1308">
        <v>2.0000000000000002E-5</v>
      </c>
      <c r="BL1308">
        <v>4.0000000000000003E-5</v>
      </c>
      <c r="BM1308">
        <v>2.0000000000000002E-5</v>
      </c>
      <c r="BN1308">
        <v>0</v>
      </c>
      <c r="BO1308">
        <v>0</v>
      </c>
      <c r="BP1308">
        <v>1.0000000000000001E-5</v>
      </c>
      <c r="BQ1308">
        <v>0</v>
      </c>
      <c r="BR1308">
        <v>9.0000000000000006E-5</v>
      </c>
      <c r="BS1308">
        <v>2.0000000000000002E-5</v>
      </c>
      <c r="BT1308">
        <v>2.0000000000000002E-5</v>
      </c>
      <c r="BU1308">
        <v>5.0000000000000002E-5</v>
      </c>
      <c r="BV1308">
        <v>0.58299999999999996</v>
      </c>
      <c r="BW1308">
        <v>0.71452479999999996</v>
      </c>
      <c r="BX1308">
        <v>16.899999999999999</v>
      </c>
      <c r="BY1308">
        <v>4628.8999999999996</v>
      </c>
      <c r="BZ1308">
        <v>193.8</v>
      </c>
      <c r="CB1308">
        <v>107</v>
      </c>
      <c r="CC1308">
        <v>3.6944324559999999</v>
      </c>
      <c r="CD1308">
        <v>3.6912921879999998</v>
      </c>
      <c r="CE1308">
        <v>216.11</v>
      </c>
      <c r="CF1308" t="s">
        <v>609</v>
      </c>
      <c r="CG1308">
        <v>30</v>
      </c>
      <c r="CH1308" t="s">
        <v>2578</v>
      </c>
      <c r="CJ1308" t="s">
        <v>2557</v>
      </c>
      <c r="CU1308">
        <v>456.3</v>
      </c>
      <c r="CV1308">
        <v>451.1</v>
      </c>
      <c r="CW1308" t="s">
        <v>4525</v>
      </c>
      <c r="CX1308">
        <v>0</v>
      </c>
      <c r="CY1308" t="s">
        <v>677</v>
      </c>
    </row>
    <row r="1309" spans="2:103" hidden="1">
      <c r="B1309">
        <v>80625</v>
      </c>
      <c r="C1309" t="s">
        <v>2139</v>
      </c>
      <c r="D1309" t="s">
        <v>592</v>
      </c>
      <c r="E1309" t="s">
        <v>3163</v>
      </c>
      <c r="F1309" t="s">
        <v>594</v>
      </c>
      <c r="G1309" t="s">
        <v>4574</v>
      </c>
      <c r="H1309">
        <v>18847</v>
      </c>
      <c r="I1309" t="s">
        <v>616</v>
      </c>
      <c r="J1309" t="s">
        <v>1302</v>
      </c>
      <c r="L1309" t="s">
        <v>617</v>
      </c>
      <c r="N1309" t="s">
        <v>4170</v>
      </c>
      <c r="O1309" t="s">
        <v>4522</v>
      </c>
      <c r="P1309" t="s">
        <v>4172</v>
      </c>
      <c r="Q1309" t="s">
        <v>4575</v>
      </c>
      <c r="R1309">
        <v>320</v>
      </c>
      <c r="S1309">
        <v>320</v>
      </c>
      <c r="T1309">
        <v>300</v>
      </c>
      <c r="U1309">
        <v>11</v>
      </c>
      <c r="V1309">
        <v>11</v>
      </c>
      <c r="W1309">
        <v>20</v>
      </c>
      <c r="Y1309" t="s">
        <v>4013</v>
      </c>
      <c r="Z1309" t="s">
        <v>607</v>
      </c>
      <c r="AA1309">
        <v>1E-4</v>
      </c>
      <c r="AB1309">
        <v>2.8E-3</v>
      </c>
      <c r="AC1309">
        <v>9.9199999999999997E-2</v>
      </c>
      <c r="AD1309">
        <v>1E-4</v>
      </c>
      <c r="AE1309">
        <v>0.89649999999999996</v>
      </c>
      <c r="AF1309">
        <v>8.9999999999999998E-4</v>
      </c>
      <c r="AG1309">
        <v>2.9999999999999997E-4</v>
      </c>
      <c r="AH1309">
        <v>1E-4</v>
      </c>
      <c r="AI1309" t="s">
        <v>607</v>
      </c>
      <c r="AJ1309" t="s">
        <v>607</v>
      </c>
      <c r="AK1309" t="s">
        <v>607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 t="s">
        <v>607</v>
      </c>
      <c r="AR1309" t="s">
        <v>606</v>
      </c>
      <c r="AS1309" t="s">
        <v>607</v>
      </c>
      <c r="AT1309" t="s">
        <v>606</v>
      </c>
      <c r="AU1309" t="s">
        <v>606</v>
      </c>
      <c r="BK1309">
        <v>0</v>
      </c>
      <c r="BL1309">
        <v>0</v>
      </c>
      <c r="BM1309">
        <v>0</v>
      </c>
      <c r="BN1309">
        <v>0</v>
      </c>
      <c r="BO1309">
        <v>0</v>
      </c>
      <c r="BP1309">
        <v>0</v>
      </c>
      <c r="BQ1309">
        <v>0</v>
      </c>
      <c r="BR1309">
        <v>0</v>
      </c>
      <c r="BS1309">
        <v>0</v>
      </c>
      <c r="BT1309">
        <v>0</v>
      </c>
      <c r="BU1309">
        <v>0</v>
      </c>
      <c r="BV1309">
        <v>0.65200000000000002</v>
      </c>
      <c r="BW1309">
        <v>0.7990912</v>
      </c>
      <c r="BX1309">
        <v>18.899999999999999</v>
      </c>
      <c r="BY1309">
        <v>4870.8999999999996</v>
      </c>
      <c r="BZ1309">
        <v>201.9</v>
      </c>
      <c r="CB1309">
        <v>121</v>
      </c>
      <c r="CC1309">
        <v>4.1778161420000002</v>
      </c>
      <c r="CD1309">
        <v>4.1742649979999999</v>
      </c>
      <c r="CE1309">
        <v>246.99</v>
      </c>
      <c r="CF1309" t="s">
        <v>609</v>
      </c>
      <c r="CG1309">
        <v>70</v>
      </c>
      <c r="CH1309" t="s">
        <v>4576</v>
      </c>
      <c r="CJ1309" t="s">
        <v>624</v>
      </c>
      <c r="CW1309" t="s">
        <v>4525</v>
      </c>
      <c r="CX1309">
        <v>0</v>
      </c>
      <c r="CY1309" t="s">
        <v>677</v>
      </c>
    </row>
    <row r="1310" spans="2:103" hidden="1">
      <c r="B1310">
        <v>76775</v>
      </c>
      <c r="C1310" t="s">
        <v>4577</v>
      </c>
      <c r="D1310" t="s">
        <v>592</v>
      </c>
      <c r="E1310" t="s">
        <v>3163</v>
      </c>
      <c r="F1310" t="s">
        <v>594</v>
      </c>
      <c r="G1310" t="s">
        <v>4578</v>
      </c>
      <c r="H1310">
        <v>18771</v>
      </c>
      <c r="I1310" t="s">
        <v>616</v>
      </c>
      <c r="J1310" t="s">
        <v>3369</v>
      </c>
      <c r="K1310">
        <v>11675</v>
      </c>
      <c r="L1310" t="s">
        <v>638</v>
      </c>
      <c r="M1310" t="s">
        <v>959</v>
      </c>
      <c r="N1310" t="s">
        <v>4170</v>
      </c>
      <c r="O1310" t="s">
        <v>4522</v>
      </c>
      <c r="P1310" t="s">
        <v>4172</v>
      </c>
      <c r="Q1310" t="s">
        <v>823</v>
      </c>
      <c r="R1310">
        <v>210</v>
      </c>
      <c r="S1310">
        <v>210</v>
      </c>
      <c r="T1310">
        <v>202</v>
      </c>
      <c r="U1310">
        <v>0</v>
      </c>
      <c r="V1310">
        <v>0</v>
      </c>
      <c r="W1310">
        <v>20</v>
      </c>
      <c r="Y1310" t="s">
        <v>4247</v>
      </c>
      <c r="Z1310">
        <v>1E-4</v>
      </c>
      <c r="AA1310">
        <v>6.9999999999999999E-4</v>
      </c>
      <c r="AB1310">
        <v>1.6E-2</v>
      </c>
      <c r="AC1310">
        <v>1.9400000000000001E-2</v>
      </c>
      <c r="AD1310" t="s">
        <v>607</v>
      </c>
      <c r="AE1310">
        <v>0.94820000000000004</v>
      </c>
      <c r="AF1310">
        <v>1.0500000000000001E-2</v>
      </c>
      <c r="AG1310">
        <v>2E-3</v>
      </c>
      <c r="AH1310">
        <v>5.9999999999999995E-4</v>
      </c>
      <c r="AI1310">
        <v>4.0000000000000002E-4</v>
      </c>
      <c r="AJ1310">
        <v>4.0000000000000002E-4</v>
      </c>
      <c r="AK1310">
        <v>2.0000000000000001E-4</v>
      </c>
      <c r="AL1310">
        <v>3.3E-4</v>
      </c>
      <c r="AM1310">
        <v>1.2E-4</v>
      </c>
      <c r="AN1310">
        <v>5.1000000000000004E-4</v>
      </c>
      <c r="AO1310">
        <v>9.0000000000000006E-5</v>
      </c>
      <c r="AP1310">
        <v>0</v>
      </c>
      <c r="AQ1310" t="s">
        <v>607</v>
      </c>
      <c r="AR1310" t="s">
        <v>606</v>
      </c>
      <c r="AS1310" t="s">
        <v>607</v>
      </c>
      <c r="AT1310" t="s">
        <v>606</v>
      </c>
      <c r="AU1310" t="s">
        <v>606</v>
      </c>
      <c r="BK1310">
        <v>2.0000000000000002E-5</v>
      </c>
      <c r="BL1310">
        <v>5.0000000000000002E-5</v>
      </c>
      <c r="BM1310">
        <v>0</v>
      </c>
      <c r="BN1310">
        <v>0</v>
      </c>
      <c r="BO1310">
        <v>0</v>
      </c>
      <c r="BP1310">
        <v>1.0000000000000001E-5</v>
      </c>
      <c r="BQ1310">
        <v>0</v>
      </c>
      <c r="BR1310">
        <v>2.2000000000000001E-4</v>
      </c>
      <c r="BS1310">
        <v>3.0000000000000001E-5</v>
      </c>
      <c r="BT1310">
        <v>3.0000000000000001E-5</v>
      </c>
      <c r="BU1310">
        <v>9.0000000000000006E-5</v>
      </c>
      <c r="BV1310">
        <v>0.59399999999999997</v>
      </c>
      <c r="BW1310">
        <v>0.72800640000000005</v>
      </c>
      <c r="BX1310">
        <v>17.2</v>
      </c>
      <c r="BY1310">
        <v>4627.8999999999996</v>
      </c>
      <c r="BZ1310">
        <v>194.1</v>
      </c>
      <c r="CB1310">
        <v>106.7</v>
      </c>
      <c r="CC1310">
        <v>3.6840742340000001</v>
      </c>
      <c r="CD1310">
        <v>3.6809427709999998</v>
      </c>
      <c r="CE1310">
        <v>216.79</v>
      </c>
      <c r="CF1310" t="s">
        <v>609</v>
      </c>
      <c r="CG1310">
        <v>25</v>
      </c>
      <c r="CH1310" t="s">
        <v>3370</v>
      </c>
      <c r="CI1310" t="s">
        <v>157</v>
      </c>
      <c r="CJ1310" t="s">
        <v>3371</v>
      </c>
      <c r="CL1310">
        <v>1338</v>
      </c>
      <c r="CM1310">
        <v>1937</v>
      </c>
      <c r="CN1310">
        <v>1338</v>
      </c>
      <c r="CO1310">
        <v>1937</v>
      </c>
      <c r="CP1310" t="s">
        <v>157</v>
      </c>
      <c r="CQ1310" t="s">
        <v>157</v>
      </c>
      <c r="CU1310">
        <v>470.2</v>
      </c>
      <c r="CV1310">
        <v>465.8</v>
      </c>
      <c r="CW1310" t="s">
        <v>4525</v>
      </c>
      <c r="CX1310">
        <v>0</v>
      </c>
      <c r="CY1310" t="s">
        <v>677</v>
      </c>
    </row>
    <row r="1311" spans="2:103" hidden="1">
      <c r="B1311">
        <v>83948</v>
      </c>
      <c r="C1311" t="s">
        <v>1741</v>
      </c>
      <c r="D1311" t="s">
        <v>592</v>
      </c>
      <c r="E1311" t="s">
        <v>3163</v>
      </c>
      <c r="F1311" t="s">
        <v>594</v>
      </c>
      <c r="G1311" t="s">
        <v>4579</v>
      </c>
      <c r="H1311">
        <v>10436</v>
      </c>
      <c r="I1311" t="s">
        <v>616</v>
      </c>
      <c r="J1311" t="s">
        <v>1302</v>
      </c>
      <c r="L1311" t="s">
        <v>617</v>
      </c>
      <c r="N1311" t="s">
        <v>4170</v>
      </c>
      <c r="O1311" t="s">
        <v>4522</v>
      </c>
      <c r="P1311" t="s">
        <v>4523</v>
      </c>
      <c r="Q1311" t="s">
        <v>1771</v>
      </c>
      <c r="R1311">
        <v>160</v>
      </c>
      <c r="S1311">
        <v>160</v>
      </c>
      <c r="T1311">
        <v>156</v>
      </c>
      <c r="U1311">
        <v>4</v>
      </c>
      <c r="V1311">
        <v>4</v>
      </c>
      <c r="W1311">
        <v>20</v>
      </c>
      <c r="Y1311" t="s">
        <v>4178</v>
      </c>
      <c r="Z1311" t="s">
        <v>607</v>
      </c>
      <c r="AA1311">
        <v>5.0000000000000001E-4</v>
      </c>
      <c r="AB1311">
        <v>1.26E-2</v>
      </c>
      <c r="AC1311">
        <v>4.0399999999999998E-2</v>
      </c>
      <c r="AD1311" t="s">
        <v>607</v>
      </c>
      <c r="AE1311">
        <v>0.93289999999999995</v>
      </c>
      <c r="AF1311">
        <v>8.6999999999999994E-3</v>
      </c>
      <c r="AG1311">
        <v>1.9E-3</v>
      </c>
      <c r="AH1311">
        <v>5.9999999999999995E-4</v>
      </c>
      <c r="AI1311">
        <v>4.0000000000000002E-4</v>
      </c>
      <c r="AJ1311">
        <v>4.0000000000000002E-4</v>
      </c>
      <c r="AK1311">
        <v>2.0000000000000001E-4</v>
      </c>
      <c r="AL1311">
        <v>3.6000000000000002E-4</v>
      </c>
      <c r="AM1311">
        <v>1.2999999999999999E-4</v>
      </c>
      <c r="AN1311">
        <v>4.0999999999999999E-4</v>
      </c>
      <c r="AO1311">
        <v>9.0000000000000006E-5</v>
      </c>
      <c r="AP1311">
        <v>0</v>
      </c>
      <c r="AQ1311" t="s">
        <v>607</v>
      </c>
      <c r="AR1311" t="s">
        <v>607</v>
      </c>
      <c r="AS1311" t="s">
        <v>607</v>
      </c>
      <c r="AT1311" t="s">
        <v>606</v>
      </c>
      <c r="AU1311" t="s">
        <v>606</v>
      </c>
      <c r="BK1311">
        <v>1.0000000000000001E-5</v>
      </c>
      <c r="BL1311">
        <v>4.0000000000000003E-5</v>
      </c>
      <c r="BM1311">
        <v>1.0000000000000001E-5</v>
      </c>
      <c r="BN1311">
        <v>0</v>
      </c>
      <c r="BO1311">
        <v>0</v>
      </c>
      <c r="BP1311">
        <v>1.0000000000000001E-5</v>
      </c>
      <c r="BQ1311">
        <v>0</v>
      </c>
      <c r="BR1311">
        <v>2.0000000000000001E-4</v>
      </c>
      <c r="BS1311">
        <v>3.0000000000000001E-5</v>
      </c>
      <c r="BT1311">
        <v>3.0000000000000001E-5</v>
      </c>
      <c r="BU1311">
        <v>8.0000000000000007E-5</v>
      </c>
      <c r="BV1311">
        <v>0.61099999999999999</v>
      </c>
      <c r="BW1311">
        <v>0.7488416</v>
      </c>
      <c r="BX1311">
        <v>17.7</v>
      </c>
      <c r="BY1311">
        <v>4691.1000000000004</v>
      </c>
      <c r="BZ1311">
        <v>196.5</v>
      </c>
      <c r="CB1311">
        <v>107.3</v>
      </c>
      <c r="CC1311">
        <v>3.7047906780000002</v>
      </c>
      <c r="CD1311">
        <v>3.7016416059999999</v>
      </c>
      <c r="CE1311">
        <v>217.67</v>
      </c>
      <c r="CF1311" t="s">
        <v>609</v>
      </c>
      <c r="CG1311">
        <v>10</v>
      </c>
      <c r="CH1311" t="s">
        <v>1772</v>
      </c>
      <c r="CI1311" t="s">
        <v>157</v>
      </c>
      <c r="CJ1311" t="s">
        <v>624</v>
      </c>
      <c r="CW1311" t="s">
        <v>4525</v>
      </c>
      <c r="CX1311">
        <v>0</v>
      </c>
      <c r="CY1311" t="s">
        <v>677</v>
      </c>
    </row>
    <row r="1312" spans="2:103" hidden="1">
      <c r="C1312" t="s">
        <v>4174</v>
      </c>
      <c r="D1312" t="s">
        <v>592</v>
      </c>
      <c r="E1312" t="s">
        <v>3163</v>
      </c>
      <c r="F1312" t="s">
        <v>594</v>
      </c>
      <c r="G1312" t="s">
        <v>4580</v>
      </c>
      <c r="H1312">
        <v>7782</v>
      </c>
      <c r="I1312" t="s">
        <v>616</v>
      </c>
      <c r="J1312" t="s">
        <v>2733</v>
      </c>
      <c r="K1312">
        <v>12070</v>
      </c>
      <c r="L1312" t="s">
        <v>638</v>
      </c>
      <c r="M1312" t="s">
        <v>4169</v>
      </c>
      <c r="N1312" t="s">
        <v>4170</v>
      </c>
      <c r="O1312" t="s">
        <v>4522</v>
      </c>
      <c r="P1312" t="s">
        <v>4523</v>
      </c>
      <c r="Q1312" t="s">
        <v>642</v>
      </c>
      <c r="R1312">
        <v>700</v>
      </c>
      <c r="S1312">
        <v>700</v>
      </c>
      <c r="T1312">
        <v>529</v>
      </c>
      <c r="U1312">
        <v>-9</v>
      </c>
      <c r="V1312">
        <v>-9</v>
      </c>
      <c r="W1312">
        <v>20</v>
      </c>
      <c r="Y1312" t="s">
        <v>4581</v>
      </c>
      <c r="Z1312" t="s">
        <v>607</v>
      </c>
      <c r="AA1312">
        <v>2.9999999999999997E-4</v>
      </c>
      <c r="AB1312">
        <v>1.14E-2</v>
      </c>
      <c r="AC1312">
        <v>1.77E-2</v>
      </c>
      <c r="AD1312" t="s">
        <v>607</v>
      </c>
      <c r="AE1312">
        <v>0.95179999999999998</v>
      </c>
      <c r="AF1312">
        <v>1.26E-2</v>
      </c>
      <c r="AG1312">
        <v>2.5000000000000001E-3</v>
      </c>
      <c r="AH1312">
        <v>1.1000000000000001E-3</v>
      </c>
      <c r="AI1312">
        <v>1.1000000000000001E-3</v>
      </c>
      <c r="AJ1312">
        <v>5.0000000000000001E-4</v>
      </c>
      <c r="AK1312">
        <v>2.9999999999999997E-4</v>
      </c>
      <c r="AL1312">
        <v>2.3000000000000001E-4</v>
      </c>
      <c r="AM1312">
        <v>3.0000000000000001E-5</v>
      </c>
      <c r="AN1312">
        <v>1.7000000000000001E-4</v>
      </c>
      <c r="AO1312">
        <v>0</v>
      </c>
      <c r="AP1312">
        <v>0</v>
      </c>
      <c r="AQ1312" t="s">
        <v>606</v>
      </c>
      <c r="AR1312" t="s">
        <v>606</v>
      </c>
      <c r="AS1312" t="s">
        <v>606</v>
      </c>
      <c r="AT1312" t="s">
        <v>606</v>
      </c>
      <c r="AU1312" t="s">
        <v>606</v>
      </c>
      <c r="BK1312">
        <v>1.0000000000000001E-5</v>
      </c>
      <c r="BL1312">
        <v>5.0000000000000002E-5</v>
      </c>
      <c r="BM1312">
        <v>0</v>
      </c>
      <c r="BN1312">
        <v>0</v>
      </c>
      <c r="BO1312">
        <v>0</v>
      </c>
      <c r="BP1312">
        <v>0</v>
      </c>
      <c r="BQ1312">
        <v>0</v>
      </c>
      <c r="BR1312">
        <v>1.2E-4</v>
      </c>
      <c r="BS1312">
        <v>3.0000000000000001E-5</v>
      </c>
      <c r="BT1312">
        <v>3.0000000000000001E-5</v>
      </c>
      <c r="BU1312">
        <v>3.0000000000000001E-5</v>
      </c>
      <c r="BV1312">
        <v>0.59099999999999997</v>
      </c>
      <c r="BW1312">
        <v>0.72432960000000002</v>
      </c>
      <c r="BX1312">
        <v>17.100000000000001</v>
      </c>
      <c r="BY1312">
        <v>4631.2</v>
      </c>
      <c r="BZ1312">
        <v>194.7</v>
      </c>
      <c r="CB1312">
        <v>101.5</v>
      </c>
      <c r="CC1312">
        <v>3.5045317219999998</v>
      </c>
      <c r="CD1312">
        <v>3.5015528699999998</v>
      </c>
      <c r="CE1312">
        <v>205.57</v>
      </c>
      <c r="CF1312" t="s">
        <v>609</v>
      </c>
      <c r="CG1312">
        <v>20</v>
      </c>
      <c r="CH1312" t="s">
        <v>3412</v>
      </c>
      <c r="CJ1312" t="s">
        <v>2316</v>
      </c>
      <c r="CU1312">
        <v>485.9</v>
      </c>
      <c r="CV1312">
        <v>481</v>
      </c>
      <c r="CW1312" t="s">
        <v>4525</v>
      </c>
      <c r="CX1312">
        <v>0</v>
      </c>
      <c r="CY1312" t="s">
        <v>677</v>
      </c>
    </row>
    <row r="1313" spans="1:103" hidden="1">
      <c r="B1313">
        <v>76731</v>
      </c>
      <c r="C1313" t="s">
        <v>4582</v>
      </c>
      <c r="D1313" t="s">
        <v>592</v>
      </c>
      <c r="E1313" t="s">
        <v>3163</v>
      </c>
      <c r="F1313" t="s">
        <v>594</v>
      </c>
      <c r="G1313" t="s">
        <v>4583</v>
      </c>
      <c r="H1313">
        <v>11474</v>
      </c>
      <c r="I1313" t="s">
        <v>616</v>
      </c>
      <c r="J1313" t="s">
        <v>2706</v>
      </c>
      <c r="K1313">
        <v>7545</v>
      </c>
      <c r="L1313" t="s">
        <v>638</v>
      </c>
      <c r="M1313" t="s">
        <v>4169</v>
      </c>
      <c r="N1313" t="s">
        <v>4170</v>
      </c>
      <c r="O1313" t="s">
        <v>4522</v>
      </c>
      <c r="P1313" t="s">
        <v>4172</v>
      </c>
      <c r="Q1313" t="s">
        <v>642</v>
      </c>
      <c r="R1313">
        <v>240</v>
      </c>
      <c r="S1313">
        <v>240</v>
      </c>
      <c r="T1313">
        <v>259</v>
      </c>
      <c r="U1313">
        <v>-10</v>
      </c>
      <c r="V1313">
        <v>-10</v>
      </c>
      <c r="W1313">
        <v>20</v>
      </c>
      <c r="Z1313" t="s">
        <v>607</v>
      </c>
      <c r="AA1313">
        <v>2.9999999999999997E-4</v>
      </c>
      <c r="AB1313">
        <v>9.1999999999999998E-3</v>
      </c>
      <c r="AC1313">
        <v>1.3100000000000001E-2</v>
      </c>
      <c r="AD1313" t="s">
        <v>607</v>
      </c>
      <c r="AE1313">
        <v>0.96309999999999996</v>
      </c>
      <c r="AF1313">
        <v>1.0699999999999999E-2</v>
      </c>
      <c r="AG1313">
        <v>2.5999999999999999E-3</v>
      </c>
      <c r="AH1313">
        <v>4.0000000000000002E-4</v>
      </c>
      <c r="AI1313">
        <v>4.0000000000000002E-4</v>
      </c>
      <c r="AJ1313">
        <v>1E-4</v>
      </c>
      <c r="AK1313">
        <v>1E-4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 t="s">
        <v>607</v>
      </c>
      <c r="AR1313" t="s">
        <v>607</v>
      </c>
      <c r="AS1313" t="s">
        <v>607</v>
      </c>
      <c r="AT1313" t="s">
        <v>606</v>
      </c>
      <c r="AU1313" t="s">
        <v>606</v>
      </c>
      <c r="BK1313">
        <v>0</v>
      </c>
      <c r="BL1313">
        <v>0</v>
      </c>
      <c r="BM1313">
        <v>0</v>
      </c>
      <c r="BN1313">
        <v>0</v>
      </c>
      <c r="BO1313">
        <v>0</v>
      </c>
      <c r="BP1313">
        <v>0</v>
      </c>
      <c r="BQ1313">
        <v>0</v>
      </c>
      <c r="BR1313">
        <v>0</v>
      </c>
      <c r="BS1313">
        <v>0</v>
      </c>
      <c r="BT1313">
        <v>0</v>
      </c>
      <c r="BU1313">
        <v>0</v>
      </c>
      <c r="BV1313">
        <v>0.57999999999999996</v>
      </c>
      <c r="BW1313">
        <v>0.71084800000000004</v>
      </c>
      <c r="BX1313">
        <v>16.8</v>
      </c>
      <c r="BY1313">
        <v>4623.7</v>
      </c>
      <c r="BZ1313">
        <v>193.4</v>
      </c>
      <c r="CB1313">
        <v>117.8</v>
      </c>
      <c r="CC1313">
        <v>4.067328442</v>
      </c>
      <c r="CD1313">
        <v>4.0638712129999996</v>
      </c>
      <c r="CE1313">
        <v>238.78</v>
      </c>
      <c r="CF1313" t="s">
        <v>609</v>
      </c>
      <c r="CG1313">
        <v>10</v>
      </c>
      <c r="CH1313" t="s">
        <v>2707</v>
      </c>
      <c r="CJ1313" t="s">
        <v>2708</v>
      </c>
      <c r="CU1313">
        <v>455.5</v>
      </c>
      <c r="CV1313">
        <v>451.5</v>
      </c>
      <c r="CW1313" t="s">
        <v>4525</v>
      </c>
      <c r="CX1313">
        <v>0</v>
      </c>
      <c r="CY1313" t="s">
        <v>677</v>
      </c>
    </row>
    <row r="1314" spans="1:103" hidden="1">
      <c r="B1314">
        <v>76732</v>
      </c>
      <c r="C1314" t="s">
        <v>4584</v>
      </c>
      <c r="D1314" t="s">
        <v>592</v>
      </c>
      <c r="E1314" t="s">
        <v>3163</v>
      </c>
      <c r="F1314" t="s">
        <v>594</v>
      </c>
      <c r="G1314" t="s">
        <v>4585</v>
      </c>
      <c r="H1314">
        <v>12974</v>
      </c>
      <c r="I1314" t="s">
        <v>616</v>
      </c>
      <c r="J1314" t="s">
        <v>4586</v>
      </c>
      <c r="K1314">
        <v>18248</v>
      </c>
      <c r="L1314" t="s">
        <v>638</v>
      </c>
      <c r="M1314" t="s">
        <v>4169</v>
      </c>
      <c r="N1314" t="s">
        <v>4170</v>
      </c>
      <c r="O1314" t="s">
        <v>4522</v>
      </c>
      <c r="P1314" t="s">
        <v>4172</v>
      </c>
      <c r="Q1314" t="s">
        <v>642</v>
      </c>
      <c r="R1314">
        <v>290</v>
      </c>
      <c r="S1314">
        <v>290</v>
      </c>
      <c r="T1314">
        <v>313</v>
      </c>
      <c r="U1314">
        <v>5</v>
      </c>
      <c r="V1314">
        <v>5</v>
      </c>
      <c r="W1314">
        <v>20</v>
      </c>
      <c r="Y1314" t="s">
        <v>4295</v>
      </c>
      <c r="Z1314" t="s">
        <v>607</v>
      </c>
      <c r="AA1314">
        <v>2.9999999999999997E-4</v>
      </c>
      <c r="AB1314">
        <v>8.3999999999999995E-3</v>
      </c>
      <c r="AC1314">
        <v>1.5100000000000001E-2</v>
      </c>
      <c r="AD1314" t="s">
        <v>607</v>
      </c>
      <c r="AE1314">
        <v>0.96340000000000003</v>
      </c>
      <c r="AF1314">
        <v>1.03E-2</v>
      </c>
      <c r="AG1314">
        <v>2E-3</v>
      </c>
      <c r="AH1314">
        <v>2.0000000000000001E-4</v>
      </c>
      <c r="AI1314">
        <v>2.0000000000000001E-4</v>
      </c>
      <c r="AJ1314">
        <v>1E-4</v>
      </c>
      <c r="AK1314" t="s">
        <v>607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 t="s">
        <v>607</v>
      </c>
      <c r="AR1314" t="s">
        <v>607</v>
      </c>
      <c r="AS1314" t="s">
        <v>607</v>
      </c>
      <c r="AT1314" t="s">
        <v>606</v>
      </c>
      <c r="AU1314" t="s">
        <v>606</v>
      </c>
      <c r="BK1314">
        <v>0</v>
      </c>
      <c r="BL1314">
        <v>0</v>
      </c>
      <c r="BM1314">
        <v>0</v>
      </c>
      <c r="BN1314">
        <v>0</v>
      </c>
      <c r="BO1314">
        <v>0</v>
      </c>
      <c r="BP1314">
        <v>0</v>
      </c>
      <c r="BQ1314">
        <v>0</v>
      </c>
      <c r="BR1314">
        <v>0</v>
      </c>
      <c r="BS1314">
        <v>0</v>
      </c>
      <c r="BT1314">
        <v>0</v>
      </c>
      <c r="BU1314">
        <v>0</v>
      </c>
      <c r="BV1314">
        <v>0.58099999999999996</v>
      </c>
      <c r="BW1314">
        <v>0.71207359999999997</v>
      </c>
      <c r="BX1314">
        <v>16.8</v>
      </c>
      <c r="BY1314">
        <v>4630.6000000000004</v>
      </c>
      <c r="BZ1314">
        <v>193.5</v>
      </c>
      <c r="CB1314">
        <v>118</v>
      </c>
      <c r="CC1314">
        <v>4.0742339230000004</v>
      </c>
      <c r="CD1314">
        <v>4.0707708240000002</v>
      </c>
      <c r="CE1314">
        <v>239.02</v>
      </c>
      <c r="CF1314" t="s">
        <v>609</v>
      </c>
      <c r="CG1314">
        <v>15</v>
      </c>
      <c r="CH1314" t="s">
        <v>2574</v>
      </c>
      <c r="CJ1314" t="s">
        <v>2575</v>
      </c>
      <c r="CU1314">
        <v>455.2</v>
      </c>
      <c r="CV1314">
        <v>450</v>
      </c>
      <c r="CW1314" t="s">
        <v>4525</v>
      </c>
      <c r="CX1314">
        <v>0</v>
      </c>
      <c r="CY1314" t="s">
        <v>677</v>
      </c>
    </row>
    <row r="1315" spans="1:103" hidden="1">
      <c r="A1315" t="str">
        <f>2&amp;J1315</f>
        <v>200/D-093-K/094-A-11/00</v>
      </c>
      <c r="B1315">
        <v>52717</v>
      </c>
      <c r="C1315" t="s">
        <v>4053</v>
      </c>
      <c r="D1315" t="s">
        <v>592</v>
      </c>
      <c r="E1315" t="s">
        <v>3163</v>
      </c>
      <c r="F1315" t="s">
        <v>594</v>
      </c>
      <c r="G1315" t="s">
        <v>4587</v>
      </c>
      <c r="H1315">
        <v>16698</v>
      </c>
      <c r="I1315" t="s">
        <v>616</v>
      </c>
      <c r="J1315" t="s">
        <v>667</v>
      </c>
      <c r="L1315" t="s">
        <v>874</v>
      </c>
      <c r="N1315" t="s">
        <v>4588</v>
      </c>
      <c r="O1315" t="s">
        <v>4589</v>
      </c>
      <c r="P1315" t="s">
        <v>4590</v>
      </c>
      <c r="Q1315" t="s">
        <v>3124</v>
      </c>
      <c r="R1315">
        <v>4000</v>
      </c>
      <c r="S1315">
        <v>4000</v>
      </c>
      <c r="T1315">
        <v>3191</v>
      </c>
      <c r="U1315">
        <v>22</v>
      </c>
      <c r="V1315">
        <v>22</v>
      </c>
      <c r="W1315">
        <v>21</v>
      </c>
      <c r="Y1315" t="s">
        <v>4591</v>
      </c>
      <c r="Z1315" t="s">
        <v>607</v>
      </c>
      <c r="AA1315">
        <v>1E-4</v>
      </c>
      <c r="AB1315">
        <v>1.8E-3</v>
      </c>
      <c r="AC1315">
        <v>2.1899999999999999E-2</v>
      </c>
      <c r="AD1315">
        <v>8.5000000000000006E-3</v>
      </c>
      <c r="AE1315">
        <v>0.8387</v>
      </c>
      <c r="AF1315">
        <v>7.6499999999999999E-2</v>
      </c>
      <c r="AG1315">
        <v>2.9100000000000001E-2</v>
      </c>
      <c r="AH1315">
        <v>4.8999999999999998E-3</v>
      </c>
      <c r="AI1315">
        <v>8.6E-3</v>
      </c>
      <c r="AJ1315">
        <v>2.7000000000000001E-3</v>
      </c>
      <c r="AK1315">
        <v>2.7000000000000001E-3</v>
      </c>
      <c r="AL1315">
        <v>1.24E-3</v>
      </c>
      <c r="AM1315">
        <v>3.2000000000000003E-4</v>
      </c>
      <c r="AN1315">
        <v>5.9999999999999995E-4</v>
      </c>
      <c r="AO1315">
        <v>0</v>
      </c>
      <c r="AP1315">
        <v>0</v>
      </c>
      <c r="AQ1315" t="s">
        <v>607</v>
      </c>
      <c r="AR1315" t="s">
        <v>607</v>
      </c>
      <c r="AS1315" t="s">
        <v>606</v>
      </c>
      <c r="AT1315" t="s">
        <v>607</v>
      </c>
      <c r="AU1315" t="s">
        <v>606</v>
      </c>
      <c r="BK1315">
        <v>2.1000000000000001E-4</v>
      </c>
      <c r="BL1315">
        <v>5.0000000000000002E-5</v>
      </c>
      <c r="BM1315">
        <v>2.1000000000000001E-4</v>
      </c>
      <c r="BN1315">
        <v>0</v>
      </c>
      <c r="BO1315">
        <v>0</v>
      </c>
      <c r="BP1315">
        <v>0</v>
      </c>
      <c r="BQ1315">
        <v>0</v>
      </c>
      <c r="BR1315">
        <v>9.1E-4</v>
      </c>
      <c r="BS1315">
        <v>2.7999999999999998E-4</v>
      </c>
      <c r="BT1315">
        <v>3.8999999999999999E-4</v>
      </c>
      <c r="BU1315">
        <v>2.9E-4</v>
      </c>
      <c r="BV1315">
        <v>0.68799999999999994</v>
      </c>
      <c r="BW1315">
        <v>0.84321279999999998</v>
      </c>
      <c r="BX1315">
        <v>19.899999999999999</v>
      </c>
      <c r="BY1315">
        <v>4680.8</v>
      </c>
      <c r="BZ1315">
        <v>214.6</v>
      </c>
      <c r="CB1315">
        <v>94.5</v>
      </c>
      <c r="CC1315">
        <v>3.2628398789999999</v>
      </c>
      <c r="CD1315">
        <v>3.260066465</v>
      </c>
      <c r="CE1315">
        <v>187.38</v>
      </c>
      <c r="CF1315" t="s">
        <v>673</v>
      </c>
      <c r="CG1315">
        <v>8500</v>
      </c>
      <c r="CH1315" t="s">
        <v>674</v>
      </c>
      <c r="CJ1315" t="s">
        <v>675</v>
      </c>
      <c r="CW1315" t="s">
        <v>4592</v>
      </c>
      <c r="CX1315">
        <v>4900</v>
      </c>
      <c r="CY1315" t="s">
        <v>677</v>
      </c>
    </row>
    <row r="1316" spans="1:103" hidden="1">
      <c r="B1316">
        <v>76843</v>
      </c>
      <c r="C1316" t="s">
        <v>4593</v>
      </c>
      <c r="D1316" t="s">
        <v>592</v>
      </c>
      <c r="E1316" t="s">
        <v>3163</v>
      </c>
      <c r="F1316" t="s">
        <v>594</v>
      </c>
      <c r="G1316" t="s">
        <v>4594</v>
      </c>
      <c r="H1316">
        <v>12145</v>
      </c>
      <c r="I1316" t="s">
        <v>616</v>
      </c>
      <c r="J1316" t="s">
        <v>1353</v>
      </c>
      <c r="K1316">
        <v>11771</v>
      </c>
      <c r="L1316" t="s">
        <v>638</v>
      </c>
      <c r="M1316" t="s">
        <v>1096</v>
      </c>
      <c r="N1316" t="s">
        <v>4595</v>
      </c>
      <c r="O1316" t="s">
        <v>4590</v>
      </c>
      <c r="P1316" t="s">
        <v>4595</v>
      </c>
      <c r="Q1316" t="s">
        <v>642</v>
      </c>
      <c r="R1316">
        <v>210</v>
      </c>
      <c r="S1316">
        <v>210</v>
      </c>
      <c r="T1316">
        <v>227</v>
      </c>
      <c r="U1316">
        <v>6</v>
      </c>
      <c r="V1316">
        <v>6</v>
      </c>
      <c r="W1316">
        <v>21</v>
      </c>
      <c r="Y1316" t="s">
        <v>4596</v>
      </c>
      <c r="Z1316">
        <v>1E-4</v>
      </c>
      <c r="AA1316">
        <v>5.9999999999999995E-4</v>
      </c>
      <c r="AB1316">
        <v>1.26E-2</v>
      </c>
      <c r="AC1316">
        <v>1.8800000000000001E-2</v>
      </c>
      <c r="AD1316" t="s">
        <v>607</v>
      </c>
      <c r="AE1316">
        <v>0.95369999999999999</v>
      </c>
      <c r="AF1316">
        <v>1.1599999999999999E-2</v>
      </c>
      <c r="AG1316">
        <v>1.6000000000000001E-3</v>
      </c>
      <c r="AH1316">
        <v>4.0000000000000002E-4</v>
      </c>
      <c r="AI1316">
        <v>1E-4</v>
      </c>
      <c r="AJ1316">
        <v>1E-4</v>
      </c>
      <c r="AK1316">
        <v>1E-4</v>
      </c>
      <c r="AL1316">
        <v>1.2999999999999999E-4</v>
      </c>
      <c r="AM1316">
        <v>0</v>
      </c>
      <c r="AN1316">
        <v>8.0000000000000007E-5</v>
      </c>
      <c r="AO1316">
        <v>0</v>
      </c>
      <c r="AP1316">
        <v>0</v>
      </c>
      <c r="AQ1316" t="s">
        <v>606</v>
      </c>
      <c r="AR1316" t="s">
        <v>607</v>
      </c>
      <c r="AS1316" t="s">
        <v>606</v>
      </c>
      <c r="AT1316" t="s">
        <v>606</v>
      </c>
      <c r="AU1316" t="s">
        <v>606</v>
      </c>
      <c r="BK1316">
        <v>0</v>
      </c>
      <c r="BL1316">
        <v>1.0000000000000001E-5</v>
      </c>
      <c r="BM1316">
        <v>0</v>
      </c>
      <c r="BN1316">
        <v>0</v>
      </c>
      <c r="BO1316">
        <v>0</v>
      </c>
      <c r="BP1316">
        <v>0</v>
      </c>
      <c r="BQ1316">
        <v>0</v>
      </c>
      <c r="BR1316">
        <v>6.0000000000000002E-5</v>
      </c>
      <c r="BS1316">
        <v>0</v>
      </c>
      <c r="BT1316">
        <v>0</v>
      </c>
      <c r="BU1316">
        <v>2.0000000000000002E-5</v>
      </c>
      <c r="BV1316">
        <v>0.58699999999999997</v>
      </c>
      <c r="BW1316">
        <v>0.71942720000000004</v>
      </c>
      <c r="BX1316">
        <v>17</v>
      </c>
      <c r="BY1316">
        <v>4634.5</v>
      </c>
      <c r="BZ1316">
        <v>193.7</v>
      </c>
      <c r="CB1316">
        <v>106.7</v>
      </c>
      <c r="CC1316">
        <v>3.6840742340000001</v>
      </c>
      <c r="CD1316">
        <v>3.6809427709999998</v>
      </c>
      <c r="CE1316">
        <v>216.42</v>
      </c>
      <c r="CF1316" t="s">
        <v>609</v>
      </c>
      <c r="CG1316">
        <v>15</v>
      </c>
      <c r="CH1316" t="s">
        <v>1355</v>
      </c>
      <c r="CI1316" t="s">
        <v>157</v>
      </c>
      <c r="CJ1316" t="s">
        <v>1356</v>
      </c>
      <c r="CL1316">
        <v>1329</v>
      </c>
      <c r="CM1316">
        <v>1855</v>
      </c>
      <c r="CN1316">
        <v>1329</v>
      </c>
      <c r="CO1316">
        <v>1855</v>
      </c>
      <c r="CP1316" t="s">
        <v>157</v>
      </c>
      <c r="CQ1316" t="s">
        <v>157</v>
      </c>
      <c r="CU1316">
        <v>446.1</v>
      </c>
      <c r="CV1316">
        <v>441.4</v>
      </c>
      <c r="CW1316" t="s">
        <v>4597</v>
      </c>
      <c r="CX1316">
        <v>0</v>
      </c>
      <c r="CY1316" t="s">
        <v>677</v>
      </c>
    </row>
    <row r="1317" spans="1:103" hidden="1">
      <c r="B1317">
        <v>76835</v>
      </c>
      <c r="C1317" t="s">
        <v>4598</v>
      </c>
      <c r="D1317" t="s">
        <v>592</v>
      </c>
      <c r="E1317" t="s">
        <v>3163</v>
      </c>
      <c r="F1317" t="s">
        <v>594</v>
      </c>
      <c r="G1317" t="s">
        <v>4599</v>
      </c>
      <c r="H1317">
        <v>12962</v>
      </c>
      <c r="I1317" t="s">
        <v>616</v>
      </c>
      <c r="J1317" t="s">
        <v>4600</v>
      </c>
      <c r="K1317">
        <v>12293</v>
      </c>
      <c r="L1317" t="s">
        <v>638</v>
      </c>
      <c r="M1317" t="s">
        <v>4169</v>
      </c>
      <c r="N1317" t="s">
        <v>4595</v>
      </c>
      <c r="O1317" t="s">
        <v>4590</v>
      </c>
      <c r="P1317" t="s">
        <v>4595</v>
      </c>
      <c r="Q1317" t="s">
        <v>642</v>
      </c>
      <c r="R1317">
        <v>420</v>
      </c>
      <c r="S1317">
        <v>420</v>
      </c>
      <c r="T1317">
        <v>421</v>
      </c>
      <c r="U1317">
        <v>-9</v>
      </c>
      <c r="V1317">
        <v>-9</v>
      </c>
      <c r="W1317">
        <v>21</v>
      </c>
      <c r="Y1317" t="s">
        <v>4601</v>
      </c>
      <c r="Z1317" t="s">
        <v>607</v>
      </c>
      <c r="AA1317">
        <v>1E-3</v>
      </c>
      <c r="AB1317">
        <v>1.61E-2</v>
      </c>
      <c r="AC1317">
        <v>1.9800000000000002E-2</v>
      </c>
      <c r="AD1317" t="s">
        <v>607</v>
      </c>
      <c r="AE1317">
        <v>0.95109999999999995</v>
      </c>
      <c r="AF1317">
        <v>4.8999999999999998E-3</v>
      </c>
      <c r="AG1317">
        <v>8.9999999999999998E-4</v>
      </c>
      <c r="AH1317">
        <v>5.0000000000000001E-4</v>
      </c>
      <c r="AI1317">
        <v>4.0000000000000002E-4</v>
      </c>
      <c r="AJ1317">
        <v>1E-3</v>
      </c>
      <c r="AK1317">
        <v>8.0000000000000004E-4</v>
      </c>
      <c r="AL1317">
        <v>1.31E-3</v>
      </c>
      <c r="AM1317">
        <v>4.4000000000000002E-4</v>
      </c>
      <c r="AN1317">
        <v>5.6999999999999998E-4</v>
      </c>
      <c r="AO1317">
        <v>0</v>
      </c>
      <c r="AP1317">
        <v>0</v>
      </c>
      <c r="AQ1317" t="s">
        <v>607</v>
      </c>
      <c r="AR1317" t="s">
        <v>607</v>
      </c>
      <c r="AS1317" t="s">
        <v>606</v>
      </c>
      <c r="AT1317" t="s">
        <v>606</v>
      </c>
      <c r="AU1317" t="s">
        <v>606</v>
      </c>
      <c r="BK1317">
        <v>2.0000000000000002E-5</v>
      </c>
      <c r="BL1317">
        <v>1.1E-4</v>
      </c>
      <c r="BM1317">
        <v>0</v>
      </c>
      <c r="BN1317">
        <v>0</v>
      </c>
      <c r="BO1317">
        <v>0</v>
      </c>
      <c r="BP1317">
        <v>0</v>
      </c>
      <c r="BQ1317">
        <v>0</v>
      </c>
      <c r="BR1317">
        <v>7.7999999999999999E-4</v>
      </c>
      <c r="BS1317">
        <v>8.0000000000000007E-5</v>
      </c>
      <c r="BT1317">
        <v>6.0000000000000002E-5</v>
      </c>
      <c r="BU1317">
        <v>1.2999999999999999E-4</v>
      </c>
      <c r="BV1317">
        <v>0.59599999999999997</v>
      </c>
      <c r="BW1317">
        <v>0.73045760000000004</v>
      </c>
      <c r="BX1317">
        <v>17.3</v>
      </c>
      <c r="BY1317">
        <v>4622.8</v>
      </c>
      <c r="BZ1317">
        <v>194.1</v>
      </c>
      <c r="CB1317">
        <v>99.5</v>
      </c>
      <c r="CC1317">
        <v>3.4354769100000002</v>
      </c>
      <c r="CD1317">
        <v>3.4325567540000002</v>
      </c>
      <c r="CE1317">
        <v>201.9</v>
      </c>
      <c r="CF1317" t="s">
        <v>609</v>
      </c>
      <c r="CG1317">
        <v>7.5</v>
      </c>
      <c r="CH1317" t="s">
        <v>4602</v>
      </c>
      <c r="CJ1317" t="s">
        <v>4603</v>
      </c>
      <c r="CU1317">
        <v>452.9</v>
      </c>
      <c r="CV1317">
        <v>448.4</v>
      </c>
      <c r="CW1317" t="s">
        <v>4604</v>
      </c>
      <c r="CX1317">
        <v>0</v>
      </c>
      <c r="CY1317" t="s">
        <v>677</v>
      </c>
    </row>
    <row r="1318" spans="1:103" hidden="1">
      <c r="B1318">
        <v>79041</v>
      </c>
      <c r="C1318" t="s">
        <v>3105</v>
      </c>
      <c r="D1318" t="s">
        <v>592</v>
      </c>
      <c r="E1318" t="s">
        <v>3163</v>
      </c>
      <c r="F1318" t="s">
        <v>594</v>
      </c>
      <c r="G1318" t="s">
        <v>4605</v>
      </c>
      <c r="H1318">
        <v>17289</v>
      </c>
      <c r="I1318" t="s">
        <v>616</v>
      </c>
      <c r="J1318" t="s">
        <v>1302</v>
      </c>
      <c r="L1318" t="s">
        <v>617</v>
      </c>
      <c r="N1318" t="s">
        <v>4595</v>
      </c>
      <c r="O1318" t="s">
        <v>4590</v>
      </c>
      <c r="P1318" t="s">
        <v>4606</v>
      </c>
      <c r="Q1318" t="s">
        <v>3979</v>
      </c>
      <c r="R1318">
        <v>7580</v>
      </c>
      <c r="S1318">
        <v>7580</v>
      </c>
      <c r="T1318">
        <v>6998</v>
      </c>
      <c r="U1318">
        <v>22</v>
      </c>
      <c r="V1318">
        <v>22</v>
      </c>
      <c r="W1318">
        <v>21</v>
      </c>
      <c r="Y1318" t="s">
        <v>4034</v>
      </c>
      <c r="Z1318" t="s">
        <v>607</v>
      </c>
      <c r="AA1318">
        <v>5.9999999999999995E-4</v>
      </c>
      <c r="AB1318">
        <v>1.24E-2</v>
      </c>
      <c r="AC1318">
        <v>1.8E-3</v>
      </c>
      <c r="AD1318" t="s">
        <v>606</v>
      </c>
      <c r="AE1318">
        <v>0.97270000000000001</v>
      </c>
      <c r="AF1318">
        <v>9.9000000000000008E-3</v>
      </c>
      <c r="AG1318">
        <v>1.8E-3</v>
      </c>
      <c r="AH1318">
        <v>2.0000000000000001E-4</v>
      </c>
      <c r="AI1318">
        <v>1E-4</v>
      </c>
      <c r="AJ1318">
        <v>1E-4</v>
      </c>
      <c r="AK1318">
        <v>1E-4</v>
      </c>
      <c r="AL1318">
        <v>3.0000000000000001E-5</v>
      </c>
      <c r="AM1318">
        <v>8.0000000000000007E-5</v>
      </c>
      <c r="AN1318">
        <v>8.0000000000000007E-5</v>
      </c>
      <c r="AO1318">
        <v>0</v>
      </c>
      <c r="AP1318">
        <v>0</v>
      </c>
      <c r="AQ1318" t="s">
        <v>607</v>
      </c>
      <c r="AR1318" t="s">
        <v>607</v>
      </c>
      <c r="AS1318" t="s">
        <v>606</v>
      </c>
      <c r="AT1318" t="s">
        <v>606</v>
      </c>
      <c r="AU1318" t="s">
        <v>606</v>
      </c>
      <c r="BK1318">
        <v>0</v>
      </c>
      <c r="BL1318">
        <v>1.0000000000000001E-5</v>
      </c>
      <c r="BM1318">
        <v>0</v>
      </c>
      <c r="BN1318">
        <v>0</v>
      </c>
      <c r="BO1318">
        <v>0</v>
      </c>
      <c r="BP1318">
        <v>0</v>
      </c>
      <c r="BQ1318">
        <v>0</v>
      </c>
      <c r="BR1318">
        <v>6.0000000000000002E-5</v>
      </c>
      <c r="BS1318">
        <v>1.0000000000000001E-5</v>
      </c>
      <c r="BT1318">
        <v>1.0000000000000001E-5</v>
      </c>
      <c r="BU1318">
        <v>2.0000000000000002E-5</v>
      </c>
      <c r="BV1318">
        <v>0.56899999999999995</v>
      </c>
      <c r="BW1318">
        <v>0.69736640000000005</v>
      </c>
      <c r="BX1318">
        <v>16.5</v>
      </c>
      <c r="BY1318">
        <v>4587.5</v>
      </c>
      <c r="BZ1318">
        <v>191.5</v>
      </c>
      <c r="CB1318">
        <v>104.5</v>
      </c>
      <c r="CC1318">
        <v>3.60811394</v>
      </c>
      <c r="CD1318">
        <v>3.605047044</v>
      </c>
      <c r="CE1318">
        <v>212.15</v>
      </c>
      <c r="CF1318" t="s">
        <v>609</v>
      </c>
      <c r="CG1318">
        <v>0</v>
      </c>
      <c r="CH1318" t="s">
        <v>631</v>
      </c>
      <c r="CJ1318" t="s">
        <v>624</v>
      </c>
      <c r="CW1318" t="s">
        <v>3016</v>
      </c>
      <c r="CX1318">
        <v>0</v>
      </c>
      <c r="CY1318" t="s">
        <v>677</v>
      </c>
    </row>
    <row r="1319" spans="1:103" hidden="1">
      <c r="B1319">
        <v>79040</v>
      </c>
      <c r="C1319" t="s">
        <v>3105</v>
      </c>
      <c r="D1319" t="s">
        <v>592</v>
      </c>
      <c r="E1319" t="s">
        <v>3163</v>
      </c>
      <c r="F1319" t="s">
        <v>594</v>
      </c>
      <c r="G1319" t="s">
        <v>4607</v>
      </c>
      <c r="H1319">
        <v>16461</v>
      </c>
      <c r="I1319" t="s">
        <v>616</v>
      </c>
      <c r="J1319" t="s">
        <v>1302</v>
      </c>
      <c r="L1319" t="s">
        <v>617</v>
      </c>
      <c r="N1319" t="s">
        <v>4595</v>
      </c>
      <c r="O1319" t="s">
        <v>4590</v>
      </c>
      <c r="P1319" t="s">
        <v>4606</v>
      </c>
      <c r="Q1319" t="s">
        <v>4009</v>
      </c>
      <c r="R1319">
        <v>7600</v>
      </c>
      <c r="S1319">
        <v>7600</v>
      </c>
      <c r="T1319">
        <v>6458</v>
      </c>
      <c r="U1319">
        <v>21</v>
      </c>
      <c r="V1319">
        <v>21</v>
      </c>
      <c r="W1319">
        <v>21</v>
      </c>
      <c r="Y1319" t="s">
        <v>4034</v>
      </c>
      <c r="Z1319" t="s">
        <v>607</v>
      </c>
      <c r="AA1319">
        <v>5.9999999999999995E-4</v>
      </c>
      <c r="AB1319">
        <v>1.2200000000000001E-2</v>
      </c>
      <c r="AC1319">
        <v>2.5999999999999999E-3</v>
      </c>
      <c r="AD1319" t="s">
        <v>606</v>
      </c>
      <c r="AE1319">
        <v>0.97230000000000005</v>
      </c>
      <c r="AF1319">
        <v>9.5999999999999992E-3</v>
      </c>
      <c r="AG1319">
        <v>1.5E-3</v>
      </c>
      <c r="AH1319">
        <v>2.9999999999999997E-4</v>
      </c>
      <c r="AI1319">
        <v>2.0000000000000001E-4</v>
      </c>
      <c r="AJ1319">
        <v>2.0000000000000001E-4</v>
      </c>
      <c r="AK1319">
        <v>1E-4</v>
      </c>
      <c r="AL1319">
        <v>8.0000000000000007E-5</v>
      </c>
      <c r="AM1319">
        <v>8.0000000000000007E-5</v>
      </c>
      <c r="AN1319">
        <v>6.9999999999999994E-5</v>
      </c>
      <c r="AO1319">
        <v>0</v>
      </c>
      <c r="AP1319">
        <v>0</v>
      </c>
      <c r="AQ1319" t="s">
        <v>606</v>
      </c>
      <c r="AR1319" t="s">
        <v>606</v>
      </c>
      <c r="AS1319" t="s">
        <v>606</v>
      </c>
      <c r="AT1319" t="s">
        <v>606</v>
      </c>
      <c r="AU1319" t="s">
        <v>606</v>
      </c>
      <c r="BK1319">
        <v>0</v>
      </c>
      <c r="BL1319">
        <v>2.0000000000000002E-5</v>
      </c>
      <c r="BM1319">
        <v>0</v>
      </c>
      <c r="BN1319">
        <v>0</v>
      </c>
      <c r="BO1319">
        <v>0</v>
      </c>
      <c r="BP1319">
        <v>0</v>
      </c>
      <c r="BQ1319">
        <v>0</v>
      </c>
      <c r="BR1319">
        <v>1E-4</v>
      </c>
      <c r="BS1319">
        <v>1.0000000000000001E-5</v>
      </c>
      <c r="BT1319">
        <v>1.0000000000000001E-5</v>
      </c>
      <c r="BU1319">
        <v>3.0000000000000001E-5</v>
      </c>
      <c r="BV1319">
        <v>0.56999999999999995</v>
      </c>
      <c r="BW1319">
        <v>0.69859199999999999</v>
      </c>
      <c r="BX1319">
        <v>16.5</v>
      </c>
      <c r="BY1319">
        <v>4589.1000000000004</v>
      </c>
      <c r="BZ1319">
        <v>191.7</v>
      </c>
      <c r="CB1319">
        <v>103.9</v>
      </c>
      <c r="CC1319">
        <v>3.587397497</v>
      </c>
      <c r="CD1319">
        <v>3.5843482089999998</v>
      </c>
      <c r="CE1319">
        <v>211.06</v>
      </c>
      <c r="CF1319" t="s">
        <v>609</v>
      </c>
      <c r="CG1319">
        <v>0</v>
      </c>
      <c r="CH1319" t="s">
        <v>628</v>
      </c>
      <c r="CJ1319" t="s">
        <v>624</v>
      </c>
      <c r="CW1319" t="s">
        <v>3016</v>
      </c>
      <c r="CX1319">
        <v>0</v>
      </c>
      <c r="CY1319" t="s">
        <v>677</v>
      </c>
    </row>
    <row r="1320" spans="1:103" hidden="1">
      <c r="C1320" t="s">
        <v>1741</v>
      </c>
      <c r="D1320" t="s">
        <v>592</v>
      </c>
      <c r="E1320" t="s">
        <v>3163</v>
      </c>
      <c r="F1320" t="s">
        <v>594</v>
      </c>
      <c r="G1320" t="s">
        <v>4608</v>
      </c>
      <c r="H1320">
        <v>14860</v>
      </c>
      <c r="I1320" t="s">
        <v>616</v>
      </c>
      <c r="J1320" t="s">
        <v>1302</v>
      </c>
      <c r="L1320" t="s">
        <v>617</v>
      </c>
      <c r="N1320" t="s">
        <v>4595</v>
      </c>
      <c r="O1320" t="s">
        <v>4590</v>
      </c>
      <c r="P1320" t="s">
        <v>4609</v>
      </c>
      <c r="Q1320" t="s">
        <v>4610</v>
      </c>
      <c r="R1320">
        <v>2700</v>
      </c>
      <c r="S1320">
        <v>2700</v>
      </c>
      <c r="T1320">
        <v>2216</v>
      </c>
      <c r="U1320">
        <v>33</v>
      </c>
      <c r="V1320">
        <v>33</v>
      </c>
      <c r="W1320">
        <v>21</v>
      </c>
      <c r="Y1320" t="s">
        <v>4611</v>
      </c>
      <c r="Z1320" t="s">
        <v>607</v>
      </c>
      <c r="AA1320">
        <v>5.9999999999999995E-4</v>
      </c>
      <c r="AB1320">
        <v>1.2699999999999999E-2</v>
      </c>
      <c r="AC1320">
        <v>1.1999999999999999E-3</v>
      </c>
      <c r="AD1320" t="s">
        <v>606</v>
      </c>
      <c r="AE1320">
        <v>0.97140000000000004</v>
      </c>
      <c r="AF1320">
        <v>9.5999999999999992E-3</v>
      </c>
      <c r="AG1320">
        <v>1.4E-3</v>
      </c>
      <c r="AH1320">
        <v>5.0000000000000001E-4</v>
      </c>
      <c r="AI1320">
        <v>4.0000000000000002E-4</v>
      </c>
      <c r="AJ1320">
        <v>5.0000000000000001E-4</v>
      </c>
      <c r="AK1320">
        <v>2.9999999999999997E-4</v>
      </c>
      <c r="AL1320">
        <v>4.0999999999999999E-4</v>
      </c>
      <c r="AM1320">
        <v>1.3999999999999999E-4</v>
      </c>
      <c r="AN1320">
        <v>4.2999999999999999E-4</v>
      </c>
      <c r="AO1320">
        <v>0</v>
      </c>
      <c r="AP1320">
        <v>0</v>
      </c>
      <c r="AQ1320" t="s">
        <v>606</v>
      </c>
      <c r="AR1320" t="s">
        <v>606</v>
      </c>
      <c r="AS1320" t="s">
        <v>606</v>
      </c>
      <c r="AT1320" t="s">
        <v>606</v>
      </c>
      <c r="AU1320" t="s">
        <v>606</v>
      </c>
      <c r="BK1320">
        <v>0</v>
      </c>
      <c r="BL1320">
        <v>5.0000000000000002E-5</v>
      </c>
      <c r="BM1320">
        <v>0</v>
      </c>
      <c r="BN1320">
        <v>0</v>
      </c>
      <c r="BO1320">
        <v>0</v>
      </c>
      <c r="BP1320">
        <v>0</v>
      </c>
      <c r="BQ1320">
        <v>0</v>
      </c>
      <c r="BR1320">
        <v>2.4000000000000001E-4</v>
      </c>
      <c r="BS1320">
        <v>3.0000000000000001E-5</v>
      </c>
      <c r="BT1320">
        <v>3.0000000000000001E-5</v>
      </c>
      <c r="BU1320">
        <v>6.9999999999999994E-5</v>
      </c>
      <c r="BV1320">
        <v>0.57299999999999995</v>
      </c>
      <c r="BW1320">
        <v>0.70226880000000003</v>
      </c>
      <c r="BX1320">
        <v>16.600000000000001</v>
      </c>
      <c r="BY1320">
        <v>4582.1000000000004</v>
      </c>
      <c r="BZ1320">
        <v>192</v>
      </c>
      <c r="CB1320">
        <v>103.7</v>
      </c>
      <c r="CC1320">
        <v>3.580492016</v>
      </c>
      <c r="CD1320">
        <v>3.5774485970000001</v>
      </c>
      <c r="CE1320">
        <v>210.79</v>
      </c>
      <c r="CF1320" t="s">
        <v>609</v>
      </c>
      <c r="CG1320">
        <v>0</v>
      </c>
      <c r="CH1320" t="s">
        <v>4612</v>
      </c>
      <c r="CJ1320" t="s">
        <v>624</v>
      </c>
      <c r="CN1320">
        <v>2010</v>
      </c>
      <c r="CO1320">
        <v>2013</v>
      </c>
      <c r="CP1320" t="s">
        <v>157</v>
      </c>
      <c r="CQ1320" t="s">
        <v>157</v>
      </c>
      <c r="CW1320" t="s">
        <v>3016</v>
      </c>
      <c r="CX1320">
        <v>0</v>
      </c>
      <c r="CY1320" t="s">
        <v>677</v>
      </c>
    </row>
    <row r="1321" spans="1:103" hidden="1">
      <c r="C1321" t="s">
        <v>1741</v>
      </c>
      <c r="D1321" t="s">
        <v>592</v>
      </c>
      <c r="E1321" t="s">
        <v>3163</v>
      </c>
      <c r="F1321" t="s">
        <v>594</v>
      </c>
      <c r="G1321" t="s">
        <v>4613</v>
      </c>
      <c r="H1321">
        <v>11031</v>
      </c>
      <c r="I1321" t="s">
        <v>616</v>
      </c>
      <c r="J1321" t="s">
        <v>1302</v>
      </c>
      <c r="L1321" t="s">
        <v>617</v>
      </c>
      <c r="N1321" t="s">
        <v>4595</v>
      </c>
      <c r="O1321" t="s">
        <v>4590</v>
      </c>
      <c r="P1321" t="s">
        <v>4609</v>
      </c>
      <c r="Q1321" t="s">
        <v>4614</v>
      </c>
      <c r="R1321">
        <v>2550</v>
      </c>
      <c r="S1321">
        <v>2550</v>
      </c>
      <c r="T1321">
        <v>2103</v>
      </c>
      <c r="U1321">
        <v>33</v>
      </c>
      <c r="V1321">
        <v>33</v>
      </c>
      <c r="W1321">
        <v>21</v>
      </c>
      <c r="Y1321" t="s">
        <v>4615</v>
      </c>
      <c r="Z1321" t="s">
        <v>607</v>
      </c>
      <c r="AA1321">
        <v>5.9999999999999995E-4</v>
      </c>
      <c r="AB1321">
        <v>1.26E-2</v>
      </c>
      <c r="AC1321">
        <v>1.6000000000000001E-3</v>
      </c>
      <c r="AD1321" t="s">
        <v>606</v>
      </c>
      <c r="AE1321">
        <v>0.97350000000000003</v>
      </c>
      <c r="AF1321">
        <v>9.7000000000000003E-3</v>
      </c>
      <c r="AG1321">
        <v>1.1999999999999999E-3</v>
      </c>
      <c r="AH1321">
        <v>2.0000000000000001E-4</v>
      </c>
      <c r="AI1321">
        <v>1E-4</v>
      </c>
      <c r="AJ1321">
        <v>1E-4</v>
      </c>
      <c r="AK1321">
        <v>1E-4</v>
      </c>
      <c r="AL1321">
        <v>1.2999999999999999E-4</v>
      </c>
      <c r="AM1321">
        <v>8.0000000000000007E-5</v>
      </c>
      <c r="AN1321">
        <v>0</v>
      </c>
      <c r="AO1321">
        <v>0</v>
      </c>
      <c r="AP1321">
        <v>0</v>
      </c>
      <c r="AQ1321" t="s">
        <v>606</v>
      </c>
      <c r="AR1321" t="s">
        <v>606</v>
      </c>
      <c r="AS1321" t="s">
        <v>606</v>
      </c>
      <c r="AT1321" t="s">
        <v>606</v>
      </c>
      <c r="AU1321" t="s">
        <v>606</v>
      </c>
      <c r="BK1321">
        <v>0</v>
      </c>
      <c r="BL1321">
        <v>1.0000000000000001E-5</v>
      </c>
      <c r="BM1321">
        <v>0</v>
      </c>
      <c r="BN1321">
        <v>0</v>
      </c>
      <c r="BO1321">
        <v>0</v>
      </c>
      <c r="BP1321">
        <v>0</v>
      </c>
      <c r="BQ1321">
        <v>0</v>
      </c>
      <c r="BR1321">
        <v>6.0000000000000002E-5</v>
      </c>
      <c r="BS1321">
        <v>1.0000000000000001E-5</v>
      </c>
      <c r="BT1321">
        <v>1.0000000000000001E-5</v>
      </c>
      <c r="BU1321">
        <v>0</v>
      </c>
      <c r="BV1321">
        <v>0.56799999999999995</v>
      </c>
      <c r="BW1321">
        <v>0.6961408</v>
      </c>
      <c r="BX1321">
        <v>16.5</v>
      </c>
      <c r="BY1321">
        <v>4586.6000000000004</v>
      </c>
      <c r="BZ1321">
        <v>191.4</v>
      </c>
      <c r="CB1321">
        <v>102.8</v>
      </c>
      <c r="CC1321">
        <v>3.5494173500000001</v>
      </c>
      <c r="CD1321">
        <v>3.5464003449999999</v>
      </c>
      <c r="CE1321">
        <v>208.51</v>
      </c>
      <c r="CF1321" t="s">
        <v>609</v>
      </c>
      <c r="CG1321">
        <v>0</v>
      </c>
      <c r="CH1321" t="s">
        <v>4616</v>
      </c>
      <c r="CJ1321" t="s">
        <v>624</v>
      </c>
      <c r="CN1321">
        <v>2010</v>
      </c>
      <c r="CO1321">
        <v>2013</v>
      </c>
      <c r="CP1321" t="s">
        <v>157</v>
      </c>
      <c r="CQ1321" t="s">
        <v>157</v>
      </c>
      <c r="CW1321" t="s">
        <v>3016</v>
      </c>
      <c r="CX1321">
        <v>0</v>
      </c>
      <c r="CY1321" t="s">
        <v>677</v>
      </c>
    </row>
    <row r="1322" spans="1:103" hidden="1">
      <c r="C1322" t="s">
        <v>1741</v>
      </c>
      <c r="D1322" t="s">
        <v>592</v>
      </c>
      <c r="E1322" t="s">
        <v>3163</v>
      </c>
      <c r="F1322" t="s">
        <v>594</v>
      </c>
      <c r="G1322" t="s">
        <v>4617</v>
      </c>
      <c r="H1322">
        <v>11470</v>
      </c>
      <c r="I1322" t="s">
        <v>616</v>
      </c>
      <c r="J1322" t="s">
        <v>1302</v>
      </c>
      <c r="L1322" t="s">
        <v>617</v>
      </c>
      <c r="N1322" t="s">
        <v>4595</v>
      </c>
      <c r="O1322" t="s">
        <v>4590</v>
      </c>
      <c r="P1322" t="s">
        <v>4609</v>
      </c>
      <c r="Q1322" t="s">
        <v>4618</v>
      </c>
      <c r="R1322">
        <v>3100</v>
      </c>
      <c r="S1322">
        <v>3100</v>
      </c>
      <c r="T1322">
        <v>2590</v>
      </c>
      <c r="U1322">
        <v>33</v>
      </c>
      <c r="V1322">
        <v>33</v>
      </c>
      <c r="W1322">
        <v>21</v>
      </c>
      <c r="Y1322" t="s">
        <v>4615</v>
      </c>
      <c r="Z1322" t="s">
        <v>607</v>
      </c>
      <c r="AA1322">
        <v>4.0000000000000002E-4</v>
      </c>
      <c r="AB1322">
        <v>9.4000000000000004E-3</v>
      </c>
      <c r="AC1322">
        <v>8.5000000000000006E-3</v>
      </c>
      <c r="AD1322" t="s">
        <v>606</v>
      </c>
      <c r="AE1322">
        <v>0.97319999999999995</v>
      </c>
      <c r="AF1322">
        <v>6.4999999999999997E-3</v>
      </c>
      <c r="AG1322">
        <v>1.1000000000000001E-3</v>
      </c>
      <c r="AH1322">
        <v>2.0000000000000001E-4</v>
      </c>
      <c r="AI1322">
        <v>1E-4</v>
      </c>
      <c r="AJ1322">
        <v>1E-4</v>
      </c>
      <c r="AK1322">
        <v>1E-4</v>
      </c>
      <c r="AL1322">
        <v>1.1E-4</v>
      </c>
      <c r="AM1322">
        <v>8.0000000000000007E-5</v>
      </c>
      <c r="AN1322">
        <v>6.0000000000000002E-5</v>
      </c>
      <c r="AO1322">
        <v>0</v>
      </c>
      <c r="AP1322">
        <v>0</v>
      </c>
      <c r="AQ1322" t="s">
        <v>607</v>
      </c>
      <c r="AR1322" t="s">
        <v>607</v>
      </c>
      <c r="AS1322" t="s">
        <v>607</v>
      </c>
      <c r="AT1322" t="s">
        <v>606</v>
      </c>
      <c r="AU1322" t="s">
        <v>606</v>
      </c>
      <c r="BK1322">
        <v>0</v>
      </c>
      <c r="BL1322">
        <v>2.0000000000000002E-5</v>
      </c>
      <c r="BM1322">
        <v>1.0000000000000001E-5</v>
      </c>
      <c r="BN1322">
        <v>0</v>
      </c>
      <c r="BO1322">
        <v>0</v>
      </c>
      <c r="BP1322">
        <v>0</v>
      </c>
      <c r="BQ1322">
        <v>0</v>
      </c>
      <c r="BR1322">
        <v>6.9999999999999994E-5</v>
      </c>
      <c r="BS1322">
        <v>1.0000000000000001E-5</v>
      </c>
      <c r="BT1322">
        <v>1.0000000000000001E-5</v>
      </c>
      <c r="BU1322">
        <v>3.0000000000000001E-5</v>
      </c>
      <c r="BV1322">
        <v>0.57299999999999995</v>
      </c>
      <c r="BW1322">
        <v>0.70226880000000003</v>
      </c>
      <c r="BX1322">
        <v>16.600000000000001</v>
      </c>
      <c r="BY1322">
        <v>4609.2</v>
      </c>
      <c r="BZ1322">
        <v>192.1</v>
      </c>
      <c r="CB1322">
        <v>108.5</v>
      </c>
      <c r="CC1322">
        <v>3.7462235650000002</v>
      </c>
      <c r="CD1322">
        <v>3.7430392750000001</v>
      </c>
      <c r="CE1322">
        <v>219.79</v>
      </c>
      <c r="CF1322" t="s">
        <v>609</v>
      </c>
      <c r="CG1322">
        <v>0</v>
      </c>
      <c r="CH1322" t="s">
        <v>4619</v>
      </c>
      <c r="CJ1322" t="s">
        <v>624</v>
      </c>
      <c r="CN1322">
        <v>2010</v>
      </c>
      <c r="CO1322">
        <v>2013</v>
      </c>
      <c r="CP1322" t="s">
        <v>157</v>
      </c>
      <c r="CQ1322" t="s">
        <v>157</v>
      </c>
      <c r="CW1322" t="s">
        <v>3016</v>
      </c>
      <c r="CX1322">
        <v>0</v>
      </c>
      <c r="CY1322" t="s">
        <v>677</v>
      </c>
    </row>
    <row r="1323" spans="1:103" hidden="1">
      <c r="C1323" t="s">
        <v>1741</v>
      </c>
      <c r="D1323" t="s">
        <v>592</v>
      </c>
      <c r="E1323" t="s">
        <v>3163</v>
      </c>
      <c r="F1323" t="s">
        <v>594</v>
      </c>
      <c r="G1323" t="s">
        <v>4620</v>
      </c>
      <c r="H1323">
        <v>12105</v>
      </c>
      <c r="I1323" t="s">
        <v>616</v>
      </c>
      <c r="J1323" t="s">
        <v>1302</v>
      </c>
      <c r="L1323" t="s">
        <v>617</v>
      </c>
      <c r="N1323" t="s">
        <v>4595</v>
      </c>
      <c r="O1323" t="s">
        <v>4590</v>
      </c>
      <c r="P1323" t="s">
        <v>4609</v>
      </c>
      <c r="Q1323" t="s">
        <v>4621</v>
      </c>
      <c r="R1323">
        <v>7300</v>
      </c>
      <c r="S1323">
        <v>7300</v>
      </c>
      <c r="T1323">
        <v>2580</v>
      </c>
      <c r="U1323">
        <v>20</v>
      </c>
      <c r="V1323">
        <v>20</v>
      </c>
      <c r="W1323">
        <v>21</v>
      </c>
      <c r="Y1323" t="s">
        <v>4615</v>
      </c>
      <c r="Z1323" t="s">
        <v>607</v>
      </c>
      <c r="AA1323">
        <v>4.0000000000000002E-4</v>
      </c>
      <c r="AB1323">
        <v>9.7999999999999997E-3</v>
      </c>
      <c r="AC1323">
        <v>7.6E-3</v>
      </c>
      <c r="AD1323" t="s">
        <v>606</v>
      </c>
      <c r="AE1323">
        <v>0.97299999999999998</v>
      </c>
      <c r="AF1323">
        <v>6.4000000000000003E-3</v>
      </c>
      <c r="AG1323">
        <v>1.1000000000000001E-3</v>
      </c>
      <c r="AH1323">
        <v>4.0000000000000002E-4</v>
      </c>
      <c r="AI1323">
        <v>2.0000000000000001E-4</v>
      </c>
      <c r="AJ1323">
        <v>2.0000000000000001E-4</v>
      </c>
      <c r="AK1323">
        <v>1E-4</v>
      </c>
      <c r="AL1323">
        <v>1.4999999999999999E-4</v>
      </c>
      <c r="AM1323">
        <v>5.0000000000000002E-5</v>
      </c>
      <c r="AN1323">
        <v>2.5999999999999998E-4</v>
      </c>
      <c r="AO1323">
        <v>1E-4</v>
      </c>
      <c r="AP1323">
        <v>0</v>
      </c>
      <c r="AQ1323" t="s">
        <v>606</v>
      </c>
      <c r="AR1323" t="s">
        <v>606</v>
      </c>
      <c r="AS1323" t="s">
        <v>606</v>
      </c>
      <c r="AT1323" t="s">
        <v>606</v>
      </c>
      <c r="AU1323" t="s">
        <v>606</v>
      </c>
      <c r="BK1323">
        <v>1.0000000000000001E-5</v>
      </c>
      <c r="BL1323">
        <v>3.0000000000000001E-5</v>
      </c>
      <c r="BM1323">
        <v>0</v>
      </c>
      <c r="BN1323">
        <v>0</v>
      </c>
      <c r="BO1323">
        <v>0</v>
      </c>
      <c r="BP1323">
        <v>0</v>
      </c>
      <c r="BQ1323">
        <v>0</v>
      </c>
      <c r="BR1323">
        <v>1.2E-4</v>
      </c>
      <c r="BS1323">
        <v>2.0000000000000002E-5</v>
      </c>
      <c r="BT1323">
        <v>2.0000000000000002E-5</v>
      </c>
      <c r="BU1323">
        <v>4.0000000000000003E-5</v>
      </c>
      <c r="BV1323">
        <v>0.57399999999999995</v>
      </c>
      <c r="BW1323">
        <v>0.70349439999999996</v>
      </c>
      <c r="BX1323">
        <v>16.600000000000001</v>
      </c>
      <c r="BY1323">
        <v>4605.1000000000004</v>
      </c>
      <c r="BZ1323">
        <v>192.2</v>
      </c>
      <c r="CB1323">
        <v>106.5</v>
      </c>
      <c r="CC1323">
        <v>3.6771687530000001</v>
      </c>
      <c r="CD1323">
        <v>3.674043159</v>
      </c>
      <c r="CE1323">
        <v>216.16</v>
      </c>
      <c r="CF1323" t="s">
        <v>609</v>
      </c>
      <c r="CG1323">
        <v>0</v>
      </c>
      <c r="CH1323" t="s">
        <v>4622</v>
      </c>
      <c r="CJ1323" t="s">
        <v>624</v>
      </c>
      <c r="CN1323">
        <v>2010</v>
      </c>
      <c r="CO1323">
        <v>2013</v>
      </c>
      <c r="CP1323" t="s">
        <v>157</v>
      </c>
      <c r="CQ1323" t="s">
        <v>157</v>
      </c>
      <c r="CW1323" t="s">
        <v>3016</v>
      </c>
      <c r="CX1323">
        <v>0</v>
      </c>
      <c r="CY1323" t="s">
        <v>677</v>
      </c>
    </row>
    <row r="1324" spans="1:103" hidden="1">
      <c r="B1324">
        <v>76620</v>
      </c>
      <c r="C1324" t="s">
        <v>3617</v>
      </c>
      <c r="D1324" t="s">
        <v>592</v>
      </c>
      <c r="E1324" t="s">
        <v>4136</v>
      </c>
      <c r="F1324" t="s">
        <v>594</v>
      </c>
      <c r="G1324" t="s">
        <v>4623</v>
      </c>
      <c r="H1324">
        <v>9378</v>
      </c>
      <c r="I1324" t="s">
        <v>616</v>
      </c>
      <c r="J1324" t="s">
        <v>3619</v>
      </c>
      <c r="K1324">
        <v>10378</v>
      </c>
      <c r="L1324" t="s">
        <v>3609</v>
      </c>
      <c r="M1324" t="s">
        <v>3762</v>
      </c>
      <c r="N1324" t="s">
        <v>4609</v>
      </c>
      <c r="O1324" t="s">
        <v>4624</v>
      </c>
      <c r="P1324" t="s">
        <v>4625</v>
      </c>
      <c r="Q1324" t="s">
        <v>823</v>
      </c>
      <c r="R1324">
        <v>601</v>
      </c>
      <c r="S1324">
        <v>601</v>
      </c>
      <c r="T1324">
        <v>473</v>
      </c>
      <c r="U1324">
        <v>2</v>
      </c>
      <c r="V1324">
        <v>2</v>
      </c>
      <c r="W1324">
        <v>20</v>
      </c>
      <c r="Z1324" t="s">
        <v>607</v>
      </c>
      <c r="AA1324">
        <v>1E-4</v>
      </c>
      <c r="AB1324">
        <v>5.9999999999999995E-4</v>
      </c>
      <c r="AC1324">
        <v>1.4200000000000001E-2</v>
      </c>
      <c r="AD1324" t="s">
        <v>606</v>
      </c>
      <c r="AE1324">
        <v>0.83950000000000002</v>
      </c>
      <c r="AF1324">
        <v>8.4400000000000003E-2</v>
      </c>
      <c r="AG1324">
        <v>3.4200000000000001E-2</v>
      </c>
      <c r="AH1324">
        <v>5.1999999999999998E-3</v>
      </c>
      <c r="AI1324">
        <v>1.0800000000000001E-2</v>
      </c>
      <c r="AJ1324">
        <v>3.2000000000000002E-3</v>
      </c>
      <c r="AK1324">
        <v>3.8E-3</v>
      </c>
      <c r="AL1324">
        <v>1.6000000000000001E-3</v>
      </c>
      <c r="AM1324">
        <v>6.9999999999999994E-5</v>
      </c>
      <c r="AN1324">
        <v>4.2000000000000002E-4</v>
      </c>
      <c r="AO1324">
        <v>6.0000000000000002E-5</v>
      </c>
      <c r="AP1324">
        <v>0</v>
      </c>
      <c r="AQ1324" t="s">
        <v>607</v>
      </c>
      <c r="AR1324" t="s">
        <v>606</v>
      </c>
      <c r="AS1324" t="s">
        <v>607</v>
      </c>
      <c r="AT1324" t="s">
        <v>606</v>
      </c>
      <c r="AU1324" t="s">
        <v>606</v>
      </c>
      <c r="BK1324">
        <v>1.8000000000000001E-4</v>
      </c>
      <c r="BL1324">
        <v>5.0000000000000002E-5</v>
      </c>
      <c r="BM1324">
        <v>9.0000000000000006E-5</v>
      </c>
      <c r="BN1324">
        <v>0</v>
      </c>
      <c r="BO1324">
        <v>1.0000000000000001E-5</v>
      </c>
      <c r="BP1324">
        <v>3.0000000000000001E-5</v>
      </c>
      <c r="BQ1324">
        <v>0</v>
      </c>
      <c r="BR1324">
        <v>9.5E-4</v>
      </c>
      <c r="BS1324">
        <v>2.4000000000000001E-4</v>
      </c>
      <c r="BT1324">
        <v>2.1000000000000001E-4</v>
      </c>
      <c r="BU1324">
        <v>9.0000000000000006E-5</v>
      </c>
      <c r="BV1324">
        <v>0.68899999999999995</v>
      </c>
      <c r="BW1324">
        <v>0.84443840000000003</v>
      </c>
      <c r="BX1324">
        <v>19.899999999999999</v>
      </c>
      <c r="BY1324">
        <v>4620.3</v>
      </c>
      <c r="BZ1324">
        <v>214.8</v>
      </c>
      <c r="CB1324">
        <v>95.5</v>
      </c>
      <c r="CC1324">
        <v>3.297367285</v>
      </c>
      <c r="CD1324">
        <v>3.294564523</v>
      </c>
      <c r="CE1324">
        <v>189.3</v>
      </c>
      <c r="CF1324" t="s">
        <v>609</v>
      </c>
      <c r="CG1324">
        <v>0</v>
      </c>
      <c r="CH1324" t="s">
        <v>3620</v>
      </c>
      <c r="CJ1324" t="s">
        <v>3621</v>
      </c>
      <c r="CR1324" t="s">
        <v>780</v>
      </c>
      <c r="CS1324" t="s">
        <v>780</v>
      </c>
      <c r="CT1324">
        <v>5.58</v>
      </c>
      <c r="CU1324">
        <v>859.5</v>
      </c>
      <c r="CV1324">
        <v>855.3</v>
      </c>
      <c r="CW1324" t="s">
        <v>4626</v>
      </c>
      <c r="CX1324">
        <v>0</v>
      </c>
      <c r="CY1324" t="s">
        <v>677</v>
      </c>
    </row>
    <row r="1325" spans="1:103" hidden="1">
      <c r="B1325">
        <v>79040</v>
      </c>
      <c r="C1325" t="s">
        <v>3105</v>
      </c>
      <c r="D1325" t="s">
        <v>592</v>
      </c>
      <c r="E1325" t="s">
        <v>614</v>
      </c>
      <c r="F1325" t="s">
        <v>594</v>
      </c>
      <c r="G1325" t="s">
        <v>4627</v>
      </c>
      <c r="H1325">
        <v>17692</v>
      </c>
      <c r="I1325" t="s">
        <v>616</v>
      </c>
      <c r="J1325" t="s">
        <v>1302</v>
      </c>
      <c r="L1325" t="s">
        <v>617</v>
      </c>
      <c r="N1325" t="s">
        <v>4625</v>
      </c>
      <c r="O1325" t="s">
        <v>4628</v>
      </c>
      <c r="P1325" t="s">
        <v>4629</v>
      </c>
      <c r="Q1325" t="s">
        <v>4009</v>
      </c>
      <c r="R1325" t="s">
        <v>694</v>
      </c>
      <c r="S1325" t="s">
        <v>694</v>
      </c>
      <c r="T1325">
        <v>7254</v>
      </c>
      <c r="U1325">
        <v>18</v>
      </c>
      <c r="V1325">
        <v>18</v>
      </c>
      <c r="W1325">
        <v>21</v>
      </c>
      <c r="Y1325" t="s">
        <v>4630</v>
      </c>
      <c r="Z1325" t="s">
        <v>607</v>
      </c>
      <c r="AA1325">
        <v>4.0000000000000002E-4</v>
      </c>
      <c r="AB1325">
        <v>7.9000000000000008E-3</v>
      </c>
      <c r="AC1325">
        <v>1.95E-2</v>
      </c>
      <c r="AD1325" t="s">
        <v>606</v>
      </c>
      <c r="AE1325">
        <v>0.96489999999999998</v>
      </c>
      <c r="AF1325">
        <v>5.5999999999999999E-3</v>
      </c>
      <c r="AG1325">
        <v>8.9999999999999998E-4</v>
      </c>
      <c r="AH1325">
        <v>1E-4</v>
      </c>
      <c r="AI1325">
        <v>1E-4</v>
      </c>
      <c r="AJ1325">
        <v>1E-4</v>
      </c>
      <c r="AK1325">
        <v>1E-4</v>
      </c>
      <c r="AL1325">
        <v>1E-4</v>
      </c>
      <c r="AM1325">
        <v>8.0000000000000007E-5</v>
      </c>
      <c r="AN1325">
        <v>6.9999999999999994E-5</v>
      </c>
      <c r="AO1325">
        <v>0</v>
      </c>
      <c r="AP1325">
        <v>0</v>
      </c>
      <c r="AQ1325" t="s">
        <v>607</v>
      </c>
      <c r="AR1325" t="s">
        <v>607</v>
      </c>
      <c r="AS1325" t="s">
        <v>607</v>
      </c>
      <c r="AT1325" t="s">
        <v>607</v>
      </c>
      <c r="AU1325" t="s">
        <v>606</v>
      </c>
      <c r="BK1325">
        <v>0</v>
      </c>
      <c r="BL1325">
        <v>2.0000000000000002E-5</v>
      </c>
      <c r="BM1325">
        <v>0</v>
      </c>
      <c r="BN1325">
        <v>0</v>
      </c>
      <c r="BO1325">
        <v>0</v>
      </c>
      <c r="BP1325">
        <v>0</v>
      </c>
      <c r="BQ1325">
        <v>0</v>
      </c>
      <c r="BR1325">
        <v>8.0000000000000007E-5</v>
      </c>
      <c r="BS1325">
        <v>1.0000000000000001E-5</v>
      </c>
      <c r="BT1325">
        <v>1.0000000000000001E-5</v>
      </c>
      <c r="BU1325">
        <v>3.0000000000000001E-5</v>
      </c>
      <c r="BV1325">
        <v>0.58199999999999996</v>
      </c>
      <c r="BW1325">
        <v>0.71329920000000002</v>
      </c>
      <c r="BX1325">
        <v>16.8</v>
      </c>
      <c r="BY1325">
        <v>4641.8</v>
      </c>
      <c r="BZ1325">
        <v>193.3</v>
      </c>
      <c r="CB1325">
        <v>106.7</v>
      </c>
      <c r="CC1325">
        <v>3.6840742340000001</v>
      </c>
      <c r="CD1325">
        <v>3.6809427709999998</v>
      </c>
      <c r="CE1325">
        <v>215.92</v>
      </c>
      <c r="CF1325" t="s">
        <v>609</v>
      </c>
      <c r="CG1325">
        <v>0</v>
      </c>
      <c r="CH1325" t="s">
        <v>628</v>
      </c>
      <c r="CJ1325" t="s">
        <v>624</v>
      </c>
      <c r="CW1325" t="s">
        <v>4631</v>
      </c>
      <c r="CX1325">
        <v>0</v>
      </c>
      <c r="CY1325" t="s">
        <v>677</v>
      </c>
    </row>
    <row r="1326" spans="1:103" hidden="1">
      <c r="B1326">
        <v>79041</v>
      </c>
      <c r="C1326" t="s">
        <v>3105</v>
      </c>
      <c r="D1326" t="s">
        <v>592</v>
      </c>
      <c r="E1326" t="s">
        <v>614</v>
      </c>
      <c r="F1326" t="s">
        <v>594</v>
      </c>
      <c r="G1326" t="s">
        <v>4632</v>
      </c>
      <c r="H1326">
        <v>17082</v>
      </c>
      <c r="I1326" t="s">
        <v>616</v>
      </c>
      <c r="J1326" t="s">
        <v>1302</v>
      </c>
      <c r="L1326" t="s">
        <v>617</v>
      </c>
      <c r="N1326" t="s">
        <v>4625</v>
      </c>
      <c r="O1326" t="s">
        <v>4628</v>
      </c>
      <c r="P1326" t="s">
        <v>4629</v>
      </c>
      <c r="Q1326" t="s">
        <v>3979</v>
      </c>
      <c r="R1326" t="s">
        <v>694</v>
      </c>
      <c r="S1326" t="s">
        <v>694</v>
      </c>
      <c r="T1326">
        <v>7506</v>
      </c>
      <c r="U1326">
        <v>23</v>
      </c>
      <c r="V1326">
        <v>23</v>
      </c>
      <c r="W1326">
        <v>21</v>
      </c>
      <c r="Y1326" t="s">
        <v>4633</v>
      </c>
      <c r="Z1326" t="s">
        <v>607</v>
      </c>
      <c r="AA1326">
        <v>4.0000000000000002E-4</v>
      </c>
      <c r="AB1326">
        <v>8.0999999999999996E-3</v>
      </c>
      <c r="AC1326">
        <v>1.9400000000000001E-2</v>
      </c>
      <c r="AD1326" t="s">
        <v>606</v>
      </c>
      <c r="AE1326">
        <v>0.96540000000000004</v>
      </c>
      <c r="AF1326">
        <v>5.5999999999999999E-3</v>
      </c>
      <c r="AG1326">
        <v>5.0000000000000001E-4</v>
      </c>
      <c r="AH1326" t="s">
        <v>606</v>
      </c>
      <c r="AI1326" t="s">
        <v>606</v>
      </c>
      <c r="AJ1326">
        <v>1E-4</v>
      </c>
      <c r="AK1326">
        <v>1E-4</v>
      </c>
      <c r="AL1326">
        <v>1E-4</v>
      </c>
      <c r="AM1326">
        <v>8.0000000000000007E-5</v>
      </c>
      <c r="AN1326">
        <v>6.9999999999999994E-5</v>
      </c>
      <c r="AO1326">
        <v>0</v>
      </c>
      <c r="AP1326">
        <v>0</v>
      </c>
      <c r="AQ1326" t="s">
        <v>606</v>
      </c>
      <c r="AR1326" t="s">
        <v>606</v>
      </c>
      <c r="AS1326" t="s">
        <v>606</v>
      </c>
      <c r="AT1326" t="s">
        <v>606</v>
      </c>
      <c r="AU1326" t="s">
        <v>606</v>
      </c>
      <c r="BK1326">
        <v>0</v>
      </c>
      <c r="BL1326">
        <v>2.0000000000000002E-5</v>
      </c>
      <c r="BM1326">
        <v>0</v>
      </c>
      <c r="BN1326">
        <v>0</v>
      </c>
      <c r="BO1326">
        <v>0</v>
      </c>
      <c r="BP1326">
        <v>0</v>
      </c>
      <c r="BQ1326">
        <v>0</v>
      </c>
      <c r="BR1326">
        <v>8.0000000000000007E-5</v>
      </c>
      <c r="BS1326">
        <v>1.0000000000000001E-5</v>
      </c>
      <c r="BT1326">
        <v>1.0000000000000001E-5</v>
      </c>
      <c r="BU1326">
        <v>3.0000000000000001E-5</v>
      </c>
      <c r="BV1326">
        <v>0.58099999999999996</v>
      </c>
      <c r="BW1326">
        <v>0.71207359999999997</v>
      </c>
      <c r="BX1326">
        <v>16.8</v>
      </c>
      <c r="BY1326">
        <v>4641.6000000000004</v>
      </c>
      <c r="BZ1326">
        <v>193.1</v>
      </c>
      <c r="CB1326">
        <v>102.9</v>
      </c>
      <c r="CC1326">
        <v>3.552870091</v>
      </c>
      <c r="CD1326">
        <v>3.5498501509999998</v>
      </c>
      <c r="CE1326">
        <v>208.73</v>
      </c>
      <c r="CF1326" t="s">
        <v>609</v>
      </c>
      <c r="CG1326">
        <v>0</v>
      </c>
      <c r="CH1326" t="s">
        <v>631</v>
      </c>
      <c r="CJ1326" t="s">
        <v>624</v>
      </c>
      <c r="CW1326" t="s">
        <v>4631</v>
      </c>
      <c r="CX1326">
        <v>0</v>
      </c>
      <c r="CY1326" t="s">
        <v>677</v>
      </c>
    </row>
    <row r="1327" spans="1:103" hidden="1">
      <c r="B1327">
        <v>86448</v>
      </c>
      <c r="C1327" t="s">
        <v>4634</v>
      </c>
      <c r="D1327" t="s">
        <v>592</v>
      </c>
      <c r="E1327" t="s">
        <v>614</v>
      </c>
      <c r="F1327" t="s">
        <v>594</v>
      </c>
      <c r="G1327" t="s">
        <v>4635</v>
      </c>
      <c r="H1327">
        <v>16431</v>
      </c>
      <c r="I1327" t="s">
        <v>616</v>
      </c>
      <c r="J1327" t="s">
        <v>3635</v>
      </c>
      <c r="L1327" t="s">
        <v>2310</v>
      </c>
      <c r="N1327" t="s">
        <v>4625</v>
      </c>
      <c r="O1327" t="s">
        <v>4636</v>
      </c>
      <c r="P1327" t="s">
        <v>4629</v>
      </c>
      <c r="Q1327" t="s">
        <v>712</v>
      </c>
      <c r="R1327">
        <v>4110</v>
      </c>
      <c r="S1327">
        <v>4110</v>
      </c>
      <c r="T1327">
        <v>3578</v>
      </c>
      <c r="U1327">
        <v>33</v>
      </c>
      <c r="V1327">
        <v>33</v>
      </c>
      <c r="W1327">
        <v>21</v>
      </c>
      <c r="Y1327" t="s">
        <v>4637</v>
      </c>
      <c r="Z1327" t="s">
        <v>607</v>
      </c>
      <c r="AA1327">
        <v>2.0000000000000001E-4</v>
      </c>
      <c r="AB1327">
        <v>5.1999999999999998E-3</v>
      </c>
      <c r="AC1327">
        <v>5.1499999999999997E-2</v>
      </c>
      <c r="AD1327" t="s">
        <v>606</v>
      </c>
      <c r="AE1327">
        <v>0.93769999999999998</v>
      </c>
      <c r="AF1327">
        <v>5.3E-3</v>
      </c>
      <c r="AG1327">
        <v>1E-4</v>
      </c>
      <c r="AH1327" t="s">
        <v>606</v>
      </c>
      <c r="AI1327" t="s">
        <v>606</v>
      </c>
      <c r="AJ1327" t="s">
        <v>607</v>
      </c>
      <c r="AK1327" t="s">
        <v>607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 t="s">
        <v>607</v>
      </c>
      <c r="AR1327" t="s">
        <v>606</v>
      </c>
      <c r="AS1327" t="s">
        <v>606</v>
      </c>
      <c r="AT1327" t="s">
        <v>606</v>
      </c>
      <c r="AU1327" t="s">
        <v>606</v>
      </c>
      <c r="BK1327">
        <v>0</v>
      </c>
      <c r="BL1327">
        <v>0</v>
      </c>
      <c r="BM1327">
        <v>0</v>
      </c>
      <c r="BN1327">
        <v>0</v>
      </c>
      <c r="BO1327">
        <v>0</v>
      </c>
      <c r="BP1327">
        <v>0</v>
      </c>
      <c r="BQ1327">
        <v>0</v>
      </c>
      <c r="BR1327">
        <v>0</v>
      </c>
      <c r="BS1327">
        <v>0</v>
      </c>
      <c r="BT1327">
        <v>0</v>
      </c>
      <c r="BU1327">
        <v>0</v>
      </c>
      <c r="BV1327">
        <v>0.60799999999999998</v>
      </c>
      <c r="BW1327">
        <v>0.74516479999999996</v>
      </c>
      <c r="BX1327">
        <v>17.600000000000001</v>
      </c>
      <c r="BY1327">
        <v>4736.3</v>
      </c>
      <c r="BZ1327">
        <v>196.7</v>
      </c>
      <c r="CB1327">
        <v>106.4</v>
      </c>
      <c r="CC1327">
        <v>3.6737160119999999</v>
      </c>
      <c r="CD1327">
        <v>3.6705933530000001</v>
      </c>
      <c r="CE1327">
        <v>201.52</v>
      </c>
      <c r="CF1327" t="s">
        <v>609</v>
      </c>
      <c r="CG1327">
        <v>0</v>
      </c>
      <c r="CH1327" t="s">
        <v>4638</v>
      </c>
      <c r="CJ1327" t="s">
        <v>3639</v>
      </c>
      <c r="CW1327" t="s">
        <v>4631</v>
      </c>
      <c r="CX1327">
        <v>0</v>
      </c>
      <c r="CY1327" t="s">
        <v>677</v>
      </c>
    </row>
    <row r="1328" spans="1:103" hidden="1">
      <c r="B1328">
        <v>83945</v>
      </c>
      <c r="C1328" t="s">
        <v>1741</v>
      </c>
      <c r="D1328" t="s">
        <v>592</v>
      </c>
      <c r="E1328" t="s">
        <v>3163</v>
      </c>
      <c r="F1328" t="s">
        <v>594</v>
      </c>
      <c r="G1328" t="s">
        <v>4639</v>
      </c>
      <c r="H1328">
        <v>17522</v>
      </c>
      <c r="I1328" t="s">
        <v>616</v>
      </c>
      <c r="J1328" t="s">
        <v>1302</v>
      </c>
      <c r="L1328" t="s">
        <v>617</v>
      </c>
      <c r="N1328" t="s">
        <v>4629</v>
      </c>
      <c r="O1328" t="s">
        <v>4625</v>
      </c>
      <c r="P1328" t="s">
        <v>4640</v>
      </c>
      <c r="Q1328" t="s">
        <v>2082</v>
      </c>
      <c r="R1328">
        <v>430</v>
      </c>
      <c r="S1328">
        <v>430</v>
      </c>
      <c r="T1328">
        <v>392</v>
      </c>
      <c r="U1328">
        <v>2</v>
      </c>
      <c r="V1328">
        <v>2</v>
      </c>
      <c r="W1328">
        <v>20</v>
      </c>
      <c r="Y1328" t="s">
        <v>4013</v>
      </c>
      <c r="Z1328" t="s">
        <v>607</v>
      </c>
      <c r="AA1328">
        <v>2.9999999999999997E-4</v>
      </c>
      <c r="AB1328">
        <v>5.4999999999999997E-3</v>
      </c>
      <c r="AC1328">
        <v>3.95E-2</v>
      </c>
      <c r="AD1328" t="s">
        <v>607</v>
      </c>
      <c r="AE1328">
        <v>0.94789999999999996</v>
      </c>
      <c r="AF1328">
        <v>6.4000000000000003E-3</v>
      </c>
      <c r="AG1328">
        <v>4.0000000000000002E-4</v>
      </c>
      <c r="AH1328" t="s">
        <v>607</v>
      </c>
      <c r="AI1328" t="s">
        <v>607</v>
      </c>
      <c r="AJ1328" t="s">
        <v>607</v>
      </c>
      <c r="AK1328" t="s">
        <v>607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 t="s">
        <v>606</v>
      </c>
      <c r="AR1328" t="s">
        <v>606</v>
      </c>
      <c r="AS1328" t="s">
        <v>606</v>
      </c>
      <c r="AT1328" t="s">
        <v>606</v>
      </c>
      <c r="AU1328" t="s">
        <v>606</v>
      </c>
      <c r="BK1328">
        <v>0</v>
      </c>
      <c r="BL1328">
        <v>0</v>
      </c>
      <c r="BM1328">
        <v>0</v>
      </c>
      <c r="BN1328">
        <v>0</v>
      </c>
      <c r="BO1328">
        <v>0</v>
      </c>
      <c r="BP1328">
        <v>0</v>
      </c>
      <c r="BQ1328">
        <v>0</v>
      </c>
      <c r="BR1328">
        <v>0</v>
      </c>
      <c r="BS1328">
        <v>0</v>
      </c>
      <c r="BT1328">
        <v>0</v>
      </c>
      <c r="BU1328">
        <v>0</v>
      </c>
      <c r="BV1328">
        <v>0.59799999999999998</v>
      </c>
      <c r="BW1328">
        <v>0.73290880000000003</v>
      </c>
      <c r="BX1328">
        <v>17.3</v>
      </c>
      <c r="BY1328">
        <v>4702.3999999999996</v>
      </c>
      <c r="BZ1328">
        <v>195.5</v>
      </c>
      <c r="CB1328">
        <v>105.5</v>
      </c>
      <c r="CC1328">
        <v>3.6426413470000001</v>
      </c>
      <c r="CD1328">
        <v>3.6395451009999999</v>
      </c>
      <c r="CE1328">
        <v>213.33</v>
      </c>
      <c r="CF1328" t="s">
        <v>609</v>
      </c>
      <c r="CG1328">
        <v>2.5</v>
      </c>
      <c r="CH1328" t="s">
        <v>2083</v>
      </c>
      <c r="CJ1328" t="s">
        <v>624</v>
      </c>
      <c r="CW1328" t="s">
        <v>4641</v>
      </c>
      <c r="CX1328">
        <v>0</v>
      </c>
      <c r="CY1328" t="s">
        <v>677</v>
      </c>
    </row>
    <row r="1329" spans="1:103" hidden="1">
      <c r="C1329" t="s">
        <v>2139</v>
      </c>
      <c r="D1329" t="s">
        <v>592</v>
      </c>
      <c r="E1329" t="s">
        <v>3163</v>
      </c>
      <c r="F1329" t="s">
        <v>594</v>
      </c>
      <c r="G1329" t="s">
        <v>4642</v>
      </c>
      <c r="H1329">
        <v>17273</v>
      </c>
      <c r="I1329" t="s">
        <v>616</v>
      </c>
      <c r="J1329" t="s">
        <v>1302</v>
      </c>
      <c r="L1329" t="s">
        <v>617</v>
      </c>
      <c r="N1329" t="s">
        <v>4629</v>
      </c>
      <c r="O1329" t="s">
        <v>4625</v>
      </c>
      <c r="P1329" t="s">
        <v>4640</v>
      </c>
      <c r="Q1329" t="s">
        <v>3158</v>
      </c>
      <c r="R1329">
        <v>2650</v>
      </c>
      <c r="S1329">
        <v>2650</v>
      </c>
      <c r="T1329">
        <v>1920</v>
      </c>
      <c r="U1329">
        <v>21</v>
      </c>
      <c r="V1329">
        <v>21</v>
      </c>
      <c r="W1329">
        <v>20</v>
      </c>
      <c r="Y1329" t="s">
        <v>4643</v>
      </c>
      <c r="Z1329" t="s">
        <v>607</v>
      </c>
      <c r="AA1329">
        <v>2.9999999999999997E-4</v>
      </c>
      <c r="AB1329">
        <v>7.4999999999999997E-3</v>
      </c>
      <c r="AC1329">
        <v>5.4600000000000003E-2</v>
      </c>
      <c r="AD1329" t="s">
        <v>607</v>
      </c>
      <c r="AE1329">
        <v>0.93030000000000002</v>
      </c>
      <c r="AF1329">
        <v>5.4999999999999997E-3</v>
      </c>
      <c r="AG1329">
        <v>8.9999999999999998E-4</v>
      </c>
      <c r="AH1329">
        <v>2.0000000000000001E-4</v>
      </c>
      <c r="AI1329">
        <v>1E-4</v>
      </c>
      <c r="AJ1329">
        <v>1E-4</v>
      </c>
      <c r="AK1329">
        <v>1E-4</v>
      </c>
      <c r="AL1329">
        <v>1E-4</v>
      </c>
      <c r="AM1329">
        <v>6.9999999999999994E-5</v>
      </c>
      <c r="AN1329">
        <v>6.9999999999999994E-5</v>
      </c>
      <c r="AO1329">
        <v>0</v>
      </c>
      <c r="AP1329">
        <v>0</v>
      </c>
      <c r="AQ1329" t="s">
        <v>607</v>
      </c>
      <c r="AR1329" t="s">
        <v>607</v>
      </c>
      <c r="AS1329" t="s">
        <v>607</v>
      </c>
      <c r="AT1329" t="s">
        <v>606</v>
      </c>
      <c r="AU1329" t="s">
        <v>606</v>
      </c>
      <c r="BK1329">
        <v>1.0000000000000001E-5</v>
      </c>
      <c r="BL1329">
        <v>2.0000000000000002E-5</v>
      </c>
      <c r="BM1329">
        <v>0</v>
      </c>
      <c r="BN1329">
        <v>0</v>
      </c>
      <c r="BO1329">
        <v>0</v>
      </c>
      <c r="BP1329">
        <v>0</v>
      </c>
      <c r="BQ1329">
        <v>0</v>
      </c>
      <c r="BR1329">
        <v>8.0000000000000007E-5</v>
      </c>
      <c r="BS1329">
        <v>1.0000000000000001E-5</v>
      </c>
      <c r="BT1329">
        <v>1.0000000000000001E-5</v>
      </c>
      <c r="BU1329">
        <v>3.0000000000000001E-5</v>
      </c>
      <c r="BV1329">
        <v>0.61599999999999999</v>
      </c>
      <c r="BW1329">
        <v>0.75496960000000002</v>
      </c>
      <c r="BX1329">
        <v>17.8</v>
      </c>
      <c r="BY1329">
        <v>4740</v>
      </c>
      <c r="BZ1329">
        <v>197.3</v>
      </c>
      <c r="CB1329">
        <v>108.6</v>
      </c>
      <c r="CC1329">
        <v>3.749676306</v>
      </c>
      <c r="CD1329">
        <v>3.746489081</v>
      </c>
      <c r="CE1329">
        <v>220.38</v>
      </c>
      <c r="CF1329" t="s">
        <v>609</v>
      </c>
      <c r="CG1329">
        <v>35</v>
      </c>
      <c r="CH1329" t="s">
        <v>3160</v>
      </c>
      <c r="CJ1329" t="s">
        <v>624</v>
      </c>
      <c r="CW1329" t="s">
        <v>4641</v>
      </c>
      <c r="CX1329">
        <v>0</v>
      </c>
      <c r="CY1329" t="s">
        <v>677</v>
      </c>
    </row>
    <row r="1330" spans="1:103" hidden="1">
      <c r="B1330">
        <v>76728</v>
      </c>
      <c r="C1330" t="s">
        <v>4644</v>
      </c>
      <c r="D1330" t="s">
        <v>592</v>
      </c>
      <c r="E1330" t="s">
        <v>3163</v>
      </c>
      <c r="F1330" t="s">
        <v>594</v>
      </c>
      <c r="G1330" t="s">
        <v>4645</v>
      </c>
      <c r="H1330">
        <v>16228</v>
      </c>
      <c r="I1330" t="s">
        <v>616</v>
      </c>
      <c r="J1330" t="s">
        <v>1087</v>
      </c>
      <c r="K1330">
        <v>17476</v>
      </c>
      <c r="L1330" t="s">
        <v>1088</v>
      </c>
      <c r="M1330" t="s">
        <v>959</v>
      </c>
      <c r="N1330" t="s">
        <v>4629</v>
      </c>
      <c r="O1330" t="s">
        <v>4625</v>
      </c>
      <c r="P1330" t="s">
        <v>4640</v>
      </c>
      <c r="Q1330" t="s">
        <v>1063</v>
      </c>
      <c r="R1330">
        <v>600</v>
      </c>
      <c r="S1330">
        <v>600</v>
      </c>
      <c r="T1330">
        <v>278</v>
      </c>
      <c r="U1330">
        <v>6</v>
      </c>
      <c r="V1330">
        <v>6</v>
      </c>
      <c r="W1330">
        <v>20</v>
      </c>
      <c r="Y1330" t="s">
        <v>4247</v>
      </c>
      <c r="Z1330" t="s">
        <v>607</v>
      </c>
      <c r="AA1330">
        <v>4.0000000000000002E-4</v>
      </c>
      <c r="AB1330">
        <v>1.0200000000000001E-2</v>
      </c>
      <c r="AC1330">
        <v>9.7000000000000003E-3</v>
      </c>
      <c r="AD1330" t="s">
        <v>607</v>
      </c>
      <c r="AE1330">
        <v>0.96519999999999995</v>
      </c>
      <c r="AF1330">
        <v>9.9000000000000008E-3</v>
      </c>
      <c r="AG1330">
        <v>2E-3</v>
      </c>
      <c r="AH1330">
        <v>6.9999999999999999E-4</v>
      </c>
      <c r="AI1330">
        <v>4.0000000000000002E-4</v>
      </c>
      <c r="AJ1330">
        <v>2.9999999999999997E-4</v>
      </c>
      <c r="AK1330">
        <v>1E-4</v>
      </c>
      <c r="AL1330">
        <v>2.0000000000000001E-4</v>
      </c>
      <c r="AM1330">
        <v>1.7000000000000001E-4</v>
      </c>
      <c r="AN1330">
        <v>3.6000000000000002E-4</v>
      </c>
      <c r="AO1330">
        <v>1E-4</v>
      </c>
      <c r="AP1330">
        <v>0</v>
      </c>
      <c r="AQ1330" t="s">
        <v>607</v>
      </c>
      <c r="AR1330" t="s">
        <v>607</v>
      </c>
      <c r="AS1330" t="s">
        <v>607</v>
      </c>
      <c r="AT1330" t="s">
        <v>606</v>
      </c>
      <c r="AU1330" t="s">
        <v>606</v>
      </c>
      <c r="BK1330">
        <v>1.0000000000000001E-5</v>
      </c>
      <c r="BL1330">
        <v>6.9999999999999994E-5</v>
      </c>
      <c r="BM1330">
        <v>0</v>
      </c>
      <c r="BN1330">
        <v>0</v>
      </c>
      <c r="BO1330">
        <v>0</v>
      </c>
      <c r="BP1330">
        <v>0</v>
      </c>
      <c r="BQ1330">
        <v>0</v>
      </c>
      <c r="BR1330">
        <v>1.2999999999999999E-4</v>
      </c>
      <c r="BS1330">
        <v>1.0000000000000001E-5</v>
      </c>
      <c r="BT1330">
        <v>1.0000000000000001E-5</v>
      </c>
      <c r="BU1330">
        <v>4.0000000000000003E-5</v>
      </c>
      <c r="BV1330">
        <v>0.57999999999999996</v>
      </c>
      <c r="BW1330">
        <v>0.71084800000000004</v>
      </c>
      <c r="BX1330">
        <v>16.8</v>
      </c>
      <c r="BY1330">
        <v>4610.5</v>
      </c>
      <c r="BZ1330">
        <v>193.2</v>
      </c>
      <c r="CB1330">
        <v>108.7</v>
      </c>
      <c r="CC1330">
        <v>3.7531290460000002</v>
      </c>
      <c r="CD1330">
        <v>3.7499388859999998</v>
      </c>
      <c r="CE1330">
        <v>221.44</v>
      </c>
      <c r="CF1330" t="s">
        <v>609</v>
      </c>
      <c r="CG1330">
        <v>28</v>
      </c>
      <c r="CH1330" t="s">
        <v>1090</v>
      </c>
      <c r="CI1330" t="s">
        <v>157</v>
      </c>
      <c r="CJ1330" t="s">
        <v>1091</v>
      </c>
      <c r="CL1330">
        <v>1300</v>
      </c>
      <c r="CM1330">
        <v>1762</v>
      </c>
      <c r="CN1330">
        <v>1300</v>
      </c>
      <c r="CO1330">
        <v>1762</v>
      </c>
      <c r="CP1330" t="s">
        <v>157</v>
      </c>
      <c r="CQ1330" t="s">
        <v>157</v>
      </c>
      <c r="CU1330">
        <v>458.2</v>
      </c>
      <c r="CV1330">
        <v>453.7</v>
      </c>
      <c r="CW1330" t="s">
        <v>4641</v>
      </c>
      <c r="CX1330">
        <v>0</v>
      </c>
      <c r="CY1330" t="s">
        <v>677</v>
      </c>
    </row>
    <row r="1331" spans="1:103" hidden="1">
      <c r="B1331">
        <v>76785</v>
      </c>
      <c r="C1331" t="s">
        <v>4646</v>
      </c>
      <c r="D1331" t="s">
        <v>592</v>
      </c>
      <c r="E1331" t="s">
        <v>3163</v>
      </c>
      <c r="F1331" t="s">
        <v>594</v>
      </c>
      <c r="G1331" t="s">
        <v>4647</v>
      </c>
      <c r="H1331">
        <v>18384</v>
      </c>
      <c r="I1331" t="s">
        <v>616</v>
      </c>
      <c r="J1331" t="s">
        <v>3281</v>
      </c>
      <c r="K1331">
        <v>10220</v>
      </c>
      <c r="L1331" t="s">
        <v>638</v>
      </c>
      <c r="M1331" t="s">
        <v>4169</v>
      </c>
      <c r="N1331" t="s">
        <v>4629</v>
      </c>
      <c r="O1331" t="s">
        <v>4625</v>
      </c>
      <c r="P1331" t="s">
        <v>4640</v>
      </c>
      <c r="Q1331" t="s">
        <v>642</v>
      </c>
      <c r="R1331">
        <v>480</v>
      </c>
      <c r="S1331">
        <v>480</v>
      </c>
      <c r="T1331">
        <v>465</v>
      </c>
      <c r="U1331">
        <v>3</v>
      </c>
      <c r="V1331">
        <v>3</v>
      </c>
      <c r="W1331">
        <v>20</v>
      </c>
      <c r="Y1331" t="s">
        <v>4178</v>
      </c>
      <c r="Z1331">
        <v>1E-4</v>
      </c>
      <c r="AA1331">
        <v>6.9999999999999999E-4</v>
      </c>
      <c r="AB1331">
        <v>1.5900000000000001E-2</v>
      </c>
      <c r="AC1331">
        <v>1.6299999999999999E-2</v>
      </c>
      <c r="AD1331" t="s">
        <v>607</v>
      </c>
      <c r="AE1331">
        <v>0.94379999999999997</v>
      </c>
      <c r="AF1331">
        <v>1.3899999999999999E-2</v>
      </c>
      <c r="AG1331">
        <v>4.4000000000000003E-3</v>
      </c>
      <c r="AH1331">
        <v>1.4E-3</v>
      </c>
      <c r="AI1331">
        <v>8.0000000000000004E-4</v>
      </c>
      <c r="AJ1331">
        <v>6.9999999999999999E-4</v>
      </c>
      <c r="AK1331">
        <v>4.0000000000000002E-4</v>
      </c>
      <c r="AL1331">
        <v>4.0000000000000002E-4</v>
      </c>
      <c r="AM1331">
        <v>1.4999999999999999E-4</v>
      </c>
      <c r="AN1331">
        <v>5.4000000000000001E-4</v>
      </c>
      <c r="AO1331">
        <v>9.0000000000000006E-5</v>
      </c>
      <c r="AP1331">
        <v>0</v>
      </c>
      <c r="AQ1331" t="s">
        <v>606</v>
      </c>
      <c r="AR1331" t="s">
        <v>606</v>
      </c>
      <c r="AS1331" t="s">
        <v>606</v>
      </c>
      <c r="AT1331" t="s">
        <v>606</v>
      </c>
      <c r="AU1331" t="s">
        <v>606</v>
      </c>
      <c r="BK1331">
        <v>1.0000000000000001E-5</v>
      </c>
      <c r="BL1331">
        <v>6.0000000000000002E-5</v>
      </c>
      <c r="BM1331">
        <v>0</v>
      </c>
      <c r="BN1331">
        <v>0</v>
      </c>
      <c r="BO1331">
        <v>0</v>
      </c>
      <c r="BP1331">
        <v>1.0000000000000001E-5</v>
      </c>
      <c r="BQ1331">
        <v>0</v>
      </c>
      <c r="BR1331">
        <v>2.4000000000000001E-4</v>
      </c>
      <c r="BS1331">
        <v>2.0000000000000002E-5</v>
      </c>
      <c r="BT1331">
        <v>2.0000000000000002E-5</v>
      </c>
      <c r="BU1331">
        <v>6.0000000000000002E-5</v>
      </c>
      <c r="BV1331">
        <v>0.59699999999999998</v>
      </c>
      <c r="BW1331">
        <v>0.73168319999999998</v>
      </c>
      <c r="BX1331">
        <v>17.3</v>
      </c>
      <c r="BY1331">
        <v>4617.6000000000004</v>
      </c>
      <c r="BZ1331">
        <v>195</v>
      </c>
      <c r="CB1331">
        <v>107.1</v>
      </c>
      <c r="CC1331">
        <v>3.6978851960000001</v>
      </c>
      <c r="CD1331">
        <v>3.6947419940000001</v>
      </c>
      <c r="CE1331">
        <v>217.57</v>
      </c>
      <c r="CF1331" t="s">
        <v>609</v>
      </c>
      <c r="CG1331">
        <v>12</v>
      </c>
      <c r="CH1331" t="s">
        <v>3282</v>
      </c>
      <c r="CJ1331" t="s">
        <v>3283</v>
      </c>
      <c r="CU1331">
        <v>465.7</v>
      </c>
      <c r="CV1331">
        <v>460.3</v>
      </c>
      <c r="CW1331" t="s">
        <v>4641</v>
      </c>
      <c r="CX1331">
        <v>0</v>
      </c>
      <c r="CY1331" t="s">
        <v>677</v>
      </c>
    </row>
    <row r="1332" spans="1:103" hidden="1">
      <c r="B1332">
        <v>76754</v>
      </c>
      <c r="C1332" t="s">
        <v>4648</v>
      </c>
      <c r="D1332" t="s">
        <v>592</v>
      </c>
      <c r="E1332" t="s">
        <v>3163</v>
      </c>
      <c r="F1332" t="s">
        <v>594</v>
      </c>
      <c r="G1332" t="s">
        <v>4649</v>
      </c>
      <c r="H1332">
        <v>16898</v>
      </c>
      <c r="I1332" t="s">
        <v>616</v>
      </c>
      <c r="J1332" t="s">
        <v>4650</v>
      </c>
      <c r="K1332">
        <v>17172</v>
      </c>
      <c r="L1332" t="s">
        <v>1088</v>
      </c>
      <c r="M1332" t="s">
        <v>959</v>
      </c>
      <c r="N1332" t="s">
        <v>4629</v>
      </c>
      <c r="O1332" t="s">
        <v>4625</v>
      </c>
      <c r="P1332" t="s">
        <v>4640</v>
      </c>
      <c r="Q1332" t="s">
        <v>1063</v>
      </c>
      <c r="R1332">
        <v>600</v>
      </c>
      <c r="S1332">
        <v>600</v>
      </c>
      <c r="T1332">
        <v>417</v>
      </c>
      <c r="U1332">
        <v>3</v>
      </c>
      <c r="V1332">
        <v>3</v>
      </c>
      <c r="W1332">
        <v>20</v>
      </c>
      <c r="Z1332" t="s">
        <v>607</v>
      </c>
      <c r="AA1332">
        <v>2.9999999999999997E-4</v>
      </c>
      <c r="AB1332">
        <v>7.7999999999999996E-3</v>
      </c>
      <c r="AC1332">
        <v>1.66E-2</v>
      </c>
      <c r="AD1332" t="s">
        <v>607</v>
      </c>
      <c r="AE1332">
        <v>0.96199999999999997</v>
      </c>
      <c r="AF1332">
        <v>1.0200000000000001E-2</v>
      </c>
      <c r="AG1332">
        <v>1.6999999999999999E-3</v>
      </c>
      <c r="AH1332">
        <v>4.0000000000000002E-4</v>
      </c>
      <c r="AI1332">
        <v>5.0000000000000001E-4</v>
      </c>
      <c r="AJ1332">
        <v>2.0000000000000001E-4</v>
      </c>
      <c r="AK1332">
        <v>1E-4</v>
      </c>
      <c r="AL1332">
        <v>0</v>
      </c>
      <c r="AM1332">
        <v>0</v>
      </c>
      <c r="AN1332">
        <v>6.9999999999999994E-5</v>
      </c>
      <c r="AO1332">
        <v>1E-4</v>
      </c>
      <c r="AP1332">
        <v>0</v>
      </c>
      <c r="AQ1332" t="s">
        <v>607</v>
      </c>
      <c r="AR1332" t="s">
        <v>606</v>
      </c>
      <c r="AS1332" t="s">
        <v>606</v>
      </c>
      <c r="AT1332" t="s">
        <v>606</v>
      </c>
      <c r="AU1332" t="s">
        <v>606</v>
      </c>
      <c r="BK1332">
        <v>0</v>
      </c>
      <c r="BL1332">
        <v>0</v>
      </c>
      <c r="BM1332">
        <v>1.0000000000000001E-5</v>
      </c>
      <c r="BN1332">
        <v>0</v>
      </c>
      <c r="BO1332">
        <v>0</v>
      </c>
      <c r="BP1332">
        <v>0</v>
      </c>
      <c r="BQ1332">
        <v>0</v>
      </c>
      <c r="BR1332">
        <v>0</v>
      </c>
      <c r="BS1332">
        <v>0</v>
      </c>
      <c r="BT1332">
        <v>0</v>
      </c>
      <c r="BU1332">
        <v>2.0000000000000002E-5</v>
      </c>
      <c r="BV1332">
        <v>0.58299999999999996</v>
      </c>
      <c r="BW1332">
        <v>0.71452479999999996</v>
      </c>
      <c r="BX1332">
        <v>16.899999999999999</v>
      </c>
      <c r="BY1332">
        <v>4634.8</v>
      </c>
      <c r="BZ1332">
        <v>193.8</v>
      </c>
      <c r="CB1332">
        <v>111.4</v>
      </c>
      <c r="CC1332">
        <v>3.8463530430000001</v>
      </c>
      <c r="CD1332">
        <v>3.8430836429999999</v>
      </c>
      <c r="CE1332">
        <v>225.74</v>
      </c>
      <c r="CF1332" t="s">
        <v>609</v>
      </c>
      <c r="CG1332">
        <v>20</v>
      </c>
      <c r="CH1332" t="s">
        <v>4651</v>
      </c>
      <c r="CI1332" t="s">
        <v>157</v>
      </c>
      <c r="CJ1332" t="s">
        <v>4652</v>
      </c>
      <c r="CL1332">
        <v>1272</v>
      </c>
      <c r="CM1332">
        <v>1769</v>
      </c>
      <c r="CN1332">
        <v>1272</v>
      </c>
      <c r="CO1332">
        <v>1769</v>
      </c>
      <c r="CP1332" t="s">
        <v>157</v>
      </c>
      <c r="CQ1332" t="s">
        <v>157</v>
      </c>
      <c r="CU1332">
        <v>464.6</v>
      </c>
      <c r="CV1332">
        <v>460.1</v>
      </c>
      <c r="CW1332" t="s">
        <v>4641</v>
      </c>
      <c r="CX1332">
        <v>0</v>
      </c>
      <c r="CY1332" t="s">
        <v>677</v>
      </c>
    </row>
    <row r="1333" spans="1:103" hidden="1">
      <c r="B1333">
        <v>76697</v>
      </c>
      <c r="C1333" t="s">
        <v>4653</v>
      </c>
      <c r="D1333" t="s">
        <v>592</v>
      </c>
      <c r="E1333" t="s">
        <v>3163</v>
      </c>
      <c r="F1333" t="s">
        <v>594</v>
      </c>
      <c r="G1333" t="s">
        <v>4654</v>
      </c>
      <c r="H1333">
        <v>18359</v>
      </c>
      <c r="I1333" t="s">
        <v>616</v>
      </c>
      <c r="J1333" t="s">
        <v>4655</v>
      </c>
      <c r="K1333">
        <v>13398</v>
      </c>
      <c r="L1333" t="s">
        <v>638</v>
      </c>
      <c r="M1333" t="s">
        <v>1096</v>
      </c>
      <c r="N1333" t="s">
        <v>4629</v>
      </c>
      <c r="O1333" t="s">
        <v>4625</v>
      </c>
      <c r="P1333" t="s">
        <v>4640</v>
      </c>
      <c r="Q1333" t="s">
        <v>642</v>
      </c>
      <c r="R1333">
        <v>690</v>
      </c>
      <c r="S1333">
        <v>690</v>
      </c>
      <c r="T1333">
        <v>473</v>
      </c>
      <c r="U1333">
        <v>5</v>
      </c>
      <c r="V1333">
        <v>5</v>
      </c>
      <c r="W1333">
        <v>21</v>
      </c>
      <c r="Y1333" t="s">
        <v>4497</v>
      </c>
      <c r="Z1333" t="s">
        <v>607</v>
      </c>
      <c r="AA1333">
        <v>8.0000000000000004E-4</v>
      </c>
      <c r="AB1333">
        <v>1.2800000000000001E-2</v>
      </c>
      <c r="AC1333">
        <v>1.7299999999999999E-2</v>
      </c>
      <c r="AD1333" t="s">
        <v>607</v>
      </c>
      <c r="AE1333">
        <v>0.9617</v>
      </c>
      <c r="AF1333">
        <v>4.5999999999999999E-3</v>
      </c>
      <c r="AG1333">
        <v>5.9999999999999995E-4</v>
      </c>
      <c r="AH1333">
        <v>1E-4</v>
      </c>
      <c r="AI1333">
        <v>2.0000000000000001E-4</v>
      </c>
      <c r="AJ1333">
        <v>2.0000000000000001E-4</v>
      </c>
      <c r="AK1333">
        <v>2.0000000000000001E-4</v>
      </c>
      <c r="AL1333">
        <v>3.6000000000000002E-4</v>
      </c>
      <c r="AM1333">
        <v>1.2E-4</v>
      </c>
      <c r="AN1333">
        <v>4.2000000000000002E-4</v>
      </c>
      <c r="AO1333">
        <v>9.0000000000000006E-5</v>
      </c>
      <c r="AP1333">
        <v>0</v>
      </c>
      <c r="AQ1333" t="s">
        <v>607</v>
      </c>
      <c r="AR1333" t="s">
        <v>606</v>
      </c>
      <c r="AS1333" t="s">
        <v>606</v>
      </c>
      <c r="AT1333" t="s">
        <v>606</v>
      </c>
      <c r="AU1333" t="s">
        <v>606</v>
      </c>
      <c r="BK1333">
        <v>3.0000000000000001E-5</v>
      </c>
      <c r="BL1333">
        <v>5.0000000000000002E-5</v>
      </c>
      <c r="BM1333">
        <v>2.0000000000000002E-5</v>
      </c>
      <c r="BN1333">
        <v>0</v>
      </c>
      <c r="BO1333">
        <v>0</v>
      </c>
      <c r="BP1333">
        <v>1.0000000000000001E-5</v>
      </c>
      <c r="BQ1333">
        <v>0</v>
      </c>
      <c r="BR1333">
        <v>2.9E-4</v>
      </c>
      <c r="BS1333">
        <v>3.0000000000000001E-5</v>
      </c>
      <c r="BT1333">
        <v>2.0000000000000002E-5</v>
      </c>
      <c r="BU1333">
        <v>6.0000000000000002E-5</v>
      </c>
      <c r="BV1333">
        <v>0.58399999999999996</v>
      </c>
      <c r="BW1333">
        <v>0.71575040000000001</v>
      </c>
      <c r="BX1333">
        <v>16.899999999999999</v>
      </c>
      <c r="BY1333">
        <v>4625.5</v>
      </c>
      <c r="BZ1333">
        <v>192.9</v>
      </c>
      <c r="CB1333">
        <v>104.3</v>
      </c>
      <c r="CC1333">
        <v>3.601208459</v>
      </c>
      <c r="CD1333">
        <v>3.5981474320000002</v>
      </c>
      <c r="CE1333">
        <v>211.26</v>
      </c>
      <c r="CF1333" t="s">
        <v>609</v>
      </c>
      <c r="CG1333">
        <v>1</v>
      </c>
      <c r="CH1333" t="s">
        <v>1106</v>
      </c>
      <c r="CI1333" t="s">
        <v>157</v>
      </c>
      <c r="CJ1333" t="s">
        <v>1107</v>
      </c>
      <c r="CL1333">
        <v>1491</v>
      </c>
      <c r="CM1333">
        <v>2044</v>
      </c>
      <c r="CN1333">
        <v>1491</v>
      </c>
      <c r="CO1333">
        <v>2044</v>
      </c>
      <c r="CP1333" t="s">
        <v>157</v>
      </c>
      <c r="CQ1333" t="s">
        <v>157</v>
      </c>
      <c r="CU1333">
        <v>568.79999999999995</v>
      </c>
      <c r="CV1333">
        <v>564.6</v>
      </c>
      <c r="CW1333" t="s">
        <v>4641</v>
      </c>
      <c r="CX1333">
        <v>0</v>
      </c>
      <c r="CY1333" t="s">
        <v>677</v>
      </c>
    </row>
    <row r="1334" spans="1:103" hidden="1">
      <c r="B1334">
        <v>76716</v>
      </c>
      <c r="C1334" t="s">
        <v>2450</v>
      </c>
      <c r="D1334" t="s">
        <v>592</v>
      </c>
      <c r="E1334" t="s">
        <v>3163</v>
      </c>
      <c r="F1334" t="s">
        <v>594</v>
      </c>
      <c r="G1334" t="s">
        <v>4656</v>
      </c>
      <c r="H1334">
        <v>15968</v>
      </c>
      <c r="I1334" t="s">
        <v>616</v>
      </c>
      <c r="J1334" t="s">
        <v>837</v>
      </c>
      <c r="K1334">
        <v>17419</v>
      </c>
      <c r="L1334" t="s">
        <v>654</v>
      </c>
      <c r="M1334" t="s">
        <v>1143</v>
      </c>
      <c r="N1334" t="s">
        <v>4629</v>
      </c>
      <c r="O1334" t="s">
        <v>4625</v>
      </c>
      <c r="P1334" t="s">
        <v>4640</v>
      </c>
      <c r="Q1334" t="s">
        <v>642</v>
      </c>
      <c r="R1334">
        <v>200</v>
      </c>
      <c r="S1334">
        <v>200</v>
      </c>
      <c r="T1334">
        <v>221</v>
      </c>
      <c r="U1334">
        <v>7</v>
      </c>
      <c r="V1334">
        <v>7</v>
      </c>
      <c r="W1334">
        <v>20</v>
      </c>
      <c r="Y1334" t="s">
        <v>4034</v>
      </c>
      <c r="Z1334" t="s">
        <v>607</v>
      </c>
      <c r="AA1334">
        <v>1E-4</v>
      </c>
      <c r="AB1334">
        <v>2.8E-3</v>
      </c>
      <c r="AC1334">
        <v>0.1123</v>
      </c>
      <c r="AD1334">
        <v>2.0000000000000001E-4</v>
      </c>
      <c r="AE1334">
        <v>0.88370000000000004</v>
      </c>
      <c r="AF1334">
        <v>6.9999999999999999E-4</v>
      </c>
      <c r="AG1334">
        <v>2.0000000000000001E-4</v>
      </c>
      <c r="AH1334" t="s">
        <v>607</v>
      </c>
      <c r="AI1334" t="s">
        <v>606</v>
      </c>
      <c r="AJ1334" t="s">
        <v>607</v>
      </c>
      <c r="AK1334" t="s">
        <v>607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 t="s">
        <v>606</v>
      </c>
      <c r="AR1334" t="s">
        <v>606</v>
      </c>
      <c r="AS1334" t="s">
        <v>606</v>
      </c>
      <c r="AT1334" t="s">
        <v>606</v>
      </c>
      <c r="AU1334" t="s">
        <v>606</v>
      </c>
      <c r="BK1334">
        <v>0</v>
      </c>
      <c r="BL1334">
        <v>0</v>
      </c>
      <c r="BM1334">
        <v>0</v>
      </c>
      <c r="BN1334">
        <v>0</v>
      </c>
      <c r="BO1334">
        <v>0</v>
      </c>
      <c r="BP1334">
        <v>0</v>
      </c>
      <c r="BQ1334">
        <v>0</v>
      </c>
      <c r="BR1334">
        <v>0</v>
      </c>
      <c r="BS1334">
        <v>0</v>
      </c>
      <c r="BT1334">
        <v>0</v>
      </c>
      <c r="BU1334">
        <v>0</v>
      </c>
      <c r="BV1334">
        <v>0.66500000000000004</v>
      </c>
      <c r="BW1334">
        <v>0.81502399999999997</v>
      </c>
      <c r="BX1334">
        <v>19.2</v>
      </c>
      <c r="BY1334">
        <v>4908.1000000000004</v>
      </c>
      <c r="BZ1334">
        <v>203.3</v>
      </c>
      <c r="CB1334">
        <v>122.4</v>
      </c>
      <c r="CC1334">
        <v>4.2261545099999998</v>
      </c>
      <c r="CD1334">
        <v>4.2225622789999999</v>
      </c>
      <c r="CE1334">
        <v>249.45</v>
      </c>
      <c r="CF1334" t="s">
        <v>609</v>
      </c>
      <c r="CG1334">
        <v>220</v>
      </c>
      <c r="CH1334" t="s">
        <v>838</v>
      </c>
      <c r="CI1334" t="s">
        <v>157</v>
      </c>
      <c r="CJ1334" t="s">
        <v>839</v>
      </c>
      <c r="CL1334">
        <v>461.2</v>
      </c>
      <c r="CM1334">
        <v>466.2</v>
      </c>
      <c r="CN1334">
        <v>461.2</v>
      </c>
      <c r="CO1334">
        <v>466.2</v>
      </c>
      <c r="CP1334" t="s">
        <v>157</v>
      </c>
      <c r="CQ1334" t="s">
        <v>157</v>
      </c>
      <c r="CU1334" t="s">
        <v>157</v>
      </c>
      <c r="CV1334">
        <v>541.70000000000005</v>
      </c>
      <c r="CW1334" t="s">
        <v>4641</v>
      </c>
      <c r="CX1334">
        <v>0</v>
      </c>
      <c r="CY1334" t="s">
        <v>677</v>
      </c>
    </row>
    <row r="1335" spans="1:103" hidden="1">
      <c r="B1335">
        <v>76730</v>
      </c>
      <c r="C1335" t="s">
        <v>4657</v>
      </c>
      <c r="D1335" t="s">
        <v>592</v>
      </c>
      <c r="E1335" t="s">
        <v>3163</v>
      </c>
      <c r="F1335" t="s">
        <v>594</v>
      </c>
      <c r="G1335" t="s">
        <v>4658</v>
      </c>
      <c r="H1335">
        <v>13752</v>
      </c>
      <c r="I1335" t="s">
        <v>616</v>
      </c>
      <c r="J1335" t="s">
        <v>4659</v>
      </c>
      <c r="K1335">
        <v>17475</v>
      </c>
      <c r="L1335" t="s">
        <v>638</v>
      </c>
      <c r="M1335" t="s">
        <v>4169</v>
      </c>
      <c r="N1335" t="s">
        <v>4629</v>
      </c>
      <c r="O1335" t="s">
        <v>4625</v>
      </c>
      <c r="P1335" t="s">
        <v>4640</v>
      </c>
      <c r="Q1335" t="s">
        <v>642</v>
      </c>
      <c r="R1335">
        <v>610</v>
      </c>
      <c r="S1335">
        <v>610</v>
      </c>
      <c r="T1335">
        <v>425</v>
      </c>
      <c r="U1335">
        <v>6</v>
      </c>
      <c r="V1335">
        <v>6</v>
      </c>
      <c r="W1335">
        <v>20</v>
      </c>
      <c r="Y1335" t="s">
        <v>4660</v>
      </c>
      <c r="Z1335" t="s">
        <v>607</v>
      </c>
      <c r="AA1335">
        <v>4.0000000000000002E-4</v>
      </c>
      <c r="AB1335">
        <v>9.4000000000000004E-3</v>
      </c>
      <c r="AC1335">
        <v>1.0800000000000001E-2</v>
      </c>
      <c r="AD1335" t="s">
        <v>607</v>
      </c>
      <c r="AE1335">
        <v>0.96460000000000001</v>
      </c>
      <c r="AF1335">
        <v>1.06E-2</v>
      </c>
      <c r="AG1335">
        <v>2E-3</v>
      </c>
      <c r="AH1335">
        <v>5.0000000000000001E-4</v>
      </c>
      <c r="AI1335">
        <v>2.9999999999999997E-4</v>
      </c>
      <c r="AJ1335">
        <v>2.9999999999999997E-4</v>
      </c>
      <c r="AK1335">
        <v>1E-4</v>
      </c>
      <c r="AL1335">
        <v>2.5000000000000001E-4</v>
      </c>
      <c r="AM1335">
        <v>6.0000000000000002E-5</v>
      </c>
      <c r="AN1335">
        <v>3.6000000000000002E-4</v>
      </c>
      <c r="AO1335">
        <v>1E-4</v>
      </c>
      <c r="AP1335">
        <v>0</v>
      </c>
      <c r="AQ1335" t="s">
        <v>607</v>
      </c>
      <c r="AR1335" t="s">
        <v>607</v>
      </c>
      <c r="AS1335" t="s">
        <v>607</v>
      </c>
      <c r="AT1335" t="s">
        <v>606</v>
      </c>
      <c r="AU1335" t="s">
        <v>606</v>
      </c>
      <c r="BK1335">
        <v>1.0000000000000001E-5</v>
      </c>
      <c r="BL1335">
        <v>6.0000000000000002E-5</v>
      </c>
      <c r="BM1335">
        <v>0</v>
      </c>
      <c r="BN1335">
        <v>0</v>
      </c>
      <c r="BO1335">
        <v>0</v>
      </c>
      <c r="BP1335">
        <v>0</v>
      </c>
      <c r="BQ1335">
        <v>0</v>
      </c>
      <c r="BR1335">
        <v>9.0000000000000006E-5</v>
      </c>
      <c r="BS1335">
        <v>1.0000000000000001E-5</v>
      </c>
      <c r="BT1335">
        <v>2.0000000000000002E-5</v>
      </c>
      <c r="BU1335">
        <v>4.0000000000000003E-5</v>
      </c>
      <c r="BV1335">
        <v>0.57999999999999996</v>
      </c>
      <c r="BW1335">
        <v>0.71084800000000004</v>
      </c>
      <c r="BX1335">
        <v>16.8</v>
      </c>
      <c r="BY1335">
        <v>4615.3999999999996</v>
      </c>
      <c r="BZ1335">
        <v>193.4</v>
      </c>
      <c r="CB1335">
        <v>111</v>
      </c>
      <c r="CC1335">
        <v>3.8325420800000001</v>
      </c>
      <c r="CD1335">
        <v>3.82928442</v>
      </c>
      <c r="CE1335">
        <v>225.87</v>
      </c>
      <c r="CF1335" t="s">
        <v>609</v>
      </c>
      <c r="CG1335">
        <v>32</v>
      </c>
      <c r="CH1335" t="s">
        <v>4661</v>
      </c>
      <c r="CJ1335" t="s">
        <v>4662</v>
      </c>
      <c r="CU1335">
        <v>458.2</v>
      </c>
      <c r="CV1335">
        <v>452.7</v>
      </c>
      <c r="CW1335" t="s">
        <v>4641</v>
      </c>
      <c r="CX1335">
        <v>0</v>
      </c>
      <c r="CY1335" t="s">
        <v>677</v>
      </c>
    </row>
    <row r="1336" spans="1:103" hidden="1">
      <c r="B1336">
        <v>86448</v>
      </c>
      <c r="C1336" t="s">
        <v>4634</v>
      </c>
      <c r="D1336" t="s">
        <v>592</v>
      </c>
      <c r="E1336" t="s">
        <v>3163</v>
      </c>
      <c r="F1336" t="s">
        <v>594</v>
      </c>
      <c r="G1336" t="s">
        <v>4663</v>
      </c>
      <c r="H1336">
        <v>13757</v>
      </c>
      <c r="I1336" t="s">
        <v>616</v>
      </c>
      <c r="J1336" t="s">
        <v>3635</v>
      </c>
      <c r="L1336" t="s">
        <v>2310</v>
      </c>
      <c r="N1336" t="s">
        <v>4629</v>
      </c>
      <c r="O1336" t="s">
        <v>4625</v>
      </c>
      <c r="P1336" t="s">
        <v>4640</v>
      </c>
      <c r="Q1336" t="s">
        <v>642</v>
      </c>
      <c r="R1336">
        <v>900</v>
      </c>
      <c r="S1336">
        <v>900</v>
      </c>
      <c r="T1336">
        <v>592</v>
      </c>
      <c r="U1336">
        <v>34</v>
      </c>
      <c r="V1336">
        <v>34</v>
      </c>
      <c r="W1336">
        <v>20</v>
      </c>
      <c r="Y1336" t="s">
        <v>4664</v>
      </c>
      <c r="Z1336" t="s">
        <v>607</v>
      </c>
      <c r="AA1336">
        <v>2.0000000000000001E-4</v>
      </c>
      <c r="AB1336">
        <v>4.7000000000000002E-3</v>
      </c>
      <c r="AC1336">
        <v>4.3499999999999997E-2</v>
      </c>
      <c r="AD1336" t="s">
        <v>606</v>
      </c>
      <c r="AE1336">
        <v>0.94589999999999996</v>
      </c>
      <c r="AF1336">
        <v>5.5999999999999999E-3</v>
      </c>
      <c r="AG1336">
        <v>1E-4</v>
      </c>
      <c r="AH1336" t="s">
        <v>607</v>
      </c>
      <c r="AI1336" t="s">
        <v>607</v>
      </c>
      <c r="AJ1336" t="s">
        <v>606</v>
      </c>
      <c r="AK1336" t="s">
        <v>606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 t="s">
        <v>606</v>
      </c>
      <c r="AR1336" t="s">
        <v>606</v>
      </c>
      <c r="AS1336" t="s">
        <v>606</v>
      </c>
      <c r="AT1336" t="s">
        <v>606</v>
      </c>
      <c r="AU1336" t="s">
        <v>606</v>
      </c>
      <c r="BK1336">
        <v>0</v>
      </c>
      <c r="BL1336">
        <v>0</v>
      </c>
      <c r="BM1336">
        <v>0</v>
      </c>
      <c r="BN1336">
        <v>0</v>
      </c>
      <c r="BO1336">
        <v>0</v>
      </c>
      <c r="BP1336">
        <v>0</v>
      </c>
      <c r="BQ1336">
        <v>0</v>
      </c>
      <c r="BR1336">
        <v>0</v>
      </c>
      <c r="BS1336">
        <v>0</v>
      </c>
      <c r="BT1336">
        <v>0</v>
      </c>
      <c r="BU1336">
        <v>0</v>
      </c>
      <c r="BV1336">
        <v>0.60099999999999998</v>
      </c>
      <c r="BW1336">
        <v>0.73658559999999995</v>
      </c>
      <c r="BX1336">
        <v>17.399999999999999</v>
      </c>
      <c r="BY1336">
        <v>4714.3999999999996</v>
      </c>
      <c r="BZ1336">
        <v>195.8</v>
      </c>
      <c r="CB1336">
        <v>107</v>
      </c>
      <c r="CC1336">
        <v>3.6944324559999999</v>
      </c>
      <c r="CD1336">
        <v>3.6912921879999998</v>
      </c>
      <c r="CE1336">
        <v>204.87</v>
      </c>
      <c r="CF1336" t="s">
        <v>609</v>
      </c>
      <c r="CG1336">
        <v>0</v>
      </c>
      <c r="CH1336" t="s">
        <v>4638</v>
      </c>
      <c r="CJ1336" t="s">
        <v>3639</v>
      </c>
      <c r="CW1336" t="s">
        <v>4641</v>
      </c>
      <c r="CX1336">
        <v>0</v>
      </c>
      <c r="CY1336" t="s">
        <v>677</v>
      </c>
    </row>
    <row r="1337" spans="1:103" hidden="1">
      <c r="B1337">
        <v>76755</v>
      </c>
      <c r="C1337" t="s">
        <v>3433</v>
      </c>
      <c r="D1337" t="s">
        <v>592</v>
      </c>
      <c r="E1337" t="s">
        <v>3163</v>
      </c>
      <c r="F1337" t="s">
        <v>594</v>
      </c>
      <c r="G1337" t="s">
        <v>4665</v>
      </c>
      <c r="H1337">
        <v>9078</v>
      </c>
      <c r="I1337" t="s">
        <v>616</v>
      </c>
      <c r="J1337" t="s">
        <v>4666</v>
      </c>
      <c r="L1337" t="s">
        <v>638</v>
      </c>
      <c r="M1337" t="s">
        <v>4169</v>
      </c>
      <c r="N1337" t="s">
        <v>4629</v>
      </c>
      <c r="O1337" t="s">
        <v>4625</v>
      </c>
      <c r="P1337" t="s">
        <v>4640</v>
      </c>
      <c r="Q1337" t="s">
        <v>642</v>
      </c>
      <c r="R1337">
        <v>450</v>
      </c>
      <c r="S1337">
        <v>450</v>
      </c>
      <c r="T1337">
        <v>356</v>
      </c>
      <c r="U1337">
        <v>4</v>
      </c>
      <c r="V1337">
        <v>4</v>
      </c>
      <c r="W1337">
        <v>20</v>
      </c>
      <c r="Y1337" t="s">
        <v>3411</v>
      </c>
      <c r="Z1337" t="s">
        <v>607</v>
      </c>
      <c r="AA1337">
        <v>2.9999999999999997E-4</v>
      </c>
      <c r="AB1337">
        <v>7.9000000000000008E-3</v>
      </c>
      <c r="AC1337">
        <v>1.5900000000000001E-2</v>
      </c>
      <c r="AD1337" t="s">
        <v>607</v>
      </c>
      <c r="AE1337">
        <v>0.96209999999999996</v>
      </c>
      <c r="AF1337">
        <v>1.06E-2</v>
      </c>
      <c r="AG1337">
        <v>1.8E-3</v>
      </c>
      <c r="AH1337">
        <v>4.0000000000000002E-4</v>
      </c>
      <c r="AI1337">
        <v>5.0000000000000001E-4</v>
      </c>
      <c r="AJ1337">
        <v>2.0000000000000001E-4</v>
      </c>
      <c r="AK1337">
        <v>1E-4</v>
      </c>
      <c r="AL1337">
        <v>0</v>
      </c>
      <c r="AM1337">
        <v>0</v>
      </c>
      <c r="AN1337">
        <v>8.0000000000000007E-5</v>
      </c>
      <c r="AO1337">
        <v>1E-4</v>
      </c>
      <c r="AP1337">
        <v>0</v>
      </c>
      <c r="AQ1337" t="s">
        <v>607</v>
      </c>
      <c r="AR1337" t="s">
        <v>607</v>
      </c>
      <c r="AS1337" t="s">
        <v>607</v>
      </c>
      <c r="AT1337" t="s">
        <v>606</v>
      </c>
      <c r="AU1337" t="s">
        <v>606</v>
      </c>
      <c r="BK1337">
        <v>0</v>
      </c>
      <c r="BL1337">
        <v>0</v>
      </c>
      <c r="BM1337">
        <v>0</v>
      </c>
      <c r="BN1337">
        <v>0</v>
      </c>
      <c r="BO1337">
        <v>0</v>
      </c>
      <c r="BP1337">
        <v>0</v>
      </c>
      <c r="BQ1337">
        <v>0</v>
      </c>
      <c r="BR1337">
        <v>0</v>
      </c>
      <c r="BS1337">
        <v>0</v>
      </c>
      <c r="BT1337">
        <v>0</v>
      </c>
      <c r="BU1337">
        <v>2.0000000000000002E-5</v>
      </c>
      <c r="BV1337">
        <v>0.58299999999999996</v>
      </c>
      <c r="BW1337">
        <v>0.71452479999999996</v>
      </c>
      <c r="BX1337">
        <v>16.899999999999999</v>
      </c>
      <c r="BY1337">
        <v>4632.7</v>
      </c>
      <c r="BZ1337">
        <v>193.8</v>
      </c>
      <c r="CB1337">
        <v>112.9</v>
      </c>
      <c r="CC1337">
        <v>3.898144152</v>
      </c>
      <c r="CD1337">
        <v>3.8948307290000002</v>
      </c>
      <c r="CE1337">
        <v>229.13</v>
      </c>
      <c r="CF1337" t="s">
        <v>609</v>
      </c>
      <c r="CG1337">
        <v>18</v>
      </c>
      <c r="CH1337" t="s">
        <v>2560</v>
      </c>
      <c r="CJ1337" t="s">
        <v>4667</v>
      </c>
      <c r="CU1337">
        <v>462.6</v>
      </c>
      <c r="CV1337">
        <v>457.4</v>
      </c>
      <c r="CW1337" t="s">
        <v>4641</v>
      </c>
      <c r="CX1337">
        <v>0</v>
      </c>
      <c r="CY1337" t="s">
        <v>677</v>
      </c>
    </row>
    <row r="1338" spans="1:103" hidden="1">
      <c r="B1338">
        <v>76752</v>
      </c>
      <c r="C1338" t="s">
        <v>4668</v>
      </c>
      <c r="D1338" t="s">
        <v>592</v>
      </c>
      <c r="E1338" t="s">
        <v>3163</v>
      </c>
      <c r="F1338" t="s">
        <v>594</v>
      </c>
      <c r="G1338" t="s">
        <v>4669</v>
      </c>
      <c r="H1338">
        <v>9885</v>
      </c>
      <c r="I1338" t="s">
        <v>616</v>
      </c>
      <c r="J1338" t="s">
        <v>4670</v>
      </c>
      <c r="K1338">
        <v>4760</v>
      </c>
      <c r="L1338" t="s">
        <v>638</v>
      </c>
      <c r="M1338" t="s">
        <v>959</v>
      </c>
      <c r="N1338" t="s">
        <v>4629</v>
      </c>
      <c r="O1338" t="s">
        <v>4625</v>
      </c>
      <c r="P1338" t="s">
        <v>4671</v>
      </c>
      <c r="Q1338" t="s">
        <v>642</v>
      </c>
      <c r="R1338">
        <v>350</v>
      </c>
      <c r="S1338">
        <v>350</v>
      </c>
      <c r="T1338">
        <v>354</v>
      </c>
      <c r="U1338">
        <v>-4</v>
      </c>
      <c r="V1338">
        <v>-4</v>
      </c>
      <c r="W1338">
        <v>20</v>
      </c>
      <c r="Y1338" t="s">
        <v>4672</v>
      </c>
      <c r="Z1338" t="s">
        <v>606</v>
      </c>
      <c r="AA1338">
        <v>2.9999999999999997E-4</v>
      </c>
      <c r="AB1338">
        <v>8.3000000000000001E-3</v>
      </c>
      <c r="AC1338">
        <v>1.41E-2</v>
      </c>
      <c r="AD1338" t="s">
        <v>607</v>
      </c>
      <c r="AE1338">
        <v>0.9637</v>
      </c>
      <c r="AF1338">
        <v>1.0500000000000001E-2</v>
      </c>
      <c r="AG1338">
        <v>1.9E-3</v>
      </c>
      <c r="AH1338">
        <v>5.9999999999999995E-4</v>
      </c>
      <c r="AI1338">
        <v>4.0000000000000002E-4</v>
      </c>
      <c r="AJ1338">
        <v>1E-4</v>
      </c>
      <c r="AK1338">
        <v>1E-4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 t="s">
        <v>607</v>
      </c>
      <c r="AR1338" t="s">
        <v>606</v>
      </c>
      <c r="AS1338" t="s">
        <v>606</v>
      </c>
      <c r="AT1338" t="s">
        <v>606</v>
      </c>
      <c r="AU1338" t="s">
        <v>606</v>
      </c>
      <c r="BK1338">
        <v>0</v>
      </c>
      <c r="BL1338">
        <v>0</v>
      </c>
      <c r="BM1338">
        <v>0</v>
      </c>
      <c r="BN1338">
        <v>0</v>
      </c>
      <c r="BO1338">
        <v>0</v>
      </c>
      <c r="BP1338">
        <v>0</v>
      </c>
      <c r="BQ1338">
        <v>0</v>
      </c>
      <c r="BR1338">
        <v>0</v>
      </c>
      <c r="BS1338">
        <v>0</v>
      </c>
      <c r="BT1338">
        <v>0</v>
      </c>
      <c r="BU1338">
        <v>0</v>
      </c>
      <c r="BV1338">
        <v>0.57999999999999996</v>
      </c>
      <c r="BW1338">
        <v>0.71084800000000004</v>
      </c>
      <c r="BX1338">
        <v>16.8</v>
      </c>
      <c r="BY1338">
        <v>4627.3999999999996</v>
      </c>
      <c r="BZ1338">
        <v>193.5</v>
      </c>
      <c r="CB1338">
        <v>107.8</v>
      </c>
      <c r="CC1338">
        <v>3.722054381</v>
      </c>
      <c r="CD1338">
        <v>3.7188906340000001</v>
      </c>
      <c r="CE1338">
        <v>218.17</v>
      </c>
      <c r="CF1338" t="s">
        <v>609</v>
      </c>
      <c r="CG1338">
        <v>20</v>
      </c>
      <c r="CH1338" t="s">
        <v>2891</v>
      </c>
      <c r="CI1338" t="s">
        <v>157</v>
      </c>
      <c r="CJ1338" t="s">
        <v>2606</v>
      </c>
      <c r="CL1338">
        <v>2031</v>
      </c>
      <c r="CM1338">
        <v>2040</v>
      </c>
      <c r="CN1338">
        <v>2022.5</v>
      </c>
      <c r="CO1338">
        <v>2027.5</v>
      </c>
      <c r="CU1338">
        <v>459</v>
      </c>
      <c r="CV1338">
        <v>454.1</v>
      </c>
      <c r="CW1338" t="s">
        <v>4641</v>
      </c>
      <c r="CX1338">
        <v>0</v>
      </c>
      <c r="CY1338" t="s">
        <v>677</v>
      </c>
    </row>
    <row r="1339" spans="1:103" hidden="1">
      <c r="B1339">
        <v>76763</v>
      </c>
      <c r="C1339" t="s">
        <v>4203</v>
      </c>
      <c r="D1339" t="s">
        <v>592</v>
      </c>
      <c r="E1339" t="s">
        <v>3163</v>
      </c>
      <c r="F1339" t="s">
        <v>594</v>
      </c>
      <c r="G1339" t="s">
        <v>4673</v>
      </c>
      <c r="H1339">
        <v>17698</v>
      </c>
      <c r="I1339" t="s">
        <v>616</v>
      </c>
      <c r="J1339" t="s">
        <v>4205</v>
      </c>
      <c r="K1339">
        <v>17180</v>
      </c>
      <c r="L1339" t="s">
        <v>638</v>
      </c>
      <c r="M1339" t="s">
        <v>4169</v>
      </c>
      <c r="N1339" t="s">
        <v>4629</v>
      </c>
      <c r="O1339" t="s">
        <v>4625</v>
      </c>
      <c r="P1339" t="s">
        <v>4671</v>
      </c>
      <c r="Q1339" t="s">
        <v>642</v>
      </c>
      <c r="R1339">
        <v>600</v>
      </c>
      <c r="S1339">
        <v>600</v>
      </c>
      <c r="T1339">
        <v>370</v>
      </c>
      <c r="U1339">
        <v>4</v>
      </c>
      <c r="V1339">
        <v>4</v>
      </c>
      <c r="W1339">
        <v>20</v>
      </c>
      <c r="Y1339" t="s">
        <v>4295</v>
      </c>
      <c r="Z1339" t="s">
        <v>606</v>
      </c>
      <c r="AA1339">
        <v>2.9999999999999997E-4</v>
      </c>
      <c r="AB1339">
        <v>8.8000000000000005E-3</v>
      </c>
      <c r="AC1339">
        <v>1.38E-2</v>
      </c>
      <c r="AD1339" t="s">
        <v>607</v>
      </c>
      <c r="AE1339">
        <v>0.9597</v>
      </c>
      <c r="AF1339">
        <v>1.44E-2</v>
      </c>
      <c r="AG1339">
        <v>2.0999999999999999E-3</v>
      </c>
      <c r="AH1339">
        <v>4.0000000000000002E-4</v>
      </c>
      <c r="AI1339">
        <v>2.0000000000000001E-4</v>
      </c>
      <c r="AJ1339">
        <v>1E-4</v>
      </c>
      <c r="AK1339" t="s">
        <v>607</v>
      </c>
      <c r="AL1339">
        <v>0</v>
      </c>
      <c r="AM1339">
        <v>0</v>
      </c>
      <c r="AN1339">
        <v>9.0000000000000006E-5</v>
      </c>
      <c r="AO1339">
        <v>1E-4</v>
      </c>
      <c r="AP1339">
        <v>0</v>
      </c>
      <c r="AQ1339" t="s">
        <v>607</v>
      </c>
      <c r="AR1339" t="s">
        <v>606</v>
      </c>
      <c r="AS1339" t="s">
        <v>606</v>
      </c>
      <c r="AT1339" t="s">
        <v>606</v>
      </c>
      <c r="AU1339" t="s">
        <v>606</v>
      </c>
      <c r="BK1339">
        <v>0</v>
      </c>
      <c r="BL1339">
        <v>0</v>
      </c>
      <c r="BM1339">
        <v>0</v>
      </c>
      <c r="BN1339">
        <v>0</v>
      </c>
      <c r="BO1339">
        <v>0</v>
      </c>
      <c r="BP1339">
        <v>0</v>
      </c>
      <c r="BQ1339">
        <v>0</v>
      </c>
      <c r="BR1339">
        <v>0</v>
      </c>
      <c r="BS1339">
        <v>0</v>
      </c>
      <c r="BT1339">
        <v>0</v>
      </c>
      <c r="BU1339">
        <v>1.0000000000000001E-5</v>
      </c>
      <c r="BV1339">
        <v>0.58199999999999996</v>
      </c>
      <c r="BW1339">
        <v>0.71329920000000002</v>
      </c>
      <c r="BX1339">
        <v>16.8</v>
      </c>
      <c r="BY1339">
        <v>4627.3999999999996</v>
      </c>
      <c r="BZ1339">
        <v>193.8</v>
      </c>
      <c r="CB1339">
        <v>112.6</v>
      </c>
      <c r="CC1339">
        <v>3.8877859300000002</v>
      </c>
      <c r="CD1339">
        <v>3.8844813120000001</v>
      </c>
      <c r="CE1339">
        <v>228.48</v>
      </c>
      <c r="CF1339" t="s">
        <v>609</v>
      </c>
      <c r="CG1339">
        <v>30</v>
      </c>
      <c r="CH1339" t="s">
        <v>4208</v>
      </c>
      <c r="CJ1339" t="s">
        <v>4209</v>
      </c>
      <c r="CU1339">
        <v>461.4</v>
      </c>
      <c r="CV1339">
        <v>456.9</v>
      </c>
      <c r="CW1339" t="s">
        <v>4641</v>
      </c>
      <c r="CX1339">
        <v>0</v>
      </c>
      <c r="CY1339" t="s">
        <v>677</v>
      </c>
    </row>
    <row r="1340" spans="1:103" hidden="1">
      <c r="B1340">
        <v>76762</v>
      </c>
      <c r="C1340" t="s">
        <v>4674</v>
      </c>
      <c r="D1340" t="s">
        <v>592</v>
      </c>
      <c r="E1340" t="s">
        <v>3163</v>
      </c>
      <c r="F1340" t="s">
        <v>594</v>
      </c>
      <c r="G1340" t="s">
        <v>4675</v>
      </c>
      <c r="H1340">
        <v>17050</v>
      </c>
      <c r="I1340" t="s">
        <v>616</v>
      </c>
      <c r="J1340" t="s">
        <v>4676</v>
      </c>
      <c r="K1340">
        <v>17394</v>
      </c>
      <c r="L1340" t="s">
        <v>638</v>
      </c>
      <c r="M1340" t="s">
        <v>959</v>
      </c>
      <c r="N1340" t="s">
        <v>4629</v>
      </c>
      <c r="O1340" t="s">
        <v>4625</v>
      </c>
      <c r="P1340" t="s">
        <v>4640</v>
      </c>
      <c r="Q1340" t="s">
        <v>1063</v>
      </c>
      <c r="R1340">
        <v>600</v>
      </c>
      <c r="S1340">
        <v>600</v>
      </c>
      <c r="T1340">
        <v>368</v>
      </c>
      <c r="U1340">
        <v>1</v>
      </c>
      <c r="V1340">
        <v>1</v>
      </c>
      <c r="W1340">
        <v>20</v>
      </c>
      <c r="Y1340" t="s">
        <v>4677</v>
      </c>
      <c r="Z1340" t="s">
        <v>607</v>
      </c>
      <c r="AA1340">
        <v>2.9999999999999997E-4</v>
      </c>
      <c r="AB1340">
        <v>8.3999999999999995E-3</v>
      </c>
      <c r="AC1340">
        <v>1.3599999999999999E-2</v>
      </c>
      <c r="AD1340" t="s">
        <v>607</v>
      </c>
      <c r="AE1340">
        <v>0.96289999999999998</v>
      </c>
      <c r="AF1340">
        <v>1.1299999999999999E-2</v>
      </c>
      <c r="AG1340">
        <v>1.9E-3</v>
      </c>
      <c r="AH1340">
        <v>5.9999999999999995E-4</v>
      </c>
      <c r="AI1340">
        <v>5.0000000000000001E-4</v>
      </c>
      <c r="AJ1340">
        <v>2.0000000000000001E-4</v>
      </c>
      <c r="AK1340">
        <v>1E-4</v>
      </c>
      <c r="AL1340">
        <v>0</v>
      </c>
      <c r="AM1340">
        <v>0</v>
      </c>
      <c r="AN1340">
        <v>8.0000000000000007E-5</v>
      </c>
      <c r="AO1340">
        <v>1E-4</v>
      </c>
      <c r="AP1340">
        <v>0</v>
      </c>
      <c r="AQ1340" t="s">
        <v>607</v>
      </c>
      <c r="AR1340" t="s">
        <v>606</v>
      </c>
      <c r="AS1340" t="s">
        <v>606</v>
      </c>
      <c r="AT1340" t="s">
        <v>606</v>
      </c>
      <c r="AU1340" t="s">
        <v>606</v>
      </c>
      <c r="BK1340">
        <v>0</v>
      </c>
      <c r="BL1340">
        <v>0</v>
      </c>
      <c r="BM1340">
        <v>0</v>
      </c>
      <c r="BN1340">
        <v>0</v>
      </c>
      <c r="BO1340">
        <v>0</v>
      </c>
      <c r="BP1340">
        <v>0</v>
      </c>
      <c r="BQ1340">
        <v>0</v>
      </c>
      <c r="BR1340">
        <v>0</v>
      </c>
      <c r="BS1340">
        <v>0</v>
      </c>
      <c r="BT1340">
        <v>0</v>
      </c>
      <c r="BU1340">
        <v>2.0000000000000002E-5</v>
      </c>
      <c r="BV1340">
        <v>0.58099999999999996</v>
      </c>
      <c r="BW1340">
        <v>0.71207359999999997</v>
      </c>
      <c r="BX1340">
        <v>16.8</v>
      </c>
      <c r="BY1340">
        <v>4625.6000000000004</v>
      </c>
      <c r="BZ1340">
        <v>193.6</v>
      </c>
      <c r="CB1340">
        <v>111.8</v>
      </c>
      <c r="CC1340">
        <v>3.8601640050000001</v>
      </c>
      <c r="CD1340">
        <v>3.8568828659999999</v>
      </c>
      <c r="CE1340">
        <v>226.8</v>
      </c>
      <c r="CF1340" t="s">
        <v>609</v>
      </c>
      <c r="CG1340">
        <v>25</v>
      </c>
      <c r="CH1340" t="s">
        <v>4678</v>
      </c>
      <c r="CI1340" t="s">
        <v>157</v>
      </c>
      <c r="CJ1340" t="s">
        <v>4679</v>
      </c>
      <c r="CL1340">
        <v>1302</v>
      </c>
      <c r="CM1340">
        <v>1765</v>
      </c>
      <c r="CN1340">
        <v>1302</v>
      </c>
      <c r="CO1340">
        <v>1765</v>
      </c>
      <c r="CP1340" t="s">
        <v>157</v>
      </c>
      <c r="CQ1340" t="s">
        <v>157</v>
      </c>
      <c r="CU1340">
        <v>460.3</v>
      </c>
      <c r="CV1340">
        <v>455.8</v>
      </c>
      <c r="CW1340" t="s">
        <v>4641</v>
      </c>
      <c r="CX1340">
        <v>0</v>
      </c>
      <c r="CY1340" t="s">
        <v>677</v>
      </c>
    </row>
    <row r="1341" spans="1:103" hidden="1">
      <c r="A1341" t="str">
        <f>2&amp;J1341</f>
        <v>200/D-093-K/094-A-11/00</v>
      </c>
      <c r="B1341">
        <v>52717</v>
      </c>
      <c r="C1341" t="s">
        <v>4053</v>
      </c>
      <c r="D1341" t="s">
        <v>592</v>
      </c>
      <c r="E1341" t="s">
        <v>3163</v>
      </c>
      <c r="F1341" t="s">
        <v>594</v>
      </c>
      <c r="G1341" t="s">
        <v>4680</v>
      </c>
      <c r="H1341">
        <v>11410</v>
      </c>
      <c r="I1341" t="s">
        <v>616</v>
      </c>
      <c r="J1341" t="s">
        <v>667</v>
      </c>
      <c r="K1341" t="s">
        <v>773</v>
      </c>
      <c r="L1341" t="s">
        <v>874</v>
      </c>
      <c r="N1341" t="s">
        <v>4681</v>
      </c>
      <c r="O1341" t="s">
        <v>4640</v>
      </c>
      <c r="P1341" t="s">
        <v>4682</v>
      </c>
      <c r="Q1341" t="s">
        <v>3124</v>
      </c>
      <c r="R1341">
        <v>4000</v>
      </c>
      <c r="S1341">
        <v>4000</v>
      </c>
      <c r="T1341">
        <v>3264</v>
      </c>
      <c r="U1341">
        <v>22</v>
      </c>
      <c r="V1341">
        <v>22</v>
      </c>
      <c r="W1341">
        <v>20</v>
      </c>
      <c r="Z1341" t="s">
        <v>607</v>
      </c>
      <c r="AA1341">
        <v>1E-4</v>
      </c>
      <c r="AB1341">
        <v>2.5000000000000001E-3</v>
      </c>
      <c r="AC1341">
        <v>2.4199999999999999E-2</v>
      </c>
      <c r="AD1341">
        <v>9.7999999999999997E-3</v>
      </c>
      <c r="AE1341">
        <v>0.82399999999999995</v>
      </c>
      <c r="AF1341">
        <v>7.7299999999999994E-2</v>
      </c>
      <c r="AG1341">
        <v>3.2199999999999999E-2</v>
      </c>
      <c r="AH1341">
        <v>5.5999999999999999E-3</v>
      </c>
      <c r="AI1341">
        <v>1.03E-2</v>
      </c>
      <c r="AJ1341">
        <v>3.3999999999999998E-3</v>
      </c>
      <c r="AK1341">
        <v>3.5000000000000001E-3</v>
      </c>
      <c r="AL1341">
        <v>2.0100000000000001E-3</v>
      </c>
      <c r="AM1341">
        <v>4.2999999999999999E-4</v>
      </c>
      <c r="AN1341">
        <v>8.9999999999999998E-4</v>
      </c>
      <c r="AO1341">
        <v>3.0000000000000001E-5</v>
      </c>
      <c r="AP1341">
        <v>0</v>
      </c>
      <c r="AQ1341" t="s">
        <v>607</v>
      </c>
      <c r="AR1341" t="s">
        <v>607</v>
      </c>
      <c r="AS1341" t="s">
        <v>607</v>
      </c>
      <c r="AT1341" t="s">
        <v>606</v>
      </c>
      <c r="AU1341" t="s">
        <v>606</v>
      </c>
      <c r="BK1341">
        <v>2.9999999999999997E-4</v>
      </c>
      <c r="BL1341">
        <v>6.9999999999999994E-5</v>
      </c>
      <c r="BM1341">
        <v>2.9999999999999997E-4</v>
      </c>
      <c r="BN1341">
        <v>1.0000000000000001E-5</v>
      </c>
      <c r="BO1341">
        <v>1.0000000000000001E-5</v>
      </c>
      <c r="BP1341">
        <v>5.0000000000000002E-5</v>
      </c>
      <c r="BQ1341">
        <v>0</v>
      </c>
      <c r="BR1341">
        <v>1.42E-3</v>
      </c>
      <c r="BS1341">
        <v>4.2000000000000002E-4</v>
      </c>
      <c r="BT1341">
        <v>6.4999999999999997E-4</v>
      </c>
      <c r="BU1341">
        <v>5.0000000000000001E-4</v>
      </c>
      <c r="BV1341">
        <v>0.70899999999999996</v>
      </c>
      <c r="BW1341">
        <v>0.86895040000000001</v>
      </c>
      <c r="BX1341">
        <v>20.5</v>
      </c>
      <c r="BY1341">
        <v>4683.7</v>
      </c>
      <c r="BZ1341">
        <v>217.6</v>
      </c>
      <c r="CB1341">
        <v>96.2</v>
      </c>
      <c r="CC1341">
        <v>3.3215364699999999</v>
      </c>
      <c r="CD1341">
        <v>3.318713164</v>
      </c>
      <c r="CE1341">
        <v>191.52</v>
      </c>
      <c r="CF1341" t="s">
        <v>673</v>
      </c>
      <c r="CG1341">
        <v>9800</v>
      </c>
      <c r="CH1341" t="s">
        <v>674</v>
      </c>
      <c r="CI1341" t="s">
        <v>4683</v>
      </c>
      <c r="CJ1341" t="s">
        <v>675</v>
      </c>
      <c r="CL1341" t="s">
        <v>779</v>
      </c>
      <c r="CM1341" t="s">
        <v>779</v>
      </c>
      <c r="CR1341" t="s">
        <v>780</v>
      </c>
      <c r="CS1341" t="s">
        <v>780</v>
      </c>
      <c r="CT1341" t="s">
        <v>780</v>
      </c>
      <c r="CU1341" t="s">
        <v>780</v>
      </c>
      <c r="CV1341" t="s">
        <v>780</v>
      </c>
      <c r="CW1341" t="s">
        <v>4684</v>
      </c>
      <c r="CX1341">
        <v>4500</v>
      </c>
      <c r="CY1341" t="s">
        <v>677</v>
      </c>
    </row>
    <row r="1342" spans="1:103" hidden="1">
      <c r="B1342">
        <v>52304</v>
      </c>
      <c r="C1342" t="s">
        <v>3162</v>
      </c>
      <c r="D1342" t="s">
        <v>592</v>
      </c>
      <c r="E1342" t="s">
        <v>3163</v>
      </c>
      <c r="F1342" t="s">
        <v>594</v>
      </c>
      <c r="G1342" t="s">
        <v>4685</v>
      </c>
      <c r="H1342">
        <v>13228</v>
      </c>
      <c r="I1342" t="s">
        <v>616</v>
      </c>
      <c r="J1342" t="s">
        <v>2922</v>
      </c>
      <c r="L1342" t="s">
        <v>2923</v>
      </c>
      <c r="N1342" t="s">
        <v>4686</v>
      </c>
      <c r="O1342" t="s">
        <v>4681</v>
      </c>
      <c r="P1342" t="s">
        <v>4687</v>
      </c>
      <c r="Q1342" t="s">
        <v>3128</v>
      </c>
      <c r="R1342">
        <v>4600</v>
      </c>
      <c r="S1342">
        <v>4600</v>
      </c>
      <c r="T1342">
        <v>3604</v>
      </c>
      <c r="U1342">
        <v>25</v>
      </c>
      <c r="V1342">
        <v>25</v>
      </c>
      <c r="W1342">
        <v>22</v>
      </c>
      <c r="Z1342" t="s">
        <v>607</v>
      </c>
      <c r="AA1342">
        <v>1E-4</v>
      </c>
      <c r="AB1342">
        <v>3.7000000000000002E-3</v>
      </c>
      <c r="AC1342">
        <v>1.95E-2</v>
      </c>
      <c r="AD1342">
        <v>5.7999999999999996E-3</v>
      </c>
      <c r="AE1342">
        <v>0.84319999999999995</v>
      </c>
      <c r="AF1342">
        <v>7.3999999999999996E-2</v>
      </c>
      <c r="AG1342">
        <v>3.0800000000000001E-2</v>
      </c>
      <c r="AH1342">
        <v>4.4999999999999997E-3</v>
      </c>
      <c r="AI1342">
        <v>8.8999999999999999E-3</v>
      </c>
      <c r="AJ1342">
        <v>2.5000000000000001E-3</v>
      </c>
      <c r="AK1342">
        <v>2.5999999999999999E-3</v>
      </c>
      <c r="AL1342">
        <v>1.2700000000000001E-3</v>
      </c>
      <c r="AM1342">
        <v>3.3E-4</v>
      </c>
      <c r="AN1342">
        <v>6.7000000000000002E-4</v>
      </c>
      <c r="AO1342">
        <v>0</v>
      </c>
      <c r="AP1342">
        <v>0</v>
      </c>
      <c r="AQ1342" t="s">
        <v>606</v>
      </c>
      <c r="AR1342" t="s">
        <v>606</v>
      </c>
      <c r="AS1342" t="s">
        <v>606</v>
      </c>
      <c r="AT1342" t="s">
        <v>606</v>
      </c>
      <c r="AU1342" t="s">
        <v>606</v>
      </c>
      <c r="BK1342">
        <v>1.2999999999999999E-4</v>
      </c>
      <c r="BL1342">
        <v>4.0000000000000003E-5</v>
      </c>
      <c r="BM1342">
        <v>1E-4</v>
      </c>
      <c r="BN1342">
        <v>0</v>
      </c>
      <c r="BO1342">
        <v>0</v>
      </c>
      <c r="BP1342">
        <v>0</v>
      </c>
      <c r="BQ1342">
        <v>0</v>
      </c>
      <c r="BR1342">
        <v>8.8999999999999995E-4</v>
      </c>
      <c r="BS1342">
        <v>2.9E-4</v>
      </c>
      <c r="BT1342">
        <v>3.5E-4</v>
      </c>
      <c r="BU1342">
        <v>3.3E-4</v>
      </c>
      <c r="BV1342">
        <v>0.68400000000000005</v>
      </c>
      <c r="BW1342">
        <v>0.83831040000000001</v>
      </c>
      <c r="BX1342">
        <v>19.8</v>
      </c>
      <c r="BY1342">
        <v>4659.2</v>
      </c>
      <c r="BZ1342">
        <v>213.5</v>
      </c>
      <c r="CB1342">
        <v>95.4</v>
      </c>
      <c r="CC1342">
        <v>3.2939145449999998</v>
      </c>
      <c r="CD1342">
        <v>3.2911147170000001</v>
      </c>
      <c r="CE1342">
        <v>190.86</v>
      </c>
      <c r="CF1342" t="s">
        <v>673</v>
      </c>
      <c r="CG1342">
        <v>5800</v>
      </c>
      <c r="CH1342" t="s">
        <v>3130</v>
      </c>
      <c r="CI1342" t="s">
        <v>4688</v>
      </c>
      <c r="CJ1342" t="s">
        <v>2928</v>
      </c>
      <c r="CW1342" t="s">
        <v>4689</v>
      </c>
      <c r="CX1342">
        <v>2000</v>
      </c>
      <c r="CY1342" t="s">
        <v>677</v>
      </c>
    </row>
    <row r="1343" spans="1:103" hidden="1">
      <c r="C1343" t="s">
        <v>2720</v>
      </c>
      <c r="D1343" t="s">
        <v>592</v>
      </c>
      <c r="E1343" t="s">
        <v>3163</v>
      </c>
      <c r="F1343" t="s">
        <v>594</v>
      </c>
      <c r="G1343" t="s">
        <v>4690</v>
      </c>
      <c r="H1343">
        <v>11766</v>
      </c>
      <c r="I1343" t="s">
        <v>616</v>
      </c>
      <c r="J1343" t="s">
        <v>2722</v>
      </c>
      <c r="K1343" t="s">
        <v>773</v>
      </c>
      <c r="L1343" t="s">
        <v>2310</v>
      </c>
      <c r="N1343" t="s">
        <v>4691</v>
      </c>
      <c r="O1343" t="s">
        <v>4687</v>
      </c>
      <c r="P1343" t="s">
        <v>4692</v>
      </c>
      <c r="Q1343" t="s">
        <v>672</v>
      </c>
      <c r="R1343">
        <v>4300</v>
      </c>
      <c r="S1343">
        <v>4300</v>
      </c>
      <c r="T1343">
        <v>3594</v>
      </c>
      <c r="U1343">
        <v>24</v>
      </c>
      <c r="V1343">
        <v>24</v>
      </c>
      <c r="W1343">
        <v>21</v>
      </c>
      <c r="Y1343" t="s">
        <v>4693</v>
      </c>
      <c r="Z1343" t="s">
        <v>607</v>
      </c>
      <c r="AA1343">
        <v>2.9999999999999997E-4</v>
      </c>
      <c r="AB1343">
        <v>7.0000000000000001E-3</v>
      </c>
      <c r="AC1343">
        <v>2.1600000000000001E-2</v>
      </c>
      <c r="AD1343" t="s">
        <v>607</v>
      </c>
      <c r="AE1343">
        <v>0.95830000000000004</v>
      </c>
      <c r="AF1343">
        <v>9.4000000000000004E-3</v>
      </c>
      <c r="AG1343">
        <v>1.5E-3</v>
      </c>
      <c r="AH1343">
        <v>5.0000000000000001E-4</v>
      </c>
      <c r="AI1343">
        <v>4.0000000000000002E-4</v>
      </c>
      <c r="AJ1343">
        <v>2.0000000000000001E-4</v>
      </c>
      <c r="AK1343">
        <v>1E-4</v>
      </c>
      <c r="AL1343">
        <v>1.1E-4</v>
      </c>
      <c r="AM1343">
        <v>6.0000000000000002E-5</v>
      </c>
      <c r="AN1343">
        <v>2.5999999999999998E-4</v>
      </c>
      <c r="AO1343">
        <v>9.0000000000000006E-5</v>
      </c>
      <c r="AP1343">
        <v>0</v>
      </c>
      <c r="AQ1343" t="s">
        <v>607</v>
      </c>
      <c r="AR1343" t="s">
        <v>607</v>
      </c>
      <c r="AS1343" t="s">
        <v>607</v>
      </c>
      <c r="AT1343" t="s">
        <v>607</v>
      </c>
      <c r="AU1343" t="s">
        <v>606</v>
      </c>
      <c r="BK1343">
        <v>1.0000000000000001E-5</v>
      </c>
      <c r="BL1343">
        <v>3.0000000000000001E-5</v>
      </c>
      <c r="BM1343">
        <v>0</v>
      </c>
      <c r="BN1343">
        <v>0</v>
      </c>
      <c r="BO1343">
        <v>0</v>
      </c>
      <c r="BP1343">
        <v>1.0000000000000001E-5</v>
      </c>
      <c r="BQ1343">
        <v>0</v>
      </c>
      <c r="BR1343">
        <v>6.0000000000000002E-5</v>
      </c>
      <c r="BS1343">
        <v>1.0000000000000001E-5</v>
      </c>
      <c r="BT1343">
        <v>2.0000000000000002E-5</v>
      </c>
      <c r="BU1343">
        <v>4.0000000000000003E-5</v>
      </c>
      <c r="BV1343">
        <v>0.58799999999999997</v>
      </c>
      <c r="BW1343">
        <v>0.72065279999999998</v>
      </c>
      <c r="BX1343">
        <v>17</v>
      </c>
      <c r="BY1343">
        <v>4648.3999999999996</v>
      </c>
      <c r="BZ1343">
        <v>194.5</v>
      </c>
      <c r="CB1343">
        <v>112.9</v>
      </c>
      <c r="CC1343">
        <v>3.898144152</v>
      </c>
      <c r="CD1343">
        <v>3.8948307290000002</v>
      </c>
      <c r="CE1343">
        <v>228.93</v>
      </c>
      <c r="CF1343" t="s">
        <v>609</v>
      </c>
      <c r="CG1343">
        <v>20</v>
      </c>
      <c r="CH1343" t="s">
        <v>2723</v>
      </c>
      <c r="CJ1343" t="s">
        <v>2596</v>
      </c>
      <c r="CL1343" t="s">
        <v>779</v>
      </c>
      <c r="CM1343" t="s">
        <v>779</v>
      </c>
      <c r="CR1343" t="s">
        <v>780</v>
      </c>
      <c r="CU1343" t="s">
        <v>780</v>
      </c>
      <c r="CV1343" t="s">
        <v>780</v>
      </c>
      <c r="CW1343" t="s">
        <v>4694</v>
      </c>
      <c r="CX1343">
        <v>0</v>
      </c>
      <c r="CY1343" t="s">
        <v>677</v>
      </c>
    </row>
    <row r="1344" spans="1:103" hidden="1">
      <c r="B1344">
        <v>79041</v>
      </c>
      <c r="C1344" t="s">
        <v>3105</v>
      </c>
      <c r="D1344" t="s">
        <v>592</v>
      </c>
      <c r="E1344" t="s">
        <v>614</v>
      </c>
      <c r="F1344" t="s">
        <v>594</v>
      </c>
      <c r="G1344" t="s">
        <v>4695</v>
      </c>
      <c r="H1344" t="s">
        <v>3000</v>
      </c>
      <c r="I1344" t="s">
        <v>616</v>
      </c>
      <c r="J1344" t="s">
        <v>1302</v>
      </c>
      <c r="L1344" t="s">
        <v>617</v>
      </c>
      <c r="N1344" t="s">
        <v>4691</v>
      </c>
      <c r="O1344" t="s">
        <v>4696</v>
      </c>
      <c r="P1344" t="s">
        <v>4697</v>
      </c>
      <c r="Q1344" t="s">
        <v>3979</v>
      </c>
      <c r="R1344">
        <v>7943</v>
      </c>
      <c r="S1344">
        <v>7943</v>
      </c>
      <c r="T1344">
        <v>6263</v>
      </c>
      <c r="U1344">
        <v>25</v>
      </c>
      <c r="V1344">
        <v>25</v>
      </c>
      <c r="W1344">
        <v>21</v>
      </c>
      <c r="Y1344" t="s">
        <v>4038</v>
      </c>
      <c r="Z1344" t="s">
        <v>607</v>
      </c>
      <c r="AA1344">
        <v>5.0000000000000001E-4</v>
      </c>
      <c r="AB1344">
        <v>0.01</v>
      </c>
      <c r="AC1344">
        <v>1.41E-2</v>
      </c>
      <c r="AD1344" t="s">
        <v>606</v>
      </c>
      <c r="AE1344">
        <v>0.96689999999999998</v>
      </c>
      <c r="AF1344">
        <v>5.4999999999999997E-3</v>
      </c>
      <c r="AG1344">
        <v>8.9999999999999998E-4</v>
      </c>
      <c r="AH1344">
        <v>2.9999999999999997E-4</v>
      </c>
      <c r="AI1344">
        <v>2.0000000000000001E-4</v>
      </c>
      <c r="AJ1344">
        <v>2.0000000000000001E-4</v>
      </c>
      <c r="AK1344">
        <v>2.0000000000000001E-4</v>
      </c>
      <c r="AL1344">
        <v>2.7E-4</v>
      </c>
      <c r="AM1344">
        <v>1.2999999999999999E-4</v>
      </c>
      <c r="AN1344">
        <v>4.2000000000000002E-4</v>
      </c>
      <c r="AO1344">
        <v>0</v>
      </c>
      <c r="AP1344">
        <v>0</v>
      </c>
      <c r="AQ1344" t="s">
        <v>606</v>
      </c>
      <c r="AR1344" t="s">
        <v>606</v>
      </c>
      <c r="AS1344" t="s">
        <v>607</v>
      </c>
      <c r="AT1344" t="s">
        <v>606</v>
      </c>
      <c r="AU1344" t="s">
        <v>606</v>
      </c>
      <c r="BK1344">
        <v>1.0000000000000001E-5</v>
      </c>
      <c r="BL1344">
        <v>4.0000000000000003E-5</v>
      </c>
      <c r="BM1344">
        <v>0</v>
      </c>
      <c r="BN1344">
        <v>0</v>
      </c>
      <c r="BO1344">
        <v>0</v>
      </c>
      <c r="BP1344">
        <v>0</v>
      </c>
      <c r="BQ1344">
        <v>0</v>
      </c>
      <c r="BR1344">
        <v>1.9000000000000001E-4</v>
      </c>
      <c r="BS1344">
        <v>3.0000000000000001E-5</v>
      </c>
      <c r="BT1344">
        <v>3.0000000000000001E-5</v>
      </c>
      <c r="BU1344">
        <v>8.0000000000000007E-5</v>
      </c>
      <c r="BV1344">
        <v>0.57999999999999996</v>
      </c>
      <c r="BW1344">
        <v>0.71084800000000004</v>
      </c>
      <c r="BX1344">
        <v>16.8</v>
      </c>
      <c r="BY1344">
        <v>4621.8999999999996</v>
      </c>
      <c r="BZ1344">
        <v>192.9</v>
      </c>
      <c r="CB1344">
        <v>103</v>
      </c>
      <c r="CC1344">
        <v>3.5563228310000001</v>
      </c>
      <c r="CD1344">
        <v>3.5532999570000001</v>
      </c>
      <c r="CE1344">
        <v>209.1</v>
      </c>
      <c r="CF1344" t="s">
        <v>609</v>
      </c>
      <c r="CG1344">
        <v>0</v>
      </c>
      <c r="CH1344" t="s">
        <v>631</v>
      </c>
      <c r="CJ1344" t="s">
        <v>624</v>
      </c>
      <c r="CW1344" t="s">
        <v>2936</v>
      </c>
      <c r="CX1344">
        <v>0</v>
      </c>
      <c r="CY1344" t="s">
        <v>677</v>
      </c>
    </row>
    <row r="1345" spans="1:103" hidden="1">
      <c r="B1345">
        <v>79040</v>
      </c>
      <c r="C1345" t="s">
        <v>3105</v>
      </c>
      <c r="D1345" t="s">
        <v>592</v>
      </c>
      <c r="E1345" t="s">
        <v>614</v>
      </c>
      <c r="F1345" t="s">
        <v>594</v>
      </c>
      <c r="G1345" t="s">
        <v>4698</v>
      </c>
      <c r="H1345" t="s">
        <v>3157</v>
      </c>
      <c r="I1345" t="s">
        <v>616</v>
      </c>
      <c r="J1345" t="s">
        <v>1302</v>
      </c>
      <c r="L1345" t="s">
        <v>617</v>
      </c>
      <c r="N1345" t="s">
        <v>4691</v>
      </c>
      <c r="O1345" t="s">
        <v>4696</v>
      </c>
      <c r="P1345" t="s">
        <v>4697</v>
      </c>
      <c r="Q1345" t="s">
        <v>4009</v>
      </c>
      <c r="R1345">
        <v>7950</v>
      </c>
      <c r="S1345">
        <v>7950</v>
      </c>
      <c r="T1345">
        <v>6759</v>
      </c>
      <c r="U1345">
        <v>27</v>
      </c>
      <c r="V1345">
        <v>27</v>
      </c>
      <c r="W1345">
        <v>21</v>
      </c>
      <c r="Y1345" t="s">
        <v>4497</v>
      </c>
      <c r="Z1345" t="s">
        <v>607</v>
      </c>
      <c r="AA1345">
        <v>4.0000000000000002E-4</v>
      </c>
      <c r="AB1345">
        <v>8.0000000000000002E-3</v>
      </c>
      <c r="AC1345">
        <v>1.61E-2</v>
      </c>
      <c r="AD1345" t="s">
        <v>606</v>
      </c>
      <c r="AE1345">
        <v>0.96830000000000005</v>
      </c>
      <c r="AF1345">
        <v>5.4000000000000003E-3</v>
      </c>
      <c r="AG1345">
        <v>8.9999999999999998E-4</v>
      </c>
      <c r="AH1345">
        <v>1E-4</v>
      </c>
      <c r="AI1345">
        <v>1E-4</v>
      </c>
      <c r="AJ1345">
        <v>1E-4</v>
      </c>
      <c r="AK1345">
        <v>1E-4</v>
      </c>
      <c r="AL1345">
        <v>9.0000000000000006E-5</v>
      </c>
      <c r="AM1345">
        <v>8.0000000000000007E-5</v>
      </c>
      <c r="AN1345">
        <v>1.6000000000000001E-4</v>
      </c>
      <c r="AO1345">
        <v>0</v>
      </c>
      <c r="AP1345">
        <v>0</v>
      </c>
      <c r="AQ1345" t="s">
        <v>606</v>
      </c>
      <c r="AR1345" t="s">
        <v>607</v>
      </c>
      <c r="AS1345" t="s">
        <v>607</v>
      </c>
      <c r="AT1345" t="s">
        <v>607</v>
      </c>
      <c r="AU1345" t="s">
        <v>606</v>
      </c>
      <c r="BK1345">
        <v>0</v>
      </c>
      <c r="BL1345">
        <v>2.0000000000000002E-5</v>
      </c>
      <c r="BM1345">
        <v>0</v>
      </c>
      <c r="BN1345">
        <v>0</v>
      </c>
      <c r="BO1345">
        <v>0</v>
      </c>
      <c r="BP1345">
        <v>0</v>
      </c>
      <c r="BQ1345">
        <v>0</v>
      </c>
      <c r="BR1345">
        <v>9.0000000000000006E-5</v>
      </c>
      <c r="BS1345">
        <v>1.0000000000000001E-5</v>
      </c>
      <c r="BT1345">
        <v>1.0000000000000001E-5</v>
      </c>
      <c r="BU1345">
        <v>4.0000000000000003E-5</v>
      </c>
      <c r="BV1345">
        <v>0.57899999999999996</v>
      </c>
      <c r="BW1345">
        <v>0.70962239999999999</v>
      </c>
      <c r="BX1345">
        <v>16.8</v>
      </c>
      <c r="BY1345">
        <v>4632.1000000000004</v>
      </c>
      <c r="BZ1345">
        <v>192.9</v>
      </c>
      <c r="CB1345">
        <v>104.7</v>
      </c>
      <c r="CC1345">
        <v>3.615019422</v>
      </c>
      <c r="CD1345">
        <v>3.6119466550000001</v>
      </c>
      <c r="CE1345">
        <v>212.52</v>
      </c>
      <c r="CF1345" t="s">
        <v>609</v>
      </c>
      <c r="CG1345">
        <v>0</v>
      </c>
      <c r="CH1345" t="s">
        <v>628</v>
      </c>
      <c r="CJ1345" t="s">
        <v>624</v>
      </c>
      <c r="CW1345" t="s">
        <v>2936</v>
      </c>
      <c r="CX1345">
        <v>0</v>
      </c>
      <c r="CY1345" t="s">
        <v>677</v>
      </c>
    </row>
    <row r="1346" spans="1:103" hidden="1">
      <c r="A1346" t="str">
        <f t="shared" ref="A1346:A1347" si="12">2&amp;J1346</f>
        <v>200/D-093-K/094-A-11/00</v>
      </c>
      <c r="B1346">
        <v>52717</v>
      </c>
      <c r="C1346" t="s">
        <v>4053</v>
      </c>
      <c r="D1346" t="s">
        <v>592</v>
      </c>
      <c r="E1346" t="s">
        <v>3163</v>
      </c>
      <c r="F1346" t="s">
        <v>594</v>
      </c>
      <c r="G1346" t="s">
        <v>4699</v>
      </c>
      <c r="H1346">
        <v>13023</v>
      </c>
      <c r="I1346" t="s">
        <v>616</v>
      </c>
      <c r="J1346" t="s">
        <v>667</v>
      </c>
      <c r="L1346" t="s">
        <v>874</v>
      </c>
      <c r="N1346" t="s">
        <v>4700</v>
      </c>
      <c r="O1346" t="s">
        <v>4701</v>
      </c>
      <c r="P1346" t="s">
        <v>4702</v>
      </c>
      <c r="Q1346" t="s">
        <v>3124</v>
      </c>
      <c r="R1346">
        <v>3600</v>
      </c>
      <c r="S1346">
        <v>3600</v>
      </c>
      <c r="T1346">
        <v>2955</v>
      </c>
      <c r="U1346">
        <v>24</v>
      </c>
      <c r="V1346">
        <v>24</v>
      </c>
      <c r="W1346">
        <v>21</v>
      </c>
      <c r="Z1346" t="s">
        <v>607</v>
      </c>
      <c r="AA1346">
        <v>1E-4</v>
      </c>
      <c r="AB1346">
        <v>2.3999999999999998E-3</v>
      </c>
      <c r="AC1346">
        <v>2.2700000000000001E-2</v>
      </c>
      <c r="AD1346">
        <v>1.0800000000000001E-2</v>
      </c>
      <c r="AE1346">
        <v>0.82899999999999996</v>
      </c>
      <c r="AF1346">
        <v>7.7399999999999997E-2</v>
      </c>
      <c r="AG1346">
        <v>3.1199999999999999E-2</v>
      </c>
      <c r="AH1346">
        <v>5.1000000000000004E-3</v>
      </c>
      <c r="AI1346">
        <v>9.4000000000000004E-3</v>
      </c>
      <c r="AJ1346">
        <v>3.0000000000000001E-3</v>
      </c>
      <c r="AK1346">
        <v>3.0999999999999999E-3</v>
      </c>
      <c r="AL1346">
        <v>1.42E-3</v>
      </c>
      <c r="AM1346">
        <v>4.6000000000000001E-4</v>
      </c>
      <c r="AN1346">
        <v>7.6999999999999996E-4</v>
      </c>
      <c r="AO1346">
        <v>3.0000000000000001E-5</v>
      </c>
      <c r="AP1346">
        <v>0</v>
      </c>
      <c r="AQ1346" t="s">
        <v>607</v>
      </c>
      <c r="AR1346" t="s">
        <v>606</v>
      </c>
      <c r="AS1346" t="s">
        <v>606</v>
      </c>
      <c r="AT1346" t="s">
        <v>606</v>
      </c>
      <c r="AU1346" t="s">
        <v>606</v>
      </c>
      <c r="BK1346">
        <v>2.5999999999999998E-4</v>
      </c>
      <c r="BL1346">
        <v>5.0000000000000002E-5</v>
      </c>
      <c r="BM1346">
        <v>2.9E-4</v>
      </c>
      <c r="BN1346">
        <v>1.0000000000000001E-5</v>
      </c>
      <c r="BO1346">
        <v>1.0000000000000001E-5</v>
      </c>
      <c r="BP1346">
        <v>5.0000000000000002E-5</v>
      </c>
      <c r="BQ1346">
        <v>0</v>
      </c>
      <c r="BR1346">
        <v>1.1299999999999999E-3</v>
      </c>
      <c r="BS1346">
        <v>3.6000000000000002E-4</v>
      </c>
      <c r="BT1346">
        <v>5.1999999999999995E-4</v>
      </c>
      <c r="BU1346">
        <v>4.4000000000000002E-4</v>
      </c>
      <c r="BV1346">
        <v>0.7</v>
      </c>
      <c r="BW1346">
        <v>0.85792000000000002</v>
      </c>
      <c r="BX1346">
        <v>20.3</v>
      </c>
      <c r="BY1346">
        <v>4688.3</v>
      </c>
      <c r="BZ1346">
        <v>216.5</v>
      </c>
      <c r="CB1346">
        <v>95.8</v>
      </c>
      <c r="CC1346">
        <v>3.3077255069999998</v>
      </c>
      <c r="CD1346">
        <v>3.30491394</v>
      </c>
      <c r="CE1346">
        <v>190.21</v>
      </c>
      <c r="CF1346" t="s">
        <v>673</v>
      </c>
      <c r="CG1346">
        <v>10800</v>
      </c>
      <c r="CH1346" t="s">
        <v>674</v>
      </c>
      <c r="CI1346" t="s">
        <v>4683</v>
      </c>
      <c r="CJ1346" t="s">
        <v>675</v>
      </c>
      <c r="CW1346" t="s">
        <v>4703</v>
      </c>
      <c r="CX1346">
        <v>9200</v>
      </c>
      <c r="CY1346" t="s">
        <v>677</v>
      </c>
    </row>
    <row r="1347" spans="1:103" hidden="1">
      <c r="A1347" t="str">
        <f t="shared" si="12"/>
        <v>200/D-093-K/094-A-11/00</v>
      </c>
      <c r="B1347">
        <v>52718</v>
      </c>
      <c r="C1347" t="s">
        <v>3079</v>
      </c>
      <c r="D1347" t="s">
        <v>592</v>
      </c>
      <c r="E1347" t="s">
        <v>3163</v>
      </c>
      <c r="F1347" t="s">
        <v>594</v>
      </c>
      <c r="G1347" t="s">
        <v>4704</v>
      </c>
      <c r="H1347">
        <v>12141</v>
      </c>
      <c r="I1347" t="s">
        <v>616</v>
      </c>
      <c r="J1347" t="s">
        <v>667</v>
      </c>
      <c r="K1347" t="s">
        <v>773</v>
      </c>
      <c r="L1347" t="s">
        <v>874</v>
      </c>
      <c r="N1347" t="s">
        <v>4705</v>
      </c>
      <c r="O1347" t="s">
        <v>4706</v>
      </c>
      <c r="P1347" t="s">
        <v>4707</v>
      </c>
      <c r="Q1347" t="s">
        <v>4708</v>
      </c>
      <c r="R1347">
        <v>50</v>
      </c>
      <c r="S1347">
        <v>50</v>
      </c>
      <c r="T1347">
        <v>54</v>
      </c>
      <c r="U1347">
        <v>16</v>
      </c>
      <c r="V1347">
        <v>16</v>
      </c>
      <c r="W1347">
        <v>22</v>
      </c>
      <c r="Z1347">
        <v>1E-4</v>
      </c>
      <c r="AA1347">
        <v>2.0000000000000001E-4</v>
      </c>
      <c r="AB1347">
        <v>5.8999999999999999E-3</v>
      </c>
      <c r="AC1347">
        <v>1.01E-2</v>
      </c>
      <c r="AD1347" t="s">
        <v>607</v>
      </c>
      <c r="AE1347">
        <v>0.81620000000000004</v>
      </c>
      <c r="AF1347">
        <v>8.3400000000000002E-2</v>
      </c>
      <c r="AG1347">
        <v>5.4399999999999997E-2</v>
      </c>
      <c r="AH1347">
        <v>6.1999999999999998E-3</v>
      </c>
      <c r="AI1347">
        <v>1.32E-2</v>
      </c>
      <c r="AJ1347">
        <v>2.8E-3</v>
      </c>
      <c r="AK1347">
        <v>2.8999999999999998E-3</v>
      </c>
      <c r="AL1347">
        <v>1.1000000000000001E-3</v>
      </c>
      <c r="AM1347">
        <v>2.5999999999999998E-4</v>
      </c>
      <c r="AN1347">
        <v>4.0000000000000002E-4</v>
      </c>
      <c r="AO1347">
        <v>2.2000000000000001E-4</v>
      </c>
      <c r="AP1347">
        <v>9.0000000000000006E-5</v>
      </c>
      <c r="AQ1347">
        <v>1E-4</v>
      </c>
      <c r="AR1347" t="s">
        <v>607</v>
      </c>
      <c r="AS1347" t="s">
        <v>607</v>
      </c>
      <c r="AT1347" t="s">
        <v>607</v>
      </c>
      <c r="AU1347" t="s">
        <v>607</v>
      </c>
      <c r="BK1347">
        <v>1.8000000000000001E-4</v>
      </c>
      <c r="BL1347">
        <v>2.0000000000000002E-5</v>
      </c>
      <c r="BM1347">
        <v>1.9000000000000001E-4</v>
      </c>
      <c r="BN1347">
        <v>2.0000000000000002E-5</v>
      </c>
      <c r="BO1347">
        <v>1.0000000000000001E-5</v>
      </c>
      <c r="BP1347">
        <v>5.0000000000000002E-5</v>
      </c>
      <c r="BQ1347">
        <v>1.0000000000000001E-5</v>
      </c>
      <c r="BR1347">
        <v>7.7999999999999999E-4</v>
      </c>
      <c r="BS1347">
        <v>2.9E-4</v>
      </c>
      <c r="BT1347">
        <v>4.6999999999999999E-4</v>
      </c>
      <c r="BU1347">
        <v>4.0999999999999999E-4</v>
      </c>
      <c r="BV1347">
        <v>0.71099999999999997</v>
      </c>
      <c r="BW1347">
        <v>0.8714016</v>
      </c>
      <c r="BX1347">
        <v>20.6</v>
      </c>
      <c r="BY1347">
        <v>4592.7</v>
      </c>
      <c r="BZ1347">
        <v>218.3</v>
      </c>
      <c r="CB1347">
        <v>100.8</v>
      </c>
      <c r="CC1347">
        <v>3.4803625380000001</v>
      </c>
      <c r="CD1347">
        <v>3.4774042299999999</v>
      </c>
      <c r="CE1347">
        <v>200.59</v>
      </c>
      <c r="CF1347" t="s">
        <v>609</v>
      </c>
      <c r="CG1347">
        <v>45</v>
      </c>
      <c r="CH1347" t="s">
        <v>3083</v>
      </c>
      <c r="CJ1347" t="s">
        <v>675</v>
      </c>
      <c r="CL1347" t="s">
        <v>779</v>
      </c>
      <c r="CM1347" t="s">
        <v>779</v>
      </c>
      <c r="CR1347" t="s">
        <v>780</v>
      </c>
      <c r="CS1347" t="s">
        <v>780</v>
      </c>
      <c r="CT1347" t="s">
        <v>780</v>
      </c>
      <c r="CU1347" t="s">
        <v>780</v>
      </c>
      <c r="CV1347" t="s">
        <v>780</v>
      </c>
      <c r="CW1347" t="s">
        <v>4709</v>
      </c>
      <c r="CX1347">
        <v>0</v>
      </c>
      <c r="CY1347" t="s">
        <v>677</v>
      </c>
    </row>
    <row r="1348" spans="1:103" hidden="1">
      <c r="B1348">
        <v>79040</v>
      </c>
      <c r="C1348" t="s">
        <v>3105</v>
      </c>
      <c r="D1348" t="s">
        <v>592</v>
      </c>
      <c r="E1348" t="s">
        <v>614</v>
      </c>
      <c r="F1348" t="s">
        <v>594</v>
      </c>
      <c r="G1348" t="s">
        <v>4710</v>
      </c>
      <c r="H1348" t="s">
        <v>3157</v>
      </c>
      <c r="I1348" t="s">
        <v>616</v>
      </c>
      <c r="J1348" t="s">
        <v>1302</v>
      </c>
      <c r="L1348" t="s">
        <v>617</v>
      </c>
      <c r="N1348" t="s">
        <v>4711</v>
      </c>
      <c r="O1348" t="s">
        <v>4712</v>
      </c>
      <c r="P1348" t="s">
        <v>4713</v>
      </c>
      <c r="Q1348" t="s">
        <v>4009</v>
      </c>
      <c r="R1348">
        <v>7923</v>
      </c>
      <c r="S1348">
        <v>7923</v>
      </c>
      <c r="T1348">
        <v>6861</v>
      </c>
      <c r="U1348">
        <v>35</v>
      </c>
      <c r="V1348">
        <v>35</v>
      </c>
      <c r="W1348">
        <v>22</v>
      </c>
      <c r="Y1348" t="s">
        <v>4038</v>
      </c>
      <c r="Z1348" t="s">
        <v>607</v>
      </c>
      <c r="AA1348">
        <v>4.0000000000000002E-4</v>
      </c>
      <c r="AB1348">
        <v>8.0999999999999996E-3</v>
      </c>
      <c r="AC1348">
        <v>1.8200000000000001E-2</v>
      </c>
      <c r="AD1348" t="s">
        <v>606</v>
      </c>
      <c r="AE1348">
        <v>0.96460000000000001</v>
      </c>
      <c r="AF1348">
        <v>5.8999999999999999E-3</v>
      </c>
      <c r="AG1348">
        <v>1E-3</v>
      </c>
      <c r="AH1348">
        <v>2.0000000000000001E-4</v>
      </c>
      <c r="AI1348">
        <v>2.0000000000000001E-4</v>
      </c>
      <c r="AJ1348">
        <v>2.0000000000000001E-4</v>
      </c>
      <c r="AK1348">
        <v>1E-4</v>
      </c>
      <c r="AL1348">
        <v>2.2000000000000001E-4</v>
      </c>
      <c r="AM1348">
        <v>1.4999999999999999E-4</v>
      </c>
      <c r="AN1348">
        <v>4.4000000000000002E-4</v>
      </c>
      <c r="AO1348">
        <v>0</v>
      </c>
      <c r="AP1348">
        <v>0</v>
      </c>
      <c r="AQ1348" t="s">
        <v>606</v>
      </c>
      <c r="AR1348" t="s">
        <v>606</v>
      </c>
      <c r="AS1348" t="s">
        <v>606</v>
      </c>
      <c r="AT1348" t="s">
        <v>606</v>
      </c>
      <c r="AU1348" t="s">
        <v>606</v>
      </c>
      <c r="BK1348">
        <v>1.0000000000000001E-5</v>
      </c>
      <c r="BL1348">
        <v>3.0000000000000001E-5</v>
      </c>
      <c r="BM1348">
        <v>0</v>
      </c>
      <c r="BN1348">
        <v>0</v>
      </c>
      <c r="BO1348">
        <v>0</v>
      </c>
      <c r="BP1348">
        <v>0</v>
      </c>
      <c r="BQ1348">
        <v>0</v>
      </c>
      <c r="BR1348">
        <v>1.4999999999999999E-4</v>
      </c>
      <c r="BS1348">
        <v>2.0000000000000002E-5</v>
      </c>
      <c r="BT1348">
        <v>2.0000000000000002E-5</v>
      </c>
      <c r="BU1348">
        <v>6.0000000000000002E-5</v>
      </c>
      <c r="BV1348">
        <v>0.58299999999999996</v>
      </c>
      <c r="BW1348">
        <v>0.71452479999999996</v>
      </c>
      <c r="BX1348">
        <v>16.899999999999999</v>
      </c>
      <c r="BY1348">
        <v>4636.7</v>
      </c>
      <c r="BZ1348">
        <v>193.4</v>
      </c>
      <c r="CB1348">
        <v>103.8</v>
      </c>
      <c r="CC1348">
        <v>3.5839447560000002</v>
      </c>
      <c r="CD1348">
        <v>3.580898403</v>
      </c>
      <c r="CE1348">
        <v>210.79</v>
      </c>
      <c r="CF1348" t="s">
        <v>609</v>
      </c>
      <c r="CG1348">
        <v>0</v>
      </c>
      <c r="CH1348" t="s">
        <v>628</v>
      </c>
      <c r="CJ1348" t="s">
        <v>624</v>
      </c>
      <c r="CW1348" t="s">
        <v>4714</v>
      </c>
      <c r="CX1348">
        <v>0</v>
      </c>
      <c r="CY1348" t="s">
        <v>677</v>
      </c>
    </row>
    <row r="1349" spans="1:103" hidden="1">
      <c r="B1349">
        <v>79041</v>
      </c>
      <c r="C1349" t="s">
        <v>3105</v>
      </c>
      <c r="D1349" t="s">
        <v>592</v>
      </c>
      <c r="E1349" t="s">
        <v>614</v>
      </c>
      <c r="F1349" t="s">
        <v>594</v>
      </c>
      <c r="G1349" t="s">
        <v>4715</v>
      </c>
      <c r="H1349" t="s">
        <v>3000</v>
      </c>
      <c r="I1349" t="s">
        <v>616</v>
      </c>
      <c r="J1349" t="s">
        <v>1302</v>
      </c>
      <c r="L1349" t="s">
        <v>617</v>
      </c>
      <c r="N1349" t="s">
        <v>4711</v>
      </c>
      <c r="O1349" t="s">
        <v>4712</v>
      </c>
      <c r="P1349" t="s">
        <v>4713</v>
      </c>
      <c r="Q1349" t="s">
        <v>3979</v>
      </c>
      <c r="R1349">
        <v>7933</v>
      </c>
      <c r="S1349">
        <v>7933</v>
      </c>
      <c r="T1349">
        <v>6634</v>
      </c>
      <c r="U1349">
        <v>28</v>
      </c>
      <c r="V1349">
        <v>28</v>
      </c>
      <c r="W1349">
        <v>22</v>
      </c>
      <c r="Z1349" t="s">
        <v>607</v>
      </c>
      <c r="AA1349">
        <v>4.0000000000000002E-4</v>
      </c>
      <c r="AB1349">
        <v>8.5000000000000006E-3</v>
      </c>
      <c r="AC1349">
        <v>1.7999999999999999E-2</v>
      </c>
      <c r="AD1349" t="s">
        <v>606</v>
      </c>
      <c r="AE1349">
        <v>0.9647</v>
      </c>
      <c r="AF1349">
        <v>5.7999999999999996E-3</v>
      </c>
      <c r="AG1349">
        <v>1E-3</v>
      </c>
      <c r="AH1349">
        <v>2.0000000000000001E-4</v>
      </c>
      <c r="AI1349">
        <v>2.0000000000000001E-4</v>
      </c>
      <c r="AJ1349">
        <v>2.0000000000000001E-4</v>
      </c>
      <c r="AK1349">
        <v>1E-4</v>
      </c>
      <c r="AL1349">
        <v>1.3999999999999999E-4</v>
      </c>
      <c r="AM1349">
        <v>5.0000000000000002E-5</v>
      </c>
      <c r="AN1349">
        <v>4.4000000000000002E-4</v>
      </c>
      <c r="AO1349">
        <v>0</v>
      </c>
      <c r="AP1349">
        <v>0</v>
      </c>
      <c r="AQ1349" t="s">
        <v>607</v>
      </c>
      <c r="AR1349" t="s">
        <v>606</v>
      </c>
      <c r="AS1349" t="s">
        <v>606</v>
      </c>
      <c r="AT1349" t="s">
        <v>606</v>
      </c>
      <c r="AU1349" t="s">
        <v>606</v>
      </c>
      <c r="BK1349">
        <v>1.0000000000000001E-5</v>
      </c>
      <c r="BL1349">
        <v>3.0000000000000001E-5</v>
      </c>
      <c r="BM1349">
        <v>0</v>
      </c>
      <c r="BN1349">
        <v>0</v>
      </c>
      <c r="BO1349">
        <v>0</v>
      </c>
      <c r="BP1349">
        <v>0</v>
      </c>
      <c r="BQ1349">
        <v>0</v>
      </c>
      <c r="BR1349">
        <v>1.2999999999999999E-4</v>
      </c>
      <c r="BS1349">
        <v>2.0000000000000002E-5</v>
      </c>
      <c r="BT1349">
        <v>2.0000000000000002E-5</v>
      </c>
      <c r="BU1349">
        <v>6.0000000000000002E-5</v>
      </c>
      <c r="BV1349">
        <v>0.58199999999999996</v>
      </c>
      <c r="BW1349">
        <v>0.71329920000000002</v>
      </c>
      <c r="BX1349">
        <v>16.899999999999999</v>
      </c>
      <c r="BY1349">
        <v>4635.8</v>
      </c>
      <c r="BZ1349">
        <v>193.3</v>
      </c>
      <c r="CB1349">
        <v>104.3</v>
      </c>
      <c r="CC1349">
        <v>3.601208459</v>
      </c>
      <c r="CD1349">
        <v>3.5981474320000002</v>
      </c>
      <c r="CE1349">
        <v>211.71</v>
      </c>
      <c r="CF1349" t="s">
        <v>609</v>
      </c>
      <c r="CG1349">
        <v>0</v>
      </c>
      <c r="CH1349" t="s">
        <v>631</v>
      </c>
      <c r="CJ1349" t="s">
        <v>624</v>
      </c>
      <c r="CW1349" t="s">
        <v>4714</v>
      </c>
      <c r="CX1349">
        <v>0</v>
      </c>
      <c r="CY1349" t="s">
        <v>677</v>
      </c>
    </row>
    <row r="1350" spans="1:103" hidden="1">
      <c r="A1350" t="str">
        <f>2&amp;J1350</f>
        <v>200/D-093-K/094-A-11/00</v>
      </c>
      <c r="B1350">
        <v>52717</v>
      </c>
      <c r="C1350" t="s">
        <v>4053</v>
      </c>
      <c r="D1350" t="s">
        <v>592</v>
      </c>
      <c r="E1350" t="s">
        <v>3163</v>
      </c>
      <c r="F1350" t="s">
        <v>594</v>
      </c>
      <c r="G1350" t="s">
        <v>4716</v>
      </c>
      <c r="H1350">
        <v>17314</v>
      </c>
      <c r="I1350" t="s">
        <v>616</v>
      </c>
      <c r="J1350" t="s">
        <v>667</v>
      </c>
      <c r="L1350" t="s">
        <v>874</v>
      </c>
      <c r="N1350" t="s">
        <v>4717</v>
      </c>
      <c r="O1350" t="s">
        <v>4718</v>
      </c>
      <c r="P1350" t="s">
        <v>4719</v>
      </c>
      <c r="Q1350" t="s">
        <v>3124</v>
      </c>
      <c r="R1350">
        <v>3500</v>
      </c>
      <c r="S1350">
        <v>3500</v>
      </c>
      <c r="T1350">
        <v>2972</v>
      </c>
      <c r="U1350">
        <v>23</v>
      </c>
      <c r="V1350">
        <v>23</v>
      </c>
      <c r="W1350">
        <v>23</v>
      </c>
      <c r="Z1350" t="s">
        <v>607</v>
      </c>
      <c r="AA1350">
        <v>1E-4</v>
      </c>
      <c r="AB1350">
        <v>2.7000000000000001E-3</v>
      </c>
      <c r="AC1350">
        <v>2.23E-2</v>
      </c>
      <c r="AD1350">
        <v>1.03E-2</v>
      </c>
      <c r="AE1350">
        <v>0.8306</v>
      </c>
      <c r="AF1350">
        <v>7.7600000000000002E-2</v>
      </c>
      <c r="AG1350">
        <v>3.1600000000000003E-2</v>
      </c>
      <c r="AH1350">
        <v>5.4000000000000003E-3</v>
      </c>
      <c r="AI1350">
        <v>9.1999999999999998E-3</v>
      </c>
      <c r="AJ1350">
        <v>2.8E-3</v>
      </c>
      <c r="AK1350">
        <v>2.8E-3</v>
      </c>
      <c r="AL1350">
        <v>1.2600000000000001E-3</v>
      </c>
      <c r="AM1350">
        <v>3.8999999999999999E-4</v>
      </c>
      <c r="AN1350">
        <v>6.6E-4</v>
      </c>
      <c r="AO1350">
        <v>6.0000000000000002E-5</v>
      </c>
      <c r="AP1350">
        <v>0</v>
      </c>
      <c r="AQ1350" t="s">
        <v>607</v>
      </c>
      <c r="AR1350" t="s">
        <v>606</v>
      </c>
      <c r="AS1350" t="s">
        <v>606</v>
      </c>
      <c r="AT1350" t="s">
        <v>606</v>
      </c>
      <c r="AU1350" t="s">
        <v>606</v>
      </c>
      <c r="BK1350">
        <v>1.8000000000000001E-4</v>
      </c>
      <c r="BL1350">
        <v>5.0000000000000002E-5</v>
      </c>
      <c r="BM1350">
        <v>1.7000000000000001E-4</v>
      </c>
      <c r="BN1350">
        <v>0</v>
      </c>
      <c r="BO1350">
        <v>1.0000000000000001E-5</v>
      </c>
      <c r="BP1350">
        <v>3.0000000000000001E-5</v>
      </c>
      <c r="BQ1350">
        <v>0</v>
      </c>
      <c r="BR1350">
        <v>8.8999999999999995E-4</v>
      </c>
      <c r="BS1350">
        <v>2.7E-4</v>
      </c>
      <c r="BT1350">
        <v>3.6000000000000002E-4</v>
      </c>
      <c r="BU1350">
        <v>2.7E-4</v>
      </c>
      <c r="BV1350">
        <v>0.69499999999999995</v>
      </c>
      <c r="BW1350">
        <v>0.85179199999999999</v>
      </c>
      <c r="BX1350">
        <v>20.100000000000001</v>
      </c>
      <c r="BY1350">
        <v>4686.8999999999996</v>
      </c>
      <c r="BZ1350">
        <v>215.7</v>
      </c>
      <c r="CB1350">
        <v>95.2</v>
      </c>
      <c r="CC1350">
        <v>3.2870090630000002</v>
      </c>
      <c r="CD1350">
        <v>3.284215106</v>
      </c>
      <c r="CE1350">
        <v>189.05</v>
      </c>
      <c r="CF1350" t="s">
        <v>673</v>
      </c>
      <c r="CG1350">
        <v>10300</v>
      </c>
      <c r="CH1350" t="s">
        <v>674</v>
      </c>
      <c r="CI1350" t="s">
        <v>4683</v>
      </c>
      <c r="CJ1350" t="s">
        <v>675</v>
      </c>
      <c r="CW1350" t="s">
        <v>4720</v>
      </c>
      <c r="CX1350">
        <v>6300</v>
      </c>
      <c r="CY1350" t="s">
        <v>677</v>
      </c>
    </row>
    <row r="1351" spans="1:103" hidden="1">
      <c r="C1351" t="s">
        <v>4721</v>
      </c>
      <c r="D1351" t="s">
        <v>592</v>
      </c>
      <c r="E1351" t="s">
        <v>614</v>
      </c>
      <c r="F1351" t="s">
        <v>594</v>
      </c>
      <c r="G1351" t="s">
        <v>4722</v>
      </c>
      <c r="H1351">
        <v>18259</v>
      </c>
      <c r="I1351" t="s">
        <v>597</v>
      </c>
      <c r="J1351" t="s">
        <v>2549</v>
      </c>
      <c r="L1351" t="s">
        <v>2310</v>
      </c>
      <c r="N1351" t="s">
        <v>4723</v>
      </c>
      <c r="O1351" t="s">
        <v>4724</v>
      </c>
      <c r="P1351" t="s">
        <v>4725</v>
      </c>
      <c r="Q1351" t="s">
        <v>642</v>
      </c>
      <c r="R1351">
        <v>400</v>
      </c>
      <c r="S1351">
        <v>400</v>
      </c>
      <c r="T1351">
        <v>194</v>
      </c>
      <c r="U1351">
        <v>17.2</v>
      </c>
      <c r="V1351">
        <v>17.2</v>
      </c>
      <c r="W1351">
        <v>21</v>
      </c>
      <c r="Y1351" t="s">
        <v>4726</v>
      </c>
      <c r="Z1351">
        <v>1E-4</v>
      </c>
      <c r="AA1351">
        <v>2.0000000000000001E-4</v>
      </c>
      <c r="AB1351">
        <v>5.1999999999999998E-3</v>
      </c>
      <c r="AC1351">
        <v>4.9099999999999998E-2</v>
      </c>
      <c r="AD1351" t="s">
        <v>606</v>
      </c>
      <c r="AE1351">
        <v>0.93889999999999996</v>
      </c>
      <c r="AF1351">
        <v>6.3E-3</v>
      </c>
      <c r="AG1351">
        <v>2.0000000000000001E-4</v>
      </c>
      <c r="AH1351" t="s">
        <v>607</v>
      </c>
      <c r="AI1351" t="s">
        <v>607</v>
      </c>
      <c r="AJ1351" t="s">
        <v>606</v>
      </c>
      <c r="AK1351" t="s">
        <v>606</v>
      </c>
      <c r="AL1351">
        <v>0</v>
      </c>
      <c r="AM1351">
        <v>0</v>
      </c>
      <c r="AN1351">
        <v>0</v>
      </c>
      <c r="AO1351">
        <v>0</v>
      </c>
      <c r="AP1351">
        <v>0</v>
      </c>
      <c r="BK1351">
        <v>0</v>
      </c>
      <c r="BL1351">
        <v>0</v>
      </c>
      <c r="BM1351">
        <v>0</v>
      </c>
      <c r="BN1351">
        <v>0</v>
      </c>
      <c r="BO1351">
        <v>0</v>
      </c>
      <c r="BP1351">
        <v>0</v>
      </c>
      <c r="BQ1351">
        <v>0</v>
      </c>
      <c r="BR1351">
        <v>0</v>
      </c>
      <c r="BS1351">
        <v>0</v>
      </c>
      <c r="BT1351">
        <v>0</v>
      </c>
      <c r="BU1351">
        <v>0</v>
      </c>
      <c r="BV1351">
        <v>0.60699999999999998</v>
      </c>
      <c r="BW1351">
        <v>0.74393920000000002</v>
      </c>
      <c r="BX1351">
        <v>17.600000000000001</v>
      </c>
      <c r="BY1351">
        <v>4729.5</v>
      </c>
      <c r="BZ1351">
        <v>196.5</v>
      </c>
      <c r="CB1351">
        <v>78.099999999999994</v>
      </c>
      <c r="CC1351">
        <v>2.6965904190000001</v>
      </c>
      <c r="CD1351">
        <v>2.6942983169999999</v>
      </c>
      <c r="CE1351">
        <v>139.97999999999999</v>
      </c>
      <c r="CF1351" t="s">
        <v>609</v>
      </c>
      <c r="CG1351">
        <v>0</v>
      </c>
      <c r="CH1351" t="s">
        <v>4727</v>
      </c>
      <c r="CJ1351" t="s">
        <v>2553</v>
      </c>
      <c r="CW1351" t="s">
        <v>4728</v>
      </c>
      <c r="CX1351">
        <v>0</v>
      </c>
      <c r="CY1351" t="s">
        <v>677</v>
      </c>
    </row>
    <row r="1352" spans="1:103" hidden="1">
      <c r="B1352">
        <v>73291</v>
      </c>
      <c r="C1352" t="s">
        <v>4095</v>
      </c>
      <c r="D1352" t="s">
        <v>592</v>
      </c>
      <c r="E1352" t="s">
        <v>3163</v>
      </c>
      <c r="F1352" t="s">
        <v>594</v>
      </c>
      <c r="G1352" t="s">
        <v>4729</v>
      </c>
      <c r="H1352">
        <v>16429</v>
      </c>
      <c r="I1352" t="s">
        <v>616</v>
      </c>
      <c r="J1352" t="s">
        <v>4097</v>
      </c>
      <c r="K1352">
        <v>7507</v>
      </c>
      <c r="L1352" t="s">
        <v>874</v>
      </c>
      <c r="M1352" t="s">
        <v>3726</v>
      </c>
      <c r="N1352" t="s">
        <v>4730</v>
      </c>
      <c r="O1352" t="s">
        <v>4731</v>
      </c>
      <c r="P1352" t="s">
        <v>4732</v>
      </c>
      <c r="Q1352" t="s">
        <v>823</v>
      </c>
      <c r="R1352">
        <v>355</v>
      </c>
      <c r="S1352">
        <v>355</v>
      </c>
      <c r="T1352">
        <v>340</v>
      </c>
      <c r="U1352">
        <v>25</v>
      </c>
      <c r="V1352">
        <v>25</v>
      </c>
      <c r="W1352">
        <v>21</v>
      </c>
      <c r="Z1352">
        <v>1E-4</v>
      </c>
      <c r="AA1352">
        <v>2.9999999999999997E-4</v>
      </c>
      <c r="AB1352">
        <v>6.1000000000000004E-3</v>
      </c>
      <c r="AC1352">
        <v>1.23E-2</v>
      </c>
      <c r="AD1352" t="s">
        <v>607</v>
      </c>
      <c r="AE1352">
        <v>0.83309999999999995</v>
      </c>
      <c r="AF1352">
        <v>7.3300000000000004E-2</v>
      </c>
      <c r="AG1352">
        <v>4.4600000000000001E-2</v>
      </c>
      <c r="AH1352">
        <v>5.1999999999999998E-3</v>
      </c>
      <c r="AI1352">
        <v>1.2500000000000001E-2</v>
      </c>
      <c r="AJ1352">
        <v>2.8999999999999998E-3</v>
      </c>
      <c r="AK1352">
        <v>3.3E-3</v>
      </c>
      <c r="AL1352">
        <v>1.4300000000000001E-3</v>
      </c>
      <c r="AM1352">
        <v>3.5E-4</v>
      </c>
      <c r="AN1352">
        <v>1.1299999999999999E-3</v>
      </c>
      <c r="AO1352">
        <v>2.3000000000000001E-4</v>
      </c>
      <c r="AP1352">
        <v>9.0000000000000006E-5</v>
      </c>
      <c r="AQ1352" t="s">
        <v>607</v>
      </c>
      <c r="AR1352" t="s">
        <v>607</v>
      </c>
      <c r="AS1352" t="s">
        <v>607</v>
      </c>
      <c r="AT1352" t="s">
        <v>607</v>
      </c>
      <c r="AU1352" t="s">
        <v>606</v>
      </c>
      <c r="BK1352">
        <v>1.3999999999999999E-4</v>
      </c>
      <c r="BL1352">
        <v>3.0000000000000001E-5</v>
      </c>
      <c r="BM1352">
        <v>2.0000000000000001E-4</v>
      </c>
      <c r="BN1352">
        <v>2.0000000000000002E-5</v>
      </c>
      <c r="BO1352">
        <v>3.0000000000000001E-5</v>
      </c>
      <c r="BP1352">
        <v>1.2E-4</v>
      </c>
      <c r="BQ1352">
        <v>1.0000000000000001E-5</v>
      </c>
      <c r="BR1352">
        <v>1.0399999999999999E-3</v>
      </c>
      <c r="BS1352">
        <v>3.8999999999999999E-4</v>
      </c>
      <c r="BT1352">
        <v>5.1999999999999995E-4</v>
      </c>
      <c r="BU1352">
        <v>5.6999999999999998E-4</v>
      </c>
      <c r="BV1352">
        <v>0.70299999999999996</v>
      </c>
      <c r="BW1352">
        <v>0.86159680000000005</v>
      </c>
      <c r="BX1352">
        <v>20.399999999999999</v>
      </c>
      <c r="BY1352">
        <v>4596.5</v>
      </c>
      <c r="BZ1352">
        <v>216</v>
      </c>
      <c r="CB1352">
        <v>102.2</v>
      </c>
      <c r="CC1352">
        <v>3.5287009060000001</v>
      </c>
      <c r="CD1352">
        <v>3.5257015109999998</v>
      </c>
      <c r="CE1352">
        <v>204.77</v>
      </c>
      <c r="CF1352" t="s">
        <v>609</v>
      </c>
      <c r="CG1352">
        <v>2</v>
      </c>
      <c r="CH1352" t="s">
        <v>4098</v>
      </c>
      <c r="CJ1352" t="s">
        <v>1656</v>
      </c>
      <c r="CL1352">
        <v>1122</v>
      </c>
      <c r="CM1352">
        <v>1124</v>
      </c>
      <c r="CN1352">
        <v>1114</v>
      </c>
      <c r="CO1352">
        <v>1119.5</v>
      </c>
      <c r="CP1352">
        <v>1082.5</v>
      </c>
      <c r="CQ1352">
        <v>1088.5</v>
      </c>
      <c r="CU1352">
        <v>742.4</v>
      </c>
      <c r="CV1352">
        <v>738.2</v>
      </c>
      <c r="CW1352" t="s">
        <v>4733</v>
      </c>
      <c r="CX1352">
        <v>0</v>
      </c>
      <c r="CY1352" t="s">
        <v>677</v>
      </c>
    </row>
    <row r="1353" spans="1:103" hidden="1">
      <c r="B1353">
        <v>73289</v>
      </c>
      <c r="C1353" t="s">
        <v>3724</v>
      </c>
      <c r="D1353" t="s">
        <v>592</v>
      </c>
      <c r="E1353" t="s">
        <v>3163</v>
      </c>
      <c r="F1353" t="s">
        <v>594</v>
      </c>
      <c r="G1353" t="s">
        <v>4734</v>
      </c>
      <c r="H1353">
        <v>17664</v>
      </c>
      <c r="I1353" t="s">
        <v>616</v>
      </c>
      <c r="J1353" t="s">
        <v>879</v>
      </c>
      <c r="K1353">
        <v>10275</v>
      </c>
      <c r="L1353" t="s">
        <v>864</v>
      </c>
      <c r="M1353" t="s">
        <v>3726</v>
      </c>
      <c r="N1353" t="s">
        <v>4730</v>
      </c>
      <c r="O1353" t="s">
        <v>4731</v>
      </c>
      <c r="P1353" t="s">
        <v>4732</v>
      </c>
      <c r="Q1353" t="s">
        <v>642</v>
      </c>
      <c r="R1353">
        <v>290</v>
      </c>
      <c r="S1353">
        <v>290</v>
      </c>
      <c r="T1353">
        <v>247</v>
      </c>
      <c r="U1353">
        <v>23</v>
      </c>
      <c r="V1353">
        <v>23</v>
      </c>
      <c r="W1353">
        <v>22</v>
      </c>
      <c r="Z1353">
        <v>1E-4</v>
      </c>
      <c r="AA1353">
        <v>2.9999999999999997E-4</v>
      </c>
      <c r="AB1353">
        <v>6.4999999999999997E-3</v>
      </c>
      <c r="AC1353">
        <v>1.15E-2</v>
      </c>
      <c r="AD1353" t="s">
        <v>606</v>
      </c>
      <c r="AE1353">
        <v>0.83960000000000001</v>
      </c>
      <c r="AF1353">
        <v>7.17E-2</v>
      </c>
      <c r="AG1353">
        <v>4.2799999999999998E-2</v>
      </c>
      <c r="AH1353">
        <v>5.1000000000000004E-3</v>
      </c>
      <c r="AI1353">
        <v>1.1900000000000001E-2</v>
      </c>
      <c r="AJ1353">
        <v>2.5999999999999999E-3</v>
      </c>
      <c r="AK1353">
        <v>2.8999999999999998E-3</v>
      </c>
      <c r="AL1353">
        <v>1.1900000000000001E-3</v>
      </c>
      <c r="AM1353">
        <v>2.5000000000000001E-4</v>
      </c>
      <c r="AN1353">
        <v>8.3000000000000001E-4</v>
      </c>
      <c r="AO1353">
        <v>2.1000000000000001E-4</v>
      </c>
      <c r="AP1353">
        <v>9.0000000000000006E-5</v>
      </c>
      <c r="AQ1353" t="s">
        <v>607</v>
      </c>
      <c r="AR1353" t="s">
        <v>607</v>
      </c>
      <c r="AS1353" t="s">
        <v>606</v>
      </c>
      <c r="AT1353" t="s">
        <v>606</v>
      </c>
      <c r="AU1353" t="s">
        <v>606</v>
      </c>
      <c r="BK1353">
        <v>1.1E-4</v>
      </c>
      <c r="BL1353">
        <v>3.0000000000000001E-5</v>
      </c>
      <c r="BM1353">
        <v>1.4999999999999999E-4</v>
      </c>
      <c r="BN1353">
        <v>1.0000000000000001E-5</v>
      </c>
      <c r="BO1353">
        <v>2.0000000000000002E-5</v>
      </c>
      <c r="BP1353">
        <v>6.0000000000000002E-5</v>
      </c>
      <c r="BQ1353">
        <v>1.0000000000000001E-5</v>
      </c>
      <c r="BR1353">
        <v>8.8000000000000003E-4</v>
      </c>
      <c r="BS1353">
        <v>3.2000000000000003E-4</v>
      </c>
      <c r="BT1353">
        <v>4.2000000000000002E-4</v>
      </c>
      <c r="BU1353">
        <v>4.2000000000000002E-4</v>
      </c>
      <c r="BV1353">
        <v>0.69299999999999995</v>
      </c>
      <c r="BW1353">
        <v>0.84934080000000001</v>
      </c>
      <c r="BX1353">
        <v>20.100000000000001</v>
      </c>
      <c r="BY1353">
        <v>4597.8</v>
      </c>
      <c r="BZ1353">
        <v>214.5</v>
      </c>
      <c r="CB1353">
        <v>100.3</v>
      </c>
      <c r="CC1353">
        <v>3.4630988349999998</v>
      </c>
      <c r="CD1353">
        <v>3.4601552010000001</v>
      </c>
      <c r="CE1353">
        <v>200.79</v>
      </c>
      <c r="CF1353" t="s">
        <v>609</v>
      </c>
      <c r="CG1353">
        <v>0</v>
      </c>
      <c r="CH1353" t="s">
        <v>880</v>
      </c>
      <c r="CJ1353" t="s">
        <v>881</v>
      </c>
      <c r="CL1353">
        <v>1119</v>
      </c>
      <c r="CM1353">
        <v>1124</v>
      </c>
      <c r="CU1353">
        <v>737.3</v>
      </c>
      <c r="CV1353">
        <v>733.4</v>
      </c>
      <c r="CW1353" t="s">
        <v>4733</v>
      </c>
      <c r="CX1353">
        <v>0</v>
      </c>
      <c r="CY1353" t="s">
        <v>677</v>
      </c>
    </row>
    <row r="1354" spans="1:103" hidden="1">
      <c r="B1354">
        <v>84020</v>
      </c>
      <c r="C1354" t="s">
        <v>3177</v>
      </c>
      <c r="D1354" t="s">
        <v>592</v>
      </c>
      <c r="E1354" t="s">
        <v>3163</v>
      </c>
      <c r="F1354" t="s">
        <v>594</v>
      </c>
      <c r="G1354" t="s">
        <v>4735</v>
      </c>
      <c r="H1354">
        <v>16422</v>
      </c>
      <c r="I1354" t="s">
        <v>616</v>
      </c>
      <c r="J1354" t="s">
        <v>3179</v>
      </c>
      <c r="K1354">
        <v>21883</v>
      </c>
      <c r="L1354" t="s">
        <v>874</v>
      </c>
      <c r="M1354" t="s">
        <v>3180</v>
      </c>
      <c r="N1354" t="s">
        <v>4730</v>
      </c>
      <c r="O1354" t="s">
        <v>4731</v>
      </c>
      <c r="P1354" t="s">
        <v>4736</v>
      </c>
      <c r="Q1354" t="s">
        <v>642</v>
      </c>
      <c r="R1354">
        <v>410</v>
      </c>
      <c r="S1354">
        <v>410</v>
      </c>
      <c r="T1354">
        <v>340</v>
      </c>
      <c r="U1354">
        <v>22</v>
      </c>
      <c r="V1354">
        <v>22</v>
      </c>
      <c r="W1354">
        <v>21</v>
      </c>
      <c r="Z1354">
        <v>2.0000000000000001E-4</v>
      </c>
      <c r="AA1354">
        <v>5.9999999999999995E-4</v>
      </c>
      <c r="AB1354">
        <v>1.3299999999999999E-2</v>
      </c>
      <c r="AC1354">
        <v>2E-3</v>
      </c>
      <c r="AD1354" t="s">
        <v>606</v>
      </c>
      <c r="AE1354">
        <v>0.92549999999999999</v>
      </c>
      <c r="AF1354">
        <v>3.5400000000000001E-2</v>
      </c>
      <c r="AG1354">
        <v>1.6299999999999999E-2</v>
      </c>
      <c r="AH1354">
        <v>2.3999999999999998E-3</v>
      </c>
      <c r="AI1354">
        <v>3.0000000000000001E-3</v>
      </c>
      <c r="AJ1354">
        <v>6.9999999999999999E-4</v>
      </c>
      <c r="AK1354">
        <v>4.0000000000000002E-4</v>
      </c>
      <c r="AL1354">
        <v>1.3999999999999999E-4</v>
      </c>
      <c r="AM1354">
        <v>0</v>
      </c>
      <c r="AN1354">
        <v>0</v>
      </c>
      <c r="AO1354">
        <v>0</v>
      </c>
      <c r="AP1354">
        <v>0</v>
      </c>
      <c r="AQ1354" t="s">
        <v>607</v>
      </c>
      <c r="AR1354" t="s">
        <v>607</v>
      </c>
      <c r="AS1354" t="s">
        <v>607</v>
      </c>
      <c r="AT1354" t="s">
        <v>606</v>
      </c>
      <c r="AU1354" t="s">
        <v>606</v>
      </c>
      <c r="BK1354">
        <v>0</v>
      </c>
      <c r="BL1354">
        <v>1.0000000000000001E-5</v>
      </c>
      <c r="BM1354">
        <v>0</v>
      </c>
      <c r="BN1354">
        <v>0</v>
      </c>
      <c r="BO1354">
        <v>0</v>
      </c>
      <c r="BP1354">
        <v>0</v>
      </c>
      <c r="BQ1354">
        <v>0</v>
      </c>
      <c r="BR1354">
        <v>5.0000000000000002E-5</v>
      </c>
      <c r="BS1354">
        <v>0</v>
      </c>
      <c r="BT1354">
        <v>0</v>
      </c>
      <c r="BU1354">
        <v>0</v>
      </c>
      <c r="BV1354">
        <v>0.60599999999999998</v>
      </c>
      <c r="BW1354">
        <v>0.74271359999999997</v>
      </c>
      <c r="BX1354">
        <v>17.5</v>
      </c>
      <c r="BY1354">
        <v>4582.5</v>
      </c>
      <c r="BZ1354">
        <v>198.5</v>
      </c>
      <c r="CB1354">
        <v>106.1</v>
      </c>
      <c r="CC1354">
        <v>3.6633577900000001</v>
      </c>
      <c r="CD1354">
        <v>3.6602439360000001</v>
      </c>
      <c r="CE1354">
        <v>212.45</v>
      </c>
      <c r="CF1354" t="s">
        <v>609</v>
      </c>
      <c r="CG1354">
        <v>0</v>
      </c>
      <c r="CH1354" t="s">
        <v>4737</v>
      </c>
      <c r="CJ1354" t="s">
        <v>685</v>
      </c>
      <c r="CU1354">
        <v>734.2</v>
      </c>
      <c r="CV1354">
        <v>730.5</v>
      </c>
      <c r="CW1354" t="s">
        <v>4733</v>
      </c>
      <c r="CX1354">
        <v>0</v>
      </c>
      <c r="CY1354" t="s">
        <v>677</v>
      </c>
    </row>
    <row r="1355" spans="1:103" hidden="1">
      <c r="B1355">
        <v>73305</v>
      </c>
      <c r="C1355" t="s">
        <v>3714</v>
      </c>
      <c r="D1355" t="s">
        <v>592</v>
      </c>
      <c r="E1355" t="s">
        <v>3163</v>
      </c>
      <c r="F1355" t="s">
        <v>594</v>
      </c>
      <c r="G1355" t="s">
        <v>4738</v>
      </c>
      <c r="H1355">
        <v>17928</v>
      </c>
      <c r="I1355" t="s">
        <v>616</v>
      </c>
      <c r="J1355" t="s">
        <v>863</v>
      </c>
      <c r="K1355">
        <v>20489</v>
      </c>
      <c r="L1355" t="s">
        <v>874</v>
      </c>
      <c r="M1355" t="s">
        <v>3716</v>
      </c>
      <c r="N1355" t="s">
        <v>4730</v>
      </c>
      <c r="O1355" t="s">
        <v>4731</v>
      </c>
      <c r="P1355" t="s">
        <v>4736</v>
      </c>
      <c r="Q1355" t="s">
        <v>823</v>
      </c>
      <c r="R1355">
        <v>400</v>
      </c>
      <c r="S1355">
        <v>400</v>
      </c>
      <c r="T1355">
        <v>389</v>
      </c>
      <c r="U1355">
        <v>23</v>
      </c>
      <c r="V1355">
        <v>23</v>
      </c>
      <c r="W1355">
        <v>21</v>
      </c>
      <c r="Z1355">
        <v>2.0000000000000001E-4</v>
      </c>
      <c r="AA1355">
        <v>5.9999999999999995E-4</v>
      </c>
      <c r="AB1355">
        <v>1.3299999999999999E-2</v>
      </c>
      <c r="AC1355">
        <v>2.7000000000000001E-3</v>
      </c>
      <c r="AD1355" t="s">
        <v>606</v>
      </c>
      <c r="AE1355">
        <v>0.93030000000000002</v>
      </c>
      <c r="AF1355">
        <v>3.3799999999999997E-2</v>
      </c>
      <c r="AG1355">
        <v>1.55E-2</v>
      </c>
      <c r="AH1355">
        <v>1.1999999999999999E-3</v>
      </c>
      <c r="AI1355">
        <v>1.8E-3</v>
      </c>
      <c r="AJ1355">
        <v>4.0000000000000002E-4</v>
      </c>
      <c r="AK1355">
        <v>2.0000000000000001E-4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 t="s">
        <v>606</v>
      </c>
      <c r="AR1355" t="s">
        <v>606</v>
      </c>
      <c r="AS1355" t="s">
        <v>606</v>
      </c>
      <c r="AT1355" t="s">
        <v>606</v>
      </c>
      <c r="AU1355" t="s">
        <v>606</v>
      </c>
      <c r="BK1355">
        <v>0</v>
      </c>
      <c r="BL1355">
        <v>0</v>
      </c>
      <c r="BM1355">
        <v>0</v>
      </c>
      <c r="BN1355">
        <v>0</v>
      </c>
      <c r="BO1355">
        <v>0</v>
      </c>
      <c r="BP1355">
        <v>0</v>
      </c>
      <c r="BQ1355">
        <v>0</v>
      </c>
      <c r="BR1355">
        <v>0</v>
      </c>
      <c r="BS1355">
        <v>0</v>
      </c>
      <c r="BT1355">
        <v>0</v>
      </c>
      <c r="BU1355">
        <v>0</v>
      </c>
      <c r="BV1355">
        <v>0.59899999999999998</v>
      </c>
      <c r="BW1355">
        <v>0.73413439999999996</v>
      </c>
      <c r="BX1355">
        <v>17.399999999999999</v>
      </c>
      <c r="BY1355">
        <v>4587.3999999999996</v>
      </c>
      <c r="BZ1355">
        <v>197.4</v>
      </c>
      <c r="CB1355">
        <v>92.7</v>
      </c>
      <c r="CC1355">
        <v>3.2006905479999999</v>
      </c>
      <c r="CD1355">
        <v>3.1979699610000001</v>
      </c>
      <c r="CE1355">
        <v>184.7</v>
      </c>
      <c r="CF1355" t="s">
        <v>609</v>
      </c>
      <c r="CG1355">
        <v>0</v>
      </c>
      <c r="CH1355" t="s">
        <v>868</v>
      </c>
      <c r="CJ1355" t="s">
        <v>869</v>
      </c>
      <c r="CU1355">
        <v>718.1</v>
      </c>
      <c r="CV1355">
        <v>715.2</v>
      </c>
      <c r="CW1355" t="s">
        <v>4733</v>
      </c>
      <c r="CX1355">
        <v>0</v>
      </c>
      <c r="CY1355" t="s">
        <v>677</v>
      </c>
    </row>
    <row r="1356" spans="1:103" hidden="1">
      <c r="B1356">
        <v>73304</v>
      </c>
      <c r="C1356" t="s">
        <v>3699</v>
      </c>
      <c r="D1356" t="s">
        <v>592</v>
      </c>
      <c r="E1356" t="s">
        <v>3163</v>
      </c>
      <c r="F1356" t="s">
        <v>594</v>
      </c>
      <c r="G1356" t="s">
        <v>4739</v>
      </c>
      <c r="H1356">
        <v>18095</v>
      </c>
      <c r="I1356" t="s">
        <v>616</v>
      </c>
      <c r="J1356" t="s">
        <v>3701</v>
      </c>
      <c r="K1356">
        <v>8166</v>
      </c>
      <c r="L1356" t="s">
        <v>874</v>
      </c>
      <c r="M1356" t="s">
        <v>3702</v>
      </c>
      <c r="N1356" t="s">
        <v>4730</v>
      </c>
      <c r="O1356" t="s">
        <v>4731</v>
      </c>
      <c r="P1356" t="s">
        <v>4736</v>
      </c>
      <c r="Q1356" t="s">
        <v>823</v>
      </c>
      <c r="R1356">
        <v>370</v>
      </c>
      <c r="S1356">
        <v>370</v>
      </c>
      <c r="T1356">
        <v>330</v>
      </c>
      <c r="U1356">
        <v>29</v>
      </c>
      <c r="V1356">
        <v>29</v>
      </c>
      <c r="W1356">
        <v>21</v>
      </c>
      <c r="Z1356" t="s">
        <v>607</v>
      </c>
      <c r="AA1356">
        <v>1E-4</v>
      </c>
      <c r="AB1356">
        <v>3.3E-3</v>
      </c>
      <c r="AC1356">
        <v>6.9999999999999999E-4</v>
      </c>
      <c r="AD1356" t="s">
        <v>606</v>
      </c>
      <c r="AE1356">
        <v>0.66739999999999999</v>
      </c>
      <c r="AF1356">
        <v>0.17460000000000001</v>
      </c>
      <c r="AG1356">
        <v>8.2799999999999999E-2</v>
      </c>
      <c r="AH1356">
        <v>1.7399999999999999E-2</v>
      </c>
      <c r="AI1356">
        <v>2.8000000000000001E-2</v>
      </c>
      <c r="AJ1356">
        <v>7.4000000000000003E-3</v>
      </c>
      <c r="AK1356">
        <v>8.0999999999999996E-3</v>
      </c>
      <c r="AL1356">
        <v>3.2599999999999999E-3</v>
      </c>
      <c r="AM1356">
        <v>1.9000000000000001E-4</v>
      </c>
      <c r="AN1356">
        <v>1.5299999999999999E-3</v>
      </c>
      <c r="AO1356">
        <v>5.0000000000000002E-5</v>
      </c>
      <c r="AP1356">
        <v>0</v>
      </c>
      <c r="AQ1356" t="s">
        <v>607</v>
      </c>
      <c r="AR1356" t="s">
        <v>607</v>
      </c>
      <c r="AS1356" t="s">
        <v>606</v>
      </c>
      <c r="AT1356" t="s">
        <v>606</v>
      </c>
      <c r="AU1356" t="s">
        <v>606</v>
      </c>
      <c r="BK1356">
        <v>1.16E-3</v>
      </c>
      <c r="BL1356">
        <v>9.0000000000000006E-5</v>
      </c>
      <c r="BM1356">
        <v>1E-4</v>
      </c>
      <c r="BN1356">
        <v>1.0000000000000001E-5</v>
      </c>
      <c r="BO1356">
        <v>1.0000000000000001E-5</v>
      </c>
      <c r="BP1356">
        <v>3.0000000000000001E-5</v>
      </c>
      <c r="BQ1356">
        <v>0</v>
      </c>
      <c r="BR1356">
        <v>2.3500000000000001E-3</v>
      </c>
      <c r="BS1356">
        <v>6.9999999999999999E-4</v>
      </c>
      <c r="BT1356">
        <v>5.5000000000000003E-4</v>
      </c>
      <c r="BU1356">
        <v>1.7000000000000001E-4</v>
      </c>
      <c r="BV1356">
        <v>0.84199999999999997</v>
      </c>
      <c r="BW1356">
        <v>1.0319552000000001</v>
      </c>
      <c r="BX1356">
        <v>24.4</v>
      </c>
      <c r="BY1356">
        <v>4544.1000000000004</v>
      </c>
      <c r="BZ1356">
        <v>243.3</v>
      </c>
      <c r="CB1356">
        <v>92</v>
      </c>
      <c r="CC1356">
        <v>3.1765213640000001</v>
      </c>
      <c r="CD1356">
        <v>3.1738213210000001</v>
      </c>
      <c r="CE1356">
        <v>181.69</v>
      </c>
      <c r="CF1356" t="s">
        <v>609</v>
      </c>
      <c r="CG1356">
        <v>0</v>
      </c>
      <c r="CH1356" t="s">
        <v>4740</v>
      </c>
      <c r="CJ1356" t="s">
        <v>908</v>
      </c>
      <c r="CU1356">
        <v>753.7</v>
      </c>
      <c r="CV1356">
        <v>749.6</v>
      </c>
      <c r="CW1356" t="s">
        <v>4733</v>
      </c>
      <c r="CX1356">
        <v>0</v>
      </c>
      <c r="CY1356" t="s">
        <v>677</v>
      </c>
    </row>
    <row r="1357" spans="1:103" hidden="1">
      <c r="B1357">
        <v>73307</v>
      </c>
      <c r="C1357" t="s">
        <v>4091</v>
      </c>
      <c r="D1357" t="s">
        <v>592</v>
      </c>
      <c r="E1357" t="s">
        <v>3163</v>
      </c>
      <c r="F1357" t="s">
        <v>594</v>
      </c>
      <c r="G1357" t="s">
        <v>4741</v>
      </c>
      <c r="H1357">
        <v>17916</v>
      </c>
      <c r="I1357" t="s">
        <v>616</v>
      </c>
      <c r="J1357" t="s">
        <v>4093</v>
      </c>
      <c r="K1357">
        <v>8255</v>
      </c>
      <c r="L1357" t="s">
        <v>874</v>
      </c>
      <c r="M1357" t="s">
        <v>3726</v>
      </c>
      <c r="N1357" t="s">
        <v>4730</v>
      </c>
      <c r="O1357" t="s">
        <v>4731</v>
      </c>
      <c r="P1357" t="s">
        <v>4736</v>
      </c>
      <c r="Q1357" t="s">
        <v>823</v>
      </c>
      <c r="R1357">
        <v>390</v>
      </c>
      <c r="S1357">
        <v>390</v>
      </c>
      <c r="T1357">
        <v>311</v>
      </c>
      <c r="U1357">
        <v>23</v>
      </c>
      <c r="V1357">
        <v>23</v>
      </c>
      <c r="W1357">
        <v>21</v>
      </c>
      <c r="Z1357">
        <v>1E-4</v>
      </c>
      <c r="AA1357">
        <v>2.9999999999999997E-4</v>
      </c>
      <c r="AB1357">
        <v>6.8999999999999999E-3</v>
      </c>
      <c r="AC1357">
        <v>1.43E-2</v>
      </c>
      <c r="AD1357" t="s">
        <v>606</v>
      </c>
      <c r="AE1357">
        <v>0.80600000000000005</v>
      </c>
      <c r="AF1357">
        <v>0.08</v>
      </c>
      <c r="AG1357">
        <v>5.3499999999999999E-2</v>
      </c>
      <c r="AH1357">
        <v>7.7999999999999996E-3</v>
      </c>
      <c r="AI1357">
        <v>1.7100000000000001E-2</v>
      </c>
      <c r="AJ1357">
        <v>3.8E-3</v>
      </c>
      <c r="AK1357">
        <v>4.3E-3</v>
      </c>
      <c r="AL1357">
        <v>1.6900000000000001E-3</v>
      </c>
      <c r="AM1357">
        <v>3.6999999999999999E-4</v>
      </c>
      <c r="AN1357">
        <v>7.2999999999999996E-4</v>
      </c>
      <c r="AO1357">
        <v>5.0000000000000002E-5</v>
      </c>
      <c r="AP1357">
        <v>0</v>
      </c>
      <c r="AQ1357" t="s">
        <v>607</v>
      </c>
      <c r="AR1357" t="s">
        <v>607</v>
      </c>
      <c r="AS1357" t="s">
        <v>606</v>
      </c>
      <c r="AT1357" t="s">
        <v>606</v>
      </c>
      <c r="AU1357" t="s">
        <v>606</v>
      </c>
      <c r="BK1357">
        <v>1.9000000000000001E-4</v>
      </c>
      <c r="BL1357">
        <v>3.0000000000000001E-5</v>
      </c>
      <c r="BM1357">
        <v>1.3999999999999999E-4</v>
      </c>
      <c r="BN1357">
        <v>1.0000000000000001E-5</v>
      </c>
      <c r="BO1357">
        <v>1.0000000000000001E-5</v>
      </c>
      <c r="BP1357">
        <v>3.0000000000000001E-5</v>
      </c>
      <c r="BQ1357">
        <v>0</v>
      </c>
      <c r="BR1357">
        <v>1.1800000000000001E-3</v>
      </c>
      <c r="BS1357">
        <v>4.6000000000000001E-4</v>
      </c>
      <c r="BT1357">
        <v>5.8E-4</v>
      </c>
      <c r="BU1357">
        <v>4.2999999999999999E-4</v>
      </c>
      <c r="BV1357">
        <v>0.72899999999999998</v>
      </c>
      <c r="BW1357">
        <v>0.89346239999999999</v>
      </c>
      <c r="BX1357">
        <v>21.1</v>
      </c>
      <c r="BY1357">
        <v>4592.7</v>
      </c>
      <c r="BZ1357">
        <v>220.5</v>
      </c>
      <c r="CB1357">
        <v>95.8</v>
      </c>
      <c r="CC1357">
        <v>3.3077255069999998</v>
      </c>
      <c r="CD1357">
        <v>3.30491394</v>
      </c>
      <c r="CE1357">
        <v>191.48</v>
      </c>
      <c r="CF1357" t="s">
        <v>609</v>
      </c>
      <c r="CG1357">
        <v>0</v>
      </c>
      <c r="CH1357" t="s">
        <v>4094</v>
      </c>
      <c r="CJ1357" t="s">
        <v>876</v>
      </c>
      <c r="CU1357">
        <v>726.4</v>
      </c>
      <c r="CV1357">
        <v>722.2</v>
      </c>
      <c r="CW1357" t="s">
        <v>4733</v>
      </c>
      <c r="CX1357">
        <v>0</v>
      </c>
      <c r="CY1357" t="s">
        <v>677</v>
      </c>
    </row>
    <row r="1358" spans="1:103" hidden="1">
      <c r="B1358">
        <v>74007</v>
      </c>
      <c r="C1358" t="s">
        <v>4086</v>
      </c>
      <c r="D1358" t="s">
        <v>592</v>
      </c>
      <c r="E1358" t="s">
        <v>3163</v>
      </c>
      <c r="F1358" t="s">
        <v>594</v>
      </c>
      <c r="G1358" t="s">
        <v>4742</v>
      </c>
      <c r="H1358">
        <v>18940</v>
      </c>
      <c r="I1358" t="s">
        <v>616</v>
      </c>
      <c r="J1358" t="s">
        <v>4088</v>
      </c>
      <c r="K1358">
        <v>7534</v>
      </c>
      <c r="L1358" t="s">
        <v>874</v>
      </c>
      <c r="M1358" t="s">
        <v>4089</v>
      </c>
      <c r="N1358" t="s">
        <v>4730</v>
      </c>
      <c r="O1358" t="s">
        <v>4731</v>
      </c>
      <c r="P1358" t="s">
        <v>4736</v>
      </c>
      <c r="Q1358" t="s">
        <v>642</v>
      </c>
      <c r="R1358">
        <v>440</v>
      </c>
      <c r="S1358">
        <v>440</v>
      </c>
      <c r="T1358">
        <v>392</v>
      </c>
      <c r="U1358">
        <v>26</v>
      </c>
      <c r="V1358">
        <v>26</v>
      </c>
      <c r="W1358">
        <v>21</v>
      </c>
      <c r="Z1358" t="s">
        <v>607</v>
      </c>
      <c r="AA1358">
        <v>2.0000000000000001E-4</v>
      </c>
      <c r="AB1358">
        <v>4.5999999999999999E-3</v>
      </c>
      <c r="AC1358">
        <v>1.29E-2</v>
      </c>
      <c r="AD1358" t="s">
        <v>607</v>
      </c>
      <c r="AE1358">
        <v>0.85319999999999996</v>
      </c>
      <c r="AF1358">
        <v>7.1599999999999997E-2</v>
      </c>
      <c r="AG1358">
        <v>3.5400000000000001E-2</v>
      </c>
      <c r="AH1358">
        <v>4.1999999999999997E-3</v>
      </c>
      <c r="AI1358">
        <v>8.5000000000000006E-3</v>
      </c>
      <c r="AJ1358">
        <v>2E-3</v>
      </c>
      <c r="AK1358">
        <v>2.0999999999999999E-3</v>
      </c>
      <c r="AL1358">
        <v>1.01E-3</v>
      </c>
      <c r="AM1358">
        <v>3.6000000000000002E-4</v>
      </c>
      <c r="AN1358">
        <v>9.3999999999999997E-4</v>
      </c>
      <c r="AO1358">
        <v>2.2000000000000001E-4</v>
      </c>
      <c r="AP1358">
        <v>9.0000000000000006E-5</v>
      </c>
      <c r="AQ1358" t="s">
        <v>607</v>
      </c>
      <c r="AR1358" t="s">
        <v>607</v>
      </c>
      <c r="AS1358" t="s">
        <v>606</v>
      </c>
      <c r="AT1358" t="s">
        <v>606</v>
      </c>
      <c r="AU1358" t="s">
        <v>606</v>
      </c>
      <c r="BK1358">
        <v>1.6000000000000001E-4</v>
      </c>
      <c r="BL1358">
        <v>2.0000000000000002E-5</v>
      </c>
      <c r="BM1358">
        <v>1.6000000000000001E-4</v>
      </c>
      <c r="BN1358">
        <v>2.0000000000000002E-5</v>
      </c>
      <c r="BO1358">
        <v>1.0000000000000001E-5</v>
      </c>
      <c r="BP1358">
        <v>5.0000000000000002E-5</v>
      </c>
      <c r="BQ1358">
        <v>1.0000000000000001E-5</v>
      </c>
      <c r="BR1358">
        <v>9.7000000000000005E-4</v>
      </c>
      <c r="BS1358">
        <v>3.8000000000000002E-4</v>
      </c>
      <c r="BT1358">
        <v>5.0000000000000001E-4</v>
      </c>
      <c r="BU1358">
        <v>4.0000000000000002E-4</v>
      </c>
      <c r="BV1358">
        <v>0.67800000000000005</v>
      </c>
      <c r="BW1358">
        <v>0.83095680000000005</v>
      </c>
      <c r="BX1358">
        <v>19.600000000000001</v>
      </c>
      <c r="BY1358">
        <v>4612.3</v>
      </c>
      <c r="BZ1358">
        <v>212.1</v>
      </c>
      <c r="CB1358">
        <v>99</v>
      </c>
      <c r="CC1358">
        <v>3.418213207</v>
      </c>
      <c r="CD1358">
        <v>3.415307726</v>
      </c>
      <c r="CE1358">
        <v>197.93</v>
      </c>
      <c r="CF1358" t="s">
        <v>609</v>
      </c>
      <c r="CG1358">
        <v>7</v>
      </c>
      <c r="CH1358" t="s">
        <v>4090</v>
      </c>
      <c r="CJ1358" t="s">
        <v>3723</v>
      </c>
      <c r="CU1358">
        <v>769</v>
      </c>
      <c r="CV1358">
        <v>765.2</v>
      </c>
      <c r="CW1358" t="s">
        <v>4733</v>
      </c>
      <c r="CX1358">
        <v>0</v>
      </c>
      <c r="CY1358" t="s">
        <v>677</v>
      </c>
    </row>
    <row r="1359" spans="1:103" hidden="1">
      <c r="B1359">
        <v>73299</v>
      </c>
      <c r="C1359" t="s">
        <v>4743</v>
      </c>
      <c r="D1359" t="s">
        <v>592</v>
      </c>
      <c r="E1359" t="s">
        <v>3163</v>
      </c>
      <c r="F1359" t="s">
        <v>594</v>
      </c>
      <c r="G1359" t="s">
        <v>4744</v>
      </c>
      <c r="H1359">
        <v>18213</v>
      </c>
      <c r="I1359" t="s">
        <v>616</v>
      </c>
      <c r="J1359" t="s">
        <v>899</v>
      </c>
      <c r="K1359">
        <v>7379</v>
      </c>
      <c r="L1359" t="s">
        <v>874</v>
      </c>
      <c r="M1359" t="s">
        <v>3726</v>
      </c>
      <c r="N1359" t="s">
        <v>4730</v>
      </c>
      <c r="O1359" t="s">
        <v>4731</v>
      </c>
      <c r="P1359" t="s">
        <v>4736</v>
      </c>
      <c r="Q1359" t="s">
        <v>642</v>
      </c>
      <c r="R1359">
        <v>330</v>
      </c>
      <c r="S1359">
        <v>330</v>
      </c>
      <c r="T1359">
        <v>331</v>
      </c>
      <c r="U1359">
        <v>27</v>
      </c>
      <c r="V1359">
        <v>27</v>
      </c>
      <c r="W1359">
        <v>22</v>
      </c>
      <c r="Z1359">
        <v>1E-4</v>
      </c>
      <c r="AA1359">
        <v>2.9999999999999997E-4</v>
      </c>
      <c r="AB1359">
        <v>5.4999999999999997E-3</v>
      </c>
      <c r="AC1359">
        <v>1.11E-2</v>
      </c>
      <c r="AD1359" t="s">
        <v>606</v>
      </c>
      <c r="AE1359">
        <v>0.84209999999999996</v>
      </c>
      <c r="AF1359">
        <v>7.4099999999999999E-2</v>
      </c>
      <c r="AG1359">
        <v>4.3099999999999999E-2</v>
      </c>
      <c r="AH1359">
        <v>4.7999999999999996E-3</v>
      </c>
      <c r="AI1359">
        <v>1.1299999999999999E-2</v>
      </c>
      <c r="AJ1359">
        <v>2.2000000000000001E-3</v>
      </c>
      <c r="AK1359">
        <v>2.3999999999999998E-3</v>
      </c>
      <c r="AL1359">
        <v>7.2999999999999996E-4</v>
      </c>
      <c r="AM1359">
        <v>2.4000000000000001E-4</v>
      </c>
      <c r="AN1359">
        <v>5.1999999999999995E-4</v>
      </c>
      <c r="AO1359">
        <v>5.0000000000000002E-5</v>
      </c>
      <c r="AP1359">
        <v>0</v>
      </c>
      <c r="AQ1359" t="s">
        <v>607</v>
      </c>
      <c r="AR1359" t="s">
        <v>606</v>
      </c>
      <c r="AS1359" t="s">
        <v>606</v>
      </c>
      <c r="AT1359" t="s">
        <v>606</v>
      </c>
      <c r="AU1359" t="s">
        <v>606</v>
      </c>
      <c r="BK1359">
        <v>8.0000000000000007E-5</v>
      </c>
      <c r="BL1359">
        <v>2.0000000000000002E-5</v>
      </c>
      <c r="BM1359">
        <v>6.9999999999999994E-5</v>
      </c>
      <c r="BN1359">
        <v>1.0000000000000001E-5</v>
      </c>
      <c r="BO1359">
        <v>1.0000000000000001E-5</v>
      </c>
      <c r="BP1359">
        <v>3.0000000000000001E-5</v>
      </c>
      <c r="BQ1359">
        <v>0</v>
      </c>
      <c r="BR1359">
        <v>5.5000000000000003E-4</v>
      </c>
      <c r="BS1359">
        <v>2.1000000000000001E-4</v>
      </c>
      <c r="BT1359">
        <v>2.7E-4</v>
      </c>
      <c r="BU1359">
        <v>2.1000000000000001E-4</v>
      </c>
      <c r="BV1359">
        <v>0.68500000000000005</v>
      </c>
      <c r="BW1359">
        <v>0.83953599999999995</v>
      </c>
      <c r="BX1359">
        <v>19.8</v>
      </c>
      <c r="BY1359">
        <v>4603.5</v>
      </c>
      <c r="BZ1359">
        <v>213.6</v>
      </c>
      <c r="CB1359">
        <v>100.1</v>
      </c>
      <c r="CC1359">
        <v>3.4561933530000002</v>
      </c>
      <c r="CD1359">
        <v>3.4532555889999998</v>
      </c>
      <c r="CE1359">
        <v>200.3</v>
      </c>
      <c r="CF1359" t="s">
        <v>609</v>
      </c>
      <c r="CG1359">
        <v>0</v>
      </c>
      <c r="CH1359" t="s">
        <v>901</v>
      </c>
      <c r="CJ1359" t="s">
        <v>902</v>
      </c>
      <c r="CL1359">
        <v>1092</v>
      </c>
      <c r="CM1359">
        <v>1095.5</v>
      </c>
      <c r="CN1359">
        <v>1055</v>
      </c>
      <c r="CO1359">
        <v>1059.5</v>
      </c>
      <c r="CP1359">
        <v>1055</v>
      </c>
      <c r="CQ1359">
        <v>1059.5</v>
      </c>
      <c r="CU1359">
        <v>713.2</v>
      </c>
      <c r="CV1359">
        <v>708.7</v>
      </c>
      <c r="CW1359" t="s">
        <v>4733</v>
      </c>
      <c r="CX1359">
        <v>0</v>
      </c>
      <c r="CY1359" t="s">
        <v>677</v>
      </c>
    </row>
    <row r="1360" spans="1:103" hidden="1">
      <c r="B1360">
        <v>84012</v>
      </c>
      <c r="C1360" t="s">
        <v>3187</v>
      </c>
      <c r="D1360" t="s">
        <v>592</v>
      </c>
      <c r="E1360" t="s">
        <v>3163</v>
      </c>
      <c r="F1360" t="s">
        <v>594</v>
      </c>
      <c r="G1360" t="s">
        <v>4745</v>
      </c>
      <c r="H1360">
        <v>11878</v>
      </c>
      <c r="I1360" t="s">
        <v>616</v>
      </c>
      <c r="J1360" t="s">
        <v>917</v>
      </c>
      <c r="L1360" t="s">
        <v>874</v>
      </c>
      <c r="N1360" t="s">
        <v>4730</v>
      </c>
      <c r="O1360" t="s">
        <v>4731</v>
      </c>
      <c r="P1360" t="s">
        <v>4736</v>
      </c>
      <c r="Q1360" t="s">
        <v>1644</v>
      </c>
      <c r="R1360">
        <v>1150</v>
      </c>
      <c r="S1360">
        <v>1150</v>
      </c>
      <c r="T1360">
        <v>754</v>
      </c>
      <c r="U1360">
        <v>25</v>
      </c>
      <c r="V1360">
        <v>25</v>
      </c>
      <c r="W1360">
        <v>24</v>
      </c>
      <c r="Z1360">
        <v>1E-4</v>
      </c>
      <c r="AA1360">
        <v>2.9999999999999997E-4</v>
      </c>
      <c r="AB1360">
        <v>6.8999999999999999E-3</v>
      </c>
      <c r="AC1360">
        <v>9.9000000000000008E-3</v>
      </c>
      <c r="AD1360" t="s">
        <v>607</v>
      </c>
      <c r="AE1360">
        <v>0.84950000000000003</v>
      </c>
      <c r="AF1360">
        <v>6.9500000000000006E-2</v>
      </c>
      <c r="AG1360">
        <v>3.9300000000000002E-2</v>
      </c>
      <c r="AH1360">
        <v>5.0000000000000001E-3</v>
      </c>
      <c r="AI1360">
        <v>1.0699999999999999E-2</v>
      </c>
      <c r="AJ1360">
        <v>2.3999999999999998E-3</v>
      </c>
      <c r="AK1360">
        <v>2.5999999999999999E-3</v>
      </c>
      <c r="AL1360">
        <v>1.0399999999999999E-3</v>
      </c>
      <c r="AM1360">
        <v>2.5999999999999998E-4</v>
      </c>
      <c r="AN1360">
        <v>5.2999999999999998E-4</v>
      </c>
      <c r="AO1360">
        <v>6.0000000000000002E-5</v>
      </c>
      <c r="AP1360">
        <v>0</v>
      </c>
      <c r="AQ1360" t="s">
        <v>607</v>
      </c>
      <c r="AR1360" t="s">
        <v>606</v>
      </c>
      <c r="AS1360" t="s">
        <v>606</v>
      </c>
      <c r="AT1360" t="s">
        <v>606</v>
      </c>
      <c r="AU1360" t="s">
        <v>606</v>
      </c>
      <c r="BK1360">
        <v>1E-4</v>
      </c>
      <c r="BL1360">
        <v>2.0000000000000002E-5</v>
      </c>
      <c r="BM1360">
        <v>8.0000000000000007E-5</v>
      </c>
      <c r="BN1360">
        <v>1.0000000000000001E-5</v>
      </c>
      <c r="BO1360">
        <v>1.0000000000000001E-5</v>
      </c>
      <c r="BP1360">
        <v>2.0000000000000002E-5</v>
      </c>
      <c r="BQ1360">
        <v>0</v>
      </c>
      <c r="BR1360">
        <v>7.3999999999999999E-4</v>
      </c>
      <c r="BS1360">
        <v>2.7999999999999998E-4</v>
      </c>
      <c r="BT1360">
        <v>3.6000000000000002E-4</v>
      </c>
      <c r="BU1360">
        <v>2.9E-4</v>
      </c>
      <c r="BV1360">
        <v>0.68100000000000005</v>
      </c>
      <c r="BW1360">
        <v>0.83463359999999998</v>
      </c>
      <c r="BX1360">
        <v>19.7</v>
      </c>
      <c r="BY1360">
        <v>4596.6000000000004</v>
      </c>
      <c r="BZ1360">
        <v>212.6</v>
      </c>
      <c r="CB1360">
        <v>97.4</v>
      </c>
      <c r="CC1360">
        <v>3.3629693569999999</v>
      </c>
      <c r="CD1360">
        <v>3.3601108329999998</v>
      </c>
      <c r="CE1360">
        <v>195.02</v>
      </c>
      <c r="CF1360" t="s">
        <v>609</v>
      </c>
      <c r="CG1360">
        <v>1</v>
      </c>
      <c r="CH1360" t="s">
        <v>1645</v>
      </c>
      <c r="CJ1360" t="s">
        <v>919</v>
      </c>
      <c r="CW1360" t="s">
        <v>4733</v>
      </c>
      <c r="CX1360">
        <v>0</v>
      </c>
      <c r="CY1360" t="s">
        <v>677</v>
      </c>
    </row>
    <row r="1361" spans="1:103" hidden="1">
      <c r="B1361">
        <v>73292</v>
      </c>
      <c r="C1361" t="s">
        <v>1639</v>
      </c>
      <c r="D1361" t="s">
        <v>592</v>
      </c>
      <c r="E1361" t="s">
        <v>3163</v>
      </c>
      <c r="F1361" t="s">
        <v>594</v>
      </c>
      <c r="G1361" t="s">
        <v>4746</v>
      </c>
      <c r="H1361">
        <v>14467</v>
      </c>
      <c r="I1361" t="s">
        <v>616</v>
      </c>
      <c r="J1361" t="s">
        <v>917</v>
      </c>
      <c r="K1361">
        <v>7435</v>
      </c>
      <c r="L1361" t="s">
        <v>874</v>
      </c>
      <c r="M1361" t="s">
        <v>3712</v>
      </c>
      <c r="N1361" t="s">
        <v>4730</v>
      </c>
      <c r="O1361" t="s">
        <v>4731</v>
      </c>
      <c r="P1361" t="s">
        <v>4736</v>
      </c>
      <c r="Q1361" t="s">
        <v>642</v>
      </c>
      <c r="R1361">
        <v>330</v>
      </c>
      <c r="S1361">
        <v>330</v>
      </c>
      <c r="T1361">
        <v>321</v>
      </c>
      <c r="U1361">
        <v>24</v>
      </c>
      <c r="V1361">
        <v>24</v>
      </c>
      <c r="W1361">
        <v>21</v>
      </c>
      <c r="Z1361" t="s">
        <v>607</v>
      </c>
      <c r="AA1361">
        <v>2.0000000000000001E-4</v>
      </c>
      <c r="AB1361">
        <v>3.7000000000000002E-3</v>
      </c>
      <c r="AC1361">
        <v>1.4500000000000001E-2</v>
      </c>
      <c r="AD1361" t="s">
        <v>607</v>
      </c>
      <c r="AE1361">
        <v>0.8669</v>
      </c>
      <c r="AF1361">
        <v>7.0000000000000007E-2</v>
      </c>
      <c r="AG1361">
        <v>2.76E-2</v>
      </c>
      <c r="AH1361">
        <v>3.8E-3</v>
      </c>
      <c r="AI1361">
        <v>6.7999999999999996E-3</v>
      </c>
      <c r="AJ1361">
        <v>1.8E-3</v>
      </c>
      <c r="AK1361">
        <v>1.8E-3</v>
      </c>
      <c r="AL1361">
        <v>6.8000000000000005E-4</v>
      </c>
      <c r="AM1361">
        <v>2.1000000000000001E-4</v>
      </c>
      <c r="AN1361">
        <v>4.8000000000000001E-4</v>
      </c>
      <c r="AO1361">
        <v>0</v>
      </c>
      <c r="AP1361">
        <v>0</v>
      </c>
      <c r="AQ1361" t="s">
        <v>607</v>
      </c>
      <c r="AR1361" t="s">
        <v>607</v>
      </c>
      <c r="AS1361" t="s">
        <v>607</v>
      </c>
      <c r="AT1361" t="s">
        <v>606</v>
      </c>
      <c r="AU1361" t="s">
        <v>606</v>
      </c>
      <c r="BK1361">
        <v>1.1E-4</v>
      </c>
      <c r="BL1361">
        <v>2.0000000000000002E-5</v>
      </c>
      <c r="BM1361">
        <v>1.2E-4</v>
      </c>
      <c r="BN1361">
        <v>0</v>
      </c>
      <c r="BO1361">
        <v>0</v>
      </c>
      <c r="BP1361">
        <v>0</v>
      </c>
      <c r="BQ1361">
        <v>0</v>
      </c>
      <c r="BR1361">
        <v>5.9999999999999995E-4</v>
      </c>
      <c r="BS1361">
        <v>1.9000000000000001E-4</v>
      </c>
      <c r="BT1361">
        <v>2.9E-4</v>
      </c>
      <c r="BU1361">
        <v>2.0000000000000001E-4</v>
      </c>
      <c r="BV1361">
        <v>0.66</v>
      </c>
      <c r="BW1361">
        <v>0.80889599999999995</v>
      </c>
      <c r="BX1361">
        <v>19.100000000000001</v>
      </c>
      <c r="BY1361">
        <v>4625.7</v>
      </c>
      <c r="BZ1361">
        <v>209.4</v>
      </c>
      <c r="CB1361">
        <v>96.3</v>
      </c>
      <c r="CC1361">
        <v>3.32498921</v>
      </c>
      <c r="CD1361">
        <v>3.3221629689999999</v>
      </c>
      <c r="CE1361">
        <v>191.78</v>
      </c>
      <c r="CF1361" t="s">
        <v>609</v>
      </c>
      <c r="CG1361">
        <v>8</v>
      </c>
      <c r="CH1361" t="s">
        <v>918</v>
      </c>
      <c r="CJ1361" t="s">
        <v>919</v>
      </c>
      <c r="CL1361">
        <v>1117</v>
      </c>
      <c r="CM1361">
        <v>1119.5</v>
      </c>
      <c r="CN1361">
        <v>1102</v>
      </c>
      <c r="CO1361">
        <v>1110</v>
      </c>
      <c r="CP1361">
        <v>1102</v>
      </c>
      <c r="CQ1361">
        <v>1110</v>
      </c>
      <c r="CU1361">
        <v>734</v>
      </c>
      <c r="CV1361">
        <v>729.9</v>
      </c>
      <c r="CW1361" t="s">
        <v>4733</v>
      </c>
      <c r="CX1361">
        <v>0</v>
      </c>
      <c r="CY1361" t="s">
        <v>677</v>
      </c>
    </row>
    <row r="1362" spans="1:103" hidden="1">
      <c r="A1362" t="str">
        <f>2&amp;J1362</f>
        <v>200/D-093-K/094-A-11/00</v>
      </c>
      <c r="B1362">
        <v>52717</v>
      </c>
      <c r="C1362" t="s">
        <v>4747</v>
      </c>
      <c r="D1362" t="s">
        <v>592</v>
      </c>
      <c r="E1362" t="s">
        <v>3163</v>
      </c>
      <c r="F1362" t="s">
        <v>594</v>
      </c>
      <c r="G1362" t="s">
        <v>4748</v>
      </c>
      <c r="H1362">
        <v>16951</v>
      </c>
      <c r="I1362" t="s">
        <v>616</v>
      </c>
      <c r="J1362" t="s">
        <v>667</v>
      </c>
      <c r="L1362" t="s">
        <v>874</v>
      </c>
      <c r="N1362" t="s">
        <v>4730</v>
      </c>
      <c r="O1362" t="s">
        <v>4731</v>
      </c>
      <c r="P1362" t="s">
        <v>4736</v>
      </c>
      <c r="Q1362" t="s">
        <v>3124</v>
      </c>
      <c r="R1362">
        <v>4900</v>
      </c>
      <c r="S1362">
        <v>4900</v>
      </c>
      <c r="T1362">
        <v>3743</v>
      </c>
      <c r="U1362">
        <v>37</v>
      </c>
      <c r="V1362">
        <v>37</v>
      </c>
      <c r="W1362">
        <v>23</v>
      </c>
      <c r="Y1362" t="s">
        <v>4166</v>
      </c>
      <c r="Z1362" t="s">
        <v>607</v>
      </c>
      <c r="AA1362">
        <v>1E-4</v>
      </c>
      <c r="AB1362">
        <v>2.3999999999999998E-3</v>
      </c>
      <c r="AC1362">
        <v>2.4299999999999999E-2</v>
      </c>
      <c r="AD1362">
        <v>1.17E-2</v>
      </c>
      <c r="AE1362">
        <v>0.81930000000000003</v>
      </c>
      <c r="AF1362">
        <v>7.8399999999999997E-2</v>
      </c>
      <c r="AG1362">
        <v>3.2300000000000002E-2</v>
      </c>
      <c r="AH1362">
        <v>5.8999999999999999E-3</v>
      </c>
      <c r="AI1362">
        <v>1.06E-2</v>
      </c>
      <c r="AJ1362">
        <v>3.5999999999999999E-3</v>
      </c>
      <c r="AK1362">
        <v>3.7000000000000002E-3</v>
      </c>
      <c r="AL1362">
        <v>1.98E-3</v>
      </c>
      <c r="AM1362">
        <v>4.2999999999999999E-4</v>
      </c>
      <c r="AN1362">
        <v>1.1000000000000001E-3</v>
      </c>
      <c r="AO1362">
        <v>1.8000000000000001E-4</v>
      </c>
      <c r="AP1362">
        <v>0</v>
      </c>
      <c r="AQ1362" t="s">
        <v>607</v>
      </c>
      <c r="AR1362" t="s">
        <v>607</v>
      </c>
      <c r="AS1362" t="s">
        <v>607</v>
      </c>
      <c r="AT1362" t="s">
        <v>606</v>
      </c>
      <c r="AU1362" t="s">
        <v>606</v>
      </c>
      <c r="BK1362">
        <v>2.9E-4</v>
      </c>
      <c r="BL1362">
        <v>6.9999999999999994E-5</v>
      </c>
      <c r="BM1362">
        <v>4.0999999999999999E-4</v>
      </c>
      <c r="BN1362">
        <v>2.0000000000000002E-5</v>
      </c>
      <c r="BO1362">
        <v>2.0000000000000002E-5</v>
      </c>
      <c r="BP1362">
        <v>8.0000000000000007E-5</v>
      </c>
      <c r="BQ1362">
        <v>0</v>
      </c>
      <c r="BR1362">
        <v>1.4499999999999999E-3</v>
      </c>
      <c r="BS1362">
        <v>4.4999999999999999E-4</v>
      </c>
      <c r="BT1362">
        <v>6.3000000000000003E-4</v>
      </c>
      <c r="BU1362">
        <v>5.9000000000000003E-4</v>
      </c>
      <c r="BV1362">
        <v>0.71399999999999997</v>
      </c>
      <c r="BW1362">
        <v>0.87507840000000003</v>
      </c>
      <c r="BX1362">
        <v>20.7</v>
      </c>
      <c r="BY1362">
        <v>4690.3999999999996</v>
      </c>
      <c r="BZ1362">
        <v>218.6</v>
      </c>
      <c r="CB1362">
        <v>97.8</v>
      </c>
      <c r="CC1362">
        <v>3.3767803189999999</v>
      </c>
      <c r="CD1362">
        <v>3.3739100560000002</v>
      </c>
      <c r="CE1362">
        <v>194.51</v>
      </c>
      <c r="CF1362" t="s">
        <v>673</v>
      </c>
      <c r="CG1362">
        <v>11700</v>
      </c>
      <c r="CH1362" t="s">
        <v>674</v>
      </c>
      <c r="CI1362" t="s">
        <v>4683</v>
      </c>
      <c r="CJ1362" t="s">
        <v>675</v>
      </c>
      <c r="CW1362" t="s">
        <v>4749</v>
      </c>
      <c r="CX1362">
        <v>7800</v>
      </c>
      <c r="CY1362" t="s">
        <v>677</v>
      </c>
    </row>
    <row r="1363" spans="1:103" hidden="1">
      <c r="B1363">
        <v>76619</v>
      </c>
      <c r="C1363" t="s">
        <v>3606</v>
      </c>
      <c r="D1363" t="s">
        <v>592</v>
      </c>
      <c r="E1363" t="s">
        <v>3163</v>
      </c>
      <c r="F1363" t="s">
        <v>594</v>
      </c>
      <c r="G1363" t="s">
        <v>4750</v>
      </c>
      <c r="H1363">
        <v>9580</v>
      </c>
      <c r="I1363" t="s">
        <v>616</v>
      </c>
      <c r="J1363" t="s">
        <v>3608</v>
      </c>
      <c r="K1363">
        <v>9239</v>
      </c>
      <c r="L1363" t="s">
        <v>3609</v>
      </c>
      <c r="M1363" t="s">
        <v>4751</v>
      </c>
      <c r="N1363" t="s">
        <v>4732</v>
      </c>
      <c r="O1363" t="s">
        <v>4752</v>
      </c>
      <c r="P1363" t="s">
        <v>4753</v>
      </c>
      <c r="Q1363" t="s">
        <v>642</v>
      </c>
      <c r="R1363">
        <v>650</v>
      </c>
      <c r="S1363">
        <v>650</v>
      </c>
      <c r="T1363">
        <v>332</v>
      </c>
      <c r="U1363">
        <v>23</v>
      </c>
      <c r="V1363">
        <v>23</v>
      </c>
      <c r="W1363">
        <v>21</v>
      </c>
      <c r="Z1363" t="s">
        <v>607</v>
      </c>
      <c r="AA1363">
        <v>1E-4</v>
      </c>
      <c r="AB1363">
        <v>1.9E-3</v>
      </c>
      <c r="AC1363">
        <v>1.43E-2</v>
      </c>
      <c r="AD1363" t="s">
        <v>607</v>
      </c>
      <c r="AE1363">
        <v>0.80730000000000002</v>
      </c>
      <c r="AF1363">
        <v>9.8699999999999996E-2</v>
      </c>
      <c r="AG1363">
        <v>4.3900000000000002E-2</v>
      </c>
      <c r="AH1363">
        <v>6.4999999999999997E-3</v>
      </c>
      <c r="AI1363">
        <v>1.35E-2</v>
      </c>
      <c r="AJ1363">
        <v>3.7000000000000002E-3</v>
      </c>
      <c r="AK1363">
        <v>4.1000000000000003E-3</v>
      </c>
      <c r="AL1363">
        <v>1.73E-3</v>
      </c>
      <c r="AM1363">
        <v>3.8999999999999999E-4</v>
      </c>
      <c r="AN1363">
        <v>7.3999999999999999E-4</v>
      </c>
      <c r="AO1363">
        <v>3.0000000000000001E-5</v>
      </c>
      <c r="AP1363">
        <v>0</v>
      </c>
      <c r="AQ1363" t="s">
        <v>607</v>
      </c>
      <c r="AR1363" t="s">
        <v>606</v>
      </c>
      <c r="AS1363" t="s">
        <v>606</v>
      </c>
      <c r="AT1363" t="s">
        <v>606</v>
      </c>
      <c r="AU1363" t="s">
        <v>606</v>
      </c>
      <c r="BK1363">
        <v>2.4000000000000001E-4</v>
      </c>
      <c r="BL1363">
        <v>5.0000000000000002E-5</v>
      </c>
      <c r="BM1363">
        <v>2.2000000000000001E-4</v>
      </c>
      <c r="BN1363">
        <v>1.0000000000000001E-5</v>
      </c>
      <c r="BO1363">
        <v>1.0000000000000001E-5</v>
      </c>
      <c r="BP1363">
        <v>5.0000000000000002E-5</v>
      </c>
      <c r="BQ1363">
        <v>0</v>
      </c>
      <c r="BR1363">
        <v>1.32E-3</v>
      </c>
      <c r="BS1363">
        <v>3.6000000000000002E-4</v>
      </c>
      <c r="BT1363">
        <v>4.0999999999999999E-4</v>
      </c>
      <c r="BU1363">
        <v>4.4000000000000002E-4</v>
      </c>
      <c r="BV1363">
        <v>0.71899999999999997</v>
      </c>
      <c r="BW1363">
        <v>0.88120639999999995</v>
      </c>
      <c r="BX1363">
        <v>20.8</v>
      </c>
      <c r="BY1363">
        <v>4612.1000000000004</v>
      </c>
      <c r="BZ1363">
        <v>220.1</v>
      </c>
      <c r="CB1363">
        <v>96.7</v>
      </c>
      <c r="CC1363">
        <v>3.3388001730000001</v>
      </c>
      <c r="CD1363">
        <v>3.3359621920000002</v>
      </c>
      <c r="CE1363">
        <v>192.64</v>
      </c>
      <c r="CF1363" t="s">
        <v>609</v>
      </c>
      <c r="CG1363">
        <v>8</v>
      </c>
      <c r="CH1363" t="s">
        <v>3614</v>
      </c>
      <c r="CJ1363" t="s">
        <v>3615</v>
      </c>
      <c r="CU1363">
        <v>878</v>
      </c>
      <c r="CV1363">
        <v>873</v>
      </c>
      <c r="CW1363" t="s">
        <v>4733</v>
      </c>
      <c r="CX1363">
        <v>0</v>
      </c>
      <c r="CY1363" t="s">
        <v>677</v>
      </c>
    </row>
    <row r="1364" spans="1:103" hidden="1">
      <c r="B1364">
        <v>76620</v>
      </c>
      <c r="C1364" t="s">
        <v>3617</v>
      </c>
      <c r="D1364" t="s">
        <v>592</v>
      </c>
      <c r="E1364" t="s">
        <v>3163</v>
      </c>
      <c r="F1364" t="s">
        <v>594</v>
      </c>
      <c r="G1364" t="s">
        <v>4754</v>
      </c>
      <c r="H1364">
        <v>8488</v>
      </c>
      <c r="I1364" t="s">
        <v>616</v>
      </c>
      <c r="J1364" t="s">
        <v>3619</v>
      </c>
      <c r="K1364">
        <v>10378</v>
      </c>
      <c r="L1364" t="s">
        <v>3609</v>
      </c>
      <c r="M1364" t="s">
        <v>3762</v>
      </c>
      <c r="N1364" t="s">
        <v>4732</v>
      </c>
      <c r="O1364" t="s">
        <v>4752</v>
      </c>
      <c r="P1364" t="s">
        <v>4753</v>
      </c>
      <c r="Q1364" t="s">
        <v>823</v>
      </c>
      <c r="R1364">
        <v>700</v>
      </c>
      <c r="S1364">
        <v>700</v>
      </c>
      <c r="T1364">
        <v>339</v>
      </c>
      <c r="U1364">
        <v>23</v>
      </c>
      <c r="V1364">
        <v>23</v>
      </c>
      <c r="W1364">
        <v>21</v>
      </c>
      <c r="Z1364" t="s">
        <v>607</v>
      </c>
      <c r="AA1364">
        <v>1E-4</v>
      </c>
      <c r="AB1364">
        <v>1.8E-3</v>
      </c>
      <c r="AC1364">
        <v>1.41E-2</v>
      </c>
      <c r="AD1364" t="s">
        <v>606</v>
      </c>
      <c r="AE1364">
        <v>0.83609999999999995</v>
      </c>
      <c r="AF1364">
        <v>8.8999999999999996E-2</v>
      </c>
      <c r="AG1364">
        <v>3.32E-2</v>
      </c>
      <c r="AH1364">
        <v>4.8999999999999998E-3</v>
      </c>
      <c r="AI1364">
        <v>9.4000000000000004E-3</v>
      </c>
      <c r="AJ1364">
        <v>2.8999999999999998E-3</v>
      </c>
      <c r="AK1364">
        <v>3.3999999999999998E-3</v>
      </c>
      <c r="AL1364">
        <v>1.41E-3</v>
      </c>
      <c r="AM1364">
        <v>3.8999999999999999E-4</v>
      </c>
      <c r="AN1364">
        <v>8.0999999999999996E-4</v>
      </c>
      <c r="AO1364">
        <v>4.0000000000000003E-5</v>
      </c>
      <c r="AP1364">
        <v>0</v>
      </c>
      <c r="AQ1364" t="s">
        <v>607</v>
      </c>
      <c r="AR1364" t="s">
        <v>607</v>
      </c>
      <c r="AS1364" t="s">
        <v>606</v>
      </c>
      <c r="AT1364" t="s">
        <v>606</v>
      </c>
      <c r="AU1364" t="s">
        <v>606</v>
      </c>
      <c r="BK1364">
        <v>1.9000000000000001E-4</v>
      </c>
      <c r="BL1364">
        <v>4.0000000000000003E-5</v>
      </c>
      <c r="BM1364">
        <v>2.3000000000000001E-4</v>
      </c>
      <c r="BN1364">
        <v>1.0000000000000001E-5</v>
      </c>
      <c r="BO1364">
        <v>1.0000000000000001E-5</v>
      </c>
      <c r="BP1364">
        <v>4.0000000000000003E-5</v>
      </c>
      <c r="BQ1364">
        <v>0</v>
      </c>
      <c r="BR1364">
        <v>1.0499999999999999E-3</v>
      </c>
      <c r="BS1364">
        <v>2.9E-4</v>
      </c>
      <c r="BT1364">
        <v>3.3E-4</v>
      </c>
      <c r="BU1364">
        <v>2.5999999999999998E-4</v>
      </c>
      <c r="BV1364">
        <v>0.69</v>
      </c>
      <c r="BW1364">
        <v>0.84566399999999997</v>
      </c>
      <c r="BX1364">
        <v>20</v>
      </c>
      <c r="BY1364">
        <v>4620.7</v>
      </c>
      <c r="BZ1364">
        <v>215</v>
      </c>
      <c r="CB1364">
        <v>98</v>
      </c>
      <c r="CC1364">
        <v>3.3836858009999999</v>
      </c>
      <c r="CD1364">
        <v>3.3808096679999999</v>
      </c>
      <c r="CE1364">
        <v>195.25</v>
      </c>
      <c r="CF1364" t="s">
        <v>609</v>
      </c>
      <c r="CG1364">
        <v>0</v>
      </c>
      <c r="CH1364" t="s">
        <v>3620</v>
      </c>
      <c r="CJ1364" t="s">
        <v>3621</v>
      </c>
      <c r="CU1364">
        <v>859.5</v>
      </c>
      <c r="CV1364">
        <v>855.3</v>
      </c>
      <c r="CW1364" t="s">
        <v>4733</v>
      </c>
      <c r="CX1364">
        <v>0</v>
      </c>
      <c r="CY1364" t="s">
        <v>677</v>
      </c>
    </row>
    <row r="1365" spans="1:103" hidden="1">
      <c r="B1365">
        <v>52299</v>
      </c>
      <c r="C1365" t="s">
        <v>4755</v>
      </c>
      <c r="D1365" t="s">
        <v>592</v>
      </c>
      <c r="E1365" t="s">
        <v>3163</v>
      </c>
      <c r="F1365" t="s">
        <v>594</v>
      </c>
      <c r="G1365" t="s">
        <v>4756</v>
      </c>
      <c r="H1365">
        <v>18447</v>
      </c>
      <c r="I1365" t="s">
        <v>616</v>
      </c>
      <c r="J1365" t="s">
        <v>3669</v>
      </c>
      <c r="K1365">
        <v>16092</v>
      </c>
      <c r="L1365" t="s">
        <v>2923</v>
      </c>
      <c r="M1365" t="s">
        <v>3350</v>
      </c>
      <c r="N1365" t="s">
        <v>4732</v>
      </c>
      <c r="O1365" t="s">
        <v>4752</v>
      </c>
      <c r="P1365" t="s">
        <v>4753</v>
      </c>
      <c r="Q1365" t="s">
        <v>642</v>
      </c>
      <c r="R1365">
        <v>380</v>
      </c>
      <c r="S1365">
        <v>380</v>
      </c>
      <c r="T1365">
        <v>241</v>
      </c>
      <c r="U1365">
        <v>26</v>
      </c>
      <c r="V1365">
        <v>26</v>
      </c>
      <c r="W1365">
        <v>21</v>
      </c>
      <c r="Z1365" t="s">
        <v>607</v>
      </c>
      <c r="AA1365">
        <v>1E-4</v>
      </c>
      <c r="AB1365">
        <v>2E-3</v>
      </c>
      <c r="AC1365">
        <v>2.6499999999999999E-2</v>
      </c>
      <c r="AD1365">
        <v>2.4E-2</v>
      </c>
      <c r="AE1365">
        <v>0.81910000000000005</v>
      </c>
      <c r="AF1365">
        <v>7.6399999999999996E-2</v>
      </c>
      <c r="AG1365">
        <v>2.3900000000000001E-2</v>
      </c>
      <c r="AH1365">
        <v>3.5999999999999999E-3</v>
      </c>
      <c r="AI1365">
        <v>8.2000000000000007E-3</v>
      </c>
      <c r="AJ1365">
        <v>3.0999999999999999E-3</v>
      </c>
      <c r="AK1365">
        <v>3.7000000000000002E-3</v>
      </c>
      <c r="AL1365">
        <v>2.5300000000000001E-3</v>
      </c>
      <c r="AM1365">
        <v>7.7999999999999999E-4</v>
      </c>
      <c r="AN1365">
        <v>1.81E-3</v>
      </c>
      <c r="AO1365">
        <v>1E-4</v>
      </c>
      <c r="AP1365">
        <v>0</v>
      </c>
      <c r="AQ1365" t="s">
        <v>607</v>
      </c>
      <c r="AR1365" t="s">
        <v>606</v>
      </c>
      <c r="AS1365" t="s">
        <v>606</v>
      </c>
      <c r="AT1365" t="s">
        <v>606</v>
      </c>
      <c r="AU1365" t="s">
        <v>606</v>
      </c>
      <c r="BK1365">
        <v>1.2E-4</v>
      </c>
      <c r="BL1365">
        <v>4.0000000000000003E-5</v>
      </c>
      <c r="BM1365">
        <v>2.9E-4</v>
      </c>
      <c r="BN1365">
        <v>1.0000000000000001E-5</v>
      </c>
      <c r="BO1365">
        <v>2.0000000000000002E-5</v>
      </c>
      <c r="BP1365">
        <v>6.9999999999999994E-5</v>
      </c>
      <c r="BQ1365">
        <v>0</v>
      </c>
      <c r="BR1365">
        <v>2.1299999999999999E-3</v>
      </c>
      <c r="BS1365">
        <v>5.1999999999999995E-4</v>
      </c>
      <c r="BT1365">
        <v>3.8000000000000002E-4</v>
      </c>
      <c r="BU1365">
        <v>5.9999999999999995E-4</v>
      </c>
      <c r="BV1365">
        <v>0.71099999999999997</v>
      </c>
      <c r="BW1365">
        <v>0.8714016</v>
      </c>
      <c r="BX1365">
        <v>20.6</v>
      </c>
      <c r="BY1365">
        <v>4755.3</v>
      </c>
      <c r="BZ1365">
        <v>218.6</v>
      </c>
      <c r="CB1365">
        <v>98.4</v>
      </c>
      <c r="CC1365">
        <v>3.3974967629999999</v>
      </c>
      <c r="CD1365">
        <v>3.3946088909999999</v>
      </c>
      <c r="CE1365">
        <v>197.52</v>
      </c>
      <c r="CF1365" t="s">
        <v>673</v>
      </c>
      <c r="CG1365">
        <v>24000</v>
      </c>
      <c r="CH1365" t="s">
        <v>3670</v>
      </c>
      <c r="CJ1365" t="s">
        <v>2928</v>
      </c>
      <c r="CL1365">
        <v>1304.2</v>
      </c>
      <c r="CM1365">
        <v>1320</v>
      </c>
      <c r="CN1365">
        <v>1304.2</v>
      </c>
      <c r="CO1365">
        <v>1306.8</v>
      </c>
      <c r="CU1365">
        <v>841.25</v>
      </c>
      <c r="CV1365">
        <v>836.8</v>
      </c>
      <c r="CW1365" t="s">
        <v>4757</v>
      </c>
      <c r="CX1365">
        <v>16900</v>
      </c>
      <c r="CY1365" t="s">
        <v>677</v>
      </c>
    </row>
    <row r="1366" spans="1:103" hidden="1">
      <c r="B1366">
        <v>52325</v>
      </c>
      <c r="C1366" t="s">
        <v>4758</v>
      </c>
      <c r="D1366" t="s">
        <v>592</v>
      </c>
      <c r="E1366" t="s">
        <v>3163</v>
      </c>
      <c r="F1366" t="s">
        <v>594</v>
      </c>
      <c r="G1366" t="s">
        <v>4759</v>
      </c>
      <c r="H1366">
        <v>17093</v>
      </c>
      <c r="I1366" t="s">
        <v>616</v>
      </c>
      <c r="J1366" t="s">
        <v>3685</v>
      </c>
      <c r="K1366">
        <v>10594</v>
      </c>
      <c r="L1366" t="s">
        <v>2923</v>
      </c>
      <c r="M1366" t="s">
        <v>3900</v>
      </c>
      <c r="N1366" t="s">
        <v>4732</v>
      </c>
      <c r="O1366" t="s">
        <v>4752</v>
      </c>
      <c r="P1366" t="s">
        <v>4753</v>
      </c>
      <c r="Q1366" t="s">
        <v>642</v>
      </c>
      <c r="R1366">
        <v>460</v>
      </c>
      <c r="S1366">
        <v>460</v>
      </c>
      <c r="T1366">
        <v>386</v>
      </c>
      <c r="U1366">
        <v>20</v>
      </c>
      <c r="V1366">
        <v>20</v>
      </c>
      <c r="W1366">
        <v>21</v>
      </c>
      <c r="Z1366" t="s">
        <v>607</v>
      </c>
      <c r="AA1366">
        <v>1E-4</v>
      </c>
      <c r="AB1366">
        <v>2.5000000000000001E-3</v>
      </c>
      <c r="AC1366">
        <v>2.3199999999999998E-2</v>
      </c>
      <c r="AD1366">
        <v>2.2000000000000001E-3</v>
      </c>
      <c r="AE1366">
        <v>0.84760000000000002</v>
      </c>
      <c r="AF1366">
        <v>7.1499999999999994E-2</v>
      </c>
      <c r="AG1366">
        <v>2.75E-2</v>
      </c>
      <c r="AH1366">
        <v>5.3E-3</v>
      </c>
      <c r="AI1366">
        <v>8.9999999999999993E-3</v>
      </c>
      <c r="AJ1366">
        <v>3.0000000000000001E-3</v>
      </c>
      <c r="AK1366">
        <v>2.8999999999999998E-3</v>
      </c>
      <c r="AL1366">
        <v>1.47E-3</v>
      </c>
      <c r="AM1366">
        <v>4.0999999999999999E-4</v>
      </c>
      <c r="AN1366">
        <v>6.8999999999999997E-4</v>
      </c>
      <c r="AO1366">
        <v>5.0000000000000002E-5</v>
      </c>
      <c r="AP1366">
        <v>0</v>
      </c>
      <c r="AQ1366" t="s">
        <v>607</v>
      </c>
      <c r="AR1366" t="s">
        <v>606</v>
      </c>
      <c r="AS1366" t="s">
        <v>606</v>
      </c>
      <c r="AT1366" t="s">
        <v>606</v>
      </c>
      <c r="AU1366" t="s">
        <v>606</v>
      </c>
      <c r="BK1366">
        <v>2.0000000000000001E-4</v>
      </c>
      <c r="BL1366">
        <v>6.0000000000000002E-5</v>
      </c>
      <c r="BM1366">
        <v>1.9000000000000001E-4</v>
      </c>
      <c r="BN1366">
        <v>1.0000000000000001E-5</v>
      </c>
      <c r="BO1366">
        <v>1.0000000000000001E-5</v>
      </c>
      <c r="BP1366">
        <v>3.0000000000000001E-5</v>
      </c>
      <c r="BQ1366">
        <v>0</v>
      </c>
      <c r="BR1366">
        <v>1.07E-3</v>
      </c>
      <c r="BS1366">
        <v>2.9999999999999997E-4</v>
      </c>
      <c r="BT1366">
        <v>3.8999999999999999E-4</v>
      </c>
      <c r="BU1366">
        <v>3.2000000000000003E-4</v>
      </c>
      <c r="BV1366">
        <v>0.68500000000000005</v>
      </c>
      <c r="BW1366">
        <v>0.83953599999999995</v>
      </c>
      <c r="BX1366">
        <v>19.899999999999999</v>
      </c>
      <c r="BY1366">
        <v>4652.8999999999996</v>
      </c>
      <c r="BZ1366">
        <v>213.2</v>
      </c>
      <c r="CB1366">
        <v>95.8</v>
      </c>
      <c r="CC1366">
        <v>3.3077255069999998</v>
      </c>
      <c r="CD1366">
        <v>3.30491394</v>
      </c>
      <c r="CE1366">
        <v>190.66</v>
      </c>
      <c r="CF1366" t="s">
        <v>609</v>
      </c>
      <c r="CG1366">
        <v>2200</v>
      </c>
      <c r="CH1366" t="s">
        <v>3689</v>
      </c>
      <c r="CJ1366" t="s">
        <v>3690</v>
      </c>
      <c r="CL1366">
        <v>1542</v>
      </c>
      <c r="CM1366">
        <v>1546</v>
      </c>
      <c r="CN1366">
        <v>1535</v>
      </c>
      <c r="CO1366">
        <v>1546</v>
      </c>
      <c r="CP1366">
        <v>1189</v>
      </c>
      <c r="CQ1366">
        <v>1204.5</v>
      </c>
      <c r="CU1366">
        <v>809.5</v>
      </c>
      <c r="CV1366">
        <v>805.4</v>
      </c>
      <c r="CW1366" t="s">
        <v>4757</v>
      </c>
      <c r="CX1366">
        <v>1300</v>
      </c>
      <c r="CY1366" t="s">
        <v>677</v>
      </c>
    </row>
    <row r="1367" spans="1:103" hidden="1">
      <c r="B1367">
        <v>52296</v>
      </c>
      <c r="C1367" t="s">
        <v>4075</v>
      </c>
      <c r="D1367" t="s">
        <v>592</v>
      </c>
      <c r="E1367" t="s">
        <v>3163</v>
      </c>
      <c r="F1367" t="s">
        <v>594</v>
      </c>
      <c r="G1367" t="s">
        <v>4760</v>
      </c>
      <c r="H1367">
        <v>10645</v>
      </c>
      <c r="I1367" t="s">
        <v>616</v>
      </c>
      <c r="J1367" t="s">
        <v>4077</v>
      </c>
      <c r="K1367">
        <v>507</v>
      </c>
      <c r="L1367" t="s">
        <v>2923</v>
      </c>
      <c r="M1367" t="s">
        <v>4078</v>
      </c>
      <c r="N1367" t="s">
        <v>4732</v>
      </c>
      <c r="O1367" t="s">
        <v>4752</v>
      </c>
      <c r="P1367" t="s">
        <v>4753</v>
      </c>
      <c r="Q1367" t="s">
        <v>823</v>
      </c>
      <c r="R1367">
        <v>370</v>
      </c>
      <c r="S1367">
        <v>370</v>
      </c>
      <c r="T1367">
        <v>263</v>
      </c>
      <c r="U1367">
        <v>25</v>
      </c>
      <c r="V1367">
        <v>25</v>
      </c>
      <c r="W1367">
        <v>22</v>
      </c>
      <c r="Z1367">
        <v>1E-4</v>
      </c>
      <c r="AA1367">
        <v>2.0000000000000001E-4</v>
      </c>
      <c r="AB1367">
        <v>4.7000000000000002E-3</v>
      </c>
      <c r="AC1367">
        <v>1.95E-2</v>
      </c>
      <c r="AD1367">
        <v>4.3E-3</v>
      </c>
      <c r="AE1367">
        <v>0.83940000000000003</v>
      </c>
      <c r="AF1367">
        <v>7.51E-2</v>
      </c>
      <c r="AG1367">
        <v>3.2399999999999998E-2</v>
      </c>
      <c r="AH1367">
        <v>4.5999999999999999E-3</v>
      </c>
      <c r="AI1367">
        <v>9.2999999999999992E-3</v>
      </c>
      <c r="AJ1367">
        <v>2.7000000000000001E-3</v>
      </c>
      <c r="AK1367">
        <v>2.7000000000000001E-3</v>
      </c>
      <c r="AL1367">
        <v>1.2899999999999999E-3</v>
      </c>
      <c r="AM1367">
        <v>3.6000000000000002E-4</v>
      </c>
      <c r="AN1367">
        <v>8.5999999999999998E-4</v>
      </c>
      <c r="AO1367">
        <v>4.0000000000000003E-5</v>
      </c>
      <c r="AP1367">
        <v>0</v>
      </c>
      <c r="AQ1367" t="s">
        <v>607</v>
      </c>
      <c r="AR1367" t="s">
        <v>606</v>
      </c>
      <c r="AS1367" t="s">
        <v>607</v>
      </c>
      <c r="AT1367" t="s">
        <v>606</v>
      </c>
      <c r="AU1367" t="s">
        <v>606</v>
      </c>
      <c r="BK1367">
        <v>1.3999999999999999E-4</v>
      </c>
      <c r="BL1367">
        <v>4.0000000000000003E-5</v>
      </c>
      <c r="BM1367">
        <v>1.6000000000000001E-4</v>
      </c>
      <c r="BN1367">
        <v>1.0000000000000001E-5</v>
      </c>
      <c r="BO1367">
        <v>1.0000000000000001E-5</v>
      </c>
      <c r="BP1367">
        <v>4.0000000000000003E-5</v>
      </c>
      <c r="BQ1367">
        <v>0</v>
      </c>
      <c r="BR1367">
        <v>8.7000000000000001E-4</v>
      </c>
      <c r="BS1367">
        <v>2.7E-4</v>
      </c>
      <c r="BT1367">
        <v>3.3E-4</v>
      </c>
      <c r="BU1367">
        <v>5.8E-4</v>
      </c>
      <c r="BV1367">
        <v>0.68899999999999995</v>
      </c>
      <c r="BW1367">
        <v>0.84443840000000003</v>
      </c>
      <c r="BX1367">
        <v>19.899999999999999</v>
      </c>
      <c r="BY1367">
        <v>4649.2</v>
      </c>
      <c r="BZ1367">
        <v>214</v>
      </c>
      <c r="CB1367">
        <v>97.5</v>
      </c>
      <c r="CC1367">
        <v>3.3664220980000001</v>
      </c>
      <c r="CD1367">
        <v>3.3635606390000001</v>
      </c>
      <c r="CE1367">
        <v>194.81</v>
      </c>
      <c r="CF1367" t="s">
        <v>673</v>
      </c>
      <c r="CG1367">
        <v>4300</v>
      </c>
      <c r="CH1367" t="s">
        <v>4079</v>
      </c>
      <c r="CJ1367" t="s">
        <v>2928</v>
      </c>
      <c r="CU1367">
        <v>842.1</v>
      </c>
      <c r="CV1367">
        <v>837.8</v>
      </c>
      <c r="CW1367" t="s">
        <v>4757</v>
      </c>
      <c r="CX1367">
        <v>0</v>
      </c>
      <c r="CY1367" t="s">
        <v>677</v>
      </c>
    </row>
    <row r="1368" spans="1:103" hidden="1">
      <c r="B1368">
        <v>52290</v>
      </c>
      <c r="C1368" t="s">
        <v>4116</v>
      </c>
      <c r="D1368" t="s">
        <v>592</v>
      </c>
      <c r="E1368" t="s">
        <v>3163</v>
      </c>
      <c r="F1368" t="s">
        <v>594</v>
      </c>
      <c r="G1368" t="s">
        <v>4761</v>
      </c>
      <c r="H1368">
        <v>14978</v>
      </c>
      <c r="I1368" t="s">
        <v>616</v>
      </c>
      <c r="J1368" t="s">
        <v>4118</v>
      </c>
      <c r="L1368" t="s">
        <v>2923</v>
      </c>
      <c r="M1368" t="s">
        <v>852</v>
      </c>
      <c r="N1368" t="s">
        <v>4732</v>
      </c>
      <c r="O1368" t="s">
        <v>4752</v>
      </c>
      <c r="P1368" t="s">
        <v>4753</v>
      </c>
      <c r="Q1368" t="s">
        <v>642</v>
      </c>
      <c r="R1368">
        <v>460</v>
      </c>
      <c r="S1368">
        <v>460</v>
      </c>
      <c r="T1368">
        <v>355</v>
      </c>
      <c r="U1368">
        <v>18</v>
      </c>
      <c r="V1368">
        <v>18</v>
      </c>
      <c r="W1368">
        <v>22</v>
      </c>
      <c r="Y1368" t="s">
        <v>4762</v>
      </c>
      <c r="Z1368">
        <v>1E-4</v>
      </c>
      <c r="AA1368">
        <v>2.9999999999999997E-4</v>
      </c>
      <c r="AB1368">
        <v>8.0000000000000002E-3</v>
      </c>
      <c r="AC1368">
        <v>6.7999999999999996E-3</v>
      </c>
      <c r="AD1368" t="s">
        <v>606</v>
      </c>
      <c r="AE1368">
        <v>0.82979999999999998</v>
      </c>
      <c r="AF1368">
        <v>8.3000000000000004E-2</v>
      </c>
      <c r="AG1368">
        <v>4.65E-2</v>
      </c>
      <c r="AH1368">
        <v>4.4000000000000003E-3</v>
      </c>
      <c r="AI1368">
        <v>1.11E-2</v>
      </c>
      <c r="AJ1368">
        <v>2.5999999999999999E-3</v>
      </c>
      <c r="AK1368">
        <v>2.8E-3</v>
      </c>
      <c r="AL1368">
        <v>1.25E-3</v>
      </c>
      <c r="AM1368">
        <v>2.7999999999999998E-4</v>
      </c>
      <c r="AN1368">
        <v>7.9000000000000001E-4</v>
      </c>
      <c r="AO1368">
        <v>6.0000000000000002E-5</v>
      </c>
      <c r="AP1368">
        <v>0</v>
      </c>
      <c r="AQ1368" t="s">
        <v>607</v>
      </c>
      <c r="AR1368" t="s">
        <v>606</v>
      </c>
      <c r="AS1368" t="s">
        <v>606</v>
      </c>
      <c r="AT1368" t="s">
        <v>606</v>
      </c>
      <c r="AU1368" t="s">
        <v>606</v>
      </c>
      <c r="BK1368">
        <v>1.2E-4</v>
      </c>
      <c r="BL1368">
        <v>3.0000000000000001E-5</v>
      </c>
      <c r="BM1368">
        <v>1E-4</v>
      </c>
      <c r="BN1368">
        <v>1.0000000000000001E-5</v>
      </c>
      <c r="BO1368">
        <v>1.0000000000000001E-5</v>
      </c>
      <c r="BP1368">
        <v>2.0000000000000002E-5</v>
      </c>
      <c r="BQ1368">
        <v>0</v>
      </c>
      <c r="BR1368">
        <v>8.1999999999999998E-4</v>
      </c>
      <c r="BS1368">
        <v>3.2000000000000003E-4</v>
      </c>
      <c r="BT1368">
        <v>3.8000000000000002E-4</v>
      </c>
      <c r="BU1368">
        <v>4.0999999999999999E-4</v>
      </c>
      <c r="BV1368">
        <v>0.69399999999999995</v>
      </c>
      <c r="BW1368">
        <v>0.85056639999999994</v>
      </c>
      <c r="BX1368">
        <v>20.100000000000001</v>
      </c>
      <c r="BY1368">
        <v>4587.1000000000004</v>
      </c>
      <c r="BZ1368">
        <v>215.3</v>
      </c>
      <c r="CB1368">
        <v>97.6</v>
      </c>
      <c r="CC1368">
        <v>3.3698748379999999</v>
      </c>
      <c r="CD1368">
        <v>3.367010445</v>
      </c>
      <c r="CE1368">
        <v>195.41</v>
      </c>
      <c r="CF1368" t="s">
        <v>609</v>
      </c>
      <c r="CG1368">
        <v>0</v>
      </c>
      <c r="CH1368" t="s">
        <v>4122</v>
      </c>
      <c r="CJ1368" t="s">
        <v>3690</v>
      </c>
      <c r="CW1368" t="s">
        <v>4757</v>
      </c>
      <c r="CX1368">
        <v>0</v>
      </c>
      <c r="CY1368" t="s">
        <v>677</v>
      </c>
    </row>
    <row r="1369" spans="1:103" hidden="1">
      <c r="B1369">
        <v>76981</v>
      </c>
      <c r="C1369" t="s">
        <v>4763</v>
      </c>
      <c r="D1369" t="s">
        <v>592</v>
      </c>
      <c r="E1369" t="s">
        <v>3163</v>
      </c>
      <c r="F1369" t="s">
        <v>594</v>
      </c>
      <c r="G1369" t="s">
        <v>4764</v>
      </c>
      <c r="H1369">
        <v>6285</v>
      </c>
      <c r="I1369" t="s">
        <v>616</v>
      </c>
      <c r="J1369" t="s">
        <v>3662</v>
      </c>
      <c r="K1369">
        <v>455</v>
      </c>
      <c r="L1369" t="s">
        <v>2923</v>
      </c>
      <c r="M1369" t="s">
        <v>1638</v>
      </c>
      <c r="N1369" t="s">
        <v>4732</v>
      </c>
      <c r="O1369" t="s">
        <v>4752</v>
      </c>
      <c r="P1369" t="s">
        <v>4753</v>
      </c>
      <c r="Q1369" t="s">
        <v>823</v>
      </c>
      <c r="R1369">
        <v>740</v>
      </c>
      <c r="S1369">
        <v>740</v>
      </c>
      <c r="T1369">
        <v>387</v>
      </c>
      <c r="U1369">
        <v>17</v>
      </c>
      <c r="V1369">
        <v>17</v>
      </c>
      <c r="W1369">
        <v>21</v>
      </c>
      <c r="Z1369" t="s">
        <v>607</v>
      </c>
      <c r="AA1369">
        <v>1E-4</v>
      </c>
      <c r="AB1369">
        <v>2.0999999999999999E-3</v>
      </c>
      <c r="AC1369">
        <v>0.01</v>
      </c>
      <c r="AD1369">
        <v>3.3300000000000003E-2</v>
      </c>
      <c r="AE1369">
        <v>0.73950000000000005</v>
      </c>
      <c r="AF1369">
        <v>0.1171</v>
      </c>
      <c r="AG1369">
        <v>5.6500000000000002E-2</v>
      </c>
      <c r="AH1369">
        <v>8.0000000000000002E-3</v>
      </c>
      <c r="AI1369">
        <v>1.8700000000000001E-2</v>
      </c>
      <c r="AJ1369">
        <v>4.1000000000000003E-3</v>
      </c>
      <c r="AK1369">
        <v>5.4000000000000003E-3</v>
      </c>
      <c r="AL1369">
        <v>1.6100000000000001E-3</v>
      </c>
      <c r="AM1369">
        <v>3.2000000000000003E-4</v>
      </c>
      <c r="AN1369">
        <v>4.6999999999999999E-4</v>
      </c>
      <c r="AO1369">
        <v>0</v>
      </c>
      <c r="AP1369">
        <v>0</v>
      </c>
      <c r="AQ1369" t="s">
        <v>607</v>
      </c>
      <c r="AR1369" t="s">
        <v>606</v>
      </c>
      <c r="AS1369" t="s">
        <v>606</v>
      </c>
      <c r="AT1369" t="s">
        <v>606</v>
      </c>
      <c r="AU1369" t="s">
        <v>606</v>
      </c>
      <c r="BK1369">
        <v>2.5000000000000001E-4</v>
      </c>
      <c r="BL1369">
        <v>4.0000000000000003E-5</v>
      </c>
      <c r="BM1369">
        <v>1.2E-4</v>
      </c>
      <c r="BN1369">
        <v>0</v>
      </c>
      <c r="BO1369">
        <v>0</v>
      </c>
      <c r="BP1369">
        <v>0</v>
      </c>
      <c r="BQ1369">
        <v>0</v>
      </c>
      <c r="BR1369">
        <v>1.3500000000000001E-3</v>
      </c>
      <c r="BS1369">
        <v>3.3E-4</v>
      </c>
      <c r="BT1369">
        <v>4.0000000000000002E-4</v>
      </c>
      <c r="BU1369">
        <v>3.1E-4</v>
      </c>
      <c r="BV1369">
        <v>0.76700000000000002</v>
      </c>
      <c r="BW1369">
        <v>0.94003519999999996</v>
      </c>
      <c r="BX1369">
        <v>22.2</v>
      </c>
      <c r="BY1369">
        <v>4740.8</v>
      </c>
      <c r="BZ1369">
        <v>231.7</v>
      </c>
      <c r="CB1369">
        <v>94.1</v>
      </c>
      <c r="CC1369">
        <v>3.249028917</v>
      </c>
      <c r="CD1369">
        <v>3.2462672420000001</v>
      </c>
      <c r="CE1369">
        <v>186.85</v>
      </c>
      <c r="CF1369" t="s">
        <v>673</v>
      </c>
      <c r="CG1369">
        <v>33300</v>
      </c>
      <c r="CH1369" t="s">
        <v>4765</v>
      </c>
      <c r="CJ1369" t="s">
        <v>3665</v>
      </c>
      <c r="CU1369">
        <v>764.7</v>
      </c>
      <c r="CV1369">
        <v>761</v>
      </c>
      <c r="CW1369" t="s">
        <v>4757</v>
      </c>
      <c r="CX1369">
        <v>25800</v>
      </c>
      <c r="CY1369" t="s">
        <v>677</v>
      </c>
    </row>
    <row r="1370" spans="1:103" hidden="1">
      <c r="B1370">
        <v>52320</v>
      </c>
      <c r="C1370" t="s">
        <v>4766</v>
      </c>
      <c r="D1370" t="s">
        <v>592</v>
      </c>
      <c r="E1370" t="s">
        <v>3163</v>
      </c>
      <c r="F1370" t="s">
        <v>594</v>
      </c>
      <c r="G1370" t="s">
        <v>4767</v>
      </c>
      <c r="H1370">
        <v>6290</v>
      </c>
      <c r="I1370" t="s">
        <v>616</v>
      </c>
      <c r="J1370" t="s">
        <v>3662</v>
      </c>
      <c r="K1370">
        <v>455</v>
      </c>
      <c r="L1370" t="s">
        <v>2923</v>
      </c>
      <c r="M1370" t="s">
        <v>1638</v>
      </c>
      <c r="N1370" t="s">
        <v>4732</v>
      </c>
      <c r="O1370" t="s">
        <v>4752</v>
      </c>
      <c r="P1370" t="s">
        <v>4753</v>
      </c>
      <c r="Q1370" t="s">
        <v>642</v>
      </c>
      <c r="R1370">
        <v>700</v>
      </c>
      <c r="S1370">
        <v>700</v>
      </c>
      <c r="T1370">
        <v>318</v>
      </c>
      <c r="U1370">
        <v>22</v>
      </c>
      <c r="V1370">
        <v>22</v>
      </c>
      <c r="W1370">
        <v>21</v>
      </c>
      <c r="Z1370" t="s">
        <v>607</v>
      </c>
      <c r="AA1370">
        <v>1E-4</v>
      </c>
      <c r="AB1370">
        <v>2.5999999999999999E-3</v>
      </c>
      <c r="AC1370">
        <v>2.3599999999999999E-2</v>
      </c>
      <c r="AD1370">
        <v>8.8000000000000005E-3</v>
      </c>
      <c r="AE1370">
        <v>0.84379999999999999</v>
      </c>
      <c r="AF1370">
        <v>7.3499999999999996E-2</v>
      </c>
      <c r="AG1370">
        <v>2.5999999999999999E-2</v>
      </c>
      <c r="AH1370">
        <v>4.4000000000000003E-3</v>
      </c>
      <c r="AI1370">
        <v>7.6E-3</v>
      </c>
      <c r="AJ1370">
        <v>2.3999999999999998E-3</v>
      </c>
      <c r="AK1370">
        <v>2.3E-3</v>
      </c>
      <c r="AL1370">
        <v>1.1900000000000001E-3</v>
      </c>
      <c r="AM1370">
        <v>3.2000000000000003E-4</v>
      </c>
      <c r="AN1370">
        <v>7.6000000000000004E-4</v>
      </c>
      <c r="AO1370">
        <v>4.0000000000000003E-5</v>
      </c>
      <c r="AP1370">
        <v>0</v>
      </c>
      <c r="AQ1370" t="s">
        <v>607</v>
      </c>
      <c r="AR1370" t="s">
        <v>606</v>
      </c>
      <c r="AS1370" t="s">
        <v>606</v>
      </c>
      <c r="AT1370" t="s">
        <v>606</v>
      </c>
      <c r="AU1370" t="s">
        <v>606</v>
      </c>
      <c r="BK1370">
        <v>2.1000000000000001E-4</v>
      </c>
      <c r="BL1370">
        <v>4.0000000000000003E-5</v>
      </c>
      <c r="BM1370">
        <v>2.2000000000000001E-4</v>
      </c>
      <c r="BN1370">
        <v>1.0000000000000001E-5</v>
      </c>
      <c r="BO1370">
        <v>1.0000000000000001E-5</v>
      </c>
      <c r="BP1370">
        <v>4.0000000000000003E-5</v>
      </c>
      <c r="BQ1370">
        <v>0</v>
      </c>
      <c r="BR1370">
        <v>8.7000000000000001E-4</v>
      </c>
      <c r="BS1370">
        <v>2.7E-4</v>
      </c>
      <c r="BT1370">
        <v>4.0000000000000002E-4</v>
      </c>
      <c r="BU1370">
        <v>5.1999999999999995E-4</v>
      </c>
      <c r="BV1370">
        <v>0.68300000000000005</v>
      </c>
      <c r="BW1370">
        <v>0.83708479999999996</v>
      </c>
      <c r="BX1370">
        <v>19.8</v>
      </c>
      <c r="BY1370">
        <v>4687.8999999999996</v>
      </c>
      <c r="BZ1370">
        <v>213.5</v>
      </c>
      <c r="CB1370">
        <v>96</v>
      </c>
      <c r="CC1370">
        <v>3.3146309879999998</v>
      </c>
      <c r="CD1370">
        <v>3.3118135519999998</v>
      </c>
      <c r="CE1370">
        <v>190.74</v>
      </c>
      <c r="CF1370" t="s">
        <v>673</v>
      </c>
      <c r="CG1370">
        <v>8800</v>
      </c>
      <c r="CH1370" t="s">
        <v>3664</v>
      </c>
      <c r="CJ1370" t="s">
        <v>3665</v>
      </c>
      <c r="CL1370">
        <v>1132.2</v>
      </c>
      <c r="CM1370">
        <v>1926.9</v>
      </c>
      <c r="CN1370">
        <v>1132.2</v>
      </c>
      <c r="CO1370">
        <v>1144.2</v>
      </c>
      <c r="CU1370">
        <v>764.7</v>
      </c>
      <c r="CV1370">
        <v>761</v>
      </c>
      <c r="CW1370" t="s">
        <v>4757</v>
      </c>
      <c r="CX1370">
        <v>7700</v>
      </c>
      <c r="CY1370" t="s">
        <v>677</v>
      </c>
    </row>
    <row r="1371" spans="1:103" hidden="1">
      <c r="B1371">
        <v>52293</v>
      </c>
      <c r="C1371" t="s">
        <v>3672</v>
      </c>
      <c r="D1371" t="s">
        <v>592</v>
      </c>
      <c r="E1371" t="s">
        <v>3163</v>
      </c>
      <c r="F1371" t="s">
        <v>594</v>
      </c>
      <c r="G1371" t="s">
        <v>4768</v>
      </c>
      <c r="H1371">
        <v>17547</v>
      </c>
      <c r="I1371" t="s">
        <v>616</v>
      </c>
      <c r="J1371" t="s">
        <v>3674</v>
      </c>
      <c r="K1371">
        <v>9263</v>
      </c>
      <c r="L1371" t="s">
        <v>2923</v>
      </c>
      <c r="M1371" t="s">
        <v>852</v>
      </c>
      <c r="N1371" t="s">
        <v>4732</v>
      </c>
      <c r="O1371" t="s">
        <v>4752</v>
      </c>
      <c r="P1371" t="s">
        <v>4753</v>
      </c>
      <c r="Q1371" t="s">
        <v>642</v>
      </c>
      <c r="R1371">
        <v>500</v>
      </c>
      <c r="S1371">
        <v>500</v>
      </c>
      <c r="T1371">
        <v>318</v>
      </c>
      <c r="U1371">
        <v>20</v>
      </c>
      <c r="V1371">
        <v>20</v>
      </c>
      <c r="W1371">
        <v>23</v>
      </c>
      <c r="Z1371">
        <v>1E-4</v>
      </c>
      <c r="AA1371">
        <v>2.9999999999999997E-4</v>
      </c>
      <c r="AB1371">
        <v>7.7999999999999996E-3</v>
      </c>
      <c r="AC1371">
        <v>7.4999999999999997E-3</v>
      </c>
      <c r="AD1371" t="s">
        <v>606</v>
      </c>
      <c r="AE1371">
        <v>0.83320000000000005</v>
      </c>
      <c r="AF1371">
        <v>8.0799999999999997E-2</v>
      </c>
      <c r="AG1371">
        <v>4.4600000000000001E-2</v>
      </c>
      <c r="AH1371">
        <v>5.4000000000000003E-3</v>
      </c>
      <c r="AI1371">
        <v>1.14E-2</v>
      </c>
      <c r="AJ1371">
        <v>2.5999999999999999E-3</v>
      </c>
      <c r="AK1371">
        <v>2.8E-3</v>
      </c>
      <c r="AL1371">
        <v>1.0200000000000001E-3</v>
      </c>
      <c r="AM1371">
        <v>2.0000000000000001E-4</v>
      </c>
      <c r="AN1371">
        <v>4.6000000000000001E-4</v>
      </c>
      <c r="AO1371">
        <v>0</v>
      </c>
      <c r="AP1371">
        <v>0</v>
      </c>
      <c r="AQ1371" t="s">
        <v>607</v>
      </c>
      <c r="AR1371" t="s">
        <v>607</v>
      </c>
      <c r="AS1371" t="s">
        <v>607</v>
      </c>
      <c r="AT1371" t="s">
        <v>606</v>
      </c>
      <c r="AU1371" t="s">
        <v>606</v>
      </c>
      <c r="BK1371">
        <v>9.0000000000000006E-5</v>
      </c>
      <c r="BL1371">
        <v>3.0000000000000001E-5</v>
      </c>
      <c r="BM1371">
        <v>6.0000000000000002E-5</v>
      </c>
      <c r="BN1371">
        <v>0</v>
      </c>
      <c r="BO1371">
        <v>0</v>
      </c>
      <c r="BP1371">
        <v>0</v>
      </c>
      <c r="BQ1371">
        <v>0</v>
      </c>
      <c r="BR1371">
        <v>7.5000000000000002E-4</v>
      </c>
      <c r="BS1371">
        <v>2.7999999999999998E-4</v>
      </c>
      <c r="BT1371">
        <v>3.3E-4</v>
      </c>
      <c r="BU1371">
        <v>2.7999999999999998E-4</v>
      </c>
      <c r="BV1371">
        <v>0.69199999999999995</v>
      </c>
      <c r="BW1371">
        <v>0.84811519999999996</v>
      </c>
      <c r="BX1371">
        <v>20</v>
      </c>
      <c r="BY1371">
        <v>4589.3</v>
      </c>
      <c r="BZ1371">
        <v>214.8</v>
      </c>
      <c r="CB1371">
        <v>96</v>
      </c>
      <c r="CC1371">
        <v>3.3146309879999998</v>
      </c>
      <c r="CD1371">
        <v>3.3118135519999998</v>
      </c>
      <c r="CE1371">
        <v>192.17</v>
      </c>
      <c r="CF1371" t="s">
        <v>609</v>
      </c>
      <c r="CG1371">
        <v>0</v>
      </c>
      <c r="CH1371" t="s">
        <v>3675</v>
      </c>
      <c r="CJ1371" t="s">
        <v>3676</v>
      </c>
      <c r="CL1371">
        <v>1175</v>
      </c>
      <c r="CM1371">
        <v>1180</v>
      </c>
      <c r="CU1371">
        <v>848.2</v>
      </c>
      <c r="CV1371">
        <v>843.2</v>
      </c>
      <c r="CW1371" t="s">
        <v>4757</v>
      </c>
      <c r="CX1371">
        <v>0</v>
      </c>
      <c r="CY1371" t="s">
        <v>677</v>
      </c>
    </row>
    <row r="1372" spans="1:103" hidden="1">
      <c r="B1372">
        <v>79041</v>
      </c>
      <c r="C1372" t="s">
        <v>3105</v>
      </c>
      <c r="D1372" t="s">
        <v>592</v>
      </c>
      <c r="E1372" t="s">
        <v>614</v>
      </c>
      <c r="F1372" t="s">
        <v>594</v>
      </c>
      <c r="G1372" t="s">
        <v>4769</v>
      </c>
      <c r="H1372">
        <v>17851</v>
      </c>
      <c r="I1372" t="s">
        <v>616</v>
      </c>
      <c r="J1372" t="s">
        <v>1302</v>
      </c>
      <c r="L1372" t="s">
        <v>617</v>
      </c>
      <c r="N1372" t="s">
        <v>4770</v>
      </c>
      <c r="O1372" t="s">
        <v>4771</v>
      </c>
      <c r="P1372" t="s">
        <v>4772</v>
      </c>
      <c r="Q1372" t="s">
        <v>3979</v>
      </c>
      <c r="R1372">
        <v>8216</v>
      </c>
      <c r="S1372">
        <v>8216</v>
      </c>
      <c r="T1372">
        <v>6357</v>
      </c>
      <c r="U1372">
        <v>26</v>
      </c>
      <c r="V1372">
        <v>26</v>
      </c>
      <c r="W1372">
        <v>22</v>
      </c>
      <c r="Z1372" t="s">
        <v>607</v>
      </c>
      <c r="AA1372">
        <v>4.0000000000000002E-4</v>
      </c>
      <c r="AB1372">
        <v>8.6999999999999994E-3</v>
      </c>
      <c r="AC1372">
        <v>1.6799999999999999E-2</v>
      </c>
      <c r="AD1372" t="s">
        <v>606</v>
      </c>
      <c r="AE1372">
        <v>0.96599999999999997</v>
      </c>
      <c r="AF1372">
        <v>5.4000000000000003E-3</v>
      </c>
      <c r="AG1372">
        <v>8.9999999999999998E-4</v>
      </c>
      <c r="AH1372">
        <v>2.9999999999999997E-4</v>
      </c>
      <c r="AI1372">
        <v>2.0000000000000001E-4</v>
      </c>
      <c r="AJ1372">
        <v>2.0000000000000001E-4</v>
      </c>
      <c r="AK1372">
        <v>1E-4</v>
      </c>
      <c r="AL1372">
        <v>1.4999999999999999E-4</v>
      </c>
      <c r="AM1372">
        <v>1.4999999999999999E-4</v>
      </c>
      <c r="AN1372">
        <v>4.4000000000000002E-4</v>
      </c>
      <c r="AO1372">
        <v>0</v>
      </c>
      <c r="AP1372">
        <v>0</v>
      </c>
      <c r="AQ1372" t="s">
        <v>606</v>
      </c>
      <c r="AR1372" t="s">
        <v>606</v>
      </c>
      <c r="AS1372" t="s">
        <v>606</v>
      </c>
      <c r="AT1372" t="s">
        <v>606</v>
      </c>
      <c r="AU1372" t="s">
        <v>606</v>
      </c>
      <c r="BK1372">
        <v>1.0000000000000001E-5</v>
      </c>
      <c r="BL1372">
        <v>3.0000000000000001E-5</v>
      </c>
      <c r="BM1372">
        <v>0</v>
      </c>
      <c r="BN1372">
        <v>0</v>
      </c>
      <c r="BO1372">
        <v>0</v>
      </c>
      <c r="BP1372">
        <v>0</v>
      </c>
      <c r="BQ1372">
        <v>0</v>
      </c>
      <c r="BR1372">
        <v>1.2E-4</v>
      </c>
      <c r="BS1372">
        <v>2.0000000000000002E-5</v>
      </c>
      <c r="BT1372">
        <v>2.0000000000000002E-5</v>
      </c>
      <c r="BU1372">
        <v>6.0000000000000002E-5</v>
      </c>
      <c r="BV1372">
        <v>0.58099999999999996</v>
      </c>
      <c r="BW1372">
        <v>0.71207359999999997</v>
      </c>
      <c r="BX1372">
        <v>16.8</v>
      </c>
      <c r="BY1372">
        <v>4632.3</v>
      </c>
      <c r="BZ1372">
        <v>193.2</v>
      </c>
      <c r="CB1372">
        <v>104.9</v>
      </c>
      <c r="CC1372">
        <v>3.621924903</v>
      </c>
      <c r="CD1372">
        <v>3.6188462669999999</v>
      </c>
      <c r="CE1372">
        <v>212.99</v>
      </c>
      <c r="CF1372" t="s">
        <v>609</v>
      </c>
      <c r="CG1372">
        <v>0</v>
      </c>
      <c r="CH1372" t="s">
        <v>631</v>
      </c>
      <c r="CJ1372" t="s">
        <v>624</v>
      </c>
      <c r="CW1372" t="s">
        <v>4773</v>
      </c>
      <c r="CX1372">
        <v>0</v>
      </c>
      <c r="CY1372" t="s">
        <v>677</v>
      </c>
    </row>
    <row r="1373" spans="1:103" hidden="1">
      <c r="B1373">
        <v>79040</v>
      </c>
      <c r="C1373" t="s">
        <v>3105</v>
      </c>
      <c r="D1373" t="s">
        <v>592</v>
      </c>
      <c r="E1373" t="s">
        <v>614</v>
      </c>
      <c r="F1373" t="s">
        <v>594</v>
      </c>
      <c r="G1373" t="s">
        <v>4774</v>
      </c>
      <c r="H1373">
        <v>16058</v>
      </c>
      <c r="I1373" t="s">
        <v>616</v>
      </c>
      <c r="J1373" t="s">
        <v>1302</v>
      </c>
      <c r="L1373" t="s">
        <v>617</v>
      </c>
      <c r="N1373" t="s">
        <v>4770</v>
      </c>
      <c r="O1373" t="s">
        <v>4771</v>
      </c>
      <c r="P1373" t="s">
        <v>4772</v>
      </c>
      <c r="Q1373" t="s">
        <v>4009</v>
      </c>
      <c r="R1373">
        <v>8100</v>
      </c>
      <c r="S1373">
        <v>8100</v>
      </c>
      <c r="T1373">
        <v>6533</v>
      </c>
      <c r="U1373">
        <v>26</v>
      </c>
      <c r="V1373">
        <v>26</v>
      </c>
      <c r="W1373">
        <v>22</v>
      </c>
      <c r="Y1373" t="s">
        <v>4775</v>
      </c>
      <c r="Z1373" t="s">
        <v>607</v>
      </c>
      <c r="AA1373">
        <v>4.0000000000000002E-4</v>
      </c>
      <c r="AB1373">
        <v>9.1000000000000004E-3</v>
      </c>
      <c r="AC1373">
        <v>1.6400000000000001E-2</v>
      </c>
      <c r="AD1373" t="s">
        <v>606</v>
      </c>
      <c r="AE1373">
        <v>0.96550000000000002</v>
      </c>
      <c r="AF1373">
        <v>5.5999999999999999E-3</v>
      </c>
      <c r="AG1373">
        <v>1E-3</v>
      </c>
      <c r="AH1373">
        <v>2.9999999999999997E-4</v>
      </c>
      <c r="AI1373">
        <v>2.0000000000000001E-4</v>
      </c>
      <c r="AJ1373">
        <v>2.0000000000000001E-4</v>
      </c>
      <c r="AK1373">
        <v>1E-4</v>
      </c>
      <c r="AL1373">
        <v>2.9999999999999997E-4</v>
      </c>
      <c r="AM1373">
        <v>1.4999999999999999E-4</v>
      </c>
      <c r="AN1373">
        <v>4.0999999999999999E-4</v>
      </c>
      <c r="AO1373">
        <v>0</v>
      </c>
      <c r="AP1373">
        <v>0</v>
      </c>
      <c r="AQ1373" t="s">
        <v>606</v>
      </c>
      <c r="AR1373" t="s">
        <v>606</v>
      </c>
      <c r="AS1373" t="s">
        <v>606</v>
      </c>
      <c r="AT1373" t="s">
        <v>606</v>
      </c>
      <c r="AU1373" t="s">
        <v>606</v>
      </c>
      <c r="BK1373">
        <v>1.0000000000000001E-5</v>
      </c>
      <c r="BL1373">
        <v>4.0000000000000003E-5</v>
      </c>
      <c r="BM1373">
        <v>0</v>
      </c>
      <c r="BN1373">
        <v>0</v>
      </c>
      <c r="BO1373">
        <v>0</v>
      </c>
      <c r="BP1373">
        <v>0</v>
      </c>
      <c r="BQ1373">
        <v>0</v>
      </c>
      <c r="BR1373">
        <v>1.6000000000000001E-4</v>
      </c>
      <c r="BS1373">
        <v>2.0000000000000002E-5</v>
      </c>
      <c r="BT1373">
        <v>2.0000000000000002E-5</v>
      </c>
      <c r="BU1373">
        <v>9.0000000000000006E-5</v>
      </c>
      <c r="BV1373">
        <v>0.58199999999999996</v>
      </c>
      <c r="BW1373">
        <v>0.71329920000000002</v>
      </c>
      <c r="BX1373">
        <v>16.899999999999999</v>
      </c>
      <c r="BY1373">
        <v>4630</v>
      </c>
      <c r="BZ1373">
        <v>193.2</v>
      </c>
      <c r="CB1373">
        <v>104.7</v>
      </c>
      <c r="CC1373">
        <v>3.615019422</v>
      </c>
      <c r="CD1373">
        <v>3.6119466550000001</v>
      </c>
      <c r="CE1373">
        <v>212.54</v>
      </c>
      <c r="CF1373" t="s">
        <v>609</v>
      </c>
      <c r="CG1373">
        <v>0</v>
      </c>
      <c r="CH1373" t="s">
        <v>628</v>
      </c>
      <c r="CJ1373" t="s">
        <v>624</v>
      </c>
      <c r="CW1373" t="s">
        <v>4773</v>
      </c>
      <c r="CX1373">
        <v>0</v>
      </c>
      <c r="CY1373" t="s">
        <v>677</v>
      </c>
    </row>
    <row r="1374" spans="1:103" hidden="1">
      <c r="B1374">
        <v>85445</v>
      </c>
      <c r="C1374" t="s">
        <v>2920</v>
      </c>
      <c r="D1374" t="s">
        <v>592</v>
      </c>
      <c r="E1374" t="s">
        <v>3163</v>
      </c>
      <c r="F1374" t="s">
        <v>594</v>
      </c>
      <c r="G1374" t="s">
        <v>4776</v>
      </c>
      <c r="H1374">
        <v>1943</v>
      </c>
      <c r="I1374" t="s">
        <v>616</v>
      </c>
      <c r="J1374" t="s">
        <v>2922</v>
      </c>
      <c r="L1374" t="s">
        <v>2923</v>
      </c>
      <c r="N1374" t="s">
        <v>4770</v>
      </c>
      <c r="O1374" t="s">
        <v>4752</v>
      </c>
      <c r="P1374" t="s">
        <v>4753</v>
      </c>
      <c r="Q1374" t="s">
        <v>3747</v>
      </c>
      <c r="R1374">
        <v>4200</v>
      </c>
      <c r="S1374">
        <v>4200</v>
      </c>
      <c r="T1374">
        <v>3115</v>
      </c>
      <c r="U1374">
        <v>29</v>
      </c>
      <c r="V1374">
        <v>29</v>
      </c>
      <c r="W1374">
        <v>21</v>
      </c>
      <c r="Y1374" t="s">
        <v>3804</v>
      </c>
      <c r="Z1374" t="s">
        <v>607</v>
      </c>
      <c r="AA1374">
        <v>1E-4</v>
      </c>
      <c r="AB1374">
        <v>1.7899999999999999E-2</v>
      </c>
      <c r="AC1374">
        <v>1.9900000000000001E-2</v>
      </c>
      <c r="AD1374">
        <v>8.5000000000000006E-3</v>
      </c>
      <c r="AE1374">
        <v>0.81030000000000002</v>
      </c>
      <c r="AF1374">
        <v>7.5800000000000006E-2</v>
      </c>
      <c r="AG1374">
        <v>3.2199999999999999E-2</v>
      </c>
      <c r="AH1374">
        <v>5.1000000000000004E-3</v>
      </c>
      <c r="AI1374">
        <v>1.0500000000000001E-2</v>
      </c>
      <c r="AJ1374">
        <v>3.5999999999999999E-3</v>
      </c>
      <c r="AK1374">
        <v>4.0000000000000001E-3</v>
      </c>
      <c r="AL1374">
        <v>2.6099999999999999E-3</v>
      </c>
      <c r="AM1374">
        <v>9.5E-4</v>
      </c>
      <c r="AN1374">
        <v>2.1800000000000001E-3</v>
      </c>
      <c r="AO1374">
        <v>1E-4</v>
      </c>
      <c r="AP1374">
        <v>0</v>
      </c>
      <c r="AQ1374" t="s">
        <v>607</v>
      </c>
      <c r="AR1374" t="s">
        <v>606</v>
      </c>
      <c r="AS1374" t="s">
        <v>606</v>
      </c>
      <c r="AT1374" t="s">
        <v>606</v>
      </c>
      <c r="AU1374" t="s">
        <v>606</v>
      </c>
      <c r="BK1374">
        <v>4.8999999999999998E-4</v>
      </c>
      <c r="BL1374">
        <v>8.0000000000000007E-5</v>
      </c>
      <c r="BM1374">
        <v>5.0000000000000001E-4</v>
      </c>
      <c r="BN1374">
        <v>1.0000000000000001E-5</v>
      </c>
      <c r="BO1374">
        <v>1.0000000000000001E-5</v>
      </c>
      <c r="BP1374">
        <v>8.0000000000000007E-5</v>
      </c>
      <c r="BQ1374">
        <v>0</v>
      </c>
      <c r="BR1374">
        <v>2.1099999999999999E-3</v>
      </c>
      <c r="BS1374">
        <v>6.3000000000000003E-4</v>
      </c>
      <c r="BT1374">
        <v>8.3000000000000001E-4</v>
      </c>
      <c r="BU1374">
        <v>1.5200000000000001E-3</v>
      </c>
      <c r="BV1374">
        <v>0.72299999999999998</v>
      </c>
      <c r="BW1374">
        <v>0.88610880000000003</v>
      </c>
      <c r="BX1374">
        <v>20.9</v>
      </c>
      <c r="BY1374">
        <v>4639.8999999999996</v>
      </c>
      <c r="BZ1374">
        <v>217.5</v>
      </c>
      <c r="CB1374">
        <v>96.7</v>
      </c>
      <c r="CC1374">
        <v>3.3388001730000001</v>
      </c>
      <c r="CD1374">
        <v>3.3359621920000002</v>
      </c>
      <c r="CE1374">
        <v>192.77</v>
      </c>
      <c r="CF1374" t="s">
        <v>673</v>
      </c>
      <c r="CG1374">
        <v>8500</v>
      </c>
      <c r="CH1374" t="s">
        <v>3805</v>
      </c>
      <c r="CI1374" t="s">
        <v>157</v>
      </c>
      <c r="CJ1374" t="s">
        <v>2928</v>
      </c>
      <c r="CW1374" t="s">
        <v>4777</v>
      </c>
      <c r="CX1374">
        <v>0</v>
      </c>
      <c r="CY1374" t="s">
        <v>677</v>
      </c>
    </row>
    <row r="1375" spans="1:103" hidden="1">
      <c r="A1375" t="str">
        <f>2&amp;J1375</f>
        <v>200/D-093-K/094-A-11/00</v>
      </c>
      <c r="B1375">
        <v>52717</v>
      </c>
      <c r="C1375" t="s">
        <v>3198</v>
      </c>
      <c r="D1375" t="s">
        <v>592</v>
      </c>
      <c r="E1375" t="s">
        <v>3163</v>
      </c>
      <c r="F1375" t="s">
        <v>594</v>
      </c>
      <c r="G1375" t="s">
        <v>4778</v>
      </c>
      <c r="H1375">
        <v>12126</v>
      </c>
      <c r="I1375" t="s">
        <v>616</v>
      </c>
      <c r="J1375" t="s">
        <v>667</v>
      </c>
      <c r="K1375" t="s">
        <v>773</v>
      </c>
      <c r="L1375" t="s">
        <v>874</v>
      </c>
      <c r="N1375" t="s">
        <v>4779</v>
      </c>
      <c r="O1375" t="s">
        <v>4780</v>
      </c>
      <c r="P1375" t="s">
        <v>4781</v>
      </c>
      <c r="Q1375" t="s">
        <v>3124</v>
      </c>
      <c r="R1375">
        <v>4100</v>
      </c>
      <c r="S1375">
        <v>4100</v>
      </c>
      <c r="T1375">
        <v>2831</v>
      </c>
      <c r="U1375">
        <v>25</v>
      </c>
      <c r="V1375">
        <v>25</v>
      </c>
      <c r="W1375">
        <v>23</v>
      </c>
      <c r="Y1375" t="s">
        <v>4782</v>
      </c>
      <c r="Z1375" t="s">
        <v>606</v>
      </c>
      <c r="AA1375">
        <v>1E-4</v>
      </c>
      <c r="AB1375">
        <v>3.0999999999999999E-3</v>
      </c>
      <c r="AC1375">
        <v>2.3199999999999998E-2</v>
      </c>
      <c r="AD1375">
        <v>1.0999999999999999E-2</v>
      </c>
      <c r="AE1375">
        <v>0.82540000000000002</v>
      </c>
      <c r="AF1375">
        <v>7.8E-2</v>
      </c>
      <c r="AG1375">
        <v>3.1800000000000002E-2</v>
      </c>
      <c r="AH1375">
        <v>5.4999999999999997E-3</v>
      </c>
      <c r="AI1375">
        <v>9.7000000000000003E-3</v>
      </c>
      <c r="AJ1375">
        <v>3.0999999999999999E-3</v>
      </c>
      <c r="AK1375">
        <v>3.0999999999999999E-3</v>
      </c>
      <c r="AL1375">
        <v>1.72E-3</v>
      </c>
      <c r="AM1375">
        <v>3.2000000000000003E-4</v>
      </c>
      <c r="AN1375">
        <v>7.6999999999999996E-4</v>
      </c>
      <c r="AO1375">
        <v>4.0000000000000003E-5</v>
      </c>
      <c r="AP1375">
        <v>0</v>
      </c>
      <c r="AQ1375" t="s">
        <v>607</v>
      </c>
      <c r="AR1375" t="s">
        <v>606</v>
      </c>
      <c r="AS1375" t="s">
        <v>606</v>
      </c>
      <c r="AT1375" t="s">
        <v>606</v>
      </c>
      <c r="AU1375" t="s">
        <v>606</v>
      </c>
      <c r="BK1375">
        <v>2.4000000000000001E-4</v>
      </c>
      <c r="BL1375">
        <v>6.0000000000000002E-5</v>
      </c>
      <c r="BM1375">
        <v>2.1000000000000001E-4</v>
      </c>
      <c r="BN1375">
        <v>1.0000000000000001E-5</v>
      </c>
      <c r="BO1375">
        <v>1.0000000000000001E-5</v>
      </c>
      <c r="BP1375">
        <v>4.0000000000000003E-5</v>
      </c>
      <c r="BQ1375">
        <v>0</v>
      </c>
      <c r="BR1375">
        <v>1.2199999999999999E-3</v>
      </c>
      <c r="BS1375">
        <v>3.8999999999999999E-4</v>
      </c>
      <c r="BT1375">
        <v>5.5000000000000003E-4</v>
      </c>
      <c r="BU1375">
        <v>4.2000000000000002E-4</v>
      </c>
      <c r="BV1375">
        <v>0.70299999999999996</v>
      </c>
      <c r="BW1375">
        <v>0.86159680000000005</v>
      </c>
      <c r="BX1375">
        <v>20.399999999999999</v>
      </c>
      <c r="BY1375">
        <v>4688.8999999999996</v>
      </c>
      <c r="BZ1375">
        <v>216.9</v>
      </c>
      <c r="CB1375">
        <v>95.7</v>
      </c>
      <c r="CC1375">
        <v>3.3042727670000001</v>
      </c>
      <c r="CD1375">
        <v>3.3014641349999998</v>
      </c>
      <c r="CE1375">
        <v>190.46</v>
      </c>
      <c r="CF1375" t="s">
        <v>673</v>
      </c>
      <c r="CG1375">
        <v>11000</v>
      </c>
      <c r="CH1375" t="s">
        <v>674</v>
      </c>
      <c r="CI1375" t="s">
        <v>4683</v>
      </c>
      <c r="CJ1375" t="s">
        <v>675</v>
      </c>
      <c r="CL1375" t="s">
        <v>779</v>
      </c>
      <c r="CM1375" t="s">
        <v>779</v>
      </c>
      <c r="CR1375" t="s">
        <v>780</v>
      </c>
      <c r="CS1375" t="s">
        <v>780</v>
      </c>
      <c r="CU1375" t="s">
        <v>780</v>
      </c>
      <c r="CV1375" t="s">
        <v>780</v>
      </c>
      <c r="CW1375" t="s">
        <v>4783</v>
      </c>
      <c r="CX1375">
        <v>5300</v>
      </c>
      <c r="CY1375" t="s">
        <v>677</v>
      </c>
    </row>
    <row r="1376" spans="1:103" hidden="1">
      <c r="B1376">
        <v>76533</v>
      </c>
      <c r="C1376" t="s">
        <v>3998</v>
      </c>
      <c r="D1376" t="s">
        <v>592</v>
      </c>
      <c r="E1376" t="s">
        <v>3163</v>
      </c>
      <c r="F1376" t="s">
        <v>594</v>
      </c>
      <c r="G1376" t="s">
        <v>4784</v>
      </c>
      <c r="H1376">
        <v>12944</v>
      </c>
      <c r="I1376" t="s">
        <v>616</v>
      </c>
      <c r="J1376" t="s">
        <v>889</v>
      </c>
      <c r="K1376">
        <v>1370</v>
      </c>
      <c r="L1376" t="s">
        <v>890</v>
      </c>
      <c r="M1376" t="s">
        <v>852</v>
      </c>
      <c r="N1376" t="s">
        <v>4785</v>
      </c>
      <c r="O1376" t="s">
        <v>4786</v>
      </c>
      <c r="P1376" t="s">
        <v>4787</v>
      </c>
      <c r="Q1376" t="s">
        <v>642</v>
      </c>
      <c r="R1376">
        <v>375</v>
      </c>
      <c r="S1376">
        <v>375</v>
      </c>
      <c r="T1376">
        <v>336</v>
      </c>
      <c r="U1376">
        <v>17</v>
      </c>
      <c r="V1376">
        <v>17</v>
      </c>
      <c r="W1376">
        <v>21</v>
      </c>
      <c r="Y1376" t="s">
        <v>4788</v>
      </c>
      <c r="Z1376" t="s">
        <v>607</v>
      </c>
      <c r="AA1376">
        <v>2.0000000000000001E-4</v>
      </c>
      <c r="AB1376">
        <v>4.1000000000000003E-3</v>
      </c>
      <c r="AC1376">
        <v>9.7000000000000003E-3</v>
      </c>
      <c r="AD1376" t="s">
        <v>606</v>
      </c>
      <c r="AE1376">
        <v>0.85799999999999998</v>
      </c>
      <c r="AF1376">
        <v>7.0599999999999996E-2</v>
      </c>
      <c r="AG1376">
        <v>3.6400000000000002E-2</v>
      </c>
      <c r="AH1376">
        <v>4.1000000000000003E-3</v>
      </c>
      <c r="AI1376">
        <v>9.7999999999999997E-3</v>
      </c>
      <c r="AJ1376">
        <v>2.2000000000000001E-3</v>
      </c>
      <c r="AK1376">
        <v>2.3999999999999998E-3</v>
      </c>
      <c r="AL1376">
        <v>1E-3</v>
      </c>
      <c r="AM1376">
        <v>1.1E-4</v>
      </c>
      <c r="AN1376">
        <v>1.8000000000000001E-4</v>
      </c>
      <c r="AO1376">
        <v>0</v>
      </c>
      <c r="AP1376">
        <v>0</v>
      </c>
      <c r="AQ1376" t="s">
        <v>607</v>
      </c>
      <c r="AR1376" t="s">
        <v>607</v>
      </c>
      <c r="AS1376" t="s">
        <v>607</v>
      </c>
      <c r="AT1376" t="s">
        <v>607</v>
      </c>
      <c r="AU1376" t="s">
        <v>606</v>
      </c>
      <c r="BK1376">
        <v>6.9999999999999994E-5</v>
      </c>
      <c r="BL1376">
        <v>2.0000000000000002E-5</v>
      </c>
      <c r="BM1376">
        <v>3.0000000000000001E-5</v>
      </c>
      <c r="BN1376">
        <v>0</v>
      </c>
      <c r="BO1376">
        <v>0</v>
      </c>
      <c r="BP1376">
        <v>0</v>
      </c>
      <c r="BQ1376">
        <v>0</v>
      </c>
      <c r="BR1376">
        <v>5.8E-4</v>
      </c>
      <c r="BS1376">
        <v>2.0000000000000001E-4</v>
      </c>
      <c r="BT1376">
        <v>2.2000000000000001E-4</v>
      </c>
      <c r="BU1376">
        <v>9.0000000000000006E-5</v>
      </c>
      <c r="BV1376">
        <v>0.67</v>
      </c>
      <c r="BW1376">
        <v>0.82115199999999999</v>
      </c>
      <c r="BX1376">
        <v>19.399999999999999</v>
      </c>
      <c r="BY1376">
        <v>4605.8999999999996</v>
      </c>
      <c r="BZ1376">
        <v>211.3</v>
      </c>
      <c r="CB1376">
        <v>96.1</v>
      </c>
      <c r="CC1376">
        <v>3.318083729</v>
      </c>
      <c r="CD1376">
        <v>3.3152633580000002</v>
      </c>
      <c r="CE1376">
        <v>192.06</v>
      </c>
      <c r="CF1376" t="s">
        <v>609</v>
      </c>
      <c r="CG1376">
        <v>0</v>
      </c>
      <c r="CH1376" t="s">
        <v>894</v>
      </c>
      <c r="CJ1376" t="s">
        <v>895</v>
      </c>
      <c r="CL1376">
        <v>1068.3</v>
      </c>
      <c r="CM1376">
        <v>1069.8</v>
      </c>
      <c r="CN1376">
        <v>1062</v>
      </c>
      <c r="CO1376">
        <v>1069.8</v>
      </c>
      <c r="CU1376">
        <v>697.4</v>
      </c>
      <c r="CV1376">
        <v>693.6</v>
      </c>
      <c r="CW1376" t="s">
        <v>4789</v>
      </c>
      <c r="CX1376">
        <v>0</v>
      </c>
      <c r="CY1376" t="s">
        <v>677</v>
      </c>
    </row>
    <row r="1377" spans="1:103" hidden="1">
      <c r="B1377">
        <v>83996</v>
      </c>
      <c r="C1377" t="s">
        <v>3170</v>
      </c>
      <c r="D1377" t="s">
        <v>592</v>
      </c>
      <c r="E1377" t="s">
        <v>3163</v>
      </c>
      <c r="F1377" t="s">
        <v>594</v>
      </c>
      <c r="G1377" t="s">
        <v>4790</v>
      </c>
      <c r="H1377">
        <v>12860</v>
      </c>
      <c r="I1377" t="s">
        <v>616</v>
      </c>
      <c r="J1377" t="s">
        <v>858</v>
      </c>
      <c r="K1377">
        <v>21930</v>
      </c>
      <c r="L1377" t="s">
        <v>890</v>
      </c>
      <c r="M1377" t="s">
        <v>852</v>
      </c>
      <c r="N1377" t="s">
        <v>4785</v>
      </c>
      <c r="O1377" t="s">
        <v>4786</v>
      </c>
      <c r="P1377" t="s">
        <v>4787</v>
      </c>
      <c r="Q1377" t="s">
        <v>642</v>
      </c>
      <c r="R1377">
        <v>370</v>
      </c>
      <c r="S1377">
        <v>370</v>
      </c>
      <c r="T1377">
        <v>315</v>
      </c>
      <c r="U1377">
        <v>16</v>
      </c>
      <c r="V1377">
        <v>16</v>
      </c>
      <c r="W1377">
        <v>21</v>
      </c>
      <c r="Z1377">
        <v>1E-4</v>
      </c>
      <c r="AA1377">
        <v>2.0000000000000001E-4</v>
      </c>
      <c r="AB1377">
        <v>4.7999999999999996E-3</v>
      </c>
      <c r="AC1377">
        <v>1.14E-2</v>
      </c>
      <c r="AD1377" t="s">
        <v>606</v>
      </c>
      <c r="AE1377">
        <v>0.85070000000000001</v>
      </c>
      <c r="AF1377">
        <v>7.2300000000000003E-2</v>
      </c>
      <c r="AG1377">
        <v>3.6600000000000001E-2</v>
      </c>
      <c r="AH1377">
        <v>4.8999999999999998E-3</v>
      </c>
      <c r="AI1377">
        <v>1.04E-2</v>
      </c>
      <c r="AJ1377">
        <v>2.5999999999999999E-3</v>
      </c>
      <c r="AK1377">
        <v>2.8E-3</v>
      </c>
      <c r="AL1377">
        <v>7.5000000000000002E-4</v>
      </c>
      <c r="AM1377">
        <v>2.4000000000000001E-4</v>
      </c>
      <c r="AN1377">
        <v>5.9999999999999995E-4</v>
      </c>
      <c r="AO1377">
        <v>5.0000000000000002E-5</v>
      </c>
      <c r="AP1377">
        <v>0</v>
      </c>
      <c r="AQ1377" t="s">
        <v>607</v>
      </c>
      <c r="AR1377" t="s">
        <v>607</v>
      </c>
      <c r="AS1377" t="s">
        <v>607</v>
      </c>
      <c r="AT1377" t="s">
        <v>607</v>
      </c>
      <c r="AU1377" t="s">
        <v>606</v>
      </c>
      <c r="BK1377">
        <v>8.0000000000000007E-5</v>
      </c>
      <c r="BL1377">
        <v>2.0000000000000002E-5</v>
      </c>
      <c r="BM1377">
        <v>1E-4</v>
      </c>
      <c r="BN1377">
        <v>1.0000000000000001E-5</v>
      </c>
      <c r="BO1377">
        <v>1.0000000000000001E-5</v>
      </c>
      <c r="BP1377">
        <v>3.0000000000000001E-5</v>
      </c>
      <c r="BQ1377">
        <v>0</v>
      </c>
      <c r="BR1377">
        <v>5.2999999999999998E-4</v>
      </c>
      <c r="BS1377">
        <v>2.0000000000000001E-4</v>
      </c>
      <c r="BT1377">
        <v>2.7999999999999998E-4</v>
      </c>
      <c r="BU1377">
        <v>2.9999999999999997E-4</v>
      </c>
      <c r="BV1377">
        <v>0.67900000000000005</v>
      </c>
      <c r="BW1377">
        <v>0.83218239999999999</v>
      </c>
      <c r="BX1377">
        <v>19.7</v>
      </c>
      <c r="BY1377">
        <v>4606.3</v>
      </c>
      <c r="BZ1377">
        <v>212.5</v>
      </c>
      <c r="CB1377">
        <v>99.9</v>
      </c>
      <c r="CC1377">
        <v>3.4492878720000002</v>
      </c>
      <c r="CD1377">
        <v>3.4463559780000002</v>
      </c>
      <c r="CE1377">
        <v>199.91</v>
      </c>
      <c r="CF1377" t="s">
        <v>609</v>
      </c>
      <c r="CG1377">
        <v>0</v>
      </c>
      <c r="CH1377" t="s">
        <v>4791</v>
      </c>
      <c r="CJ1377" t="s">
        <v>860</v>
      </c>
      <c r="CU1377">
        <v>706.3</v>
      </c>
      <c r="CV1377">
        <v>702.8</v>
      </c>
      <c r="CW1377" t="s">
        <v>4789</v>
      </c>
      <c r="CX1377">
        <v>0</v>
      </c>
      <c r="CY1377" t="s">
        <v>677</v>
      </c>
    </row>
    <row r="1378" spans="1:103" hidden="1">
      <c r="B1378">
        <v>73296</v>
      </c>
      <c r="C1378" t="s">
        <v>4080</v>
      </c>
      <c r="D1378" t="s">
        <v>592</v>
      </c>
      <c r="E1378" t="s">
        <v>3163</v>
      </c>
      <c r="F1378" t="s">
        <v>594</v>
      </c>
      <c r="G1378" t="s">
        <v>4792</v>
      </c>
      <c r="H1378">
        <v>14285</v>
      </c>
      <c r="I1378" t="s">
        <v>616</v>
      </c>
      <c r="J1378" t="s">
        <v>4082</v>
      </c>
      <c r="K1378">
        <v>3160</v>
      </c>
      <c r="L1378" t="s">
        <v>874</v>
      </c>
      <c r="M1378" t="s">
        <v>3726</v>
      </c>
      <c r="N1378" t="s">
        <v>4785</v>
      </c>
      <c r="O1378" t="s">
        <v>4786</v>
      </c>
      <c r="P1378" t="s">
        <v>4793</v>
      </c>
      <c r="Q1378" t="s">
        <v>823</v>
      </c>
      <c r="R1378">
        <v>360</v>
      </c>
      <c r="S1378">
        <v>360</v>
      </c>
      <c r="T1378">
        <v>338</v>
      </c>
      <c r="U1378">
        <v>13</v>
      </c>
      <c r="V1378">
        <v>13</v>
      </c>
      <c r="W1378">
        <v>22</v>
      </c>
      <c r="Z1378">
        <v>1E-4</v>
      </c>
      <c r="AA1378">
        <v>2.9999999999999997E-4</v>
      </c>
      <c r="AB1378">
        <v>6.1999999999999998E-3</v>
      </c>
      <c r="AC1378">
        <v>9.7999999999999997E-3</v>
      </c>
      <c r="AD1378" t="s">
        <v>606</v>
      </c>
      <c r="AE1378">
        <v>0.83740000000000003</v>
      </c>
      <c r="AF1378">
        <v>7.2900000000000006E-2</v>
      </c>
      <c r="AG1378">
        <v>4.6199999999999998E-2</v>
      </c>
      <c r="AH1378">
        <v>5.1999999999999998E-3</v>
      </c>
      <c r="AI1378">
        <v>1.2699999999999999E-2</v>
      </c>
      <c r="AJ1378">
        <v>2.5999999999999999E-3</v>
      </c>
      <c r="AK1378">
        <v>2.8999999999999998E-3</v>
      </c>
      <c r="AL1378">
        <v>1.0399999999999999E-3</v>
      </c>
      <c r="AM1378">
        <v>2.1000000000000001E-4</v>
      </c>
      <c r="AN1378">
        <v>5.2999999999999998E-4</v>
      </c>
      <c r="AO1378">
        <v>6.0000000000000002E-5</v>
      </c>
      <c r="AP1378">
        <v>0</v>
      </c>
      <c r="AQ1378" t="s">
        <v>607</v>
      </c>
      <c r="AR1378" t="s">
        <v>607</v>
      </c>
      <c r="AS1378" t="s">
        <v>607</v>
      </c>
      <c r="AT1378" t="s">
        <v>607</v>
      </c>
      <c r="AU1378" t="s">
        <v>606</v>
      </c>
      <c r="BK1378">
        <v>9.0000000000000006E-5</v>
      </c>
      <c r="BL1378">
        <v>2.0000000000000002E-5</v>
      </c>
      <c r="BM1378">
        <v>8.0000000000000007E-5</v>
      </c>
      <c r="BN1378">
        <v>1.0000000000000001E-5</v>
      </c>
      <c r="BO1378">
        <v>1.0000000000000001E-5</v>
      </c>
      <c r="BP1378">
        <v>2.0000000000000002E-5</v>
      </c>
      <c r="BQ1378">
        <v>0</v>
      </c>
      <c r="BR1378">
        <v>7.3999999999999999E-4</v>
      </c>
      <c r="BS1378">
        <v>2.7E-4</v>
      </c>
      <c r="BT1378">
        <v>3.3E-4</v>
      </c>
      <c r="BU1378">
        <v>2.9E-4</v>
      </c>
      <c r="BV1378">
        <v>0.69299999999999995</v>
      </c>
      <c r="BW1378">
        <v>0.84934080000000001</v>
      </c>
      <c r="BX1378">
        <v>20.100000000000001</v>
      </c>
      <c r="BY1378">
        <v>4593.8</v>
      </c>
      <c r="BZ1378">
        <v>214.8</v>
      </c>
      <c r="CB1378">
        <v>97.3</v>
      </c>
      <c r="CC1378">
        <v>3.3595166160000001</v>
      </c>
      <c r="CD1378">
        <v>3.3566610269999999</v>
      </c>
      <c r="CE1378">
        <v>194.88</v>
      </c>
      <c r="CF1378" t="s">
        <v>609</v>
      </c>
      <c r="CG1378">
        <v>0</v>
      </c>
      <c r="CH1378" t="s">
        <v>4084</v>
      </c>
      <c r="CJ1378" t="s">
        <v>914</v>
      </c>
      <c r="CU1378">
        <v>700.9</v>
      </c>
      <c r="CV1378">
        <v>697.3</v>
      </c>
      <c r="CW1378" t="s">
        <v>4789</v>
      </c>
      <c r="CX1378">
        <v>0</v>
      </c>
      <c r="CY1378" t="s">
        <v>677</v>
      </c>
    </row>
    <row r="1379" spans="1:103" hidden="1">
      <c r="B1379">
        <v>73297</v>
      </c>
      <c r="C1379" t="s">
        <v>3729</v>
      </c>
      <c r="D1379" t="s">
        <v>592</v>
      </c>
      <c r="E1379" t="s">
        <v>3163</v>
      </c>
      <c r="F1379" t="s">
        <v>594</v>
      </c>
      <c r="G1379" t="s">
        <v>4794</v>
      </c>
      <c r="H1379">
        <v>11129</v>
      </c>
      <c r="I1379" t="s">
        <v>616</v>
      </c>
      <c r="J1379" t="s">
        <v>884</v>
      </c>
      <c r="K1379">
        <v>7724</v>
      </c>
      <c r="L1379" t="s">
        <v>874</v>
      </c>
      <c r="M1379" t="s">
        <v>3726</v>
      </c>
      <c r="N1379" t="s">
        <v>4785</v>
      </c>
      <c r="O1379" t="s">
        <v>4786</v>
      </c>
      <c r="P1379" t="s">
        <v>4793</v>
      </c>
      <c r="Q1379" t="s">
        <v>642</v>
      </c>
      <c r="R1379">
        <v>300</v>
      </c>
      <c r="S1379">
        <v>300</v>
      </c>
      <c r="T1379">
        <v>312</v>
      </c>
      <c r="U1379">
        <v>20</v>
      </c>
      <c r="V1379">
        <v>20</v>
      </c>
      <c r="W1379">
        <v>22</v>
      </c>
      <c r="Z1379">
        <v>1E-4</v>
      </c>
      <c r="AA1379">
        <v>2.9999999999999997E-4</v>
      </c>
      <c r="AB1379">
        <v>5.5999999999999999E-3</v>
      </c>
      <c r="AC1379">
        <v>1.0699999999999999E-2</v>
      </c>
      <c r="AD1379" t="s">
        <v>606</v>
      </c>
      <c r="AE1379">
        <v>0.8427</v>
      </c>
      <c r="AF1379">
        <v>7.2400000000000006E-2</v>
      </c>
      <c r="AG1379">
        <v>4.1700000000000001E-2</v>
      </c>
      <c r="AH1379">
        <v>5.0000000000000001E-3</v>
      </c>
      <c r="AI1379">
        <v>1.2E-2</v>
      </c>
      <c r="AJ1379">
        <v>2.5999999999999999E-3</v>
      </c>
      <c r="AK1379">
        <v>3.0000000000000001E-3</v>
      </c>
      <c r="AL1379">
        <v>1.1100000000000001E-3</v>
      </c>
      <c r="AM1379">
        <v>2.5000000000000001E-4</v>
      </c>
      <c r="AN1379">
        <v>5.1999999999999995E-4</v>
      </c>
      <c r="AO1379">
        <v>5.0000000000000002E-5</v>
      </c>
      <c r="AP1379">
        <v>0</v>
      </c>
      <c r="AQ1379" t="s">
        <v>607</v>
      </c>
      <c r="AR1379" t="s">
        <v>606</v>
      </c>
      <c r="AS1379" t="s">
        <v>606</v>
      </c>
      <c r="AT1379" t="s">
        <v>607</v>
      </c>
      <c r="AU1379" t="s">
        <v>606</v>
      </c>
      <c r="BK1379">
        <v>1E-4</v>
      </c>
      <c r="BL1379">
        <v>2.0000000000000002E-5</v>
      </c>
      <c r="BM1379">
        <v>9.0000000000000006E-5</v>
      </c>
      <c r="BN1379">
        <v>1.0000000000000001E-5</v>
      </c>
      <c r="BO1379">
        <v>1.0000000000000001E-5</v>
      </c>
      <c r="BP1379">
        <v>3.0000000000000001E-5</v>
      </c>
      <c r="BQ1379">
        <v>0</v>
      </c>
      <c r="BR1379">
        <v>7.6999999999999996E-4</v>
      </c>
      <c r="BS1379">
        <v>2.9E-4</v>
      </c>
      <c r="BT1379">
        <v>3.6000000000000002E-4</v>
      </c>
      <c r="BU1379">
        <v>2.9E-4</v>
      </c>
      <c r="BV1379">
        <v>0.68799999999999994</v>
      </c>
      <c r="BW1379">
        <v>0.84321279999999998</v>
      </c>
      <c r="BX1379">
        <v>19.899999999999999</v>
      </c>
      <c r="BY1379">
        <v>4599</v>
      </c>
      <c r="BZ1379">
        <v>213.9</v>
      </c>
      <c r="CB1379">
        <v>96.8</v>
      </c>
      <c r="CC1379">
        <v>3.3422529129999998</v>
      </c>
      <c r="CD1379">
        <v>3.3394119980000001</v>
      </c>
      <c r="CE1379">
        <v>193.51</v>
      </c>
      <c r="CF1379" t="s">
        <v>609</v>
      </c>
      <c r="CG1379">
        <v>0</v>
      </c>
      <c r="CH1379" t="s">
        <v>885</v>
      </c>
      <c r="CJ1379" t="s">
        <v>886</v>
      </c>
      <c r="CL1379">
        <v>1039</v>
      </c>
      <c r="CM1379">
        <v>1044</v>
      </c>
      <c r="CU1379">
        <v>697.6</v>
      </c>
      <c r="CV1379">
        <v>693.4</v>
      </c>
      <c r="CW1379" t="s">
        <v>4789</v>
      </c>
      <c r="CX1379">
        <v>0</v>
      </c>
      <c r="CY1379" t="s">
        <v>677</v>
      </c>
    </row>
    <row r="1380" spans="1:103" hidden="1">
      <c r="A1380" t="str">
        <f>2&amp;J1380</f>
        <v>200/D-093-K/094-A-11/00</v>
      </c>
      <c r="B1380">
        <v>52717</v>
      </c>
      <c r="C1380" t="s">
        <v>3198</v>
      </c>
      <c r="D1380" t="s">
        <v>592</v>
      </c>
      <c r="E1380" t="s">
        <v>3163</v>
      </c>
      <c r="F1380" t="s">
        <v>594</v>
      </c>
      <c r="G1380" t="s">
        <v>4795</v>
      </c>
      <c r="H1380">
        <v>5025</v>
      </c>
      <c r="I1380" t="s">
        <v>616</v>
      </c>
      <c r="J1380" t="s">
        <v>667</v>
      </c>
      <c r="L1380" t="s">
        <v>874</v>
      </c>
      <c r="N1380" t="s">
        <v>4796</v>
      </c>
      <c r="O1380" t="s">
        <v>4797</v>
      </c>
      <c r="P1380" t="s">
        <v>4798</v>
      </c>
      <c r="Q1380" t="s">
        <v>3124</v>
      </c>
      <c r="R1380">
        <v>3950</v>
      </c>
      <c r="S1380">
        <v>3950</v>
      </c>
      <c r="T1380">
        <v>3410</v>
      </c>
      <c r="U1380">
        <v>28</v>
      </c>
      <c r="V1380">
        <v>28</v>
      </c>
      <c r="W1380">
        <v>21</v>
      </c>
      <c r="Y1380" t="s">
        <v>4799</v>
      </c>
      <c r="Z1380" t="s">
        <v>607</v>
      </c>
      <c r="AA1380">
        <v>1E-4</v>
      </c>
      <c r="AB1380">
        <v>2.3999999999999998E-3</v>
      </c>
      <c r="AC1380">
        <v>2.3099999999999999E-2</v>
      </c>
      <c r="AD1380">
        <v>1.06E-2</v>
      </c>
      <c r="AE1380">
        <v>0.82320000000000004</v>
      </c>
      <c r="AF1380">
        <v>7.8100000000000003E-2</v>
      </c>
      <c r="AG1380">
        <v>3.5000000000000003E-2</v>
      </c>
      <c r="AH1380">
        <v>5.5999999999999999E-3</v>
      </c>
      <c r="AI1380">
        <v>1.03E-2</v>
      </c>
      <c r="AJ1380">
        <v>3.2000000000000002E-3</v>
      </c>
      <c r="AK1380">
        <v>3.2000000000000002E-3</v>
      </c>
      <c r="AL1380">
        <v>1.4599999999999999E-3</v>
      </c>
      <c r="AM1380">
        <v>2.9E-4</v>
      </c>
      <c r="AN1380">
        <v>6.6E-4</v>
      </c>
      <c r="AO1380">
        <v>4.0000000000000003E-5</v>
      </c>
      <c r="AP1380">
        <v>0</v>
      </c>
      <c r="AQ1380" t="s">
        <v>607</v>
      </c>
      <c r="AR1380" t="s">
        <v>606</v>
      </c>
      <c r="AS1380" t="s">
        <v>606</v>
      </c>
      <c r="AT1380" t="s">
        <v>606</v>
      </c>
      <c r="AU1380" t="s">
        <v>606</v>
      </c>
      <c r="BK1380">
        <v>2.2000000000000001E-4</v>
      </c>
      <c r="BL1380">
        <v>6.0000000000000002E-5</v>
      </c>
      <c r="BM1380">
        <v>2.0000000000000001E-4</v>
      </c>
      <c r="BN1380">
        <v>1.0000000000000001E-5</v>
      </c>
      <c r="BO1380">
        <v>1.0000000000000001E-5</v>
      </c>
      <c r="BP1380">
        <v>4.0000000000000003E-5</v>
      </c>
      <c r="BQ1380">
        <v>0</v>
      </c>
      <c r="BR1380">
        <v>1.08E-3</v>
      </c>
      <c r="BS1380">
        <v>3.3E-4</v>
      </c>
      <c r="BT1380">
        <v>4.6000000000000001E-4</v>
      </c>
      <c r="BU1380">
        <v>3.4000000000000002E-4</v>
      </c>
      <c r="BV1380">
        <v>0.70499999999999996</v>
      </c>
      <c r="BW1380">
        <v>0.86404800000000004</v>
      </c>
      <c r="BX1380">
        <v>20.399999999999999</v>
      </c>
      <c r="BY1380">
        <v>4686.8</v>
      </c>
      <c r="BZ1380">
        <v>217.4</v>
      </c>
      <c r="CB1380">
        <v>95.2</v>
      </c>
      <c r="CC1380">
        <v>3.2870090630000002</v>
      </c>
      <c r="CD1380">
        <v>3.284215106</v>
      </c>
      <c r="CE1380">
        <v>189.27</v>
      </c>
      <c r="CF1380" t="s">
        <v>673</v>
      </c>
      <c r="CG1380">
        <v>10600</v>
      </c>
      <c r="CH1380" t="s">
        <v>674</v>
      </c>
      <c r="CI1380" t="s">
        <v>4683</v>
      </c>
      <c r="CJ1380" t="s">
        <v>675</v>
      </c>
      <c r="CW1380" t="s">
        <v>4720</v>
      </c>
      <c r="CX1380">
        <v>9200</v>
      </c>
      <c r="CY1380" t="s">
        <v>677</v>
      </c>
    </row>
    <row r="1381" spans="1:103" hidden="1">
      <c r="B1381">
        <v>52368</v>
      </c>
      <c r="C1381" t="s">
        <v>4800</v>
      </c>
      <c r="D1381" t="s">
        <v>592</v>
      </c>
      <c r="E1381" t="s">
        <v>3163</v>
      </c>
      <c r="F1381" t="s">
        <v>594</v>
      </c>
      <c r="G1381" t="s">
        <v>4801</v>
      </c>
      <c r="H1381">
        <v>17621</v>
      </c>
      <c r="I1381" t="s">
        <v>616</v>
      </c>
      <c r="J1381" t="s">
        <v>3761</v>
      </c>
      <c r="K1381">
        <v>9560</v>
      </c>
      <c r="L1381" t="s">
        <v>3028</v>
      </c>
      <c r="M1381" t="s">
        <v>4078</v>
      </c>
      <c r="N1381" t="s">
        <v>4796</v>
      </c>
      <c r="O1381" t="s">
        <v>4797</v>
      </c>
      <c r="P1381" t="s">
        <v>4798</v>
      </c>
      <c r="Q1381" t="s">
        <v>642</v>
      </c>
      <c r="R1381">
        <v>165</v>
      </c>
      <c r="S1381">
        <v>165</v>
      </c>
      <c r="T1381">
        <v>139</v>
      </c>
      <c r="U1381">
        <v>14</v>
      </c>
      <c r="V1381">
        <v>14</v>
      </c>
      <c r="W1381">
        <v>22</v>
      </c>
      <c r="Z1381" t="s">
        <v>607</v>
      </c>
      <c r="AA1381" t="s">
        <v>607</v>
      </c>
      <c r="AB1381">
        <v>2.8999999999999998E-3</v>
      </c>
      <c r="AC1381">
        <v>2.35E-2</v>
      </c>
      <c r="AD1381">
        <v>3.5000000000000003E-2</v>
      </c>
      <c r="AE1381">
        <v>0.84409999999999996</v>
      </c>
      <c r="AF1381">
        <v>5.74E-2</v>
      </c>
      <c r="AG1381">
        <v>2.18E-2</v>
      </c>
      <c r="AH1381">
        <v>3.7000000000000002E-3</v>
      </c>
      <c r="AI1381">
        <v>5.8999999999999999E-3</v>
      </c>
      <c r="AJ1381">
        <v>1.5E-3</v>
      </c>
      <c r="AK1381">
        <v>1.6999999999999999E-3</v>
      </c>
      <c r="AL1381">
        <v>6.8999999999999997E-4</v>
      </c>
      <c r="AM1381">
        <v>1.6000000000000001E-4</v>
      </c>
      <c r="AN1381">
        <v>3.6999999999999999E-4</v>
      </c>
      <c r="AO1381">
        <v>8.0000000000000007E-5</v>
      </c>
      <c r="AP1381">
        <v>0</v>
      </c>
      <c r="AQ1381" t="s">
        <v>607</v>
      </c>
      <c r="AR1381" t="s">
        <v>607</v>
      </c>
      <c r="AS1381" t="s">
        <v>607</v>
      </c>
      <c r="AT1381" t="s">
        <v>606</v>
      </c>
      <c r="AU1381" t="s">
        <v>606</v>
      </c>
      <c r="BK1381">
        <v>4.0000000000000003E-5</v>
      </c>
      <c r="BL1381">
        <v>3.0000000000000001E-5</v>
      </c>
      <c r="BM1381">
        <v>5.0000000000000002E-5</v>
      </c>
      <c r="BN1381">
        <v>0</v>
      </c>
      <c r="BO1381">
        <v>0</v>
      </c>
      <c r="BP1381">
        <v>2.0000000000000002E-5</v>
      </c>
      <c r="BQ1381">
        <v>0</v>
      </c>
      <c r="BR1381">
        <v>5.8E-4</v>
      </c>
      <c r="BS1381">
        <v>1.3999999999999999E-4</v>
      </c>
      <c r="BT1381">
        <v>1.6000000000000001E-4</v>
      </c>
      <c r="BU1381">
        <v>1.8000000000000001E-4</v>
      </c>
      <c r="BV1381">
        <v>0.67600000000000005</v>
      </c>
      <c r="BW1381">
        <v>0.82850559999999995</v>
      </c>
      <c r="BX1381">
        <v>19.600000000000001</v>
      </c>
      <c r="BY1381">
        <v>4806.3999999999996</v>
      </c>
      <c r="BZ1381">
        <v>213.9</v>
      </c>
      <c r="CB1381">
        <v>101.5</v>
      </c>
      <c r="CC1381">
        <v>3.5045317219999998</v>
      </c>
      <c r="CD1381">
        <v>3.5015528699999998</v>
      </c>
      <c r="CE1381">
        <v>204.56</v>
      </c>
      <c r="CF1381" t="s">
        <v>673</v>
      </c>
      <c r="CG1381">
        <v>35000</v>
      </c>
      <c r="CH1381" t="s">
        <v>3765</v>
      </c>
      <c r="CJ1381" t="s">
        <v>3766</v>
      </c>
      <c r="CU1381">
        <v>630.6</v>
      </c>
      <c r="CV1381">
        <v>626.4</v>
      </c>
      <c r="CW1381" t="s">
        <v>4626</v>
      </c>
      <c r="CX1381">
        <v>28300</v>
      </c>
      <c r="CY1381" t="s">
        <v>677</v>
      </c>
    </row>
    <row r="1382" spans="1:103" hidden="1">
      <c r="B1382">
        <v>52417</v>
      </c>
      <c r="C1382" t="s">
        <v>4802</v>
      </c>
      <c r="D1382" t="s">
        <v>592</v>
      </c>
      <c r="E1382" t="s">
        <v>3163</v>
      </c>
      <c r="F1382" t="s">
        <v>594</v>
      </c>
      <c r="G1382" t="s">
        <v>4803</v>
      </c>
      <c r="H1382">
        <v>16884</v>
      </c>
      <c r="I1382" t="s">
        <v>616</v>
      </c>
      <c r="J1382" t="s">
        <v>4804</v>
      </c>
      <c r="K1382">
        <v>9710</v>
      </c>
      <c r="L1382" t="s">
        <v>3028</v>
      </c>
      <c r="M1382" t="s">
        <v>3350</v>
      </c>
      <c r="N1382" t="s">
        <v>4796</v>
      </c>
      <c r="O1382" t="s">
        <v>4797</v>
      </c>
      <c r="P1382" t="s">
        <v>4798</v>
      </c>
      <c r="Q1382" t="s">
        <v>4805</v>
      </c>
      <c r="R1382">
        <v>125</v>
      </c>
      <c r="S1382">
        <v>125</v>
      </c>
      <c r="T1382">
        <v>40</v>
      </c>
      <c r="U1382">
        <v>26</v>
      </c>
      <c r="V1382">
        <v>26</v>
      </c>
      <c r="W1382">
        <v>22</v>
      </c>
      <c r="Z1382">
        <v>1E-4</v>
      </c>
      <c r="AA1382">
        <v>1.6999999999999999E-3</v>
      </c>
      <c r="AB1382">
        <v>4.0599999999999997E-2</v>
      </c>
      <c r="AC1382">
        <v>3.8999999999999998E-3</v>
      </c>
      <c r="AD1382">
        <v>4.7399999999999998E-2</v>
      </c>
      <c r="AE1382">
        <v>0.82750000000000001</v>
      </c>
      <c r="AF1382">
        <v>4.3799999999999999E-2</v>
      </c>
      <c r="AG1382">
        <v>1.78E-2</v>
      </c>
      <c r="AH1382">
        <v>3.0999999999999999E-3</v>
      </c>
      <c r="AI1382">
        <v>7.1000000000000004E-3</v>
      </c>
      <c r="AJ1382">
        <v>2.2000000000000001E-3</v>
      </c>
      <c r="AK1382">
        <v>1.9E-3</v>
      </c>
      <c r="AL1382">
        <v>9.1E-4</v>
      </c>
      <c r="AM1382">
        <v>1.4999999999999999E-4</v>
      </c>
      <c r="AN1382">
        <v>5.6999999999999998E-4</v>
      </c>
      <c r="AO1382">
        <v>4.0000000000000003E-5</v>
      </c>
      <c r="AP1382">
        <v>0</v>
      </c>
      <c r="AQ1382" t="s">
        <v>607</v>
      </c>
      <c r="AR1382" t="s">
        <v>607</v>
      </c>
      <c r="AS1382" t="s">
        <v>607</v>
      </c>
      <c r="AT1382" t="s">
        <v>606</v>
      </c>
      <c r="AU1382" t="s">
        <v>606</v>
      </c>
      <c r="BK1382">
        <v>1E-4</v>
      </c>
      <c r="BL1382">
        <v>3.0000000000000001E-5</v>
      </c>
      <c r="BM1382">
        <v>1.2E-4</v>
      </c>
      <c r="BN1382">
        <v>1.0000000000000001E-5</v>
      </c>
      <c r="BO1382">
        <v>1.0000000000000001E-5</v>
      </c>
      <c r="BP1382">
        <v>4.0000000000000003E-5</v>
      </c>
      <c r="BQ1382">
        <v>0</v>
      </c>
      <c r="BR1382">
        <v>5.5999999999999995E-4</v>
      </c>
      <c r="BS1382">
        <v>1.4999999999999999E-4</v>
      </c>
      <c r="BT1382">
        <v>1E-4</v>
      </c>
      <c r="BU1382">
        <v>1.1E-4</v>
      </c>
      <c r="BV1382">
        <v>0.67300000000000004</v>
      </c>
      <c r="BW1382">
        <v>0.82482880000000003</v>
      </c>
      <c r="BX1382">
        <v>19.5</v>
      </c>
      <c r="BY1382">
        <v>4749.2</v>
      </c>
      <c r="BZ1382">
        <v>209.4</v>
      </c>
      <c r="CB1382">
        <v>102.7</v>
      </c>
      <c r="CC1382">
        <v>3.5459646089999999</v>
      </c>
      <c r="CD1382">
        <v>3.542950539</v>
      </c>
      <c r="CE1382">
        <v>205.41</v>
      </c>
      <c r="CF1382" t="s">
        <v>673</v>
      </c>
      <c r="CG1382">
        <v>47400</v>
      </c>
      <c r="CH1382" t="s">
        <v>4806</v>
      </c>
      <c r="CJ1382" t="s">
        <v>4807</v>
      </c>
      <c r="CU1382">
        <v>617.1</v>
      </c>
      <c r="CV1382">
        <v>612.20000000000005</v>
      </c>
      <c r="CW1382" t="s">
        <v>4626</v>
      </c>
      <c r="CX1382">
        <v>41600</v>
      </c>
      <c r="CY1382" t="s">
        <v>677</v>
      </c>
    </row>
    <row r="1383" spans="1:103" hidden="1">
      <c r="B1383">
        <v>52601</v>
      </c>
      <c r="C1383" t="s">
        <v>3835</v>
      </c>
      <c r="D1383" t="s">
        <v>592</v>
      </c>
      <c r="E1383" t="s">
        <v>3163</v>
      </c>
      <c r="F1383" t="s">
        <v>594</v>
      </c>
      <c r="G1383" t="s">
        <v>4808</v>
      </c>
      <c r="H1383">
        <v>5768</v>
      </c>
      <c r="I1383" t="s">
        <v>616</v>
      </c>
      <c r="J1383" t="s">
        <v>3837</v>
      </c>
      <c r="K1383">
        <v>9655</v>
      </c>
      <c r="L1383" t="s">
        <v>3838</v>
      </c>
      <c r="M1383" t="s">
        <v>3839</v>
      </c>
      <c r="N1383" t="s">
        <v>4809</v>
      </c>
      <c r="O1383" t="s">
        <v>4810</v>
      </c>
      <c r="P1383" t="s">
        <v>4811</v>
      </c>
      <c r="Q1383" t="s">
        <v>642</v>
      </c>
      <c r="R1383">
        <v>240</v>
      </c>
      <c r="S1383">
        <v>240</v>
      </c>
      <c r="T1383">
        <v>236</v>
      </c>
      <c r="U1383">
        <v>13</v>
      </c>
      <c r="V1383">
        <v>13</v>
      </c>
      <c r="W1383">
        <v>22</v>
      </c>
      <c r="Z1383" t="s">
        <v>607</v>
      </c>
      <c r="AA1383">
        <v>1E-4</v>
      </c>
      <c r="AB1383">
        <v>6.7999999999999996E-3</v>
      </c>
      <c r="AC1383">
        <v>2.9999999999999997E-4</v>
      </c>
      <c r="AD1383" t="s">
        <v>606</v>
      </c>
      <c r="AE1383">
        <v>0.75009999999999999</v>
      </c>
      <c r="AF1383">
        <v>0.1358</v>
      </c>
      <c r="AG1383">
        <v>6.4899999999999999E-2</v>
      </c>
      <c r="AH1383">
        <v>1.17E-2</v>
      </c>
      <c r="AI1383">
        <v>1.78E-2</v>
      </c>
      <c r="AJ1383">
        <v>4.1000000000000003E-3</v>
      </c>
      <c r="AK1383">
        <v>4.1999999999999997E-3</v>
      </c>
      <c r="AL1383">
        <v>1.5100000000000001E-3</v>
      </c>
      <c r="AM1383">
        <v>2.7999999999999998E-4</v>
      </c>
      <c r="AN1383">
        <v>4.0000000000000002E-4</v>
      </c>
      <c r="AO1383">
        <v>0</v>
      </c>
      <c r="AP1383">
        <v>0</v>
      </c>
      <c r="AQ1383" t="s">
        <v>607</v>
      </c>
      <c r="AR1383" t="s">
        <v>607</v>
      </c>
      <c r="AS1383" t="s">
        <v>607</v>
      </c>
      <c r="AT1383" t="s">
        <v>606</v>
      </c>
      <c r="AU1383" t="s">
        <v>606</v>
      </c>
      <c r="BK1383">
        <v>2.5999999999999998E-4</v>
      </c>
      <c r="BL1383">
        <v>4.0000000000000003E-5</v>
      </c>
      <c r="BM1383">
        <v>6.0000000000000002E-5</v>
      </c>
      <c r="BN1383">
        <v>0</v>
      </c>
      <c r="BO1383">
        <v>0</v>
      </c>
      <c r="BP1383">
        <v>0</v>
      </c>
      <c r="BQ1383">
        <v>0</v>
      </c>
      <c r="BR1383">
        <v>9.5E-4</v>
      </c>
      <c r="BS1383">
        <v>3.5E-4</v>
      </c>
      <c r="BT1383">
        <v>2.1000000000000001E-4</v>
      </c>
      <c r="BU1383">
        <v>1.3999999999999999E-4</v>
      </c>
      <c r="BV1383">
        <v>0.755</v>
      </c>
      <c r="BW1383">
        <v>0.92532800000000004</v>
      </c>
      <c r="BX1383">
        <v>21.9</v>
      </c>
      <c r="BY1383">
        <v>4564.2</v>
      </c>
      <c r="BZ1383">
        <v>227.8</v>
      </c>
      <c r="CB1383">
        <v>93.5</v>
      </c>
      <c r="CC1383">
        <v>3.2283124729999999</v>
      </c>
      <c r="CD1383">
        <v>3.2255684069999999</v>
      </c>
      <c r="CE1383">
        <v>185.62</v>
      </c>
      <c r="CF1383" t="s">
        <v>609</v>
      </c>
      <c r="CG1383">
        <v>0</v>
      </c>
      <c r="CH1383" t="s">
        <v>3840</v>
      </c>
      <c r="CJ1383" t="s">
        <v>3841</v>
      </c>
      <c r="CL1383">
        <v>1380.5</v>
      </c>
      <c r="CM1383">
        <v>1382</v>
      </c>
      <c r="CN1383">
        <v>1380</v>
      </c>
      <c r="CO1383">
        <v>1381</v>
      </c>
      <c r="CP1383">
        <v>1379</v>
      </c>
      <c r="CQ1383">
        <v>1380</v>
      </c>
      <c r="CU1383">
        <v>737.3</v>
      </c>
      <c r="CV1383">
        <v>732.3</v>
      </c>
      <c r="CW1383" t="s">
        <v>4812</v>
      </c>
      <c r="CX1383">
        <v>0</v>
      </c>
      <c r="CY1383" t="s">
        <v>677</v>
      </c>
    </row>
    <row r="1384" spans="1:103" hidden="1">
      <c r="B1384">
        <v>52471</v>
      </c>
      <c r="C1384" t="s">
        <v>4813</v>
      </c>
      <c r="D1384" t="s">
        <v>592</v>
      </c>
      <c r="E1384" t="s">
        <v>3163</v>
      </c>
      <c r="F1384" t="s">
        <v>594</v>
      </c>
      <c r="G1384" t="s">
        <v>4814</v>
      </c>
      <c r="H1384">
        <v>17305</v>
      </c>
      <c r="I1384" t="s">
        <v>616</v>
      </c>
      <c r="J1384" t="s">
        <v>3780</v>
      </c>
      <c r="K1384">
        <v>76</v>
      </c>
      <c r="L1384" t="s">
        <v>3028</v>
      </c>
      <c r="M1384" t="s">
        <v>3967</v>
      </c>
      <c r="N1384" t="s">
        <v>4809</v>
      </c>
      <c r="O1384" t="s">
        <v>4815</v>
      </c>
      <c r="P1384" t="s">
        <v>4816</v>
      </c>
      <c r="Q1384" t="s">
        <v>823</v>
      </c>
      <c r="R1384">
        <v>90</v>
      </c>
      <c r="S1384">
        <v>90</v>
      </c>
      <c r="T1384">
        <v>104</v>
      </c>
      <c r="U1384">
        <v>18</v>
      </c>
      <c r="V1384">
        <v>18</v>
      </c>
      <c r="W1384">
        <v>21</v>
      </c>
      <c r="Z1384" t="s">
        <v>607</v>
      </c>
      <c r="AA1384">
        <v>1E-4</v>
      </c>
      <c r="AB1384">
        <v>2.8E-3</v>
      </c>
      <c r="AC1384">
        <v>4.6300000000000001E-2</v>
      </c>
      <c r="AD1384">
        <v>6.9699999999999998E-2</v>
      </c>
      <c r="AE1384">
        <v>0.82220000000000004</v>
      </c>
      <c r="AF1384">
        <v>3.8300000000000001E-2</v>
      </c>
      <c r="AG1384">
        <v>1.1299999999999999E-2</v>
      </c>
      <c r="AH1384">
        <v>1.6999999999999999E-3</v>
      </c>
      <c r="AI1384">
        <v>3.5999999999999999E-3</v>
      </c>
      <c r="AJ1384">
        <v>1E-3</v>
      </c>
      <c r="AK1384">
        <v>1.1999999999999999E-3</v>
      </c>
      <c r="AL1384">
        <v>6.2E-4</v>
      </c>
      <c r="AM1384">
        <v>1.6000000000000001E-4</v>
      </c>
      <c r="AN1384">
        <v>3.2000000000000003E-4</v>
      </c>
      <c r="AO1384">
        <v>0</v>
      </c>
      <c r="AP1384">
        <v>0</v>
      </c>
      <c r="AQ1384" t="s">
        <v>607</v>
      </c>
      <c r="AR1384" t="s">
        <v>606</v>
      </c>
      <c r="AS1384" t="s">
        <v>606</v>
      </c>
      <c r="AT1384" t="s">
        <v>606</v>
      </c>
      <c r="AU1384" t="s">
        <v>606</v>
      </c>
      <c r="BK1384">
        <v>1.0000000000000001E-5</v>
      </c>
      <c r="BL1384">
        <v>2.0000000000000002E-5</v>
      </c>
      <c r="BM1384">
        <v>3.0000000000000001E-5</v>
      </c>
      <c r="BN1384">
        <v>0</v>
      </c>
      <c r="BO1384">
        <v>0</v>
      </c>
      <c r="BP1384">
        <v>0</v>
      </c>
      <c r="BQ1384">
        <v>0</v>
      </c>
      <c r="BR1384">
        <v>4.6000000000000001E-4</v>
      </c>
      <c r="BS1384">
        <v>8.0000000000000007E-5</v>
      </c>
      <c r="BT1384">
        <v>5.0000000000000002E-5</v>
      </c>
      <c r="BU1384">
        <v>5.0000000000000002E-5</v>
      </c>
      <c r="BV1384">
        <v>0.68899999999999995</v>
      </c>
      <c r="BW1384">
        <v>0.84443840000000003</v>
      </c>
      <c r="BX1384">
        <v>20</v>
      </c>
      <c r="BY1384">
        <v>5027.3</v>
      </c>
      <c r="BZ1384">
        <v>217.2</v>
      </c>
      <c r="CB1384">
        <v>102.1</v>
      </c>
      <c r="CC1384">
        <v>3.5252481659999999</v>
      </c>
      <c r="CD1384">
        <v>3.522251705</v>
      </c>
      <c r="CE1384">
        <v>205.45</v>
      </c>
      <c r="CF1384" t="s">
        <v>673</v>
      </c>
      <c r="CG1384">
        <v>69700</v>
      </c>
      <c r="CH1384" t="s">
        <v>3781</v>
      </c>
      <c r="CJ1384" t="s">
        <v>3782</v>
      </c>
      <c r="CU1384">
        <v>651.1</v>
      </c>
      <c r="CV1384">
        <v>647.4</v>
      </c>
      <c r="CW1384" t="s">
        <v>4817</v>
      </c>
      <c r="CX1384">
        <v>48400</v>
      </c>
      <c r="CY1384" t="s">
        <v>677</v>
      </c>
    </row>
    <row r="1385" spans="1:103" hidden="1">
      <c r="B1385">
        <v>52389</v>
      </c>
      <c r="C1385" t="s">
        <v>4818</v>
      </c>
      <c r="D1385" t="s">
        <v>592</v>
      </c>
      <c r="E1385" t="s">
        <v>3163</v>
      </c>
      <c r="F1385" t="s">
        <v>594</v>
      </c>
      <c r="G1385" t="s">
        <v>4819</v>
      </c>
      <c r="H1385">
        <v>17252</v>
      </c>
      <c r="I1385" t="s">
        <v>616</v>
      </c>
      <c r="J1385" t="s">
        <v>3970</v>
      </c>
      <c r="K1385">
        <v>10597</v>
      </c>
      <c r="L1385" t="s">
        <v>4820</v>
      </c>
      <c r="M1385" t="s">
        <v>4078</v>
      </c>
      <c r="N1385" t="s">
        <v>4809</v>
      </c>
      <c r="O1385" t="s">
        <v>4815</v>
      </c>
      <c r="P1385" t="s">
        <v>4811</v>
      </c>
      <c r="Q1385" t="s">
        <v>4821</v>
      </c>
      <c r="R1385">
        <v>140</v>
      </c>
      <c r="S1385">
        <v>140</v>
      </c>
      <c r="T1385">
        <v>140</v>
      </c>
      <c r="U1385">
        <v>15</v>
      </c>
      <c r="V1385">
        <v>15</v>
      </c>
      <c r="W1385">
        <v>22</v>
      </c>
      <c r="Z1385">
        <v>2.0000000000000001E-4</v>
      </c>
      <c r="AA1385">
        <v>1E-4</v>
      </c>
      <c r="AB1385">
        <v>5.4999999999999997E-3</v>
      </c>
      <c r="AC1385">
        <v>2.47E-2</v>
      </c>
      <c r="AD1385">
        <v>2.4400000000000002E-2</v>
      </c>
      <c r="AE1385">
        <v>0.85050000000000003</v>
      </c>
      <c r="AF1385">
        <v>5.3800000000000001E-2</v>
      </c>
      <c r="AG1385">
        <v>2.1999999999999999E-2</v>
      </c>
      <c r="AH1385">
        <v>3.5999999999999999E-3</v>
      </c>
      <c r="AI1385">
        <v>6.6E-3</v>
      </c>
      <c r="AJ1385">
        <v>1.8E-3</v>
      </c>
      <c r="AK1385">
        <v>2.3E-3</v>
      </c>
      <c r="AL1385">
        <v>9.3000000000000005E-4</v>
      </c>
      <c r="AM1385">
        <v>5.0000000000000001E-4</v>
      </c>
      <c r="AN1385">
        <v>9.7999999999999997E-4</v>
      </c>
      <c r="AO1385">
        <v>4.0000000000000003E-5</v>
      </c>
      <c r="AP1385">
        <v>0</v>
      </c>
      <c r="AQ1385" t="s">
        <v>607</v>
      </c>
      <c r="AR1385" t="s">
        <v>606</v>
      </c>
      <c r="AS1385" t="s">
        <v>607</v>
      </c>
      <c r="AT1385" t="s">
        <v>606</v>
      </c>
      <c r="AU1385" t="s">
        <v>606</v>
      </c>
      <c r="BK1385">
        <v>6.0000000000000002E-5</v>
      </c>
      <c r="BL1385">
        <v>4.0000000000000003E-5</v>
      </c>
      <c r="BM1385">
        <v>6.9999999999999994E-5</v>
      </c>
      <c r="BN1385">
        <v>0</v>
      </c>
      <c r="BO1385">
        <v>1.0000000000000001E-5</v>
      </c>
      <c r="BP1385">
        <v>5.0000000000000002E-5</v>
      </c>
      <c r="BQ1385">
        <v>0</v>
      </c>
      <c r="BR1385">
        <v>9.3000000000000005E-4</v>
      </c>
      <c r="BS1385">
        <v>2.5000000000000001E-4</v>
      </c>
      <c r="BT1385">
        <v>2.9E-4</v>
      </c>
      <c r="BU1385">
        <v>3.5E-4</v>
      </c>
      <c r="BV1385">
        <v>0.67800000000000005</v>
      </c>
      <c r="BW1385">
        <v>0.83095680000000005</v>
      </c>
      <c r="BX1385">
        <v>19.600000000000001</v>
      </c>
      <c r="BY1385">
        <v>4753.8999999999996</v>
      </c>
      <c r="BZ1385">
        <v>212.6</v>
      </c>
      <c r="CB1385">
        <v>101</v>
      </c>
      <c r="CC1385">
        <v>3.4872680190000001</v>
      </c>
      <c r="CD1385">
        <v>3.484303841</v>
      </c>
      <c r="CE1385">
        <v>203.43</v>
      </c>
      <c r="CF1385" t="s">
        <v>673</v>
      </c>
      <c r="CG1385">
        <v>20700</v>
      </c>
      <c r="CH1385" t="s">
        <v>4822</v>
      </c>
      <c r="CJ1385" t="s">
        <v>4823</v>
      </c>
      <c r="CU1385">
        <v>616.79999999999995</v>
      </c>
      <c r="CV1385">
        <v>611.9</v>
      </c>
      <c r="CW1385" t="s">
        <v>4817</v>
      </c>
      <c r="CX1385">
        <v>24400</v>
      </c>
      <c r="CY1385" t="s">
        <v>677</v>
      </c>
    </row>
    <row r="1386" spans="1:103" hidden="1">
      <c r="B1386">
        <v>52377</v>
      </c>
      <c r="C1386" t="s">
        <v>4824</v>
      </c>
      <c r="D1386" t="s">
        <v>592</v>
      </c>
      <c r="E1386" t="s">
        <v>3163</v>
      </c>
      <c r="F1386" t="s">
        <v>594</v>
      </c>
      <c r="G1386" t="s">
        <v>4825</v>
      </c>
      <c r="H1386">
        <v>13354</v>
      </c>
      <c r="I1386" t="s">
        <v>616</v>
      </c>
      <c r="J1386" t="s">
        <v>3752</v>
      </c>
      <c r="K1386">
        <v>184</v>
      </c>
      <c r="L1386" t="s">
        <v>3028</v>
      </c>
      <c r="M1386" t="s">
        <v>3967</v>
      </c>
      <c r="N1386" t="s">
        <v>4809</v>
      </c>
      <c r="O1386" t="s">
        <v>4815</v>
      </c>
      <c r="P1386" t="s">
        <v>4816</v>
      </c>
      <c r="Q1386" t="s">
        <v>642</v>
      </c>
      <c r="R1386">
        <v>190</v>
      </c>
      <c r="S1386">
        <v>190</v>
      </c>
      <c r="T1386">
        <v>59</v>
      </c>
      <c r="U1386">
        <v>12</v>
      </c>
      <c r="V1386">
        <v>12</v>
      </c>
      <c r="W1386">
        <v>22</v>
      </c>
      <c r="Z1386" t="s">
        <v>607</v>
      </c>
      <c r="AA1386">
        <v>1E-4</v>
      </c>
      <c r="AB1386">
        <v>2.7000000000000001E-3</v>
      </c>
      <c r="AC1386">
        <v>4.1300000000000003E-2</v>
      </c>
      <c r="AD1386">
        <v>6.5100000000000005E-2</v>
      </c>
      <c r="AE1386">
        <v>0.81540000000000001</v>
      </c>
      <c r="AF1386">
        <v>4.58E-2</v>
      </c>
      <c r="AG1386">
        <v>1.6299999999999999E-2</v>
      </c>
      <c r="AH1386">
        <v>2.8999999999999998E-3</v>
      </c>
      <c r="AI1386">
        <v>5.0000000000000001E-3</v>
      </c>
      <c r="AJ1386">
        <v>1.2999999999999999E-3</v>
      </c>
      <c r="AK1386">
        <v>1.6000000000000001E-3</v>
      </c>
      <c r="AL1386">
        <v>7.1000000000000002E-4</v>
      </c>
      <c r="AM1386">
        <v>1.2E-4</v>
      </c>
      <c r="AN1386">
        <v>4.0000000000000002E-4</v>
      </c>
      <c r="AO1386">
        <v>0</v>
      </c>
      <c r="AP1386">
        <v>8.0000000000000007E-5</v>
      </c>
      <c r="AQ1386">
        <v>1E-4</v>
      </c>
      <c r="AR1386" t="s">
        <v>607</v>
      </c>
      <c r="AS1386" t="s">
        <v>607</v>
      </c>
      <c r="AT1386" t="s">
        <v>606</v>
      </c>
      <c r="AU1386" t="s">
        <v>606</v>
      </c>
      <c r="BK1386">
        <v>3.0000000000000001E-5</v>
      </c>
      <c r="BL1386">
        <v>3.0000000000000001E-5</v>
      </c>
      <c r="BM1386">
        <v>6.9999999999999994E-5</v>
      </c>
      <c r="BN1386">
        <v>0</v>
      </c>
      <c r="BO1386">
        <v>0</v>
      </c>
      <c r="BP1386">
        <v>0</v>
      </c>
      <c r="BQ1386">
        <v>2.0000000000000002E-5</v>
      </c>
      <c r="BR1386">
        <v>5.5999999999999995E-4</v>
      </c>
      <c r="BS1386">
        <v>1.3999999999999999E-4</v>
      </c>
      <c r="BT1386">
        <v>1.1E-4</v>
      </c>
      <c r="BU1386">
        <v>1.2999999999999999E-4</v>
      </c>
      <c r="BV1386">
        <v>0.69799999999999995</v>
      </c>
      <c r="BW1386">
        <v>0.85546880000000003</v>
      </c>
      <c r="BX1386">
        <v>20.2</v>
      </c>
      <c r="BY1386">
        <v>4988.8</v>
      </c>
      <c r="BZ1386">
        <v>218.7</v>
      </c>
      <c r="CB1386">
        <v>106.4</v>
      </c>
      <c r="CC1386">
        <v>3.6737160119999999</v>
      </c>
      <c r="CD1386">
        <v>3.6705933530000001</v>
      </c>
      <c r="CE1386">
        <v>214.16</v>
      </c>
      <c r="CF1386" t="s">
        <v>673</v>
      </c>
      <c r="CG1386">
        <v>65100</v>
      </c>
      <c r="CH1386" t="s">
        <v>3756</v>
      </c>
      <c r="CJ1386" t="s">
        <v>3757</v>
      </c>
      <c r="CU1386">
        <v>633.29999999999995</v>
      </c>
      <c r="CV1386">
        <v>629.9</v>
      </c>
      <c r="CW1386" t="s">
        <v>4817</v>
      </c>
      <c r="CX1386">
        <v>58400</v>
      </c>
      <c r="CY1386" t="s">
        <v>677</v>
      </c>
    </row>
    <row r="1387" spans="1:103" hidden="1">
      <c r="B1387">
        <v>52361</v>
      </c>
      <c r="C1387" t="s">
        <v>3579</v>
      </c>
      <c r="D1387" t="s">
        <v>592</v>
      </c>
      <c r="E1387" t="s">
        <v>3163</v>
      </c>
      <c r="F1387" t="s">
        <v>594</v>
      </c>
      <c r="G1387" t="s">
        <v>4826</v>
      </c>
      <c r="H1387">
        <v>17646</v>
      </c>
      <c r="I1387" t="s">
        <v>616</v>
      </c>
      <c r="J1387" t="s">
        <v>3581</v>
      </c>
      <c r="K1387">
        <v>3152</v>
      </c>
      <c r="L1387" t="s">
        <v>2923</v>
      </c>
      <c r="M1387" t="s">
        <v>3900</v>
      </c>
      <c r="N1387" t="s">
        <v>4827</v>
      </c>
      <c r="O1387" t="s">
        <v>4828</v>
      </c>
      <c r="P1387" t="s">
        <v>4829</v>
      </c>
      <c r="Q1387" t="s">
        <v>642</v>
      </c>
      <c r="R1387">
        <v>600</v>
      </c>
      <c r="S1387">
        <v>600</v>
      </c>
      <c r="T1387">
        <v>468</v>
      </c>
      <c r="U1387">
        <v>9</v>
      </c>
      <c r="V1387">
        <v>9</v>
      </c>
      <c r="W1387">
        <v>21</v>
      </c>
      <c r="Z1387">
        <v>1E-4</v>
      </c>
      <c r="AA1387">
        <v>1E-4</v>
      </c>
      <c r="AB1387">
        <v>3.0999999999999999E-3</v>
      </c>
      <c r="AC1387">
        <v>2.2100000000000002E-2</v>
      </c>
      <c r="AD1387">
        <v>2.0999999999999999E-3</v>
      </c>
      <c r="AE1387">
        <v>0.86609999999999998</v>
      </c>
      <c r="AF1387">
        <v>6.6400000000000001E-2</v>
      </c>
      <c r="AG1387">
        <v>2.3E-2</v>
      </c>
      <c r="AH1387">
        <v>4.1000000000000003E-3</v>
      </c>
      <c r="AI1387">
        <v>7.0000000000000001E-3</v>
      </c>
      <c r="AJ1387">
        <v>1.8E-3</v>
      </c>
      <c r="AK1387">
        <v>1.5E-3</v>
      </c>
      <c r="AL1387">
        <v>7.1000000000000002E-4</v>
      </c>
      <c r="AM1387">
        <v>2.4000000000000001E-4</v>
      </c>
      <c r="AN1387">
        <v>3.6000000000000002E-4</v>
      </c>
      <c r="AO1387">
        <v>0</v>
      </c>
      <c r="AP1387">
        <v>0</v>
      </c>
      <c r="AQ1387" t="s">
        <v>607</v>
      </c>
      <c r="AR1387" t="s">
        <v>607</v>
      </c>
      <c r="AS1387" t="s">
        <v>607</v>
      </c>
      <c r="AT1387" t="s">
        <v>606</v>
      </c>
      <c r="AU1387" t="s">
        <v>606</v>
      </c>
      <c r="BK1387">
        <v>1E-4</v>
      </c>
      <c r="BL1387">
        <v>3.0000000000000001E-5</v>
      </c>
      <c r="BM1387">
        <v>9.0000000000000006E-5</v>
      </c>
      <c r="BN1387">
        <v>0</v>
      </c>
      <c r="BO1387">
        <v>0</v>
      </c>
      <c r="BP1387">
        <v>0</v>
      </c>
      <c r="BQ1387">
        <v>0</v>
      </c>
      <c r="BR1387">
        <v>5.5999999999999995E-4</v>
      </c>
      <c r="BS1387">
        <v>1.6000000000000001E-4</v>
      </c>
      <c r="BT1387">
        <v>2.0000000000000001E-4</v>
      </c>
      <c r="BU1387">
        <v>1.4999999999999999E-4</v>
      </c>
      <c r="BV1387">
        <v>0.66100000000000003</v>
      </c>
      <c r="BW1387">
        <v>0.8101216</v>
      </c>
      <c r="BX1387">
        <v>19.2</v>
      </c>
      <c r="BY1387">
        <v>4658.3</v>
      </c>
      <c r="BZ1387">
        <v>209.3</v>
      </c>
      <c r="CB1387">
        <v>95.1</v>
      </c>
      <c r="CC1387">
        <v>3.283556323</v>
      </c>
      <c r="CD1387">
        <v>3.2807653000000001</v>
      </c>
      <c r="CE1387">
        <v>189.02</v>
      </c>
      <c r="CF1387" t="s">
        <v>609</v>
      </c>
      <c r="CG1387">
        <v>2100</v>
      </c>
      <c r="CH1387" t="s">
        <v>3583</v>
      </c>
      <c r="CJ1387" t="s">
        <v>3584</v>
      </c>
      <c r="CU1387">
        <v>843.7</v>
      </c>
      <c r="CV1387">
        <v>838.5</v>
      </c>
      <c r="CW1387" t="s">
        <v>3749</v>
      </c>
      <c r="CX1387">
        <v>0</v>
      </c>
      <c r="CY1387" t="s">
        <v>677</v>
      </c>
    </row>
    <row r="1388" spans="1:103" hidden="1">
      <c r="B1388">
        <v>52567</v>
      </c>
      <c r="C1388" t="s">
        <v>4830</v>
      </c>
      <c r="D1388" t="s">
        <v>592</v>
      </c>
      <c r="E1388" t="s">
        <v>3163</v>
      </c>
      <c r="F1388" t="s">
        <v>594</v>
      </c>
      <c r="G1388" t="s">
        <v>4831</v>
      </c>
      <c r="H1388">
        <v>18957</v>
      </c>
      <c r="I1388" t="s">
        <v>616</v>
      </c>
      <c r="J1388" t="s">
        <v>3861</v>
      </c>
      <c r="K1388">
        <v>15269</v>
      </c>
      <c r="L1388" t="s">
        <v>3810</v>
      </c>
      <c r="M1388" t="s">
        <v>3811</v>
      </c>
      <c r="N1388" t="s">
        <v>4832</v>
      </c>
      <c r="O1388" t="s">
        <v>4833</v>
      </c>
      <c r="P1388" t="s">
        <v>4834</v>
      </c>
      <c r="Q1388" t="s">
        <v>4835</v>
      </c>
      <c r="R1388">
        <v>1100</v>
      </c>
      <c r="S1388">
        <v>1100</v>
      </c>
      <c r="T1388">
        <v>868</v>
      </c>
      <c r="U1388">
        <v>13</v>
      </c>
      <c r="V1388">
        <v>13</v>
      </c>
      <c r="W1388">
        <v>17</v>
      </c>
      <c r="Z1388" t="s">
        <v>607</v>
      </c>
      <c r="AA1388">
        <v>2.0000000000000001E-4</v>
      </c>
      <c r="AB1388">
        <v>2.3E-3</v>
      </c>
      <c r="AC1388">
        <v>2.7099999999999999E-2</v>
      </c>
      <c r="AD1388">
        <v>2.0000000000000001E-4</v>
      </c>
      <c r="AE1388">
        <v>0.86170000000000002</v>
      </c>
      <c r="AF1388">
        <v>7.2099999999999997E-2</v>
      </c>
      <c r="AG1388">
        <v>2.3800000000000002E-2</v>
      </c>
      <c r="AH1388">
        <v>2.3E-3</v>
      </c>
      <c r="AI1388">
        <v>5.4999999999999997E-3</v>
      </c>
      <c r="AJ1388">
        <v>1.2999999999999999E-3</v>
      </c>
      <c r="AK1388">
        <v>1.5E-3</v>
      </c>
      <c r="AL1388">
        <v>5.9000000000000003E-4</v>
      </c>
      <c r="AM1388">
        <v>1.9000000000000001E-4</v>
      </c>
      <c r="AN1388">
        <v>4.0999999999999999E-4</v>
      </c>
      <c r="AO1388">
        <v>0</v>
      </c>
      <c r="AP1388">
        <v>0</v>
      </c>
      <c r="AQ1388" t="s">
        <v>607</v>
      </c>
      <c r="AR1388" t="s">
        <v>607</v>
      </c>
      <c r="AS1388" t="s">
        <v>607</v>
      </c>
      <c r="AT1388" t="s">
        <v>606</v>
      </c>
      <c r="AU1388" t="s">
        <v>606</v>
      </c>
      <c r="BK1388">
        <v>3.0000000000000001E-5</v>
      </c>
      <c r="BL1388">
        <v>1.0000000000000001E-5</v>
      </c>
      <c r="BM1388">
        <v>3.0000000000000001E-5</v>
      </c>
      <c r="BN1388">
        <v>0</v>
      </c>
      <c r="BO1388">
        <v>0</v>
      </c>
      <c r="BP1388">
        <v>0</v>
      </c>
      <c r="BQ1388">
        <v>0</v>
      </c>
      <c r="BR1388">
        <v>5.0000000000000001E-4</v>
      </c>
      <c r="BS1388">
        <v>1.1E-4</v>
      </c>
      <c r="BT1388">
        <v>6.9999999999999994E-5</v>
      </c>
      <c r="BU1388">
        <v>6.0000000000000002E-5</v>
      </c>
      <c r="BV1388">
        <v>0.66100000000000003</v>
      </c>
      <c r="BW1388">
        <v>0.8101216</v>
      </c>
      <c r="BX1388">
        <v>19.2</v>
      </c>
      <c r="BY1388">
        <v>4670</v>
      </c>
      <c r="BZ1388">
        <v>209.3</v>
      </c>
      <c r="CB1388">
        <v>101.8</v>
      </c>
      <c r="CC1388">
        <v>3.5148899440000001</v>
      </c>
      <c r="CD1388">
        <v>3.5119022869999998</v>
      </c>
      <c r="CE1388">
        <v>204.39</v>
      </c>
      <c r="CF1388" t="s">
        <v>609</v>
      </c>
      <c r="CG1388">
        <v>225</v>
      </c>
      <c r="CH1388" t="s">
        <v>3863</v>
      </c>
      <c r="CJ1388" t="s">
        <v>3864</v>
      </c>
      <c r="CL1388">
        <v>1286.5</v>
      </c>
      <c r="CM1388">
        <v>1292.5</v>
      </c>
      <c r="CN1388">
        <v>1273</v>
      </c>
      <c r="CO1388">
        <v>1277.5</v>
      </c>
      <c r="CP1388">
        <v>1273</v>
      </c>
      <c r="CQ1388">
        <v>1277.5</v>
      </c>
      <c r="CU1388">
        <v>719.3</v>
      </c>
      <c r="CV1388">
        <v>715.1</v>
      </c>
      <c r="CW1388" t="s">
        <v>4836</v>
      </c>
      <c r="CX1388">
        <v>0</v>
      </c>
      <c r="CY1388" t="s">
        <v>677</v>
      </c>
    </row>
    <row r="1389" spans="1:103" hidden="1">
      <c r="B1389">
        <v>52622</v>
      </c>
      <c r="C1389" t="s">
        <v>4837</v>
      </c>
      <c r="D1389" t="s">
        <v>592</v>
      </c>
      <c r="E1389" t="s">
        <v>3163</v>
      </c>
      <c r="F1389" t="s">
        <v>594</v>
      </c>
      <c r="G1389" t="s">
        <v>4838</v>
      </c>
      <c r="H1389">
        <v>18847</v>
      </c>
      <c r="I1389" t="s">
        <v>616</v>
      </c>
      <c r="J1389" t="s">
        <v>4839</v>
      </c>
      <c r="K1389">
        <v>11134</v>
      </c>
      <c r="L1389" t="s">
        <v>3826</v>
      </c>
      <c r="M1389" t="s">
        <v>3811</v>
      </c>
      <c r="N1389" t="s">
        <v>4832</v>
      </c>
      <c r="O1389" t="s">
        <v>4833</v>
      </c>
      <c r="P1389" t="s">
        <v>4834</v>
      </c>
      <c r="Q1389" t="s">
        <v>642</v>
      </c>
      <c r="R1389">
        <v>2000</v>
      </c>
      <c r="S1389">
        <v>2000</v>
      </c>
      <c r="T1389">
        <v>886</v>
      </c>
      <c r="U1389">
        <v>21</v>
      </c>
      <c r="V1389">
        <v>21</v>
      </c>
      <c r="W1389">
        <v>17</v>
      </c>
      <c r="Z1389" t="s">
        <v>607</v>
      </c>
      <c r="AA1389">
        <v>2.0000000000000001E-4</v>
      </c>
      <c r="AB1389">
        <v>2.3E-3</v>
      </c>
      <c r="AC1389">
        <v>2.6100000000000002E-2</v>
      </c>
      <c r="AD1389">
        <v>2.9999999999999997E-4</v>
      </c>
      <c r="AE1389">
        <v>0.86129999999999995</v>
      </c>
      <c r="AF1389">
        <v>7.1199999999999999E-2</v>
      </c>
      <c r="AG1389">
        <v>2.46E-2</v>
      </c>
      <c r="AH1389">
        <v>2.3E-3</v>
      </c>
      <c r="AI1389">
        <v>6.4000000000000003E-3</v>
      </c>
      <c r="AJ1389">
        <v>1.5E-3</v>
      </c>
      <c r="AK1389">
        <v>1.8E-3</v>
      </c>
      <c r="AL1389">
        <v>7.5000000000000002E-4</v>
      </c>
      <c r="AM1389">
        <v>6.9999999999999994E-5</v>
      </c>
      <c r="AN1389">
        <v>2.3000000000000001E-4</v>
      </c>
      <c r="AO1389">
        <v>0</v>
      </c>
      <c r="AP1389">
        <v>0</v>
      </c>
      <c r="AQ1389" t="s">
        <v>607</v>
      </c>
      <c r="AR1389" t="s">
        <v>607</v>
      </c>
      <c r="AS1389" t="s">
        <v>607</v>
      </c>
      <c r="AT1389" t="s">
        <v>606</v>
      </c>
      <c r="AU1389" t="s">
        <v>606</v>
      </c>
      <c r="BK1389">
        <v>3.0000000000000001E-5</v>
      </c>
      <c r="BL1389">
        <v>1.0000000000000001E-5</v>
      </c>
      <c r="BM1389">
        <v>3.0000000000000001E-5</v>
      </c>
      <c r="BN1389">
        <v>0</v>
      </c>
      <c r="BO1389">
        <v>0</v>
      </c>
      <c r="BP1389">
        <v>0</v>
      </c>
      <c r="BQ1389">
        <v>0</v>
      </c>
      <c r="BR1389">
        <v>6.4000000000000005E-4</v>
      </c>
      <c r="BS1389">
        <v>1.2999999999999999E-4</v>
      </c>
      <c r="BT1389">
        <v>6.9999999999999994E-5</v>
      </c>
      <c r="BU1389">
        <v>4.0000000000000003E-5</v>
      </c>
      <c r="BV1389">
        <v>0.66300000000000003</v>
      </c>
      <c r="BW1389">
        <v>0.81257279999999998</v>
      </c>
      <c r="BX1389">
        <v>19.2</v>
      </c>
      <c r="BY1389">
        <v>4665.3999999999996</v>
      </c>
      <c r="BZ1389">
        <v>209.6</v>
      </c>
      <c r="CB1389">
        <v>98.7</v>
      </c>
      <c r="CC1389">
        <v>3.4078549850000002</v>
      </c>
      <c r="CD1389">
        <v>3.4049583079999999</v>
      </c>
      <c r="CE1389">
        <v>198.16</v>
      </c>
      <c r="CF1389" t="s">
        <v>609</v>
      </c>
      <c r="CG1389">
        <v>300</v>
      </c>
      <c r="CH1389" t="s">
        <v>4840</v>
      </c>
      <c r="CJ1389" t="s">
        <v>3858</v>
      </c>
      <c r="CL1389">
        <v>1428.5</v>
      </c>
      <c r="CM1389">
        <v>1431</v>
      </c>
      <c r="CN1389">
        <v>1182</v>
      </c>
      <c r="CO1389">
        <v>1187</v>
      </c>
      <c r="CU1389">
        <v>719.2</v>
      </c>
      <c r="CV1389">
        <v>715</v>
      </c>
      <c r="CW1389" t="s">
        <v>4836</v>
      </c>
      <c r="CX1389">
        <v>0</v>
      </c>
      <c r="CY1389" t="s">
        <v>677</v>
      </c>
    </row>
    <row r="1390" spans="1:103" hidden="1">
      <c r="B1390">
        <v>52575</v>
      </c>
      <c r="C1390" t="s">
        <v>3830</v>
      </c>
      <c r="D1390" t="s">
        <v>592</v>
      </c>
      <c r="E1390" t="s">
        <v>3163</v>
      </c>
      <c r="F1390" t="s">
        <v>594</v>
      </c>
      <c r="G1390" t="s">
        <v>4841</v>
      </c>
      <c r="H1390">
        <v>18227</v>
      </c>
      <c r="I1390" t="s">
        <v>616</v>
      </c>
      <c r="J1390" t="s">
        <v>3832</v>
      </c>
      <c r="K1390">
        <v>17911</v>
      </c>
      <c r="L1390" t="s">
        <v>3810</v>
      </c>
      <c r="M1390" t="s">
        <v>3811</v>
      </c>
      <c r="N1390" t="s">
        <v>4832</v>
      </c>
      <c r="O1390" t="s">
        <v>4833</v>
      </c>
      <c r="P1390" t="s">
        <v>4834</v>
      </c>
      <c r="Q1390" t="s">
        <v>3820</v>
      </c>
      <c r="R1390">
        <v>700</v>
      </c>
      <c r="S1390">
        <v>700</v>
      </c>
      <c r="T1390">
        <v>381</v>
      </c>
      <c r="U1390">
        <v>13</v>
      </c>
      <c r="V1390">
        <v>13</v>
      </c>
      <c r="W1390">
        <v>17</v>
      </c>
      <c r="Z1390" t="s">
        <v>607</v>
      </c>
      <c r="AA1390">
        <v>2.0000000000000001E-4</v>
      </c>
      <c r="AB1390">
        <v>6.0000000000000001E-3</v>
      </c>
      <c r="AC1390">
        <v>1.4999999999999999E-2</v>
      </c>
      <c r="AD1390">
        <v>4.0000000000000002E-4</v>
      </c>
      <c r="AE1390">
        <v>0.85899999999999999</v>
      </c>
      <c r="AF1390">
        <v>7.22E-2</v>
      </c>
      <c r="AG1390">
        <v>3.3599999999999998E-2</v>
      </c>
      <c r="AH1390">
        <v>3.3E-3</v>
      </c>
      <c r="AI1390">
        <v>7.0000000000000001E-3</v>
      </c>
      <c r="AJ1390">
        <v>1.1999999999999999E-3</v>
      </c>
      <c r="AK1390">
        <v>1E-3</v>
      </c>
      <c r="AL1390">
        <v>3.8000000000000002E-4</v>
      </c>
      <c r="AM1390">
        <v>1.3999999999999999E-4</v>
      </c>
      <c r="AN1390">
        <v>1.1E-4</v>
      </c>
      <c r="AO1390">
        <v>0</v>
      </c>
      <c r="AP1390">
        <v>0</v>
      </c>
      <c r="AQ1390" t="s">
        <v>607</v>
      </c>
      <c r="AR1390" t="s">
        <v>607</v>
      </c>
      <c r="AS1390" t="s">
        <v>607</v>
      </c>
      <c r="AT1390" t="s">
        <v>607</v>
      </c>
      <c r="AU1390" t="s">
        <v>606</v>
      </c>
      <c r="BK1390">
        <v>3.0000000000000001E-5</v>
      </c>
      <c r="BL1390">
        <v>1.0000000000000001E-5</v>
      </c>
      <c r="BM1390">
        <v>3.0000000000000001E-5</v>
      </c>
      <c r="BN1390">
        <v>0</v>
      </c>
      <c r="BO1390">
        <v>0</v>
      </c>
      <c r="BP1390">
        <v>0</v>
      </c>
      <c r="BQ1390">
        <v>0</v>
      </c>
      <c r="BR1390">
        <v>2.1000000000000001E-4</v>
      </c>
      <c r="BS1390">
        <v>6.9999999999999994E-5</v>
      </c>
      <c r="BT1390">
        <v>6.0000000000000002E-5</v>
      </c>
      <c r="BU1390">
        <v>6.0000000000000002E-5</v>
      </c>
      <c r="BV1390">
        <v>0.66100000000000003</v>
      </c>
      <c r="BW1390">
        <v>0.8101216</v>
      </c>
      <c r="BX1390">
        <v>19.100000000000001</v>
      </c>
      <c r="BY1390">
        <v>4628.8999999999996</v>
      </c>
      <c r="BZ1390">
        <v>209.6</v>
      </c>
      <c r="CB1390">
        <v>102.3</v>
      </c>
      <c r="CC1390">
        <v>3.5321536469999999</v>
      </c>
      <c r="CD1390">
        <v>3.5291513160000001</v>
      </c>
      <c r="CE1390">
        <v>204.62</v>
      </c>
      <c r="CF1390" t="s">
        <v>609</v>
      </c>
      <c r="CG1390">
        <v>400</v>
      </c>
      <c r="CH1390" t="s">
        <v>3833</v>
      </c>
      <c r="CI1390" t="s">
        <v>157</v>
      </c>
      <c r="CJ1390" t="s">
        <v>3822</v>
      </c>
      <c r="CL1390">
        <v>1286</v>
      </c>
      <c r="CM1390">
        <v>1292.5</v>
      </c>
      <c r="CN1390">
        <v>1275</v>
      </c>
      <c r="CO1390">
        <v>1280</v>
      </c>
      <c r="CU1390">
        <v>700.4</v>
      </c>
      <c r="CV1390">
        <v>695.1</v>
      </c>
      <c r="CW1390" t="s">
        <v>4836</v>
      </c>
      <c r="CX1390">
        <v>0</v>
      </c>
      <c r="CY1390" t="s">
        <v>677</v>
      </c>
    </row>
    <row r="1391" spans="1:103" hidden="1">
      <c r="B1391">
        <v>52576</v>
      </c>
      <c r="C1391" t="s">
        <v>3816</v>
      </c>
      <c r="D1391" t="s">
        <v>592</v>
      </c>
      <c r="E1391" t="s">
        <v>3163</v>
      </c>
      <c r="F1391" t="s">
        <v>594</v>
      </c>
      <c r="G1391" t="s">
        <v>4842</v>
      </c>
      <c r="H1391">
        <v>18945</v>
      </c>
      <c r="I1391" t="s">
        <v>616</v>
      </c>
      <c r="J1391" t="s">
        <v>3818</v>
      </c>
      <c r="K1391">
        <v>17911</v>
      </c>
      <c r="L1391" t="s">
        <v>3810</v>
      </c>
      <c r="M1391" t="s">
        <v>3819</v>
      </c>
      <c r="N1391" t="s">
        <v>4832</v>
      </c>
      <c r="O1391" t="s">
        <v>4833</v>
      </c>
      <c r="P1391" t="s">
        <v>4834</v>
      </c>
      <c r="Q1391" t="s">
        <v>3820</v>
      </c>
      <c r="R1391">
        <v>1800</v>
      </c>
      <c r="S1391">
        <v>1800</v>
      </c>
      <c r="T1391">
        <v>1430</v>
      </c>
      <c r="U1391">
        <v>18</v>
      </c>
      <c r="V1391">
        <v>18</v>
      </c>
      <c r="W1391">
        <v>17</v>
      </c>
      <c r="Y1391" t="s">
        <v>3541</v>
      </c>
      <c r="Z1391" t="s">
        <v>607</v>
      </c>
      <c r="AA1391">
        <v>1E-4</v>
      </c>
      <c r="AB1391">
        <v>2.3E-3</v>
      </c>
      <c r="AC1391">
        <v>3.1699999999999999E-2</v>
      </c>
      <c r="AD1391">
        <v>2.8E-3</v>
      </c>
      <c r="AE1391">
        <v>0.78139999999999998</v>
      </c>
      <c r="AF1391">
        <v>0.1074</v>
      </c>
      <c r="AG1391">
        <v>5.57E-2</v>
      </c>
      <c r="AH1391">
        <v>5.0000000000000001E-3</v>
      </c>
      <c r="AI1391">
        <v>9.1999999999999998E-3</v>
      </c>
      <c r="AJ1391">
        <v>1.6999999999999999E-3</v>
      </c>
      <c r="AK1391">
        <v>1.2999999999999999E-3</v>
      </c>
      <c r="AL1391">
        <v>6.4000000000000005E-4</v>
      </c>
      <c r="AM1391">
        <v>4.0000000000000003E-5</v>
      </c>
      <c r="AN1391">
        <v>1.4999999999999999E-4</v>
      </c>
      <c r="AO1391">
        <v>0</v>
      </c>
      <c r="AP1391">
        <v>0</v>
      </c>
      <c r="AQ1391" t="s">
        <v>607</v>
      </c>
      <c r="AR1391" t="s">
        <v>607</v>
      </c>
      <c r="AS1391" t="s">
        <v>607</v>
      </c>
      <c r="AT1391" t="s">
        <v>607</v>
      </c>
      <c r="AU1391" t="s">
        <v>606</v>
      </c>
      <c r="BK1391">
        <v>2.0000000000000002E-5</v>
      </c>
      <c r="BL1391">
        <v>1.0000000000000001E-5</v>
      </c>
      <c r="BM1391">
        <v>2.0000000000000002E-5</v>
      </c>
      <c r="BN1391">
        <v>0</v>
      </c>
      <c r="BO1391">
        <v>0</v>
      </c>
      <c r="BP1391">
        <v>0</v>
      </c>
      <c r="BQ1391">
        <v>0</v>
      </c>
      <c r="BR1391">
        <v>3.5E-4</v>
      </c>
      <c r="BS1391">
        <v>9.0000000000000006E-5</v>
      </c>
      <c r="BT1391">
        <v>5.0000000000000002E-5</v>
      </c>
      <c r="BU1391">
        <v>3.0000000000000001E-5</v>
      </c>
      <c r="BV1391">
        <v>0.72299999999999998</v>
      </c>
      <c r="BW1391">
        <v>0.88610880000000003</v>
      </c>
      <c r="BX1391">
        <v>21</v>
      </c>
      <c r="BY1391">
        <v>4688.1000000000004</v>
      </c>
      <c r="BZ1391">
        <v>221.4</v>
      </c>
      <c r="CB1391">
        <v>100.7</v>
      </c>
      <c r="CC1391">
        <v>3.4769097969999998</v>
      </c>
      <c r="CD1391">
        <v>3.473954424</v>
      </c>
      <c r="CE1391">
        <v>202.62</v>
      </c>
      <c r="CF1391" t="s">
        <v>673</v>
      </c>
      <c r="CG1391">
        <v>800</v>
      </c>
      <c r="CH1391" t="s">
        <v>3821</v>
      </c>
      <c r="CI1391" t="s">
        <v>157</v>
      </c>
      <c r="CJ1391" t="s">
        <v>3822</v>
      </c>
      <c r="CU1391">
        <v>700.4</v>
      </c>
      <c r="CV1391">
        <v>695.1</v>
      </c>
      <c r="CW1391" t="s">
        <v>4836</v>
      </c>
      <c r="CX1391">
        <v>2800</v>
      </c>
      <c r="CY1391" t="s">
        <v>677</v>
      </c>
    </row>
    <row r="1392" spans="1:103" hidden="1">
      <c r="B1392">
        <v>52649</v>
      </c>
      <c r="C1392" t="s">
        <v>3989</v>
      </c>
      <c r="D1392" t="s">
        <v>592</v>
      </c>
      <c r="E1392" t="s">
        <v>3163</v>
      </c>
      <c r="F1392" t="s">
        <v>594</v>
      </c>
      <c r="G1392" t="s">
        <v>4843</v>
      </c>
      <c r="H1392">
        <v>18531</v>
      </c>
      <c r="I1392" t="s">
        <v>616</v>
      </c>
      <c r="J1392" t="s">
        <v>3991</v>
      </c>
      <c r="K1392">
        <v>17912</v>
      </c>
      <c r="L1392" t="s">
        <v>3810</v>
      </c>
      <c r="M1392" t="s">
        <v>3350</v>
      </c>
      <c r="N1392" t="s">
        <v>4832</v>
      </c>
      <c r="O1392" t="s">
        <v>4833</v>
      </c>
      <c r="P1392" t="s">
        <v>4834</v>
      </c>
      <c r="Q1392" t="s">
        <v>3995</v>
      </c>
      <c r="R1392">
        <v>700</v>
      </c>
      <c r="S1392">
        <v>700</v>
      </c>
      <c r="T1392">
        <v>470</v>
      </c>
      <c r="U1392">
        <v>12</v>
      </c>
      <c r="V1392">
        <v>12</v>
      </c>
      <c r="W1392">
        <v>19</v>
      </c>
      <c r="Z1392" t="s">
        <v>607</v>
      </c>
      <c r="AA1392">
        <v>2.0000000000000001E-4</v>
      </c>
      <c r="AB1392">
        <v>2.7000000000000001E-3</v>
      </c>
      <c r="AC1392">
        <v>2.7E-2</v>
      </c>
      <c r="AD1392">
        <v>1E-4</v>
      </c>
      <c r="AE1392">
        <v>0.86550000000000005</v>
      </c>
      <c r="AF1392">
        <v>6.6600000000000006E-2</v>
      </c>
      <c r="AG1392">
        <v>2.3099999999999999E-2</v>
      </c>
      <c r="AH1392">
        <v>2.5000000000000001E-3</v>
      </c>
      <c r="AI1392">
        <v>6.1999999999999998E-3</v>
      </c>
      <c r="AJ1392">
        <v>1.5E-3</v>
      </c>
      <c r="AK1392">
        <v>1.9E-3</v>
      </c>
      <c r="AL1392">
        <v>8.4000000000000003E-4</v>
      </c>
      <c r="AM1392">
        <v>1E-4</v>
      </c>
      <c r="AN1392">
        <v>5.5000000000000003E-4</v>
      </c>
      <c r="AO1392">
        <v>6.0000000000000002E-5</v>
      </c>
      <c r="AP1392">
        <v>0</v>
      </c>
      <c r="AQ1392" t="s">
        <v>607</v>
      </c>
      <c r="AR1392" t="s">
        <v>607</v>
      </c>
      <c r="AS1392" t="s">
        <v>607</v>
      </c>
      <c r="AT1392" t="s">
        <v>606</v>
      </c>
      <c r="AU1392" t="s">
        <v>606</v>
      </c>
      <c r="BK1392">
        <v>5.0000000000000002E-5</v>
      </c>
      <c r="BL1392">
        <v>1.0000000000000001E-5</v>
      </c>
      <c r="BM1392">
        <v>6.0000000000000002E-5</v>
      </c>
      <c r="BN1392">
        <v>1.0000000000000001E-5</v>
      </c>
      <c r="BO1392">
        <v>1.0000000000000001E-5</v>
      </c>
      <c r="BP1392">
        <v>2.0000000000000002E-5</v>
      </c>
      <c r="BQ1392">
        <v>0</v>
      </c>
      <c r="BR1392">
        <v>6.4999999999999997E-4</v>
      </c>
      <c r="BS1392">
        <v>1.3999999999999999E-4</v>
      </c>
      <c r="BT1392">
        <v>1.1E-4</v>
      </c>
      <c r="BU1392">
        <v>9.0000000000000006E-5</v>
      </c>
      <c r="BV1392">
        <v>0.66200000000000003</v>
      </c>
      <c r="BW1392">
        <v>0.81134720000000005</v>
      </c>
      <c r="BX1392">
        <v>19.2</v>
      </c>
      <c r="BY1392">
        <v>4665</v>
      </c>
      <c r="BZ1392">
        <v>209.1</v>
      </c>
      <c r="CB1392">
        <v>100.7</v>
      </c>
      <c r="CC1392">
        <v>3.4769097969999998</v>
      </c>
      <c r="CD1392">
        <v>3.473954424</v>
      </c>
      <c r="CE1392">
        <v>202.26</v>
      </c>
      <c r="CF1392" t="s">
        <v>609</v>
      </c>
      <c r="CG1392">
        <v>125</v>
      </c>
      <c r="CH1392" t="s">
        <v>3996</v>
      </c>
      <c r="CJ1392" t="s">
        <v>3822</v>
      </c>
      <c r="CL1392">
        <v>1315.5</v>
      </c>
      <c r="CM1392">
        <v>1322</v>
      </c>
      <c r="CN1392">
        <v>1306</v>
      </c>
      <c r="CO1392">
        <v>1312</v>
      </c>
      <c r="CP1392">
        <v>1298</v>
      </c>
      <c r="CQ1392">
        <v>1301</v>
      </c>
      <c r="CU1392">
        <v>700.4</v>
      </c>
      <c r="CV1392">
        <v>695.4</v>
      </c>
      <c r="CW1392" t="s">
        <v>4836</v>
      </c>
      <c r="CX1392">
        <v>0</v>
      </c>
      <c r="CY1392" t="s">
        <v>677</v>
      </c>
    </row>
    <row r="1393" spans="1:103" hidden="1">
      <c r="B1393">
        <v>52618</v>
      </c>
      <c r="C1393" t="s">
        <v>3842</v>
      </c>
      <c r="D1393" t="s">
        <v>592</v>
      </c>
      <c r="E1393" t="s">
        <v>3163</v>
      </c>
      <c r="F1393" t="s">
        <v>594</v>
      </c>
      <c r="G1393" t="s">
        <v>4844</v>
      </c>
      <c r="H1393">
        <v>12016</v>
      </c>
      <c r="I1393" t="s">
        <v>616</v>
      </c>
      <c r="J1393" t="s">
        <v>3844</v>
      </c>
      <c r="K1393">
        <v>11257</v>
      </c>
      <c r="L1393" t="s">
        <v>3810</v>
      </c>
      <c r="M1393" t="s">
        <v>3845</v>
      </c>
      <c r="N1393" t="s">
        <v>4832</v>
      </c>
      <c r="O1393" t="s">
        <v>4833</v>
      </c>
      <c r="P1393" t="s">
        <v>4834</v>
      </c>
      <c r="Q1393" t="s">
        <v>642</v>
      </c>
      <c r="R1393">
        <v>400</v>
      </c>
      <c r="S1393">
        <v>400</v>
      </c>
      <c r="T1393">
        <v>398</v>
      </c>
      <c r="U1393">
        <v>26</v>
      </c>
      <c r="V1393">
        <v>26</v>
      </c>
      <c r="W1393">
        <v>23</v>
      </c>
      <c r="Z1393">
        <v>2.0000000000000001E-4</v>
      </c>
      <c r="AA1393">
        <v>4.0000000000000002E-4</v>
      </c>
      <c r="AB1393">
        <v>2.24E-2</v>
      </c>
      <c r="AC1393">
        <v>4.0000000000000002E-4</v>
      </c>
      <c r="AD1393">
        <v>2.0000000000000001E-4</v>
      </c>
      <c r="AE1393">
        <v>0.72609999999999997</v>
      </c>
      <c r="AF1393">
        <v>0.12970000000000001</v>
      </c>
      <c r="AG1393">
        <v>7.8E-2</v>
      </c>
      <c r="AH1393">
        <v>1.18E-2</v>
      </c>
      <c r="AI1393">
        <v>1.9900000000000001E-2</v>
      </c>
      <c r="AJ1393">
        <v>4.4000000000000003E-3</v>
      </c>
      <c r="AK1393">
        <v>3.7000000000000002E-3</v>
      </c>
      <c r="AL1393">
        <v>1.1299999999999999E-3</v>
      </c>
      <c r="AM1393">
        <v>1.3999999999999999E-4</v>
      </c>
      <c r="AN1393">
        <v>4.0000000000000002E-4</v>
      </c>
      <c r="AO1393">
        <v>0</v>
      </c>
      <c r="AP1393">
        <v>0</v>
      </c>
      <c r="AQ1393" t="s">
        <v>607</v>
      </c>
      <c r="AR1393" t="s">
        <v>607</v>
      </c>
      <c r="AS1393" t="s">
        <v>607</v>
      </c>
      <c r="AT1393" t="s">
        <v>607</v>
      </c>
      <c r="AU1393" t="s">
        <v>606</v>
      </c>
      <c r="BK1393">
        <v>5.0000000000000002E-5</v>
      </c>
      <c r="BL1393">
        <v>3.0000000000000001E-5</v>
      </c>
      <c r="BM1393">
        <v>3.0000000000000001E-5</v>
      </c>
      <c r="BN1393">
        <v>0</v>
      </c>
      <c r="BO1393">
        <v>0</v>
      </c>
      <c r="BP1393">
        <v>0</v>
      </c>
      <c r="BQ1393">
        <v>0</v>
      </c>
      <c r="BR1393">
        <v>6.4000000000000005E-4</v>
      </c>
      <c r="BS1393">
        <v>2.1000000000000001E-4</v>
      </c>
      <c r="BT1393">
        <v>1E-4</v>
      </c>
      <c r="BU1393">
        <v>6.9999999999999994E-5</v>
      </c>
      <c r="BV1393">
        <v>0.77100000000000002</v>
      </c>
      <c r="BW1393">
        <v>0.94493760000000004</v>
      </c>
      <c r="BX1393">
        <v>22.3</v>
      </c>
      <c r="BY1393">
        <v>4538.5</v>
      </c>
      <c r="BZ1393">
        <v>228.4</v>
      </c>
      <c r="CB1393">
        <v>99</v>
      </c>
      <c r="CC1393">
        <v>3.418213207</v>
      </c>
      <c r="CD1393">
        <v>3.415307726</v>
      </c>
      <c r="CE1393">
        <v>198.55</v>
      </c>
      <c r="CF1393" t="s">
        <v>609</v>
      </c>
      <c r="CG1393">
        <v>200</v>
      </c>
      <c r="CH1393" t="s">
        <v>3846</v>
      </c>
      <c r="CJ1393" t="s">
        <v>3847</v>
      </c>
      <c r="CL1393">
        <v>1314</v>
      </c>
      <c r="CM1393">
        <v>1316</v>
      </c>
      <c r="CN1393">
        <v>1314</v>
      </c>
      <c r="CO1393">
        <v>1316</v>
      </c>
      <c r="CU1393">
        <v>756.8</v>
      </c>
      <c r="CV1393">
        <v>752.5</v>
      </c>
      <c r="CW1393" t="s">
        <v>4836</v>
      </c>
      <c r="CX1393">
        <v>0</v>
      </c>
      <c r="CY1393" t="s">
        <v>677</v>
      </c>
    </row>
    <row r="1394" spans="1:103" hidden="1">
      <c r="B1394">
        <v>52633</v>
      </c>
      <c r="C1394" t="s">
        <v>3823</v>
      </c>
      <c r="D1394" t="s">
        <v>592</v>
      </c>
      <c r="E1394" t="s">
        <v>3163</v>
      </c>
      <c r="F1394" t="s">
        <v>594</v>
      </c>
      <c r="G1394" t="s">
        <v>4845</v>
      </c>
      <c r="H1394">
        <v>13690</v>
      </c>
      <c r="I1394" t="s">
        <v>616</v>
      </c>
      <c r="J1394" t="s">
        <v>3825</v>
      </c>
      <c r="K1394">
        <v>19756</v>
      </c>
      <c r="L1394" t="s">
        <v>3826</v>
      </c>
      <c r="M1394" t="s">
        <v>3827</v>
      </c>
      <c r="N1394" t="s">
        <v>4832</v>
      </c>
      <c r="O1394" t="s">
        <v>4833</v>
      </c>
      <c r="P1394" t="s">
        <v>4834</v>
      </c>
      <c r="Q1394" t="s">
        <v>642</v>
      </c>
      <c r="R1394">
        <v>1200</v>
      </c>
      <c r="S1394">
        <v>1200</v>
      </c>
      <c r="T1394">
        <v>622</v>
      </c>
      <c r="U1394">
        <v>15</v>
      </c>
      <c r="V1394">
        <v>15</v>
      </c>
      <c r="W1394">
        <v>17</v>
      </c>
      <c r="Z1394" t="s">
        <v>607</v>
      </c>
      <c r="AA1394">
        <v>2.0000000000000001E-4</v>
      </c>
      <c r="AB1394">
        <v>2.5000000000000001E-3</v>
      </c>
      <c r="AC1394">
        <v>2.5600000000000001E-2</v>
      </c>
      <c r="AD1394">
        <v>2.9999999999999997E-4</v>
      </c>
      <c r="AE1394">
        <v>0.8579</v>
      </c>
      <c r="AF1394">
        <v>7.1800000000000003E-2</v>
      </c>
      <c r="AG1394">
        <v>2.6200000000000001E-2</v>
      </c>
      <c r="AH1394">
        <v>2.5999999999999999E-3</v>
      </c>
      <c r="AI1394">
        <v>6.7999999999999996E-3</v>
      </c>
      <c r="AJ1394">
        <v>1.6000000000000001E-3</v>
      </c>
      <c r="AK1394">
        <v>2E-3</v>
      </c>
      <c r="AL1394">
        <v>8.0000000000000004E-4</v>
      </c>
      <c r="AM1394">
        <v>1.7000000000000001E-4</v>
      </c>
      <c r="AN1394">
        <v>4.0000000000000002E-4</v>
      </c>
      <c r="AO1394">
        <v>6.0000000000000002E-5</v>
      </c>
      <c r="AP1394">
        <v>0</v>
      </c>
      <c r="AQ1394" t="s">
        <v>607</v>
      </c>
      <c r="AR1394" t="s">
        <v>607</v>
      </c>
      <c r="AS1394" t="s">
        <v>607</v>
      </c>
      <c r="AT1394" t="s">
        <v>607</v>
      </c>
      <c r="AU1394" t="s">
        <v>606</v>
      </c>
      <c r="BK1394">
        <v>3.0000000000000001E-5</v>
      </c>
      <c r="BL1394">
        <v>1.0000000000000001E-5</v>
      </c>
      <c r="BM1394">
        <v>4.0000000000000003E-5</v>
      </c>
      <c r="BN1394">
        <v>1.0000000000000001E-5</v>
      </c>
      <c r="BO1394">
        <v>1.0000000000000001E-5</v>
      </c>
      <c r="BP1394">
        <v>2.0000000000000002E-5</v>
      </c>
      <c r="BQ1394">
        <v>0</v>
      </c>
      <c r="BR1394">
        <v>6.8999999999999997E-4</v>
      </c>
      <c r="BS1394">
        <v>1.2E-4</v>
      </c>
      <c r="BT1394">
        <v>8.0000000000000007E-5</v>
      </c>
      <c r="BU1394">
        <v>6.0000000000000002E-5</v>
      </c>
      <c r="BV1394">
        <v>0.66800000000000004</v>
      </c>
      <c r="BW1394">
        <v>0.81870080000000001</v>
      </c>
      <c r="BX1394">
        <v>19.3</v>
      </c>
      <c r="BY1394">
        <v>4661.6000000000004</v>
      </c>
      <c r="BZ1394">
        <v>210.3</v>
      </c>
      <c r="CB1394">
        <v>101.6</v>
      </c>
      <c r="CC1394">
        <v>3.5079844630000001</v>
      </c>
      <c r="CD1394">
        <v>3.5050026760000002</v>
      </c>
      <c r="CE1394">
        <v>204.62</v>
      </c>
      <c r="CF1394" t="s">
        <v>609</v>
      </c>
      <c r="CG1394">
        <v>250</v>
      </c>
      <c r="CH1394" t="s">
        <v>3828</v>
      </c>
      <c r="CJ1394" t="s">
        <v>3829</v>
      </c>
      <c r="CU1394">
        <v>755.4</v>
      </c>
      <c r="CV1394">
        <v>751.2</v>
      </c>
      <c r="CW1394" t="s">
        <v>4836</v>
      </c>
      <c r="CX1394">
        <v>0</v>
      </c>
      <c r="CY1394" t="s">
        <v>677</v>
      </c>
    </row>
    <row r="1395" spans="1:103" hidden="1">
      <c r="B1395">
        <v>85423</v>
      </c>
      <c r="C1395" t="s">
        <v>3738</v>
      </c>
      <c r="D1395" t="s">
        <v>592</v>
      </c>
      <c r="E1395" t="s">
        <v>3163</v>
      </c>
      <c r="F1395" t="s">
        <v>594</v>
      </c>
      <c r="G1395" t="s">
        <v>4846</v>
      </c>
      <c r="H1395">
        <v>16730</v>
      </c>
      <c r="I1395" t="s">
        <v>616</v>
      </c>
      <c r="J1395" t="s">
        <v>917</v>
      </c>
      <c r="K1395">
        <v>7435</v>
      </c>
      <c r="L1395" t="s">
        <v>3184</v>
      </c>
      <c r="M1395" t="s">
        <v>3712</v>
      </c>
      <c r="N1395" t="s">
        <v>4832</v>
      </c>
      <c r="O1395" t="s">
        <v>4833</v>
      </c>
      <c r="P1395" t="s">
        <v>4834</v>
      </c>
      <c r="Q1395" t="s">
        <v>3747</v>
      </c>
      <c r="R1395">
        <v>4800</v>
      </c>
      <c r="S1395">
        <v>4800</v>
      </c>
      <c r="T1395">
        <v>3942</v>
      </c>
      <c r="U1395">
        <v>27</v>
      </c>
      <c r="V1395">
        <v>27</v>
      </c>
      <c r="W1395">
        <v>19</v>
      </c>
      <c r="Y1395" t="s">
        <v>3804</v>
      </c>
      <c r="Z1395">
        <v>1E-4</v>
      </c>
      <c r="AA1395">
        <v>4.0000000000000002E-4</v>
      </c>
      <c r="AB1395">
        <v>8.6E-3</v>
      </c>
      <c r="AC1395">
        <v>7.7000000000000002E-3</v>
      </c>
      <c r="AD1395" t="s">
        <v>607</v>
      </c>
      <c r="AE1395">
        <v>0.86460000000000004</v>
      </c>
      <c r="AF1395">
        <v>6.2799999999999995E-2</v>
      </c>
      <c r="AG1395">
        <v>3.3599999999999998E-2</v>
      </c>
      <c r="AH1395">
        <v>4.7000000000000002E-3</v>
      </c>
      <c r="AI1395">
        <v>9.1000000000000004E-3</v>
      </c>
      <c r="AJ1395">
        <v>2.2000000000000001E-3</v>
      </c>
      <c r="AK1395">
        <v>2.3999999999999998E-3</v>
      </c>
      <c r="AL1395">
        <v>1.1199999999999999E-3</v>
      </c>
      <c r="AM1395">
        <v>1.2E-4</v>
      </c>
      <c r="AN1395">
        <v>5.0000000000000001E-4</v>
      </c>
      <c r="AO1395">
        <v>5.0000000000000002E-5</v>
      </c>
      <c r="AP1395">
        <v>0</v>
      </c>
      <c r="AQ1395" t="s">
        <v>607</v>
      </c>
      <c r="AR1395" t="s">
        <v>606</v>
      </c>
      <c r="AS1395" t="s">
        <v>606</v>
      </c>
      <c r="AT1395" t="s">
        <v>606</v>
      </c>
      <c r="AU1395" t="s">
        <v>606</v>
      </c>
      <c r="BK1395">
        <v>1.4999999999999999E-4</v>
      </c>
      <c r="BL1395">
        <v>2.0000000000000002E-5</v>
      </c>
      <c r="BM1395">
        <v>1E-4</v>
      </c>
      <c r="BN1395">
        <v>1.0000000000000001E-5</v>
      </c>
      <c r="BO1395">
        <v>1.0000000000000001E-5</v>
      </c>
      <c r="BP1395">
        <v>3.0000000000000001E-5</v>
      </c>
      <c r="BQ1395">
        <v>0</v>
      </c>
      <c r="BR1395">
        <v>7.6000000000000004E-4</v>
      </c>
      <c r="BS1395">
        <v>2.7999999999999998E-4</v>
      </c>
      <c r="BT1395">
        <v>3.5E-4</v>
      </c>
      <c r="BU1395">
        <v>2.9999999999999997E-4</v>
      </c>
      <c r="BV1395">
        <v>0.66700000000000004</v>
      </c>
      <c r="BW1395">
        <v>0.81747519999999996</v>
      </c>
      <c r="BX1395">
        <v>19.3</v>
      </c>
      <c r="BY1395">
        <v>4590.3999999999996</v>
      </c>
      <c r="BZ1395">
        <v>209.8</v>
      </c>
      <c r="CB1395">
        <v>96.7</v>
      </c>
      <c r="CC1395">
        <v>3.3388001730000001</v>
      </c>
      <c r="CD1395">
        <v>3.3359621920000002</v>
      </c>
      <c r="CE1395">
        <v>192.93</v>
      </c>
      <c r="CF1395" t="s">
        <v>609</v>
      </c>
      <c r="CG1395">
        <v>2.5</v>
      </c>
      <c r="CH1395" t="s">
        <v>3748</v>
      </c>
      <c r="CJ1395" t="s">
        <v>919</v>
      </c>
      <c r="CU1395">
        <v>734</v>
      </c>
      <c r="CV1395">
        <v>729.9</v>
      </c>
      <c r="CW1395" t="s">
        <v>4847</v>
      </c>
      <c r="CX1395">
        <v>0</v>
      </c>
      <c r="CY1395" t="s">
        <v>677</v>
      </c>
    </row>
    <row r="1396" spans="1:103" hidden="1">
      <c r="A1396" t="str">
        <f>2&amp;J1396</f>
        <v>200/D-093-K/094-A-11/00</v>
      </c>
      <c r="B1396">
        <v>52717</v>
      </c>
      <c r="C1396" t="s">
        <v>3198</v>
      </c>
      <c r="D1396" t="s">
        <v>592</v>
      </c>
      <c r="E1396" t="s">
        <v>3163</v>
      </c>
      <c r="F1396" t="s">
        <v>594</v>
      </c>
      <c r="G1396" t="s">
        <v>4848</v>
      </c>
      <c r="H1396">
        <v>7926</v>
      </c>
      <c r="I1396" t="s">
        <v>616</v>
      </c>
      <c r="J1396" t="s">
        <v>667</v>
      </c>
      <c r="L1396" t="s">
        <v>874</v>
      </c>
      <c r="N1396" t="s">
        <v>4849</v>
      </c>
      <c r="O1396" t="s">
        <v>4850</v>
      </c>
      <c r="P1396" t="s">
        <v>4851</v>
      </c>
      <c r="Q1396" t="s">
        <v>3124</v>
      </c>
      <c r="R1396">
        <v>4050</v>
      </c>
      <c r="S1396">
        <v>4050</v>
      </c>
      <c r="T1396">
        <v>3408</v>
      </c>
      <c r="U1396">
        <v>25</v>
      </c>
      <c r="V1396">
        <v>25</v>
      </c>
      <c r="W1396">
        <v>22</v>
      </c>
      <c r="Z1396" t="s">
        <v>607</v>
      </c>
      <c r="AA1396">
        <v>1E-4</v>
      </c>
      <c r="AB1396">
        <v>2.7000000000000001E-3</v>
      </c>
      <c r="AC1396">
        <v>2.18E-2</v>
      </c>
      <c r="AD1396">
        <v>8.0999999999999996E-3</v>
      </c>
      <c r="AE1396">
        <v>0.8306</v>
      </c>
      <c r="AF1396">
        <v>7.8600000000000003E-2</v>
      </c>
      <c r="AG1396">
        <v>3.2300000000000002E-2</v>
      </c>
      <c r="AH1396">
        <v>5.1999999999999998E-3</v>
      </c>
      <c r="AI1396">
        <v>9.7999999999999997E-3</v>
      </c>
      <c r="AJ1396">
        <v>3.0000000000000001E-3</v>
      </c>
      <c r="AK1396">
        <v>3.0000000000000001E-3</v>
      </c>
      <c r="AL1396">
        <v>1.47E-3</v>
      </c>
      <c r="AM1396">
        <v>2.3000000000000001E-4</v>
      </c>
      <c r="AN1396">
        <v>5.6999999999999998E-4</v>
      </c>
      <c r="AO1396">
        <v>0</v>
      </c>
      <c r="AP1396">
        <v>0</v>
      </c>
      <c r="AQ1396" t="s">
        <v>606</v>
      </c>
      <c r="AR1396" t="s">
        <v>606</v>
      </c>
      <c r="AS1396" t="s">
        <v>607</v>
      </c>
      <c r="AT1396" t="s">
        <v>606</v>
      </c>
      <c r="AU1396" t="s">
        <v>606</v>
      </c>
      <c r="BK1396">
        <v>2.2000000000000001E-4</v>
      </c>
      <c r="BL1396">
        <v>5.0000000000000002E-5</v>
      </c>
      <c r="BM1396">
        <v>2.0000000000000001E-4</v>
      </c>
      <c r="BN1396">
        <v>0</v>
      </c>
      <c r="BO1396">
        <v>0</v>
      </c>
      <c r="BP1396">
        <v>0</v>
      </c>
      <c r="BQ1396">
        <v>0</v>
      </c>
      <c r="BR1396">
        <v>9.7999999999999997E-4</v>
      </c>
      <c r="BS1396">
        <v>3.1E-4</v>
      </c>
      <c r="BT1396">
        <v>4.4000000000000002E-4</v>
      </c>
      <c r="BU1396">
        <v>3.3E-4</v>
      </c>
      <c r="BV1396">
        <v>0.69699999999999995</v>
      </c>
      <c r="BW1396">
        <v>0.85424319999999998</v>
      </c>
      <c r="BX1396">
        <v>20.2</v>
      </c>
      <c r="BY1396">
        <v>4674.7</v>
      </c>
      <c r="BZ1396">
        <v>215.9</v>
      </c>
      <c r="CB1396">
        <v>94.5</v>
      </c>
      <c r="CC1396">
        <v>3.2628398789999999</v>
      </c>
      <c r="CD1396">
        <v>3.260066465</v>
      </c>
      <c r="CE1396">
        <v>187.62</v>
      </c>
      <c r="CF1396" t="s">
        <v>673</v>
      </c>
      <c r="CG1396">
        <v>8100</v>
      </c>
      <c r="CH1396" t="s">
        <v>674</v>
      </c>
      <c r="CI1396" t="s">
        <v>4683</v>
      </c>
      <c r="CJ1396" t="s">
        <v>675</v>
      </c>
      <c r="CW1396" t="s">
        <v>4007</v>
      </c>
      <c r="CX1396">
        <v>5200</v>
      </c>
      <c r="CY1396" t="s">
        <v>677</v>
      </c>
    </row>
    <row r="1397" spans="1:103" hidden="1">
      <c r="B1397">
        <v>73309</v>
      </c>
      <c r="C1397" t="s">
        <v>3718</v>
      </c>
      <c r="D1397" t="s">
        <v>592</v>
      </c>
      <c r="E1397" t="s">
        <v>3163</v>
      </c>
      <c r="F1397" t="s">
        <v>594</v>
      </c>
      <c r="G1397" t="s">
        <v>4852</v>
      </c>
      <c r="H1397">
        <v>13971</v>
      </c>
      <c r="I1397" t="s">
        <v>616</v>
      </c>
      <c r="J1397" t="s">
        <v>3720</v>
      </c>
      <c r="K1397">
        <v>7534</v>
      </c>
      <c r="L1397" t="s">
        <v>874</v>
      </c>
      <c r="M1397" t="s">
        <v>3721</v>
      </c>
      <c r="N1397" t="s">
        <v>4853</v>
      </c>
      <c r="O1397" t="s">
        <v>4854</v>
      </c>
      <c r="P1397" t="s">
        <v>4855</v>
      </c>
      <c r="Q1397" t="s">
        <v>823</v>
      </c>
      <c r="R1397">
        <v>320</v>
      </c>
      <c r="S1397">
        <v>320</v>
      </c>
      <c r="T1397">
        <v>328</v>
      </c>
      <c r="U1397">
        <v>15</v>
      </c>
      <c r="V1397">
        <v>15</v>
      </c>
      <c r="W1397">
        <v>22</v>
      </c>
      <c r="Z1397" t="s">
        <v>607</v>
      </c>
      <c r="AA1397">
        <v>2.0000000000000001E-4</v>
      </c>
      <c r="AB1397">
        <v>4.1000000000000003E-3</v>
      </c>
      <c r="AC1397">
        <v>1.32E-2</v>
      </c>
      <c r="AD1397" t="s">
        <v>607</v>
      </c>
      <c r="AE1397">
        <v>0.81859999999999999</v>
      </c>
      <c r="AF1397">
        <v>8.4599999999999995E-2</v>
      </c>
      <c r="AG1397">
        <v>4.9599999999999998E-2</v>
      </c>
      <c r="AH1397">
        <v>6.3E-3</v>
      </c>
      <c r="AI1397">
        <v>1.2699999999999999E-2</v>
      </c>
      <c r="AJ1397">
        <v>3.0000000000000001E-3</v>
      </c>
      <c r="AK1397">
        <v>3.2000000000000002E-3</v>
      </c>
      <c r="AL1397">
        <v>1.25E-3</v>
      </c>
      <c r="AM1397">
        <v>2.2000000000000001E-4</v>
      </c>
      <c r="AN1397">
        <v>6.4000000000000005E-4</v>
      </c>
      <c r="AO1397">
        <v>5.0000000000000002E-5</v>
      </c>
      <c r="AP1397">
        <v>0</v>
      </c>
      <c r="AQ1397" t="s">
        <v>606</v>
      </c>
      <c r="AR1397" t="s">
        <v>606</v>
      </c>
      <c r="AS1397" t="s">
        <v>606</v>
      </c>
      <c r="AT1397" t="s">
        <v>606</v>
      </c>
      <c r="AU1397" t="s">
        <v>606</v>
      </c>
      <c r="BK1397">
        <v>1.2999999999999999E-4</v>
      </c>
      <c r="BL1397">
        <v>3.0000000000000001E-5</v>
      </c>
      <c r="BM1397">
        <v>1.2E-4</v>
      </c>
      <c r="BN1397">
        <v>1.0000000000000001E-5</v>
      </c>
      <c r="BO1397">
        <v>1.0000000000000001E-5</v>
      </c>
      <c r="BP1397">
        <v>3.0000000000000001E-5</v>
      </c>
      <c r="BQ1397">
        <v>0</v>
      </c>
      <c r="BR1397">
        <v>9.2000000000000003E-4</v>
      </c>
      <c r="BS1397">
        <v>3.3E-4</v>
      </c>
      <c r="BT1397">
        <v>4.2000000000000002E-4</v>
      </c>
      <c r="BU1397">
        <v>3.4000000000000002E-4</v>
      </c>
      <c r="BV1397">
        <v>0.70899999999999996</v>
      </c>
      <c r="BW1397">
        <v>0.86895040000000001</v>
      </c>
      <c r="BX1397">
        <v>20.5</v>
      </c>
      <c r="BY1397">
        <v>4605.3</v>
      </c>
      <c r="BZ1397">
        <v>218</v>
      </c>
      <c r="CB1397">
        <v>96.4</v>
      </c>
      <c r="CC1397">
        <v>3.3284419509999998</v>
      </c>
      <c r="CD1397">
        <v>3.3256127750000002</v>
      </c>
      <c r="CE1397">
        <v>192.71</v>
      </c>
      <c r="CF1397" t="s">
        <v>609</v>
      </c>
      <c r="CG1397">
        <v>3</v>
      </c>
      <c r="CH1397" t="s">
        <v>4856</v>
      </c>
      <c r="CJ1397" t="s">
        <v>3723</v>
      </c>
      <c r="CU1397">
        <v>769</v>
      </c>
      <c r="CV1397">
        <v>765.2</v>
      </c>
      <c r="CW1397" t="s">
        <v>4857</v>
      </c>
      <c r="CX1397">
        <v>0</v>
      </c>
      <c r="CY1397" t="s">
        <v>677</v>
      </c>
    </row>
    <row r="1398" spans="1:103" hidden="1">
      <c r="B1398">
        <v>86448</v>
      </c>
      <c r="C1398" t="s">
        <v>4634</v>
      </c>
      <c r="D1398" t="s">
        <v>592</v>
      </c>
      <c r="E1398" t="s">
        <v>3163</v>
      </c>
      <c r="F1398" t="s">
        <v>594</v>
      </c>
      <c r="G1398" t="s">
        <v>4858</v>
      </c>
      <c r="H1398">
        <v>16938</v>
      </c>
      <c r="I1398" t="s">
        <v>616</v>
      </c>
      <c r="J1398" t="s">
        <v>3635</v>
      </c>
      <c r="L1398" t="s">
        <v>2310</v>
      </c>
      <c r="N1398" t="s">
        <v>4859</v>
      </c>
      <c r="O1398" t="s">
        <v>4860</v>
      </c>
      <c r="P1398" t="s">
        <v>4859</v>
      </c>
      <c r="Q1398" t="s">
        <v>642</v>
      </c>
      <c r="R1398">
        <v>440</v>
      </c>
      <c r="S1398">
        <v>440</v>
      </c>
      <c r="T1398">
        <v>231</v>
      </c>
      <c r="U1398">
        <v>19</v>
      </c>
      <c r="V1398">
        <v>19</v>
      </c>
      <c r="W1398">
        <v>22</v>
      </c>
      <c r="Y1398" t="s">
        <v>4664</v>
      </c>
      <c r="Z1398" t="s">
        <v>607</v>
      </c>
      <c r="AA1398">
        <v>2.0000000000000001E-4</v>
      </c>
      <c r="AB1398">
        <v>5.4999999999999997E-3</v>
      </c>
      <c r="AC1398">
        <v>4.6300000000000001E-2</v>
      </c>
      <c r="AD1398" t="s">
        <v>607</v>
      </c>
      <c r="AE1398">
        <v>0.94210000000000005</v>
      </c>
      <c r="AF1398">
        <v>5.7000000000000002E-3</v>
      </c>
      <c r="AG1398">
        <v>2.0000000000000001E-4</v>
      </c>
      <c r="AH1398" t="s">
        <v>607</v>
      </c>
      <c r="AI1398" t="s">
        <v>607</v>
      </c>
      <c r="AJ1398" t="s">
        <v>606</v>
      </c>
      <c r="AK1398" t="s">
        <v>606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 t="s">
        <v>606</v>
      </c>
      <c r="AR1398" t="s">
        <v>606</v>
      </c>
      <c r="AS1398" t="s">
        <v>606</v>
      </c>
      <c r="AT1398" t="s">
        <v>606</v>
      </c>
      <c r="AU1398" t="s">
        <v>606</v>
      </c>
      <c r="BK1398">
        <v>0</v>
      </c>
      <c r="BL1398">
        <v>0</v>
      </c>
      <c r="BM1398">
        <v>0</v>
      </c>
      <c r="BN1398">
        <v>0</v>
      </c>
      <c r="BO1398">
        <v>0</v>
      </c>
      <c r="BP1398">
        <v>0</v>
      </c>
      <c r="BQ1398">
        <v>0</v>
      </c>
      <c r="BR1398">
        <v>0</v>
      </c>
      <c r="BS1398">
        <v>0</v>
      </c>
      <c r="BT1398">
        <v>0</v>
      </c>
      <c r="BU1398">
        <v>0</v>
      </c>
      <c r="BV1398">
        <v>0.60399999999999998</v>
      </c>
      <c r="BW1398">
        <v>0.74026239999999999</v>
      </c>
      <c r="BX1398">
        <v>17.5</v>
      </c>
      <c r="BY1398">
        <v>4721.5</v>
      </c>
      <c r="BZ1398">
        <v>196.1</v>
      </c>
      <c r="CB1398">
        <v>78.099999999999994</v>
      </c>
      <c r="CC1398">
        <v>2.6965904190000001</v>
      </c>
      <c r="CD1398">
        <v>2.6942983169999999</v>
      </c>
      <c r="CE1398">
        <v>139.97999999999999</v>
      </c>
      <c r="CF1398" t="s">
        <v>609</v>
      </c>
      <c r="CG1398">
        <v>2.5</v>
      </c>
      <c r="CH1398" t="s">
        <v>4638</v>
      </c>
      <c r="CJ1398" t="s">
        <v>3639</v>
      </c>
      <c r="CW1398" t="s">
        <v>3975</v>
      </c>
      <c r="CX1398">
        <v>0</v>
      </c>
      <c r="CY1398" t="s">
        <v>677</v>
      </c>
    </row>
    <row r="1399" spans="1:103" hidden="1">
      <c r="B1399">
        <v>85426</v>
      </c>
      <c r="C1399" t="s">
        <v>2725</v>
      </c>
      <c r="D1399" t="s">
        <v>592</v>
      </c>
      <c r="E1399" t="s">
        <v>3163</v>
      </c>
      <c r="F1399" t="s">
        <v>594</v>
      </c>
      <c r="G1399" t="s">
        <v>4861</v>
      </c>
      <c r="H1399">
        <v>16403</v>
      </c>
      <c r="I1399" t="s">
        <v>616</v>
      </c>
      <c r="J1399" t="s">
        <v>2727</v>
      </c>
      <c r="L1399" t="s">
        <v>2310</v>
      </c>
      <c r="N1399" t="s">
        <v>4859</v>
      </c>
      <c r="O1399" t="s">
        <v>4860</v>
      </c>
      <c r="P1399" t="s">
        <v>4859</v>
      </c>
      <c r="Q1399" t="s">
        <v>3041</v>
      </c>
      <c r="R1399">
        <v>850</v>
      </c>
      <c r="S1399">
        <v>850</v>
      </c>
      <c r="T1399">
        <v>646</v>
      </c>
      <c r="U1399">
        <v>5</v>
      </c>
      <c r="V1399">
        <v>5</v>
      </c>
      <c r="W1399">
        <v>22</v>
      </c>
      <c r="Y1399" t="s">
        <v>4862</v>
      </c>
      <c r="Z1399" t="s">
        <v>607</v>
      </c>
      <c r="AA1399">
        <v>2.9999999999999997E-4</v>
      </c>
      <c r="AB1399">
        <v>9.5999999999999992E-3</v>
      </c>
      <c r="AC1399">
        <v>1.83E-2</v>
      </c>
      <c r="AD1399" t="s">
        <v>607</v>
      </c>
      <c r="AE1399">
        <v>0.95320000000000005</v>
      </c>
      <c r="AF1399">
        <v>1.3299999999999999E-2</v>
      </c>
      <c r="AG1399">
        <v>2.7000000000000001E-3</v>
      </c>
      <c r="AH1399">
        <v>8.0000000000000004E-4</v>
      </c>
      <c r="AI1399">
        <v>8.0000000000000004E-4</v>
      </c>
      <c r="AJ1399">
        <v>2.9999999999999997E-4</v>
      </c>
      <c r="AK1399">
        <v>2.0000000000000001E-4</v>
      </c>
      <c r="AL1399">
        <v>1.1E-4</v>
      </c>
      <c r="AM1399">
        <v>4.0000000000000003E-5</v>
      </c>
      <c r="AN1399">
        <v>6.9999999999999994E-5</v>
      </c>
      <c r="AO1399">
        <v>1E-4</v>
      </c>
      <c r="AP1399">
        <v>0</v>
      </c>
      <c r="AQ1399" t="s">
        <v>607</v>
      </c>
      <c r="AR1399" t="s">
        <v>607</v>
      </c>
      <c r="AS1399" t="s">
        <v>607</v>
      </c>
      <c r="AT1399" t="s">
        <v>606</v>
      </c>
      <c r="AU1399" t="s">
        <v>606</v>
      </c>
      <c r="BK1399">
        <v>2.0000000000000002E-5</v>
      </c>
      <c r="BL1399">
        <v>3.0000000000000001E-5</v>
      </c>
      <c r="BM1399">
        <v>1.0000000000000001E-5</v>
      </c>
      <c r="BN1399">
        <v>0</v>
      </c>
      <c r="BO1399">
        <v>0</v>
      </c>
      <c r="BP1399">
        <v>0</v>
      </c>
      <c r="BQ1399">
        <v>0</v>
      </c>
      <c r="BR1399">
        <v>6.0000000000000002E-5</v>
      </c>
      <c r="BS1399">
        <v>2.0000000000000002E-5</v>
      </c>
      <c r="BT1399">
        <v>2.0000000000000002E-5</v>
      </c>
      <c r="BU1399">
        <v>2.0000000000000002E-5</v>
      </c>
      <c r="BV1399">
        <v>0.59</v>
      </c>
      <c r="BW1399">
        <v>0.72310399999999997</v>
      </c>
      <c r="BX1399">
        <v>17.100000000000001</v>
      </c>
      <c r="BY1399">
        <v>4636.2</v>
      </c>
      <c r="BZ1399">
        <v>194.7</v>
      </c>
      <c r="CB1399">
        <v>113</v>
      </c>
      <c r="CC1399">
        <v>3.9015968929999998</v>
      </c>
      <c r="CD1399">
        <v>3.898280535</v>
      </c>
      <c r="CE1399">
        <v>228.69</v>
      </c>
      <c r="CF1399" t="s">
        <v>609</v>
      </c>
      <c r="CG1399">
        <v>20</v>
      </c>
      <c r="CH1399" t="s">
        <v>4863</v>
      </c>
      <c r="CJ1399" t="s">
        <v>2730</v>
      </c>
      <c r="CW1399" t="s">
        <v>3975</v>
      </c>
      <c r="CX1399">
        <v>0</v>
      </c>
      <c r="CY1399" t="s">
        <v>677</v>
      </c>
    </row>
    <row r="1400" spans="1:103" hidden="1">
      <c r="B1400">
        <v>85428</v>
      </c>
      <c r="C1400" t="s">
        <v>3045</v>
      </c>
      <c r="D1400" t="s">
        <v>592</v>
      </c>
      <c r="E1400" t="s">
        <v>3163</v>
      </c>
      <c r="F1400" t="s">
        <v>594</v>
      </c>
      <c r="G1400" t="s">
        <v>4864</v>
      </c>
      <c r="H1400">
        <v>17034</v>
      </c>
      <c r="I1400" t="s">
        <v>616</v>
      </c>
      <c r="J1400" t="s">
        <v>2733</v>
      </c>
      <c r="K1400">
        <v>12070</v>
      </c>
      <c r="L1400" t="s">
        <v>2310</v>
      </c>
      <c r="N1400" t="s">
        <v>4859</v>
      </c>
      <c r="O1400" t="s">
        <v>4860</v>
      </c>
      <c r="P1400" t="s">
        <v>4859</v>
      </c>
      <c r="Q1400" t="s">
        <v>3041</v>
      </c>
      <c r="R1400">
        <v>800</v>
      </c>
      <c r="S1400">
        <v>800</v>
      </c>
      <c r="T1400">
        <v>623</v>
      </c>
      <c r="U1400">
        <v>8</v>
      </c>
      <c r="V1400">
        <v>8</v>
      </c>
      <c r="W1400">
        <v>22</v>
      </c>
      <c r="Y1400" t="s">
        <v>4865</v>
      </c>
      <c r="Z1400" t="s">
        <v>607</v>
      </c>
      <c r="AA1400">
        <v>2.9999999999999997E-4</v>
      </c>
      <c r="AB1400">
        <v>9.7999999999999997E-3</v>
      </c>
      <c r="AC1400">
        <v>1.84E-2</v>
      </c>
      <c r="AD1400" t="s">
        <v>607</v>
      </c>
      <c r="AE1400">
        <v>0.95409999999999995</v>
      </c>
      <c r="AF1400">
        <v>1.26E-2</v>
      </c>
      <c r="AG1400">
        <v>1.8E-3</v>
      </c>
      <c r="AH1400">
        <v>8.0000000000000004E-4</v>
      </c>
      <c r="AI1400">
        <v>8.9999999999999998E-4</v>
      </c>
      <c r="AJ1400">
        <v>4.0000000000000002E-4</v>
      </c>
      <c r="AK1400">
        <v>2.9999999999999997E-4</v>
      </c>
      <c r="AL1400">
        <v>1.7000000000000001E-4</v>
      </c>
      <c r="AM1400">
        <v>4.0000000000000003E-5</v>
      </c>
      <c r="AN1400">
        <v>6.0000000000000002E-5</v>
      </c>
      <c r="AO1400">
        <v>9.0000000000000006E-5</v>
      </c>
      <c r="AP1400">
        <v>0</v>
      </c>
      <c r="AQ1400" t="s">
        <v>607</v>
      </c>
      <c r="AR1400" t="s">
        <v>607</v>
      </c>
      <c r="AS1400" t="s">
        <v>607</v>
      </c>
      <c r="AT1400" t="s">
        <v>607</v>
      </c>
      <c r="AU1400" t="s">
        <v>606</v>
      </c>
      <c r="BK1400">
        <v>2.0000000000000002E-5</v>
      </c>
      <c r="BL1400">
        <v>4.0000000000000003E-5</v>
      </c>
      <c r="BM1400">
        <v>1.0000000000000001E-5</v>
      </c>
      <c r="BN1400">
        <v>0</v>
      </c>
      <c r="BO1400">
        <v>0</v>
      </c>
      <c r="BP1400">
        <v>1.0000000000000001E-5</v>
      </c>
      <c r="BQ1400">
        <v>0</v>
      </c>
      <c r="BR1400">
        <v>9.0000000000000006E-5</v>
      </c>
      <c r="BS1400">
        <v>2.0000000000000002E-5</v>
      </c>
      <c r="BT1400">
        <v>2.0000000000000002E-5</v>
      </c>
      <c r="BU1400">
        <v>3.0000000000000001E-5</v>
      </c>
      <c r="BV1400">
        <v>0.59</v>
      </c>
      <c r="BW1400">
        <v>0.72310399999999997</v>
      </c>
      <c r="BX1400">
        <v>17.100000000000001</v>
      </c>
      <c r="BY1400">
        <v>4635.8999999999996</v>
      </c>
      <c r="BZ1400">
        <v>194.6</v>
      </c>
      <c r="CB1400">
        <v>112.8</v>
      </c>
      <c r="CC1400">
        <v>3.8946914110000002</v>
      </c>
      <c r="CD1400">
        <v>3.8913809239999999</v>
      </c>
      <c r="CE1400">
        <v>227.94</v>
      </c>
      <c r="CF1400" t="s">
        <v>609</v>
      </c>
      <c r="CG1400">
        <v>30</v>
      </c>
      <c r="CH1400" t="s">
        <v>2614</v>
      </c>
      <c r="CJ1400" t="s">
        <v>2316</v>
      </c>
      <c r="CU1400">
        <v>485.9</v>
      </c>
      <c r="CV1400">
        <v>481</v>
      </c>
      <c r="CW1400" t="s">
        <v>3975</v>
      </c>
      <c r="CX1400">
        <v>0</v>
      </c>
      <c r="CY1400" t="s">
        <v>677</v>
      </c>
    </row>
    <row r="1401" spans="1:103" hidden="1">
      <c r="A1401" t="str">
        <f t="shared" ref="A1401:A1402" si="13">2&amp;J1401</f>
        <v>200/D-093-K/094-A-11/00</v>
      </c>
      <c r="B1401">
        <v>52717</v>
      </c>
      <c r="C1401" t="s">
        <v>3198</v>
      </c>
      <c r="D1401" t="s">
        <v>592</v>
      </c>
      <c r="E1401" t="s">
        <v>3163</v>
      </c>
      <c r="F1401" t="s">
        <v>594</v>
      </c>
      <c r="G1401" t="s">
        <v>4866</v>
      </c>
      <c r="H1401">
        <v>1704</v>
      </c>
      <c r="I1401" t="s">
        <v>616</v>
      </c>
      <c r="J1401" t="s">
        <v>667</v>
      </c>
      <c r="L1401" t="s">
        <v>874</v>
      </c>
      <c r="N1401" t="s">
        <v>4867</v>
      </c>
      <c r="O1401" t="s">
        <v>4868</v>
      </c>
      <c r="P1401" t="s">
        <v>4869</v>
      </c>
      <c r="Q1401" t="s">
        <v>3124</v>
      </c>
      <c r="R1401">
        <v>4000</v>
      </c>
      <c r="S1401">
        <v>4000</v>
      </c>
      <c r="T1401">
        <v>3785</v>
      </c>
      <c r="U1401">
        <v>17</v>
      </c>
      <c r="V1401">
        <v>17</v>
      </c>
      <c r="W1401">
        <v>21</v>
      </c>
      <c r="Y1401" t="s">
        <v>4870</v>
      </c>
      <c r="Z1401" t="s">
        <v>607</v>
      </c>
      <c r="AA1401">
        <v>1E-4</v>
      </c>
      <c r="AB1401">
        <v>2.3E-3</v>
      </c>
      <c r="AC1401">
        <v>2.4199999999999999E-2</v>
      </c>
      <c r="AD1401">
        <v>1.2500000000000001E-2</v>
      </c>
      <c r="AE1401">
        <v>0.82950000000000002</v>
      </c>
      <c r="AF1401">
        <v>7.5999999999999998E-2</v>
      </c>
      <c r="AG1401">
        <v>3.04E-2</v>
      </c>
      <c r="AH1401">
        <v>5.1000000000000004E-3</v>
      </c>
      <c r="AI1401">
        <v>9.5999999999999992E-3</v>
      </c>
      <c r="AJ1401">
        <v>2.8999999999999998E-3</v>
      </c>
      <c r="AK1401">
        <v>2.8999999999999998E-3</v>
      </c>
      <c r="AL1401">
        <v>1.23E-3</v>
      </c>
      <c r="AM1401">
        <v>3.3E-4</v>
      </c>
      <c r="AN1401">
        <v>6.4999999999999997E-4</v>
      </c>
      <c r="AO1401">
        <v>0</v>
      </c>
      <c r="AP1401">
        <v>0</v>
      </c>
      <c r="AQ1401" t="s">
        <v>606</v>
      </c>
      <c r="AR1401" t="s">
        <v>606</v>
      </c>
      <c r="AS1401" t="s">
        <v>606</v>
      </c>
      <c r="AT1401" t="s">
        <v>606</v>
      </c>
      <c r="AU1401" t="s">
        <v>606</v>
      </c>
      <c r="BK1401">
        <v>1.8000000000000001E-4</v>
      </c>
      <c r="BL1401">
        <v>5.0000000000000002E-5</v>
      </c>
      <c r="BM1401">
        <v>1.6000000000000001E-4</v>
      </c>
      <c r="BN1401">
        <v>0</v>
      </c>
      <c r="BO1401">
        <v>0</v>
      </c>
      <c r="BP1401">
        <v>0</v>
      </c>
      <c r="BQ1401">
        <v>0</v>
      </c>
      <c r="BR1401">
        <v>9.2000000000000003E-4</v>
      </c>
      <c r="BS1401">
        <v>2.9E-4</v>
      </c>
      <c r="BT1401">
        <v>4.0000000000000002E-4</v>
      </c>
      <c r="BU1401">
        <v>2.9E-4</v>
      </c>
      <c r="BV1401">
        <v>0.69599999999999995</v>
      </c>
      <c r="BW1401">
        <v>0.85301760000000004</v>
      </c>
      <c r="BX1401">
        <v>20.2</v>
      </c>
      <c r="BY1401">
        <v>4702.2</v>
      </c>
      <c r="BZ1401">
        <v>216.1</v>
      </c>
      <c r="CB1401">
        <v>94.3</v>
      </c>
      <c r="CC1401">
        <v>3.255934398</v>
      </c>
      <c r="CD1401">
        <v>3.2531668539999998</v>
      </c>
      <c r="CE1401">
        <v>187.53</v>
      </c>
      <c r="CF1401" t="s">
        <v>673</v>
      </c>
      <c r="CG1401">
        <v>12500</v>
      </c>
      <c r="CH1401" t="s">
        <v>674</v>
      </c>
      <c r="CI1401" t="s">
        <v>4683</v>
      </c>
      <c r="CJ1401" t="s">
        <v>675</v>
      </c>
      <c r="CW1401" t="s">
        <v>4871</v>
      </c>
      <c r="CX1401">
        <v>11600</v>
      </c>
      <c r="CY1401" t="s">
        <v>677</v>
      </c>
    </row>
    <row r="1402" spans="1:103" hidden="1">
      <c r="A1402" t="str">
        <f t="shared" si="13"/>
        <v>200/D-093-K/094-A-11/00</v>
      </c>
      <c r="B1402">
        <v>85444</v>
      </c>
      <c r="C1402" t="s">
        <v>3079</v>
      </c>
      <c r="D1402" t="s">
        <v>592</v>
      </c>
      <c r="E1402" t="s">
        <v>3163</v>
      </c>
      <c r="F1402" t="s">
        <v>594</v>
      </c>
      <c r="G1402" t="s">
        <v>4872</v>
      </c>
      <c r="H1402">
        <v>6723</v>
      </c>
      <c r="I1402" t="s">
        <v>616</v>
      </c>
      <c r="J1402" t="s">
        <v>667</v>
      </c>
      <c r="L1402" t="s">
        <v>864</v>
      </c>
      <c r="N1402" t="s">
        <v>4873</v>
      </c>
      <c r="O1402" t="s">
        <v>4874</v>
      </c>
      <c r="P1402" t="s">
        <v>4875</v>
      </c>
      <c r="Q1402" t="s">
        <v>3742</v>
      </c>
      <c r="R1402">
        <v>4200</v>
      </c>
      <c r="S1402">
        <v>4200</v>
      </c>
      <c r="T1402">
        <v>3348</v>
      </c>
      <c r="U1402">
        <v>23</v>
      </c>
      <c r="V1402">
        <v>23</v>
      </c>
      <c r="W1402">
        <v>22</v>
      </c>
      <c r="Y1402" t="s">
        <v>3804</v>
      </c>
      <c r="Z1402">
        <v>1E-4</v>
      </c>
      <c r="AA1402">
        <v>1E-4</v>
      </c>
      <c r="AB1402">
        <v>2.5000000000000001E-3</v>
      </c>
      <c r="AC1402">
        <v>2.35E-2</v>
      </c>
      <c r="AD1402">
        <v>1.01E-2</v>
      </c>
      <c r="AE1402">
        <v>0.83</v>
      </c>
      <c r="AF1402">
        <v>7.7499999999999999E-2</v>
      </c>
      <c r="AG1402">
        <v>3.2300000000000002E-2</v>
      </c>
      <c r="AH1402">
        <v>5.7000000000000002E-3</v>
      </c>
      <c r="AI1402">
        <v>9.9000000000000008E-3</v>
      </c>
      <c r="AJ1402">
        <v>2.8999999999999998E-3</v>
      </c>
      <c r="AK1402">
        <v>2.7000000000000001E-3</v>
      </c>
      <c r="AL1402">
        <v>1.0200000000000001E-3</v>
      </c>
      <c r="AM1402">
        <v>6.0000000000000002E-5</v>
      </c>
      <c r="AN1402">
        <v>2.3000000000000001E-4</v>
      </c>
      <c r="AO1402">
        <v>0</v>
      </c>
      <c r="AP1402">
        <v>0</v>
      </c>
      <c r="AQ1402" t="s">
        <v>606</v>
      </c>
      <c r="AR1402" t="s">
        <v>606</v>
      </c>
      <c r="AS1402" t="s">
        <v>606</v>
      </c>
      <c r="AT1402" t="s">
        <v>606</v>
      </c>
      <c r="AU1402" t="s">
        <v>606</v>
      </c>
      <c r="BK1402">
        <v>1.3999999999999999E-4</v>
      </c>
      <c r="BL1402">
        <v>4.0000000000000003E-5</v>
      </c>
      <c r="BM1402">
        <v>6.9999999999999994E-5</v>
      </c>
      <c r="BN1402">
        <v>0</v>
      </c>
      <c r="BO1402">
        <v>0</v>
      </c>
      <c r="BP1402">
        <v>0</v>
      </c>
      <c r="BQ1402">
        <v>0</v>
      </c>
      <c r="BR1402">
        <v>6.4000000000000005E-4</v>
      </c>
      <c r="BS1402">
        <v>1.8000000000000001E-4</v>
      </c>
      <c r="BT1402">
        <v>2.2000000000000001E-4</v>
      </c>
      <c r="BU1402">
        <v>1E-4</v>
      </c>
      <c r="BV1402">
        <v>0.69299999999999995</v>
      </c>
      <c r="BW1402">
        <v>0.84934080000000001</v>
      </c>
      <c r="BX1402">
        <v>20.100000000000001</v>
      </c>
      <c r="BY1402">
        <v>4690.8</v>
      </c>
      <c r="BZ1402">
        <v>215.6</v>
      </c>
      <c r="CB1402">
        <v>90.8</v>
      </c>
      <c r="CC1402">
        <v>3.135088476</v>
      </c>
      <c r="CD1402">
        <v>3.1324236509999999</v>
      </c>
      <c r="CE1402">
        <v>179.39</v>
      </c>
      <c r="CF1402" t="s">
        <v>673</v>
      </c>
      <c r="CG1402">
        <v>10100</v>
      </c>
      <c r="CH1402" t="s">
        <v>3743</v>
      </c>
      <c r="CJ1402" t="s">
        <v>675</v>
      </c>
      <c r="CW1402" t="s">
        <v>4720</v>
      </c>
      <c r="CX1402">
        <v>6300</v>
      </c>
      <c r="CY1402" t="s">
        <v>677</v>
      </c>
    </row>
    <row r="1403" spans="1:103" hidden="1">
      <c r="C1403" t="s">
        <v>3039</v>
      </c>
      <c r="D1403" t="s">
        <v>592</v>
      </c>
      <c r="E1403" t="s">
        <v>3163</v>
      </c>
      <c r="F1403" t="s">
        <v>594</v>
      </c>
      <c r="G1403" t="s">
        <v>4876</v>
      </c>
      <c r="H1403">
        <v>6670</v>
      </c>
      <c r="I1403" t="s">
        <v>616</v>
      </c>
      <c r="J1403" t="s">
        <v>2722</v>
      </c>
      <c r="L1403" t="s">
        <v>2310</v>
      </c>
      <c r="N1403" t="s">
        <v>4877</v>
      </c>
      <c r="O1403" t="s">
        <v>4878</v>
      </c>
      <c r="P1403" t="s">
        <v>4877</v>
      </c>
      <c r="Q1403" t="s">
        <v>3041</v>
      </c>
      <c r="R1403">
        <v>4400</v>
      </c>
      <c r="S1403">
        <v>4400</v>
      </c>
      <c r="T1403">
        <v>4017</v>
      </c>
      <c r="U1403">
        <v>2</v>
      </c>
      <c r="V1403">
        <v>2</v>
      </c>
      <c r="W1403">
        <v>22</v>
      </c>
      <c r="Y1403" t="s">
        <v>4879</v>
      </c>
      <c r="Z1403" t="s">
        <v>607</v>
      </c>
      <c r="AA1403">
        <v>2.9999999999999997E-4</v>
      </c>
      <c r="AB1403">
        <v>6.8999999999999999E-3</v>
      </c>
      <c r="AC1403">
        <v>2.18E-2</v>
      </c>
      <c r="AD1403">
        <v>1E-4</v>
      </c>
      <c r="AE1403">
        <v>0.95740000000000003</v>
      </c>
      <c r="AF1403">
        <v>9.2999999999999992E-3</v>
      </c>
      <c r="AG1403">
        <v>1.6000000000000001E-3</v>
      </c>
      <c r="AH1403">
        <v>6.9999999999999999E-4</v>
      </c>
      <c r="AI1403">
        <v>5.0000000000000001E-4</v>
      </c>
      <c r="AJ1403">
        <v>2.9999999999999997E-4</v>
      </c>
      <c r="AK1403">
        <v>2.0000000000000001E-4</v>
      </c>
      <c r="AL1403">
        <v>9.0000000000000006E-5</v>
      </c>
      <c r="AM1403">
        <v>2.0000000000000002E-5</v>
      </c>
      <c r="AN1403">
        <v>2.9999999999999997E-4</v>
      </c>
      <c r="AO1403">
        <v>6.0000000000000002E-5</v>
      </c>
      <c r="AP1403">
        <v>9.0000000000000006E-5</v>
      </c>
      <c r="AQ1403" t="s">
        <v>607</v>
      </c>
      <c r="AR1403" t="s">
        <v>607</v>
      </c>
      <c r="AS1403" t="s">
        <v>607</v>
      </c>
      <c r="AT1403" t="s">
        <v>606</v>
      </c>
      <c r="AU1403" t="s">
        <v>606</v>
      </c>
      <c r="BK1403">
        <v>3.0000000000000001E-5</v>
      </c>
      <c r="BL1403">
        <v>3.0000000000000001E-5</v>
      </c>
      <c r="BM1403">
        <v>3.0000000000000001E-5</v>
      </c>
      <c r="BN1403">
        <v>0</v>
      </c>
      <c r="BO1403">
        <v>1.0000000000000001E-5</v>
      </c>
      <c r="BP1403">
        <v>3.0000000000000001E-5</v>
      </c>
      <c r="BQ1403">
        <v>1.0000000000000001E-5</v>
      </c>
      <c r="BR1403">
        <v>8.0000000000000007E-5</v>
      </c>
      <c r="BS1403">
        <v>2.0000000000000002E-5</v>
      </c>
      <c r="BT1403">
        <v>3.0000000000000001E-5</v>
      </c>
      <c r="BU1403">
        <v>6.9999999999999994E-5</v>
      </c>
      <c r="BV1403">
        <v>0.59</v>
      </c>
      <c r="BW1403">
        <v>0.72310399999999997</v>
      </c>
      <c r="BX1403">
        <v>17.100000000000001</v>
      </c>
      <c r="BY1403">
        <v>4649</v>
      </c>
      <c r="BZ1403">
        <v>194.7</v>
      </c>
      <c r="CB1403">
        <v>110.8</v>
      </c>
      <c r="CC1403">
        <v>3.8256365990000001</v>
      </c>
      <c r="CD1403">
        <v>3.8223848079999998</v>
      </c>
      <c r="CE1403">
        <v>223.17</v>
      </c>
      <c r="CF1403" t="s">
        <v>609</v>
      </c>
      <c r="CG1403">
        <v>100</v>
      </c>
      <c r="CH1403" t="s">
        <v>3043</v>
      </c>
      <c r="CJ1403" t="s">
        <v>2596</v>
      </c>
      <c r="CW1403" t="s">
        <v>3749</v>
      </c>
      <c r="CX1403">
        <v>0</v>
      </c>
      <c r="CY1403" t="s">
        <v>677</v>
      </c>
    </row>
    <row r="1404" spans="1:103" hidden="1">
      <c r="A1404" t="str">
        <f t="shared" ref="A1404:A1406" si="14">2&amp;J1404</f>
        <v>200/D-093-K/094-A-11/00</v>
      </c>
      <c r="B1404">
        <v>52717</v>
      </c>
      <c r="C1404" t="s">
        <v>3198</v>
      </c>
      <c r="D1404" t="s">
        <v>592</v>
      </c>
      <c r="E1404" t="s">
        <v>3163</v>
      </c>
      <c r="F1404" t="s">
        <v>594</v>
      </c>
      <c r="G1404" t="s">
        <v>4880</v>
      </c>
      <c r="H1404">
        <v>17235</v>
      </c>
      <c r="I1404" t="s">
        <v>616</v>
      </c>
      <c r="J1404" t="s">
        <v>667</v>
      </c>
      <c r="L1404" t="s">
        <v>874</v>
      </c>
      <c r="N1404" t="s">
        <v>4881</v>
      </c>
      <c r="O1404" t="s">
        <v>4882</v>
      </c>
      <c r="P1404" t="s">
        <v>4883</v>
      </c>
      <c r="Q1404" t="s">
        <v>3124</v>
      </c>
      <c r="R1404">
        <v>4000</v>
      </c>
      <c r="S1404">
        <v>4000</v>
      </c>
      <c r="T1404">
        <v>3321</v>
      </c>
      <c r="U1404">
        <v>13</v>
      </c>
      <c r="V1404">
        <v>13</v>
      </c>
      <c r="W1404">
        <v>22</v>
      </c>
      <c r="Z1404" t="s">
        <v>607</v>
      </c>
      <c r="AA1404">
        <v>1E-4</v>
      </c>
      <c r="AB1404">
        <v>2.2000000000000001E-3</v>
      </c>
      <c r="AC1404">
        <v>2.3800000000000002E-2</v>
      </c>
      <c r="AD1404">
        <v>1.12E-2</v>
      </c>
      <c r="AE1404">
        <v>0.82499999999999996</v>
      </c>
      <c r="AF1404">
        <v>7.7200000000000005E-2</v>
      </c>
      <c r="AG1404">
        <v>3.15E-2</v>
      </c>
      <c r="AH1404">
        <v>5.5999999999999999E-3</v>
      </c>
      <c r="AI1404">
        <v>9.9000000000000008E-3</v>
      </c>
      <c r="AJ1404">
        <v>3.3E-3</v>
      </c>
      <c r="AK1404">
        <v>3.3E-3</v>
      </c>
      <c r="AL1404">
        <v>1.83E-3</v>
      </c>
      <c r="AM1404">
        <v>4.6999999999999999E-4</v>
      </c>
      <c r="AN1404">
        <v>9.7000000000000005E-4</v>
      </c>
      <c r="AO1404">
        <v>4.0000000000000003E-5</v>
      </c>
      <c r="AP1404">
        <v>0</v>
      </c>
      <c r="AQ1404" t="s">
        <v>607</v>
      </c>
      <c r="AR1404" t="s">
        <v>607</v>
      </c>
      <c r="AS1404" t="s">
        <v>607</v>
      </c>
      <c r="AT1404" t="s">
        <v>607</v>
      </c>
      <c r="AU1404" t="s">
        <v>606</v>
      </c>
      <c r="BK1404">
        <v>2.7999999999999998E-4</v>
      </c>
      <c r="BL1404">
        <v>6.0000000000000002E-5</v>
      </c>
      <c r="BM1404">
        <v>3.1E-4</v>
      </c>
      <c r="BN1404">
        <v>1.0000000000000001E-5</v>
      </c>
      <c r="BO1404">
        <v>1.0000000000000001E-5</v>
      </c>
      <c r="BP1404">
        <v>4.0000000000000003E-5</v>
      </c>
      <c r="BQ1404">
        <v>0</v>
      </c>
      <c r="BR1404">
        <v>1.31E-3</v>
      </c>
      <c r="BS1404">
        <v>4.2000000000000002E-4</v>
      </c>
      <c r="BT1404">
        <v>6.3000000000000003E-4</v>
      </c>
      <c r="BU1404">
        <v>5.1999999999999995E-4</v>
      </c>
      <c r="BV1404">
        <v>0.70599999999999996</v>
      </c>
      <c r="BW1404">
        <v>0.86527359999999998</v>
      </c>
      <c r="BX1404">
        <v>20.5</v>
      </c>
      <c r="BY1404">
        <v>4690.3</v>
      </c>
      <c r="BZ1404">
        <v>217.4</v>
      </c>
      <c r="CB1404">
        <v>95.7</v>
      </c>
      <c r="CC1404">
        <v>3.3042727670000001</v>
      </c>
      <c r="CD1404">
        <v>3.3014641349999998</v>
      </c>
      <c r="CE1404">
        <v>190.39</v>
      </c>
      <c r="CF1404" t="s">
        <v>673</v>
      </c>
      <c r="CG1404">
        <v>11200</v>
      </c>
      <c r="CH1404" t="s">
        <v>674</v>
      </c>
      <c r="CI1404" t="s">
        <v>4683</v>
      </c>
      <c r="CJ1404" t="s">
        <v>675</v>
      </c>
      <c r="CW1404" t="s">
        <v>4884</v>
      </c>
      <c r="CX1404">
        <v>7600</v>
      </c>
      <c r="CY1404" t="s">
        <v>677</v>
      </c>
    </row>
    <row r="1405" spans="1:103" hidden="1">
      <c r="A1405" t="str">
        <f t="shared" si="14"/>
        <v>200/D-093-K/094-A-11/00</v>
      </c>
      <c r="B1405">
        <v>52717</v>
      </c>
      <c r="C1405" t="s">
        <v>3198</v>
      </c>
      <c r="D1405" t="s">
        <v>592</v>
      </c>
      <c r="E1405" t="s">
        <v>3163</v>
      </c>
      <c r="F1405" t="s">
        <v>594</v>
      </c>
      <c r="G1405" t="s">
        <v>4885</v>
      </c>
      <c r="H1405">
        <v>13954</v>
      </c>
      <c r="I1405" t="s">
        <v>616</v>
      </c>
      <c r="J1405" t="s">
        <v>667</v>
      </c>
      <c r="L1405" t="s">
        <v>874</v>
      </c>
      <c r="N1405" t="s">
        <v>4886</v>
      </c>
      <c r="O1405" t="s">
        <v>4887</v>
      </c>
      <c r="P1405" t="s">
        <v>4888</v>
      </c>
      <c r="Q1405" t="s">
        <v>3124</v>
      </c>
      <c r="R1405">
        <v>4000</v>
      </c>
      <c r="S1405">
        <v>4000</v>
      </c>
      <c r="T1405">
        <v>3275</v>
      </c>
      <c r="U1405">
        <v>15</v>
      </c>
      <c r="V1405">
        <v>15</v>
      </c>
      <c r="W1405">
        <v>21</v>
      </c>
      <c r="Z1405" t="s">
        <v>607</v>
      </c>
      <c r="AA1405">
        <v>1E-4</v>
      </c>
      <c r="AB1405">
        <v>2.5999999999999999E-3</v>
      </c>
      <c r="AC1405">
        <v>2.1499999999999998E-2</v>
      </c>
      <c r="AD1405">
        <v>7.1999999999999998E-3</v>
      </c>
      <c r="AE1405">
        <v>0.82930000000000004</v>
      </c>
      <c r="AF1405">
        <v>7.9399999999999998E-2</v>
      </c>
      <c r="AG1405">
        <v>3.44E-2</v>
      </c>
      <c r="AH1405">
        <v>5.4000000000000003E-3</v>
      </c>
      <c r="AI1405">
        <v>0.01</v>
      </c>
      <c r="AJ1405">
        <v>3.0000000000000001E-3</v>
      </c>
      <c r="AK1405">
        <v>2.8999999999999998E-3</v>
      </c>
      <c r="AL1405">
        <v>1.3500000000000001E-3</v>
      </c>
      <c r="AM1405">
        <v>4.0999999999999999E-4</v>
      </c>
      <c r="AN1405">
        <v>3.3E-4</v>
      </c>
      <c r="AO1405">
        <v>0</v>
      </c>
      <c r="AP1405">
        <v>0</v>
      </c>
      <c r="AQ1405" t="s">
        <v>606</v>
      </c>
      <c r="AR1405" t="s">
        <v>606</v>
      </c>
      <c r="AS1405" t="s">
        <v>606</v>
      </c>
      <c r="AT1405" t="s">
        <v>606</v>
      </c>
      <c r="AU1405" t="s">
        <v>606</v>
      </c>
      <c r="BK1405">
        <v>1.6000000000000001E-4</v>
      </c>
      <c r="BL1405">
        <v>5.0000000000000002E-5</v>
      </c>
      <c r="BM1405">
        <v>1.2999999999999999E-4</v>
      </c>
      <c r="BN1405">
        <v>0</v>
      </c>
      <c r="BO1405">
        <v>0</v>
      </c>
      <c r="BP1405">
        <v>0</v>
      </c>
      <c r="BQ1405">
        <v>0</v>
      </c>
      <c r="BR1405">
        <v>8.9999999999999998E-4</v>
      </c>
      <c r="BS1405">
        <v>2.7E-4</v>
      </c>
      <c r="BT1405">
        <v>3.6000000000000002E-4</v>
      </c>
      <c r="BU1405">
        <v>2.4000000000000001E-4</v>
      </c>
      <c r="BV1405">
        <v>0.69599999999999995</v>
      </c>
      <c r="BW1405">
        <v>0.85301760000000004</v>
      </c>
      <c r="BX1405">
        <v>20.2</v>
      </c>
      <c r="BY1405">
        <v>4670</v>
      </c>
      <c r="BZ1405">
        <v>215.9</v>
      </c>
      <c r="CB1405">
        <v>93.8</v>
      </c>
      <c r="CC1405">
        <v>3.2386706950000002</v>
      </c>
      <c r="CD1405">
        <v>3.235917825</v>
      </c>
      <c r="CE1405">
        <v>186.49</v>
      </c>
      <c r="CF1405" t="s">
        <v>673</v>
      </c>
      <c r="CG1405">
        <v>7200</v>
      </c>
      <c r="CH1405" t="s">
        <v>674</v>
      </c>
      <c r="CI1405" t="s">
        <v>4683</v>
      </c>
      <c r="CJ1405" t="s">
        <v>675</v>
      </c>
      <c r="CW1405" t="s">
        <v>4889</v>
      </c>
      <c r="CX1405">
        <v>5700</v>
      </c>
      <c r="CY1405" t="s">
        <v>677</v>
      </c>
    </row>
    <row r="1406" spans="1:103" hidden="1">
      <c r="A1406" t="str">
        <f t="shared" si="14"/>
        <v>200/D-093-K/094-A-11/00</v>
      </c>
      <c r="B1406">
        <v>52717</v>
      </c>
      <c r="C1406" t="s">
        <v>3198</v>
      </c>
      <c r="D1406" t="s">
        <v>592</v>
      </c>
      <c r="E1406" t="s">
        <v>3163</v>
      </c>
      <c r="F1406" t="s">
        <v>594</v>
      </c>
      <c r="G1406" t="s">
        <v>4890</v>
      </c>
      <c r="H1406">
        <v>6610</v>
      </c>
      <c r="I1406" t="s">
        <v>616</v>
      </c>
      <c r="J1406" t="s">
        <v>667</v>
      </c>
      <c r="L1406" t="s">
        <v>874</v>
      </c>
      <c r="N1406" t="s">
        <v>4891</v>
      </c>
      <c r="O1406" t="s">
        <v>4892</v>
      </c>
      <c r="P1406" t="s">
        <v>4893</v>
      </c>
      <c r="Q1406" t="s">
        <v>3124</v>
      </c>
      <c r="R1406">
        <v>4000</v>
      </c>
      <c r="S1406">
        <v>4000</v>
      </c>
      <c r="T1406">
        <v>3456</v>
      </c>
      <c r="U1406">
        <v>29</v>
      </c>
      <c r="V1406">
        <v>29</v>
      </c>
      <c r="W1406">
        <v>21</v>
      </c>
      <c r="Y1406" t="s">
        <v>4894</v>
      </c>
      <c r="Z1406" t="s">
        <v>607</v>
      </c>
      <c r="AA1406">
        <v>1E-4</v>
      </c>
      <c r="AB1406">
        <v>2.5999999999999999E-3</v>
      </c>
      <c r="AC1406">
        <v>2.1700000000000001E-2</v>
      </c>
      <c r="AD1406">
        <v>8.8999999999999999E-3</v>
      </c>
      <c r="AE1406">
        <v>0.82430000000000003</v>
      </c>
      <c r="AF1406">
        <v>7.8799999999999995E-2</v>
      </c>
      <c r="AG1406">
        <v>3.5799999999999998E-2</v>
      </c>
      <c r="AH1406">
        <v>5.1999999999999998E-3</v>
      </c>
      <c r="AI1406">
        <v>1.0200000000000001E-2</v>
      </c>
      <c r="AJ1406">
        <v>3.3E-3</v>
      </c>
      <c r="AK1406">
        <v>3.3E-3</v>
      </c>
      <c r="AL1406">
        <v>1.74E-3</v>
      </c>
      <c r="AM1406">
        <v>4.4000000000000002E-4</v>
      </c>
      <c r="AN1406">
        <v>7.6999999999999996E-4</v>
      </c>
      <c r="AO1406">
        <v>0</v>
      </c>
      <c r="AP1406">
        <v>0</v>
      </c>
      <c r="AQ1406" t="s">
        <v>606</v>
      </c>
      <c r="AR1406" t="s">
        <v>606</v>
      </c>
      <c r="AS1406" t="s">
        <v>606</v>
      </c>
      <c r="AT1406" t="s">
        <v>606</v>
      </c>
      <c r="AU1406" t="s">
        <v>606</v>
      </c>
      <c r="BK1406">
        <v>2.1000000000000001E-4</v>
      </c>
      <c r="BL1406">
        <v>6.0000000000000002E-5</v>
      </c>
      <c r="BM1406">
        <v>1.7000000000000001E-4</v>
      </c>
      <c r="BN1406">
        <v>0</v>
      </c>
      <c r="BO1406">
        <v>0</v>
      </c>
      <c r="BP1406">
        <v>0</v>
      </c>
      <c r="BQ1406">
        <v>0</v>
      </c>
      <c r="BR1406">
        <v>1.1999999999999999E-3</v>
      </c>
      <c r="BS1406">
        <v>3.6000000000000002E-4</v>
      </c>
      <c r="BT1406">
        <v>4.8999999999999998E-4</v>
      </c>
      <c r="BU1406">
        <v>3.6000000000000002E-4</v>
      </c>
      <c r="BV1406">
        <v>0.70399999999999996</v>
      </c>
      <c r="BW1406">
        <v>0.86282239999999999</v>
      </c>
      <c r="BX1406">
        <v>20.399999999999999</v>
      </c>
      <c r="BY1406">
        <v>4674.7</v>
      </c>
      <c r="BZ1406">
        <v>217.2</v>
      </c>
      <c r="CB1406">
        <v>94.7</v>
      </c>
      <c r="CC1406">
        <v>3.2697453599999999</v>
      </c>
      <c r="CD1406">
        <v>3.2669660770000002</v>
      </c>
      <c r="CE1406">
        <v>188.77</v>
      </c>
      <c r="CF1406" t="s">
        <v>673</v>
      </c>
      <c r="CG1406">
        <v>8900</v>
      </c>
      <c r="CH1406" t="s">
        <v>674</v>
      </c>
      <c r="CI1406" t="s">
        <v>4683</v>
      </c>
      <c r="CJ1406" t="s">
        <v>675</v>
      </c>
      <c r="CW1406" t="s">
        <v>4895</v>
      </c>
      <c r="CX1406">
        <v>4900</v>
      </c>
      <c r="CY1406" t="s">
        <v>677</v>
      </c>
    </row>
    <row r="1407" spans="1:103" hidden="1">
      <c r="C1407" t="s">
        <v>4896</v>
      </c>
      <c r="D1407" t="s">
        <v>592</v>
      </c>
      <c r="E1407" t="s">
        <v>4897</v>
      </c>
      <c r="F1407" t="s">
        <v>594</v>
      </c>
      <c r="G1407" t="s">
        <v>4898</v>
      </c>
      <c r="H1407">
        <v>8972</v>
      </c>
      <c r="I1407" t="s">
        <v>597</v>
      </c>
      <c r="J1407" t="s">
        <v>4899</v>
      </c>
      <c r="L1407" t="s">
        <v>638</v>
      </c>
      <c r="M1407" t="s">
        <v>4900</v>
      </c>
      <c r="N1407" t="s">
        <v>4901</v>
      </c>
      <c r="O1407" t="s">
        <v>4902</v>
      </c>
      <c r="P1407" t="s">
        <v>4903</v>
      </c>
      <c r="Q1407" t="s">
        <v>642</v>
      </c>
      <c r="R1407">
        <v>40</v>
      </c>
      <c r="S1407">
        <v>40</v>
      </c>
      <c r="T1407">
        <v>58</v>
      </c>
      <c r="U1407">
        <v>5</v>
      </c>
      <c r="V1407">
        <v>5</v>
      </c>
      <c r="W1407">
        <v>21</v>
      </c>
      <c r="Z1407">
        <v>1E-4</v>
      </c>
      <c r="AA1407">
        <v>2.9999999999999997E-4</v>
      </c>
      <c r="AB1407">
        <v>9.4999999999999998E-3</v>
      </c>
      <c r="AC1407">
        <v>0.1108</v>
      </c>
      <c r="AD1407">
        <v>3.0000000000000001E-3</v>
      </c>
      <c r="AE1407">
        <v>0.87519999999999998</v>
      </c>
      <c r="AF1407">
        <v>1.1000000000000001E-3</v>
      </c>
      <c r="AG1407" t="s">
        <v>607</v>
      </c>
      <c r="AH1407" t="s">
        <v>607</v>
      </c>
      <c r="AI1407" t="s">
        <v>607</v>
      </c>
      <c r="AJ1407" t="s">
        <v>607</v>
      </c>
      <c r="AK1407" t="s">
        <v>607</v>
      </c>
      <c r="AL1407" t="s">
        <v>607</v>
      </c>
      <c r="AM1407" t="s">
        <v>607</v>
      </c>
      <c r="BV1407">
        <v>0.66700000000000004</v>
      </c>
      <c r="BW1407">
        <v>0.81747519999999996</v>
      </c>
      <c r="BX1407">
        <v>19.3</v>
      </c>
      <c r="BY1407">
        <v>4907.3</v>
      </c>
      <c r="BZ1407">
        <v>203.2</v>
      </c>
      <c r="CB1407">
        <v>122.7</v>
      </c>
      <c r="CC1407">
        <v>4.2365127319999996</v>
      </c>
      <c r="CD1407">
        <v>4.2329116960000004</v>
      </c>
      <c r="CE1407">
        <v>245.47</v>
      </c>
      <c r="CF1407" t="s">
        <v>609</v>
      </c>
      <c r="CG1407">
        <v>3000</v>
      </c>
      <c r="CJ1407" t="s">
        <v>4904</v>
      </c>
      <c r="CW1407" t="s">
        <v>4905</v>
      </c>
      <c r="CX1407">
        <v>300</v>
      </c>
      <c r="CY1407" t="s">
        <v>677</v>
      </c>
    </row>
    <row r="1408" spans="1:103" hidden="1">
      <c r="B1408">
        <v>83944</v>
      </c>
      <c r="C1408" t="s">
        <v>1741</v>
      </c>
      <c r="D1408" t="s">
        <v>592</v>
      </c>
      <c r="E1408" t="s">
        <v>3163</v>
      </c>
      <c r="F1408" t="s">
        <v>594</v>
      </c>
      <c r="G1408" t="s">
        <v>4906</v>
      </c>
      <c r="H1408">
        <v>13696</v>
      </c>
      <c r="I1408" t="s">
        <v>616</v>
      </c>
      <c r="J1408" t="s">
        <v>1302</v>
      </c>
      <c r="L1408" t="s">
        <v>617</v>
      </c>
      <c r="N1408" t="s">
        <v>4907</v>
      </c>
      <c r="O1408" t="s">
        <v>4908</v>
      </c>
      <c r="P1408" t="s">
        <v>4909</v>
      </c>
      <c r="Q1408" t="s">
        <v>693</v>
      </c>
      <c r="R1408">
        <v>20</v>
      </c>
      <c r="S1408">
        <v>20</v>
      </c>
      <c r="T1408">
        <v>68</v>
      </c>
      <c r="U1408">
        <v>22</v>
      </c>
      <c r="V1408">
        <v>22</v>
      </c>
      <c r="W1408">
        <v>21</v>
      </c>
      <c r="Z1408" t="s">
        <v>607</v>
      </c>
      <c r="AA1408" t="s">
        <v>606</v>
      </c>
      <c r="AB1408">
        <v>2.3E-3</v>
      </c>
      <c r="AC1408">
        <v>0.99260000000000004</v>
      </c>
      <c r="AD1408">
        <v>1E-3</v>
      </c>
      <c r="AE1408">
        <v>4.1000000000000003E-3</v>
      </c>
      <c r="AF1408" t="s">
        <v>606</v>
      </c>
      <c r="AG1408" t="s">
        <v>607</v>
      </c>
      <c r="AH1408" t="s">
        <v>606</v>
      </c>
      <c r="AI1408" t="s">
        <v>606</v>
      </c>
      <c r="AJ1408" t="s">
        <v>607</v>
      </c>
      <c r="AK1408" t="s">
        <v>607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 t="s">
        <v>606</v>
      </c>
      <c r="AR1408" t="s">
        <v>606</v>
      </c>
      <c r="AS1408" t="s">
        <v>606</v>
      </c>
      <c r="AT1408" t="s">
        <v>606</v>
      </c>
      <c r="AU1408" t="s">
        <v>606</v>
      </c>
      <c r="BK1408">
        <v>0</v>
      </c>
      <c r="BL1408">
        <v>0</v>
      </c>
      <c r="BM1408">
        <v>0</v>
      </c>
      <c r="BN1408">
        <v>0</v>
      </c>
      <c r="BO1408">
        <v>0</v>
      </c>
      <c r="BP1408">
        <v>0</v>
      </c>
      <c r="BQ1408">
        <v>0</v>
      </c>
      <c r="BR1408">
        <v>0</v>
      </c>
      <c r="BS1408">
        <v>0</v>
      </c>
      <c r="BT1408">
        <v>0</v>
      </c>
      <c r="BU1408">
        <v>0</v>
      </c>
      <c r="BV1408">
        <v>1.514</v>
      </c>
      <c r="BW1408">
        <v>1.8555584000000001</v>
      </c>
      <c r="BX1408">
        <v>43.8</v>
      </c>
      <c r="BY1408">
        <v>7357.6</v>
      </c>
      <c r="BZ1408">
        <v>303.3</v>
      </c>
      <c r="CB1408">
        <v>89.4</v>
      </c>
      <c r="CC1408">
        <v>3.0867501079999999</v>
      </c>
      <c r="CD1408">
        <v>3.0841263699999999</v>
      </c>
      <c r="CE1408">
        <v>166.39</v>
      </c>
      <c r="CF1408" t="s">
        <v>609</v>
      </c>
      <c r="CG1408">
        <v>1000</v>
      </c>
      <c r="CH1408" t="s">
        <v>695</v>
      </c>
      <c r="CJ1408" t="s">
        <v>624</v>
      </c>
      <c r="CW1408" t="s">
        <v>4910</v>
      </c>
      <c r="CX1408">
        <v>0</v>
      </c>
      <c r="CY1408" t="s">
        <v>677</v>
      </c>
    </row>
    <row r="1409" spans="2:103" hidden="1">
      <c r="B1409">
        <v>79041</v>
      </c>
      <c r="C1409" t="s">
        <v>3105</v>
      </c>
      <c r="D1409" t="s">
        <v>592</v>
      </c>
      <c r="E1409" t="s">
        <v>3163</v>
      </c>
      <c r="F1409" t="s">
        <v>594</v>
      </c>
      <c r="G1409" t="s">
        <v>4911</v>
      </c>
      <c r="H1409">
        <v>13513</v>
      </c>
      <c r="I1409" t="s">
        <v>616</v>
      </c>
      <c r="J1409" t="s">
        <v>1302</v>
      </c>
      <c r="L1409" t="s">
        <v>617</v>
      </c>
      <c r="N1409" t="s">
        <v>4907</v>
      </c>
      <c r="O1409" t="s">
        <v>4908</v>
      </c>
      <c r="P1409" t="s">
        <v>4909</v>
      </c>
      <c r="Q1409" t="s">
        <v>3979</v>
      </c>
      <c r="R1409">
        <v>7400</v>
      </c>
      <c r="S1409">
        <v>7400</v>
      </c>
      <c r="T1409">
        <v>6384</v>
      </c>
      <c r="U1409">
        <v>25</v>
      </c>
      <c r="V1409">
        <v>25</v>
      </c>
      <c r="W1409">
        <v>21</v>
      </c>
      <c r="Y1409" t="s">
        <v>4912</v>
      </c>
      <c r="Z1409" t="s">
        <v>607</v>
      </c>
      <c r="AA1409">
        <v>4.0000000000000002E-4</v>
      </c>
      <c r="AB1409">
        <v>8.8000000000000005E-3</v>
      </c>
      <c r="AC1409">
        <v>1.34E-2</v>
      </c>
      <c r="AD1409" t="s">
        <v>606</v>
      </c>
      <c r="AE1409">
        <v>0.97</v>
      </c>
      <c r="AF1409">
        <v>5.7000000000000002E-3</v>
      </c>
      <c r="AG1409">
        <v>1E-3</v>
      </c>
      <c r="AH1409">
        <v>2.0000000000000001E-4</v>
      </c>
      <c r="AI1409">
        <v>1E-4</v>
      </c>
      <c r="AJ1409">
        <v>1E-4</v>
      </c>
      <c r="AK1409">
        <v>1E-4</v>
      </c>
      <c r="AL1409">
        <v>1.2E-4</v>
      </c>
      <c r="AM1409">
        <v>0</v>
      </c>
      <c r="AN1409">
        <v>0</v>
      </c>
      <c r="AO1409">
        <v>0</v>
      </c>
      <c r="AP1409">
        <v>0</v>
      </c>
      <c r="AQ1409" t="s">
        <v>607</v>
      </c>
      <c r="AR1409" t="s">
        <v>607</v>
      </c>
      <c r="AS1409" t="s">
        <v>606</v>
      </c>
      <c r="AT1409" t="s">
        <v>606</v>
      </c>
      <c r="AU1409" t="s">
        <v>606</v>
      </c>
      <c r="BK1409">
        <v>0</v>
      </c>
      <c r="BL1409">
        <v>2.0000000000000002E-5</v>
      </c>
      <c r="BM1409">
        <v>0</v>
      </c>
      <c r="BN1409">
        <v>0</v>
      </c>
      <c r="BO1409">
        <v>0</v>
      </c>
      <c r="BP1409">
        <v>0</v>
      </c>
      <c r="BQ1409">
        <v>0</v>
      </c>
      <c r="BR1409">
        <v>6.0000000000000002E-5</v>
      </c>
      <c r="BS1409">
        <v>0</v>
      </c>
      <c r="BT1409">
        <v>0</v>
      </c>
      <c r="BU1409">
        <v>0</v>
      </c>
      <c r="BV1409">
        <v>0.57599999999999996</v>
      </c>
      <c r="BW1409">
        <v>0.70594559999999995</v>
      </c>
      <c r="BX1409">
        <v>16.7</v>
      </c>
      <c r="BY1409">
        <v>4624</v>
      </c>
      <c r="BZ1409">
        <v>192.5</v>
      </c>
      <c r="CB1409">
        <v>98.5</v>
      </c>
      <c r="CC1409">
        <v>3.4009495040000002</v>
      </c>
      <c r="CD1409">
        <v>3.3980586970000002</v>
      </c>
      <c r="CE1409">
        <v>199.69</v>
      </c>
      <c r="CF1409" t="s">
        <v>609</v>
      </c>
      <c r="CG1409">
        <v>0</v>
      </c>
      <c r="CH1409" t="s">
        <v>631</v>
      </c>
      <c r="CJ1409" t="s">
        <v>624</v>
      </c>
      <c r="CW1409" t="s">
        <v>4910</v>
      </c>
      <c r="CX1409">
        <v>0</v>
      </c>
      <c r="CY1409" t="s">
        <v>677</v>
      </c>
    </row>
    <row r="1410" spans="2:103" hidden="1">
      <c r="B1410">
        <v>83942</v>
      </c>
      <c r="C1410" t="s">
        <v>2139</v>
      </c>
      <c r="D1410" t="s">
        <v>592</v>
      </c>
      <c r="E1410" t="s">
        <v>3163</v>
      </c>
      <c r="F1410" t="s">
        <v>594</v>
      </c>
      <c r="G1410" t="s">
        <v>4913</v>
      </c>
      <c r="H1410">
        <v>17958</v>
      </c>
      <c r="I1410" t="s">
        <v>616</v>
      </c>
      <c r="J1410" t="s">
        <v>1302</v>
      </c>
      <c r="L1410" t="s">
        <v>617</v>
      </c>
      <c r="N1410" t="s">
        <v>4907</v>
      </c>
      <c r="O1410" t="s">
        <v>4908</v>
      </c>
      <c r="P1410" t="s">
        <v>4914</v>
      </c>
      <c r="Q1410" t="s">
        <v>4040</v>
      </c>
      <c r="R1410">
        <v>950</v>
      </c>
      <c r="S1410">
        <v>950</v>
      </c>
      <c r="T1410">
        <v>857</v>
      </c>
      <c r="U1410">
        <v>24</v>
      </c>
      <c r="V1410">
        <v>24</v>
      </c>
      <c r="W1410">
        <v>21</v>
      </c>
      <c r="Z1410" t="s">
        <v>607</v>
      </c>
      <c r="AA1410">
        <v>5.0000000000000001E-4</v>
      </c>
      <c r="AB1410">
        <v>9.5999999999999992E-3</v>
      </c>
      <c r="AC1410">
        <v>1.6199999999999999E-2</v>
      </c>
      <c r="AD1410" t="s">
        <v>606</v>
      </c>
      <c r="AE1410">
        <v>0.96650000000000003</v>
      </c>
      <c r="AF1410">
        <v>5.4999999999999997E-3</v>
      </c>
      <c r="AG1410">
        <v>8.9999999999999998E-4</v>
      </c>
      <c r="AH1410">
        <v>2.9999999999999997E-4</v>
      </c>
      <c r="AI1410">
        <v>2.0000000000000001E-4</v>
      </c>
      <c r="AJ1410">
        <v>2.0000000000000001E-4</v>
      </c>
      <c r="AK1410">
        <v>1E-4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 t="s">
        <v>607</v>
      </c>
      <c r="AR1410" t="s">
        <v>607</v>
      </c>
      <c r="AS1410" t="s">
        <v>607</v>
      </c>
      <c r="AT1410" t="s">
        <v>606</v>
      </c>
      <c r="AU1410" t="s">
        <v>606</v>
      </c>
      <c r="BK1410">
        <v>0</v>
      </c>
      <c r="BL1410">
        <v>0</v>
      </c>
      <c r="BM1410">
        <v>0</v>
      </c>
      <c r="BN1410">
        <v>0</v>
      </c>
      <c r="BO1410">
        <v>0</v>
      </c>
      <c r="BP1410">
        <v>0</v>
      </c>
      <c r="BQ1410">
        <v>0</v>
      </c>
      <c r="BR1410">
        <v>0</v>
      </c>
      <c r="BS1410">
        <v>0</v>
      </c>
      <c r="BT1410">
        <v>0</v>
      </c>
      <c r="BU1410">
        <v>0</v>
      </c>
      <c r="BV1410">
        <v>0.57799999999999996</v>
      </c>
      <c r="BW1410">
        <v>0.70839680000000005</v>
      </c>
      <c r="BX1410">
        <v>16.7</v>
      </c>
      <c r="BY1410">
        <v>4630.7</v>
      </c>
      <c r="BZ1410">
        <v>192.7</v>
      </c>
      <c r="CB1410">
        <v>132.9</v>
      </c>
      <c r="CC1410">
        <v>4.5886922739999996</v>
      </c>
      <c r="CD1410">
        <v>4.5847918859999996</v>
      </c>
      <c r="CE1410">
        <v>265.60000000000002</v>
      </c>
      <c r="CF1410" t="s">
        <v>609</v>
      </c>
      <c r="CG1410">
        <v>0</v>
      </c>
      <c r="CH1410" t="s">
        <v>2457</v>
      </c>
      <c r="CJ1410" t="s">
        <v>624</v>
      </c>
      <c r="CW1410" t="s">
        <v>4910</v>
      </c>
      <c r="CX1410">
        <v>0</v>
      </c>
      <c r="CY1410" t="s">
        <v>677</v>
      </c>
    </row>
    <row r="1411" spans="2:103" hidden="1">
      <c r="B1411">
        <v>79043</v>
      </c>
      <c r="C1411" t="s">
        <v>1741</v>
      </c>
      <c r="D1411" t="s">
        <v>592</v>
      </c>
      <c r="E1411" t="s">
        <v>3163</v>
      </c>
      <c r="F1411" t="s">
        <v>594</v>
      </c>
      <c r="G1411" t="s">
        <v>4915</v>
      </c>
      <c r="H1411">
        <v>16581</v>
      </c>
      <c r="I1411" t="s">
        <v>616</v>
      </c>
      <c r="J1411" t="s">
        <v>1302</v>
      </c>
      <c r="L1411" t="s">
        <v>617</v>
      </c>
      <c r="N1411" t="s">
        <v>4907</v>
      </c>
      <c r="O1411" t="s">
        <v>4908</v>
      </c>
      <c r="P1411" t="s">
        <v>4909</v>
      </c>
      <c r="Q1411" t="s">
        <v>701</v>
      </c>
      <c r="R1411">
        <v>950</v>
      </c>
      <c r="S1411">
        <v>950</v>
      </c>
      <c r="T1411">
        <v>862</v>
      </c>
      <c r="U1411">
        <v>24</v>
      </c>
      <c r="V1411">
        <v>24</v>
      </c>
      <c r="W1411">
        <v>21</v>
      </c>
      <c r="Z1411" t="s">
        <v>607</v>
      </c>
      <c r="AA1411">
        <v>5.0000000000000001E-4</v>
      </c>
      <c r="AB1411">
        <v>9.4000000000000004E-3</v>
      </c>
      <c r="AC1411">
        <v>1.7999999999999999E-2</v>
      </c>
      <c r="AD1411" t="s">
        <v>606</v>
      </c>
      <c r="AE1411">
        <v>0.96540000000000004</v>
      </c>
      <c r="AF1411">
        <v>5.3E-3</v>
      </c>
      <c r="AG1411">
        <v>8.9999999999999998E-4</v>
      </c>
      <c r="AH1411">
        <v>2.0000000000000001E-4</v>
      </c>
      <c r="AI1411">
        <v>1E-4</v>
      </c>
      <c r="AJ1411">
        <v>1E-4</v>
      </c>
      <c r="AK1411">
        <v>1E-4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 t="s">
        <v>607</v>
      </c>
      <c r="AR1411" t="s">
        <v>607</v>
      </c>
      <c r="AS1411" t="s">
        <v>607</v>
      </c>
      <c r="AT1411" t="s">
        <v>606</v>
      </c>
      <c r="AU1411" t="s">
        <v>606</v>
      </c>
      <c r="BK1411">
        <v>0</v>
      </c>
      <c r="BL1411">
        <v>0</v>
      </c>
      <c r="BM1411">
        <v>0</v>
      </c>
      <c r="BN1411">
        <v>0</v>
      </c>
      <c r="BO1411">
        <v>0</v>
      </c>
      <c r="BP1411">
        <v>0</v>
      </c>
      <c r="BQ1411">
        <v>0</v>
      </c>
      <c r="BR1411">
        <v>0</v>
      </c>
      <c r="BS1411">
        <v>0</v>
      </c>
      <c r="BT1411">
        <v>0</v>
      </c>
      <c r="BU1411">
        <v>0</v>
      </c>
      <c r="BV1411">
        <v>0.57899999999999996</v>
      </c>
      <c r="BW1411">
        <v>0.70962239999999999</v>
      </c>
      <c r="BX1411">
        <v>16.8</v>
      </c>
      <c r="BY1411">
        <v>4636.2</v>
      </c>
      <c r="BZ1411">
        <v>192.8</v>
      </c>
      <c r="CB1411">
        <v>117.5</v>
      </c>
      <c r="CC1411">
        <v>4.0569702200000002</v>
      </c>
      <c r="CD1411">
        <v>4.053521795</v>
      </c>
      <c r="CE1411">
        <v>231.6</v>
      </c>
      <c r="CF1411" t="s">
        <v>609</v>
      </c>
      <c r="CG1411">
        <v>0</v>
      </c>
      <c r="CH1411" t="s">
        <v>703</v>
      </c>
      <c r="CJ1411" t="s">
        <v>624</v>
      </c>
      <c r="CW1411" t="s">
        <v>4910</v>
      </c>
      <c r="CX1411">
        <v>0</v>
      </c>
      <c r="CY1411" t="s">
        <v>677</v>
      </c>
    </row>
    <row r="1412" spans="2:103" hidden="1">
      <c r="B1412">
        <v>83948</v>
      </c>
      <c r="C1412" t="s">
        <v>1741</v>
      </c>
      <c r="D1412" t="s">
        <v>592</v>
      </c>
      <c r="E1412" t="s">
        <v>3163</v>
      </c>
      <c r="F1412" t="s">
        <v>594</v>
      </c>
      <c r="G1412" t="s">
        <v>4916</v>
      </c>
      <c r="H1412">
        <v>9100</v>
      </c>
      <c r="I1412" t="s">
        <v>616</v>
      </c>
      <c r="J1412" t="s">
        <v>1302</v>
      </c>
      <c r="L1412" t="s">
        <v>617</v>
      </c>
      <c r="N1412" t="s">
        <v>4907</v>
      </c>
      <c r="O1412" t="s">
        <v>4908</v>
      </c>
      <c r="P1412" t="s">
        <v>4909</v>
      </c>
      <c r="Q1412" t="s">
        <v>1771</v>
      </c>
      <c r="R1412">
        <v>130</v>
      </c>
      <c r="S1412">
        <v>130</v>
      </c>
      <c r="T1412">
        <v>32</v>
      </c>
      <c r="U1412">
        <v>7</v>
      </c>
      <c r="V1412">
        <v>7</v>
      </c>
      <c r="W1412">
        <v>21</v>
      </c>
      <c r="Y1412" t="s">
        <v>4917</v>
      </c>
      <c r="Z1412">
        <v>1E-4</v>
      </c>
      <c r="AA1412">
        <v>5.9999999999999995E-4</v>
      </c>
      <c r="AB1412">
        <v>1.4800000000000001E-2</v>
      </c>
      <c r="AC1412">
        <v>2.7900000000000001E-2</v>
      </c>
      <c r="AD1412" t="s">
        <v>607</v>
      </c>
      <c r="AE1412">
        <v>0.9415</v>
      </c>
      <c r="AF1412">
        <v>9.4000000000000004E-3</v>
      </c>
      <c r="AG1412">
        <v>1.9E-3</v>
      </c>
      <c r="AH1412">
        <v>5.9999999999999995E-4</v>
      </c>
      <c r="AI1412">
        <v>5.0000000000000001E-4</v>
      </c>
      <c r="AJ1412">
        <v>5.0000000000000001E-4</v>
      </c>
      <c r="AK1412">
        <v>2.9999999999999997E-4</v>
      </c>
      <c r="AL1412">
        <v>5.5000000000000003E-4</v>
      </c>
      <c r="AM1412">
        <v>2.2000000000000001E-4</v>
      </c>
      <c r="AN1412">
        <v>5.0000000000000001E-4</v>
      </c>
      <c r="AO1412">
        <v>1E-4</v>
      </c>
      <c r="AP1412">
        <v>0</v>
      </c>
      <c r="AQ1412" t="s">
        <v>607</v>
      </c>
      <c r="AR1412" t="s">
        <v>606</v>
      </c>
      <c r="AS1412" t="s">
        <v>606</v>
      </c>
      <c r="AT1412" t="s">
        <v>606</v>
      </c>
      <c r="AU1412" t="s">
        <v>606</v>
      </c>
      <c r="BK1412">
        <v>1.0000000000000001E-5</v>
      </c>
      <c r="BL1412">
        <v>5.0000000000000002E-5</v>
      </c>
      <c r="BM1412">
        <v>0</v>
      </c>
      <c r="BN1412">
        <v>0</v>
      </c>
      <c r="BO1412">
        <v>0</v>
      </c>
      <c r="BP1412">
        <v>0</v>
      </c>
      <c r="BQ1412">
        <v>0</v>
      </c>
      <c r="BR1412">
        <v>2.9999999999999997E-4</v>
      </c>
      <c r="BS1412">
        <v>4.0000000000000003E-5</v>
      </c>
      <c r="BT1412">
        <v>3.0000000000000001E-5</v>
      </c>
      <c r="BU1412">
        <v>1E-4</v>
      </c>
      <c r="BV1412">
        <v>0.60199999999999998</v>
      </c>
      <c r="BW1412">
        <v>0.7378112</v>
      </c>
      <c r="BX1412">
        <v>17.399999999999999</v>
      </c>
      <c r="BY1412">
        <v>4652.7</v>
      </c>
      <c r="BZ1412">
        <v>195.2</v>
      </c>
      <c r="CB1412">
        <v>105.2</v>
      </c>
      <c r="CC1412">
        <v>3.6322831249999998</v>
      </c>
      <c r="CD1412">
        <v>3.6291956839999999</v>
      </c>
      <c r="CE1412">
        <v>214.02</v>
      </c>
      <c r="CF1412" t="s">
        <v>609</v>
      </c>
      <c r="CG1412">
        <v>20</v>
      </c>
      <c r="CH1412" t="s">
        <v>1772</v>
      </c>
      <c r="CI1412" t="s">
        <v>157</v>
      </c>
      <c r="CJ1412" t="s">
        <v>624</v>
      </c>
      <c r="CW1412" t="s">
        <v>4910</v>
      </c>
      <c r="CX1412">
        <v>0</v>
      </c>
      <c r="CY1412" t="s">
        <v>677</v>
      </c>
    </row>
    <row r="1413" spans="2:103" hidden="1">
      <c r="B1413">
        <v>83945</v>
      </c>
      <c r="C1413" t="s">
        <v>1741</v>
      </c>
      <c r="D1413" t="s">
        <v>592</v>
      </c>
      <c r="E1413" t="s">
        <v>3163</v>
      </c>
      <c r="F1413" t="s">
        <v>594</v>
      </c>
      <c r="G1413" t="s">
        <v>4918</v>
      </c>
      <c r="H1413">
        <v>8672</v>
      </c>
      <c r="I1413" t="s">
        <v>616</v>
      </c>
      <c r="J1413" t="s">
        <v>1302</v>
      </c>
      <c r="L1413" t="s">
        <v>617</v>
      </c>
      <c r="N1413" t="s">
        <v>4907</v>
      </c>
      <c r="O1413" t="s">
        <v>4908</v>
      </c>
      <c r="P1413" t="s">
        <v>4909</v>
      </c>
      <c r="Q1413" t="s">
        <v>2082</v>
      </c>
      <c r="R1413">
        <v>600</v>
      </c>
      <c r="S1413">
        <v>600</v>
      </c>
      <c r="T1413">
        <v>410</v>
      </c>
      <c r="U1413">
        <v>4</v>
      </c>
      <c r="V1413">
        <v>4</v>
      </c>
      <c r="W1413">
        <v>21</v>
      </c>
      <c r="Y1413" t="s">
        <v>4919</v>
      </c>
      <c r="Z1413" t="s">
        <v>607</v>
      </c>
      <c r="AA1413">
        <v>2.0000000000000001E-4</v>
      </c>
      <c r="AB1413">
        <v>5.1000000000000004E-3</v>
      </c>
      <c r="AC1413">
        <v>7.5300000000000006E-2</v>
      </c>
      <c r="AD1413" t="s">
        <v>607</v>
      </c>
      <c r="AE1413">
        <v>0.91500000000000004</v>
      </c>
      <c r="AF1413">
        <v>3.3E-3</v>
      </c>
      <c r="AG1413">
        <v>5.0000000000000001E-4</v>
      </c>
      <c r="AH1413">
        <v>2.9999999999999997E-4</v>
      </c>
      <c r="AI1413">
        <v>1E-4</v>
      </c>
      <c r="AJ1413">
        <v>1E-4</v>
      </c>
      <c r="AK1413" t="s">
        <v>607</v>
      </c>
      <c r="AL1413">
        <v>0</v>
      </c>
      <c r="AM1413">
        <v>0</v>
      </c>
      <c r="AN1413">
        <v>9.0000000000000006E-5</v>
      </c>
      <c r="AO1413">
        <v>0</v>
      </c>
      <c r="AP1413">
        <v>0</v>
      </c>
      <c r="AQ1413" t="s">
        <v>607</v>
      </c>
      <c r="AR1413" t="s">
        <v>606</v>
      </c>
      <c r="AS1413" t="s">
        <v>606</v>
      </c>
      <c r="AT1413" t="s">
        <v>606</v>
      </c>
      <c r="AU1413" t="s">
        <v>606</v>
      </c>
      <c r="BK1413">
        <v>0</v>
      </c>
      <c r="BL1413">
        <v>0</v>
      </c>
      <c r="BM1413">
        <v>0</v>
      </c>
      <c r="BN1413">
        <v>0</v>
      </c>
      <c r="BO1413">
        <v>0</v>
      </c>
      <c r="BP1413">
        <v>0</v>
      </c>
      <c r="BQ1413">
        <v>0</v>
      </c>
      <c r="BR1413">
        <v>0</v>
      </c>
      <c r="BS1413">
        <v>0</v>
      </c>
      <c r="BT1413">
        <v>0</v>
      </c>
      <c r="BU1413">
        <v>1.0000000000000001E-5</v>
      </c>
      <c r="BV1413">
        <v>0.63200000000000001</v>
      </c>
      <c r="BW1413">
        <v>0.77457920000000002</v>
      </c>
      <c r="BX1413">
        <v>18.3</v>
      </c>
      <c r="BY1413">
        <v>4800.8</v>
      </c>
      <c r="BZ1413">
        <v>199.4</v>
      </c>
      <c r="CB1413">
        <v>112.8</v>
      </c>
      <c r="CC1413">
        <v>3.8946914110000002</v>
      </c>
      <c r="CD1413">
        <v>3.8913809239999999</v>
      </c>
      <c r="CE1413">
        <v>229.21</v>
      </c>
      <c r="CF1413" t="s">
        <v>609</v>
      </c>
      <c r="CG1413">
        <v>40</v>
      </c>
      <c r="CH1413" t="s">
        <v>2083</v>
      </c>
      <c r="CJ1413" t="s">
        <v>624</v>
      </c>
      <c r="CW1413" t="s">
        <v>4910</v>
      </c>
      <c r="CX1413">
        <v>0</v>
      </c>
      <c r="CY1413" t="s">
        <v>677</v>
      </c>
    </row>
    <row r="1414" spans="2:103" hidden="1">
      <c r="B1414">
        <v>80725</v>
      </c>
      <c r="C1414" t="s">
        <v>2139</v>
      </c>
      <c r="D1414" t="s">
        <v>592</v>
      </c>
      <c r="E1414" t="s">
        <v>3163</v>
      </c>
      <c r="F1414" t="s">
        <v>594</v>
      </c>
      <c r="G1414" t="s">
        <v>4920</v>
      </c>
      <c r="H1414">
        <v>14148</v>
      </c>
      <c r="I1414" t="s">
        <v>616</v>
      </c>
      <c r="J1414" t="s">
        <v>1302</v>
      </c>
      <c r="L1414" t="s">
        <v>617</v>
      </c>
      <c r="N1414" t="s">
        <v>4907</v>
      </c>
      <c r="O1414" t="s">
        <v>4908</v>
      </c>
      <c r="P1414" t="s">
        <v>4914</v>
      </c>
      <c r="Q1414" t="s">
        <v>4027</v>
      </c>
      <c r="R1414">
        <v>400</v>
      </c>
      <c r="S1414">
        <v>400</v>
      </c>
      <c r="T1414">
        <v>399</v>
      </c>
      <c r="U1414">
        <v>19</v>
      </c>
      <c r="V1414">
        <v>19</v>
      </c>
      <c r="W1414">
        <v>21</v>
      </c>
      <c r="Y1414" t="s">
        <v>4424</v>
      </c>
      <c r="Z1414" t="s">
        <v>607</v>
      </c>
      <c r="AA1414">
        <v>4.0000000000000002E-4</v>
      </c>
      <c r="AB1414">
        <v>8.6E-3</v>
      </c>
      <c r="AC1414">
        <v>1.3299999999999999E-2</v>
      </c>
      <c r="AD1414" t="s">
        <v>606</v>
      </c>
      <c r="AE1414">
        <v>0.97070000000000001</v>
      </c>
      <c r="AF1414">
        <v>5.1000000000000004E-3</v>
      </c>
      <c r="AG1414">
        <v>8.0000000000000004E-4</v>
      </c>
      <c r="AH1414">
        <v>2.9999999999999997E-4</v>
      </c>
      <c r="AI1414">
        <v>2.0000000000000001E-4</v>
      </c>
      <c r="AJ1414">
        <v>2.9999999999999997E-4</v>
      </c>
      <c r="AK1414">
        <v>2.0000000000000001E-4</v>
      </c>
      <c r="AL1414">
        <v>3.0000000000000001E-5</v>
      </c>
      <c r="AM1414">
        <v>0</v>
      </c>
      <c r="AN1414">
        <v>0</v>
      </c>
      <c r="AO1414">
        <v>0</v>
      </c>
      <c r="AP1414">
        <v>0</v>
      </c>
      <c r="AQ1414" t="s">
        <v>607</v>
      </c>
      <c r="AR1414" t="s">
        <v>607</v>
      </c>
      <c r="AS1414" t="s">
        <v>607</v>
      </c>
      <c r="AT1414" t="s">
        <v>607</v>
      </c>
      <c r="AU1414" t="s">
        <v>606</v>
      </c>
      <c r="BK1414">
        <v>0</v>
      </c>
      <c r="BL1414">
        <v>3.0000000000000001E-5</v>
      </c>
      <c r="BM1414">
        <v>0</v>
      </c>
      <c r="BN1414">
        <v>0</v>
      </c>
      <c r="BO1414">
        <v>0</v>
      </c>
      <c r="BP1414">
        <v>0</v>
      </c>
      <c r="BQ1414">
        <v>0</v>
      </c>
      <c r="BR1414">
        <v>4.0000000000000003E-5</v>
      </c>
      <c r="BS1414">
        <v>0</v>
      </c>
      <c r="BT1414">
        <v>0</v>
      </c>
      <c r="BU1414">
        <v>0</v>
      </c>
      <c r="BV1414">
        <v>0.57599999999999996</v>
      </c>
      <c r="BW1414">
        <v>0.70594559999999995</v>
      </c>
      <c r="BX1414">
        <v>16.7</v>
      </c>
      <c r="BY1414">
        <v>4623.3999999999996</v>
      </c>
      <c r="BZ1414">
        <v>192.5</v>
      </c>
      <c r="CB1414">
        <v>125.5</v>
      </c>
      <c r="CC1414">
        <v>4.3331894689999997</v>
      </c>
      <c r="CD1414">
        <v>4.3295062580000003</v>
      </c>
      <c r="CE1414">
        <v>252.63</v>
      </c>
      <c r="CF1414" t="s">
        <v>609</v>
      </c>
      <c r="CG1414">
        <v>0</v>
      </c>
      <c r="CH1414" t="s">
        <v>4028</v>
      </c>
      <c r="CJ1414" t="s">
        <v>624</v>
      </c>
      <c r="CW1414" t="s">
        <v>4910</v>
      </c>
      <c r="CX1414">
        <v>0</v>
      </c>
      <c r="CY1414" t="s">
        <v>677</v>
      </c>
    </row>
    <row r="1415" spans="2:103" hidden="1">
      <c r="C1415" t="s">
        <v>731</v>
      </c>
      <c r="D1415" t="s">
        <v>592</v>
      </c>
      <c r="E1415" t="s">
        <v>3163</v>
      </c>
      <c r="F1415" t="s">
        <v>594</v>
      </c>
      <c r="G1415" t="s">
        <v>4921</v>
      </c>
      <c r="H1415">
        <v>11693</v>
      </c>
      <c r="I1415" t="s">
        <v>616</v>
      </c>
      <c r="J1415" t="s">
        <v>1302</v>
      </c>
      <c r="L1415" t="s">
        <v>617</v>
      </c>
      <c r="N1415" t="s">
        <v>4907</v>
      </c>
      <c r="O1415" t="s">
        <v>4908</v>
      </c>
      <c r="P1415" t="s">
        <v>4909</v>
      </c>
      <c r="Q1415" t="s">
        <v>633</v>
      </c>
      <c r="R1415">
        <v>2800</v>
      </c>
      <c r="S1415">
        <v>2800</v>
      </c>
      <c r="T1415">
        <v>2450</v>
      </c>
      <c r="U1415">
        <v>23</v>
      </c>
      <c r="V1415">
        <v>23</v>
      </c>
      <c r="W1415">
        <v>21</v>
      </c>
      <c r="Y1415" t="s">
        <v>4922</v>
      </c>
      <c r="Z1415" t="s">
        <v>607</v>
      </c>
      <c r="AA1415">
        <v>4.0000000000000002E-4</v>
      </c>
      <c r="AB1415">
        <v>8.6999999999999994E-3</v>
      </c>
      <c r="AC1415">
        <v>4.9700000000000001E-2</v>
      </c>
      <c r="AD1415">
        <v>1E-4</v>
      </c>
      <c r="AE1415">
        <v>0.93389999999999995</v>
      </c>
      <c r="AF1415">
        <v>5.1999999999999998E-3</v>
      </c>
      <c r="AG1415">
        <v>1E-3</v>
      </c>
      <c r="AH1415">
        <v>2.0000000000000001E-4</v>
      </c>
      <c r="AI1415">
        <v>1E-4</v>
      </c>
      <c r="AJ1415">
        <v>1E-4</v>
      </c>
      <c r="AK1415">
        <v>1E-4</v>
      </c>
      <c r="AL1415">
        <v>9.0000000000000006E-5</v>
      </c>
      <c r="AM1415">
        <v>6.9999999999999994E-5</v>
      </c>
      <c r="AN1415">
        <v>6.9999999999999994E-5</v>
      </c>
      <c r="AO1415">
        <v>1E-4</v>
      </c>
      <c r="AP1415">
        <v>0</v>
      </c>
      <c r="AQ1415" t="s">
        <v>607</v>
      </c>
      <c r="AR1415" t="s">
        <v>607</v>
      </c>
      <c r="AS1415" t="s">
        <v>606</v>
      </c>
      <c r="AT1415" t="s">
        <v>606</v>
      </c>
      <c r="AU1415" t="s">
        <v>606</v>
      </c>
      <c r="BK1415">
        <v>1.0000000000000001E-5</v>
      </c>
      <c r="BL1415">
        <v>2.0000000000000002E-5</v>
      </c>
      <c r="BM1415">
        <v>0</v>
      </c>
      <c r="BN1415">
        <v>0</v>
      </c>
      <c r="BO1415">
        <v>0</v>
      </c>
      <c r="BP1415">
        <v>0</v>
      </c>
      <c r="BQ1415">
        <v>0</v>
      </c>
      <c r="BR1415">
        <v>9.0000000000000006E-5</v>
      </c>
      <c r="BS1415">
        <v>1.0000000000000001E-5</v>
      </c>
      <c r="BT1415">
        <v>1.0000000000000001E-5</v>
      </c>
      <c r="BU1415">
        <v>3.0000000000000001E-5</v>
      </c>
      <c r="BV1415">
        <v>0.61199999999999999</v>
      </c>
      <c r="BW1415">
        <v>0.75006720000000005</v>
      </c>
      <c r="BX1415">
        <v>17.7</v>
      </c>
      <c r="BY1415">
        <v>4724.3</v>
      </c>
      <c r="BZ1415">
        <v>196.7</v>
      </c>
      <c r="CB1415">
        <v>108.2</v>
      </c>
      <c r="CC1415">
        <v>3.7358653429999999</v>
      </c>
      <c r="CD1415">
        <v>3.7326898580000001</v>
      </c>
      <c r="CE1415">
        <v>219.73</v>
      </c>
      <c r="CF1415" t="s">
        <v>609</v>
      </c>
      <c r="CG1415">
        <v>60</v>
      </c>
      <c r="CH1415" t="s">
        <v>634</v>
      </c>
      <c r="CI1415" t="s">
        <v>157</v>
      </c>
      <c r="CJ1415" t="s">
        <v>624</v>
      </c>
      <c r="CW1415" t="s">
        <v>4910</v>
      </c>
      <c r="CX1415">
        <v>0</v>
      </c>
      <c r="CY1415" t="s">
        <v>677</v>
      </c>
    </row>
    <row r="1416" spans="2:103" hidden="1">
      <c r="B1416">
        <v>79044</v>
      </c>
      <c r="C1416" t="s">
        <v>2139</v>
      </c>
      <c r="D1416" t="s">
        <v>592</v>
      </c>
      <c r="E1416" t="s">
        <v>3163</v>
      </c>
      <c r="F1416" t="s">
        <v>594</v>
      </c>
      <c r="G1416" t="s">
        <v>4923</v>
      </c>
      <c r="H1416">
        <v>11207</v>
      </c>
      <c r="I1416" t="s">
        <v>616</v>
      </c>
      <c r="J1416" t="s">
        <v>1302</v>
      </c>
      <c r="L1416" t="s">
        <v>617</v>
      </c>
      <c r="N1416" t="s">
        <v>4907</v>
      </c>
      <c r="O1416" t="s">
        <v>4908</v>
      </c>
      <c r="P1416" t="s">
        <v>4914</v>
      </c>
      <c r="Q1416" t="s">
        <v>4012</v>
      </c>
      <c r="R1416">
        <v>10</v>
      </c>
      <c r="S1416">
        <v>10</v>
      </c>
      <c r="T1416">
        <v>15</v>
      </c>
      <c r="U1416">
        <v>24</v>
      </c>
      <c r="V1416">
        <v>24</v>
      </c>
      <c r="W1416">
        <v>21</v>
      </c>
      <c r="Z1416" t="s">
        <v>607</v>
      </c>
      <c r="AA1416" t="s">
        <v>606</v>
      </c>
      <c r="AB1416">
        <v>1.1999999999999999E-3</v>
      </c>
      <c r="AC1416">
        <v>0.98160000000000003</v>
      </c>
      <c r="AD1416">
        <v>1E-3</v>
      </c>
      <c r="AE1416">
        <v>1.61E-2</v>
      </c>
      <c r="AF1416">
        <v>1E-4</v>
      </c>
      <c r="AG1416" t="s">
        <v>607</v>
      </c>
      <c r="AH1416" t="s">
        <v>606</v>
      </c>
      <c r="AI1416" t="s">
        <v>606</v>
      </c>
      <c r="AJ1416" t="s">
        <v>607</v>
      </c>
      <c r="AK1416" t="s">
        <v>607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 t="s">
        <v>607</v>
      </c>
      <c r="AR1416" t="s">
        <v>607</v>
      </c>
      <c r="AS1416" t="s">
        <v>606</v>
      </c>
      <c r="AT1416" t="s">
        <v>606</v>
      </c>
      <c r="AU1416" t="s">
        <v>606</v>
      </c>
      <c r="BK1416">
        <v>0</v>
      </c>
      <c r="BL1416">
        <v>0</v>
      </c>
      <c r="BM1416">
        <v>0</v>
      </c>
      <c r="BN1416">
        <v>0</v>
      </c>
      <c r="BO1416">
        <v>0</v>
      </c>
      <c r="BP1416">
        <v>0</v>
      </c>
      <c r="BQ1416">
        <v>0</v>
      </c>
      <c r="BR1416">
        <v>0</v>
      </c>
      <c r="BS1416">
        <v>0</v>
      </c>
      <c r="BT1416">
        <v>0</v>
      </c>
      <c r="BU1416">
        <v>0</v>
      </c>
      <c r="BV1416">
        <v>1.5029999999999999</v>
      </c>
      <c r="BW1416">
        <v>1.8420768000000001</v>
      </c>
      <c r="BX1416">
        <v>43.5</v>
      </c>
      <c r="BY1416">
        <v>7328.1</v>
      </c>
      <c r="BZ1416">
        <v>302.2</v>
      </c>
      <c r="CB1416">
        <v>97.6</v>
      </c>
      <c r="CC1416">
        <v>3.3698748379999999</v>
      </c>
      <c r="CD1416">
        <v>3.367010445</v>
      </c>
      <c r="CE1416">
        <v>190.75</v>
      </c>
      <c r="CF1416" t="s">
        <v>609</v>
      </c>
      <c r="CG1416">
        <v>1000</v>
      </c>
      <c r="CH1416" t="s">
        <v>4014</v>
      </c>
      <c r="CJ1416" t="s">
        <v>624</v>
      </c>
      <c r="CW1416" t="s">
        <v>4910</v>
      </c>
      <c r="CX1416">
        <v>0</v>
      </c>
      <c r="CY1416" t="s">
        <v>677</v>
      </c>
    </row>
    <row r="1417" spans="2:103" hidden="1">
      <c r="B1417">
        <v>79039</v>
      </c>
      <c r="C1417" t="s">
        <v>1741</v>
      </c>
      <c r="D1417" t="s">
        <v>592</v>
      </c>
      <c r="E1417" t="s">
        <v>3163</v>
      </c>
      <c r="F1417" t="s">
        <v>594</v>
      </c>
      <c r="G1417" t="s">
        <v>4924</v>
      </c>
      <c r="H1417">
        <v>11354</v>
      </c>
      <c r="I1417" t="s">
        <v>616</v>
      </c>
      <c r="J1417" t="s">
        <v>1302</v>
      </c>
      <c r="L1417" t="s">
        <v>617</v>
      </c>
      <c r="N1417" t="s">
        <v>4907</v>
      </c>
      <c r="O1417" t="s">
        <v>4908</v>
      </c>
      <c r="P1417" t="s">
        <v>4914</v>
      </c>
      <c r="Q1417" t="s">
        <v>777</v>
      </c>
      <c r="R1417">
        <v>200</v>
      </c>
      <c r="S1417">
        <v>200</v>
      </c>
      <c r="T1417">
        <v>205</v>
      </c>
      <c r="U1417">
        <v>-1</v>
      </c>
      <c r="V1417">
        <v>-1</v>
      </c>
      <c r="W1417">
        <v>21</v>
      </c>
      <c r="Y1417" t="s">
        <v>4038</v>
      </c>
      <c r="Z1417" t="s">
        <v>607</v>
      </c>
      <c r="AA1417">
        <v>5.0000000000000001E-4</v>
      </c>
      <c r="AB1417">
        <v>1.1299999999999999E-2</v>
      </c>
      <c r="AC1417">
        <v>4.5900000000000003E-2</v>
      </c>
      <c r="AD1417" t="s">
        <v>607</v>
      </c>
      <c r="AE1417">
        <v>0.93130000000000002</v>
      </c>
      <c r="AF1417">
        <v>7.3000000000000001E-3</v>
      </c>
      <c r="AG1417">
        <v>1.1000000000000001E-3</v>
      </c>
      <c r="AH1417">
        <v>4.0000000000000002E-4</v>
      </c>
      <c r="AI1417">
        <v>2.9999999999999997E-4</v>
      </c>
      <c r="AJ1417">
        <v>2.9999999999999997E-4</v>
      </c>
      <c r="AK1417">
        <v>2.0000000000000001E-4</v>
      </c>
      <c r="AL1417">
        <v>3.6999999999999999E-4</v>
      </c>
      <c r="AM1417">
        <v>1.4999999999999999E-4</v>
      </c>
      <c r="AN1417">
        <v>4.2999999999999999E-4</v>
      </c>
      <c r="AO1417">
        <v>1E-4</v>
      </c>
      <c r="AP1417">
        <v>0</v>
      </c>
      <c r="AQ1417" t="s">
        <v>607</v>
      </c>
      <c r="AR1417" t="s">
        <v>607</v>
      </c>
      <c r="AS1417" t="s">
        <v>607</v>
      </c>
      <c r="AT1417" t="s">
        <v>607</v>
      </c>
      <c r="AU1417" t="s">
        <v>607</v>
      </c>
      <c r="BK1417">
        <v>1.0000000000000001E-5</v>
      </c>
      <c r="BL1417">
        <v>4.0000000000000003E-5</v>
      </c>
      <c r="BM1417">
        <v>0</v>
      </c>
      <c r="BN1417">
        <v>0</v>
      </c>
      <c r="BO1417">
        <v>0</v>
      </c>
      <c r="BP1417">
        <v>0</v>
      </c>
      <c r="BQ1417">
        <v>0</v>
      </c>
      <c r="BR1417">
        <v>1.9000000000000001E-4</v>
      </c>
      <c r="BS1417">
        <v>2.0000000000000002E-5</v>
      </c>
      <c r="BT1417">
        <v>2.0000000000000002E-5</v>
      </c>
      <c r="BU1417">
        <v>6.9999999999999994E-5</v>
      </c>
      <c r="BV1417">
        <v>0.61299999999999999</v>
      </c>
      <c r="BW1417">
        <v>0.75129279999999998</v>
      </c>
      <c r="BX1417">
        <v>17.8</v>
      </c>
      <c r="BY1417">
        <v>4708.7</v>
      </c>
      <c r="BZ1417">
        <v>196.7</v>
      </c>
      <c r="CB1417">
        <v>106.9</v>
      </c>
      <c r="CC1417">
        <v>3.6909797150000001</v>
      </c>
      <c r="CD1417">
        <v>3.6878423819999999</v>
      </c>
      <c r="CE1417">
        <v>216.86</v>
      </c>
      <c r="CF1417" t="s">
        <v>609</v>
      </c>
      <c r="CG1417">
        <v>45</v>
      </c>
      <c r="CH1417" t="s">
        <v>778</v>
      </c>
      <c r="CJ1417" t="s">
        <v>624</v>
      </c>
      <c r="CW1417" t="s">
        <v>4910</v>
      </c>
      <c r="CX1417">
        <v>0</v>
      </c>
      <c r="CY1417" t="s">
        <v>677</v>
      </c>
    </row>
    <row r="1418" spans="2:103" hidden="1">
      <c r="B1418">
        <v>79037</v>
      </c>
      <c r="C1418" t="s">
        <v>1741</v>
      </c>
      <c r="D1418" t="s">
        <v>592</v>
      </c>
      <c r="E1418" t="s">
        <v>3163</v>
      </c>
      <c r="F1418" t="s">
        <v>594</v>
      </c>
      <c r="G1418" t="s">
        <v>4925</v>
      </c>
      <c r="H1418">
        <v>12756</v>
      </c>
      <c r="I1418" t="s">
        <v>616</v>
      </c>
      <c r="J1418" t="s">
        <v>1302</v>
      </c>
      <c r="L1418" t="s">
        <v>617</v>
      </c>
      <c r="N1418" t="s">
        <v>4907</v>
      </c>
      <c r="O1418" t="s">
        <v>4908</v>
      </c>
      <c r="P1418" t="s">
        <v>4909</v>
      </c>
      <c r="Q1418" t="s">
        <v>783</v>
      </c>
      <c r="R1418">
        <v>510</v>
      </c>
      <c r="S1418">
        <v>510</v>
      </c>
      <c r="T1418">
        <v>540</v>
      </c>
      <c r="U1418">
        <v>-2</v>
      </c>
      <c r="V1418">
        <v>-2</v>
      </c>
      <c r="W1418">
        <v>21</v>
      </c>
      <c r="Y1418" t="s">
        <v>4926</v>
      </c>
      <c r="Z1418" t="s">
        <v>607</v>
      </c>
      <c r="AA1418">
        <v>2.0000000000000001E-4</v>
      </c>
      <c r="AB1418">
        <v>4.5999999999999999E-3</v>
      </c>
      <c r="AC1418">
        <v>9.2499999999999999E-2</v>
      </c>
      <c r="AD1418">
        <v>1E-4</v>
      </c>
      <c r="AE1418">
        <v>0.89949999999999997</v>
      </c>
      <c r="AF1418">
        <v>2E-3</v>
      </c>
      <c r="AG1418">
        <v>6.9999999999999999E-4</v>
      </c>
      <c r="AH1418">
        <v>1E-4</v>
      </c>
      <c r="AI1418" t="s">
        <v>607</v>
      </c>
      <c r="AJ1418" t="s">
        <v>607</v>
      </c>
      <c r="AK1418" t="s">
        <v>607</v>
      </c>
      <c r="AL1418">
        <v>0</v>
      </c>
      <c r="AM1418">
        <v>8.0000000000000007E-5</v>
      </c>
      <c r="AN1418">
        <v>6.9999999999999994E-5</v>
      </c>
      <c r="AO1418">
        <v>0</v>
      </c>
      <c r="AP1418">
        <v>0</v>
      </c>
      <c r="AQ1418" t="s">
        <v>607</v>
      </c>
      <c r="AR1418" t="s">
        <v>606</v>
      </c>
      <c r="AS1418" t="s">
        <v>606</v>
      </c>
      <c r="AT1418" t="s">
        <v>606</v>
      </c>
      <c r="AU1418" t="s">
        <v>606</v>
      </c>
      <c r="BK1418">
        <v>0</v>
      </c>
      <c r="BL1418">
        <v>3.0000000000000001E-5</v>
      </c>
      <c r="BM1418">
        <v>0</v>
      </c>
      <c r="BN1418">
        <v>0</v>
      </c>
      <c r="BO1418">
        <v>0</v>
      </c>
      <c r="BP1418">
        <v>0</v>
      </c>
      <c r="BQ1418">
        <v>0</v>
      </c>
      <c r="BR1418">
        <v>6.9999999999999994E-5</v>
      </c>
      <c r="BS1418">
        <v>1.0000000000000001E-5</v>
      </c>
      <c r="BT1418">
        <v>1.0000000000000001E-5</v>
      </c>
      <c r="BU1418">
        <v>3.0000000000000001E-5</v>
      </c>
      <c r="BV1418">
        <v>0.64900000000000002</v>
      </c>
      <c r="BW1418">
        <v>0.79541439999999997</v>
      </c>
      <c r="BX1418">
        <v>18.8</v>
      </c>
      <c r="BY1418">
        <v>4848.8999999999996</v>
      </c>
      <c r="BZ1418">
        <v>201.4</v>
      </c>
      <c r="CB1418">
        <v>107.5</v>
      </c>
      <c r="CC1418">
        <v>3.7116961590000002</v>
      </c>
      <c r="CD1418">
        <v>3.7085412170000001</v>
      </c>
      <c r="CE1418">
        <v>218.53</v>
      </c>
      <c r="CF1418" t="s">
        <v>609</v>
      </c>
      <c r="CG1418">
        <v>80</v>
      </c>
      <c r="CH1418" t="s">
        <v>784</v>
      </c>
      <c r="CJ1418" t="s">
        <v>624</v>
      </c>
      <c r="CW1418" t="s">
        <v>4910</v>
      </c>
      <c r="CX1418">
        <v>0</v>
      </c>
      <c r="CY1418" t="s">
        <v>677</v>
      </c>
    </row>
    <row r="1419" spans="2:103" hidden="1">
      <c r="B1419">
        <v>79038</v>
      </c>
      <c r="C1419" t="s">
        <v>1741</v>
      </c>
      <c r="D1419" t="s">
        <v>592</v>
      </c>
      <c r="E1419" t="s">
        <v>3163</v>
      </c>
      <c r="F1419" t="s">
        <v>594</v>
      </c>
      <c r="G1419" t="s">
        <v>4927</v>
      </c>
      <c r="H1419">
        <v>16802</v>
      </c>
      <c r="I1419" t="s">
        <v>616</v>
      </c>
      <c r="J1419" t="s">
        <v>1302</v>
      </c>
      <c r="L1419" t="s">
        <v>617</v>
      </c>
      <c r="N1419" t="s">
        <v>4907</v>
      </c>
      <c r="O1419" t="s">
        <v>4908</v>
      </c>
      <c r="P1419" t="s">
        <v>4914</v>
      </c>
      <c r="Q1419" t="s">
        <v>4928</v>
      </c>
      <c r="R1419">
        <v>400</v>
      </c>
      <c r="S1419">
        <v>400</v>
      </c>
      <c r="T1419">
        <v>355</v>
      </c>
      <c r="U1419">
        <v>4</v>
      </c>
      <c r="V1419">
        <v>4</v>
      </c>
      <c r="W1419">
        <v>21</v>
      </c>
      <c r="Y1419" t="s">
        <v>4929</v>
      </c>
      <c r="Z1419" t="s">
        <v>607</v>
      </c>
      <c r="AA1419">
        <v>4.0000000000000002E-4</v>
      </c>
      <c r="AB1419">
        <v>7.1000000000000004E-3</v>
      </c>
      <c r="AC1419">
        <v>8.3400000000000002E-2</v>
      </c>
      <c r="AD1419">
        <v>1E-4</v>
      </c>
      <c r="AE1419">
        <v>0.90559999999999996</v>
      </c>
      <c r="AF1419">
        <v>2E-3</v>
      </c>
      <c r="AG1419">
        <v>5.0000000000000001E-4</v>
      </c>
      <c r="AH1419" t="s">
        <v>607</v>
      </c>
      <c r="AI1419">
        <v>1E-4</v>
      </c>
      <c r="AJ1419">
        <v>1E-4</v>
      </c>
      <c r="AK1419">
        <v>1E-4</v>
      </c>
      <c r="AL1419">
        <v>1.1E-4</v>
      </c>
      <c r="AM1419">
        <v>8.0000000000000007E-5</v>
      </c>
      <c r="AN1419">
        <v>1.6000000000000001E-4</v>
      </c>
      <c r="AO1419">
        <v>1E-4</v>
      </c>
      <c r="AP1419">
        <v>0</v>
      </c>
      <c r="AQ1419" t="s">
        <v>607</v>
      </c>
      <c r="AR1419" t="s">
        <v>606</v>
      </c>
      <c r="AS1419" t="s">
        <v>606</v>
      </c>
      <c r="AT1419" t="s">
        <v>606</v>
      </c>
      <c r="AU1419" t="s">
        <v>606</v>
      </c>
      <c r="BK1419">
        <v>0</v>
      </c>
      <c r="BL1419">
        <v>2.0000000000000002E-5</v>
      </c>
      <c r="BM1419">
        <v>0</v>
      </c>
      <c r="BN1419">
        <v>0</v>
      </c>
      <c r="BO1419">
        <v>0</v>
      </c>
      <c r="BP1419">
        <v>0</v>
      </c>
      <c r="BQ1419">
        <v>0</v>
      </c>
      <c r="BR1419">
        <v>6.9999999999999994E-5</v>
      </c>
      <c r="BS1419">
        <v>1.0000000000000001E-5</v>
      </c>
      <c r="BT1419">
        <v>1.0000000000000001E-5</v>
      </c>
      <c r="BU1419">
        <v>4.0000000000000003E-5</v>
      </c>
      <c r="BV1419">
        <v>0.64100000000000001</v>
      </c>
      <c r="BW1419">
        <v>0.78560960000000002</v>
      </c>
      <c r="BX1419">
        <v>18.600000000000001</v>
      </c>
      <c r="BY1419">
        <v>4819.5</v>
      </c>
      <c r="BZ1419">
        <v>200.2</v>
      </c>
      <c r="CB1419">
        <v>110.1</v>
      </c>
      <c r="CC1419">
        <v>3.8014674149999998</v>
      </c>
      <c r="CD1419">
        <v>3.7982361670000002</v>
      </c>
      <c r="CE1419">
        <v>223.74</v>
      </c>
      <c r="CF1419" t="s">
        <v>609</v>
      </c>
      <c r="CG1419">
        <v>80</v>
      </c>
      <c r="CH1419" t="s">
        <v>787</v>
      </c>
      <c r="CJ1419" t="s">
        <v>624</v>
      </c>
      <c r="CW1419" t="s">
        <v>4910</v>
      </c>
      <c r="CX1419">
        <v>0</v>
      </c>
      <c r="CY1419" t="s">
        <v>677</v>
      </c>
    </row>
    <row r="1420" spans="2:103" hidden="1">
      <c r="B1420">
        <v>79040</v>
      </c>
      <c r="C1420" t="s">
        <v>3105</v>
      </c>
      <c r="D1420" t="s">
        <v>592</v>
      </c>
      <c r="E1420" t="s">
        <v>3163</v>
      </c>
      <c r="F1420" t="s">
        <v>594</v>
      </c>
      <c r="G1420" t="s">
        <v>4930</v>
      </c>
      <c r="H1420">
        <v>18260</v>
      </c>
      <c r="I1420" t="s">
        <v>616</v>
      </c>
      <c r="J1420" t="s">
        <v>1302</v>
      </c>
      <c r="L1420" t="s">
        <v>617</v>
      </c>
      <c r="N1420" t="s">
        <v>4907</v>
      </c>
      <c r="O1420" t="s">
        <v>4908</v>
      </c>
      <c r="P1420" t="s">
        <v>4914</v>
      </c>
      <c r="Q1420" t="s">
        <v>4009</v>
      </c>
      <c r="R1420">
        <v>7200</v>
      </c>
      <c r="S1420">
        <v>7200</v>
      </c>
      <c r="T1420">
        <v>6709</v>
      </c>
      <c r="U1420">
        <v>12</v>
      </c>
      <c r="V1420">
        <v>12</v>
      </c>
      <c r="W1420">
        <v>22</v>
      </c>
      <c r="Y1420" t="s">
        <v>4159</v>
      </c>
      <c r="Z1420" t="s">
        <v>607</v>
      </c>
      <c r="AA1420">
        <v>2.9999999999999997E-4</v>
      </c>
      <c r="AB1420">
        <v>7.6E-3</v>
      </c>
      <c r="AC1420">
        <v>2.63E-2</v>
      </c>
      <c r="AD1420" t="s">
        <v>606</v>
      </c>
      <c r="AE1420">
        <v>0.95889999999999997</v>
      </c>
      <c r="AF1420">
        <v>4.5999999999999999E-3</v>
      </c>
      <c r="AG1420">
        <v>1E-3</v>
      </c>
      <c r="AH1420">
        <v>2.9999999999999997E-4</v>
      </c>
      <c r="AI1420">
        <v>2.0000000000000001E-4</v>
      </c>
      <c r="AJ1420">
        <v>2.9999999999999997E-4</v>
      </c>
      <c r="AK1420">
        <v>2.0000000000000001E-4</v>
      </c>
      <c r="AL1420">
        <v>1.2E-4</v>
      </c>
      <c r="AM1420">
        <v>8.0000000000000007E-5</v>
      </c>
      <c r="AN1420">
        <v>0</v>
      </c>
      <c r="AO1420">
        <v>0</v>
      </c>
      <c r="AP1420">
        <v>0</v>
      </c>
      <c r="AQ1420" t="s">
        <v>607</v>
      </c>
      <c r="AR1420" t="s">
        <v>607</v>
      </c>
      <c r="AS1420" t="s">
        <v>606</v>
      </c>
      <c r="AT1420" t="s">
        <v>606</v>
      </c>
      <c r="AU1420" t="s">
        <v>606</v>
      </c>
      <c r="BK1420">
        <v>0</v>
      </c>
      <c r="BL1420">
        <v>2.0000000000000002E-5</v>
      </c>
      <c r="BM1420">
        <v>0</v>
      </c>
      <c r="BN1420">
        <v>0</v>
      </c>
      <c r="BO1420">
        <v>0</v>
      </c>
      <c r="BP1420">
        <v>0</v>
      </c>
      <c r="BQ1420">
        <v>0</v>
      </c>
      <c r="BR1420">
        <v>6.0000000000000002E-5</v>
      </c>
      <c r="BS1420">
        <v>1.0000000000000001E-5</v>
      </c>
      <c r="BT1420">
        <v>1.0000000000000001E-5</v>
      </c>
      <c r="BU1420">
        <v>0</v>
      </c>
      <c r="BV1420">
        <v>0.58799999999999997</v>
      </c>
      <c r="BW1420">
        <v>0.72065279999999998</v>
      </c>
      <c r="BX1420">
        <v>17</v>
      </c>
      <c r="BY1420">
        <v>4660.6000000000004</v>
      </c>
      <c r="BZ1420">
        <v>194.1</v>
      </c>
      <c r="CB1420">
        <v>104</v>
      </c>
      <c r="CC1420">
        <v>3.5908502370000002</v>
      </c>
      <c r="CD1420">
        <v>3.5877980150000002</v>
      </c>
      <c r="CE1420">
        <v>211.64</v>
      </c>
      <c r="CF1420" t="s">
        <v>609</v>
      </c>
      <c r="CG1420">
        <v>0</v>
      </c>
      <c r="CH1420" t="s">
        <v>628</v>
      </c>
      <c r="CJ1420" t="s">
        <v>624</v>
      </c>
      <c r="CW1420" t="s">
        <v>4910</v>
      </c>
      <c r="CX1420">
        <v>0</v>
      </c>
      <c r="CY1420" t="s">
        <v>677</v>
      </c>
    </row>
    <row r="1421" spans="2:103" hidden="1">
      <c r="B1421">
        <v>79042</v>
      </c>
      <c r="C1421" t="s">
        <v>1741</v>
      </c>
      <c r="D1421" t="s">
        <v>592</v>
      </c>
      <c r="E1421" t="s">
        <v>3163</v>
      </c>
      <c r="F1421" t="s">
        <v>594</v>
      </c>
      <c r="G1421" t="s">
        <v>4931</v>
      </c>
      <c r="H1421">
        <v>16983</v>
      </c>
      <c r="I1421" t="s">
        <v>616</v>
      </c>
      <c r="J1421" t="s">
        <v>1302</v>
      </c>
      <c r="L1421" t="s">
        <v>617</v>
      </c>
      <c r="N1421" t="s">
        <v>4907</v>
      </c>
      <c r="O1421" t="s">
        <v>4908</v>
      </c>
      <c r="P1421" t="s">
        <v>4909</v>
      </c>
      <c r="Q1421" t="s">
        <v>705</v>
      </c>
      <c r="R1421">
        <v>930</v>
      </c>
      <c r="S1421">
        <v>930</v>
      </c>
      <c r="T1421">
        <v>862</v>
      </c>
      <c r="U1421">
        <v>24</v>
      </c>
      <c r="V1421">
        <v>24</v>
      </c>
      <c r="W1421">
        <v>21</v>
      </c>
      <c r="Y1421" t="s">
        <v>4932</v>
      </c>
      <c r="Z1421" t="s">
        <v>607</v>
      </c>
      <c r="AA1421">
        <v>4.0000000000000002E-4</v>
      </c>
      <c r="AB1421">
        <v>8.8999999999999999E-3</v>
      </c>
      <c r="AC1421">
        <v>1.9900000000000001E-2</v>
      </c>
      <c r="AD1421" t="s">
        <v>606</v>
      </c>
      <c r="AE1421">
        <v>0.9647</v>
      </c>
      <c r="AF1421">
        <v>5.0000000000000001E-3</v>
      </c>
      <c r="AG1421">
        <v>8.9999999999999998E-4</v>
      </c>
      <c r="AH1421">
        <v>1E-4</v>
      </c>
      <c r="AI1421" t="s">
        <v>607</v>
      </c>
      <c r="AJ1421">
        <v>1E-4</v>
      </c>
      <c r="AK1421" t="s">
        <v>607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 t="s">
        <v>606</v>
      </c>
      <c r="AR1421" t="s">
        <v>606</v>
      </c>
      <c r="AS1421" t="s">
        <v>606</v>
      </c>
      <c r="AT1421" t="s">
        <v>606</v>
      </c>
      <c r="AU1421" t="s">
        <v>606</v>
      </c>
      <c r="BK1421">
        <v>0</v>
      </c>
      <c r="BL1421">
        <v>0</v>
      </c>
      <c r="BM1421">
        <v>0</v>
      </c>
      <c r="BN1421">
        <v>0</v>
      </c>
      <c r="BO1421">
        <v>0</v>
      </c>
      <c r="BP1421">
        <v>0</v>
      </c>
      <c r="BQ1421">
        <v>0</v>
      </c>
      <c r="BR1421">
        <v>0</v>
      </c>
      <c r="BS1421">
        <v>0</v>
      </c>
      <c r="BT1421">
        <v>0</v>
      </c>
      <c r="BU1421">
        <v>0</v>
      </c>
      <c r="BV1421">
        <v>0.58099999999999996</v>
      </c>
      <c r="BW1421">
        <v>0.71207359999999997</v>
      </c>
      <c r="BX1421">
        <v>16.8</v>
      </c>
      <c r="BY1421">
        <v>4642.3</v>
      </c>
      <c r="BZ1421">
        <v>193</v>
      </c>
      <c r="CB1421">
        <v>99.7</v>
      </c>
      <c r="CC1421">
        <v>3.4423823910000002</v>
      </c>
      <c r="CD1421">
        <v>3.4394563659999999</v>
      </c>
      <c r="CE1421">
        <v>202.42</v>
      </c>
      <c r="CF1421" t="s">
        <v>609</v>
      </c>
      <c r="CG1421">
        <v>0</v>
      </c>
      <c r="CH1421" t="s">
        <v>706</v>
      </c>
      <c r="CJ1421" t="s">
        <v>624</v>
      </c>
      <c r="CW1421" t="s">
        <v>4910</v>
      </c>
      <c r="CX1421">
        <v>0</v>
      </c>
      <c r="CY1421" t="s">
        <v>677</v>
      </c>
    </row>
    <row r="1422" spans="2:103" hidden="1">
      <c r="B1422">
        <v>76877</v>
      </c>
      <c r="C1422" t="s">
        <v>4933</v>
      </c>
      <c r="D1422" t="s">
        <v>592</v>
      </c>
      <c r="E1422" t="s">
        <v>3163</v>
      </c>
      <c r="F1422" t="s">
        <v>594</v>
      </c>
      <c r="G1422" t="s">
        <v>4934</v>
      </c>
      <c r="H1422">
        <v>16961</v>
      </c>
      <c r="I1422" t="s">
        <v>616</v>
      </c>
      <c r="J1422" t="s">
        <v>4935</v>
      </c>
      <c r="K1422">
        <v>13518</v>
      </c>
      <c r="L1422" t="s">
        <v>638</v>
      </c>
      <c r="M1422" t="s">
        <v>4169</v>
      </c>
      <c r="N1422" t="s">
        <v>4907</v>
      </c>
      <c r="O1422" t="s">
        <v>4908</v>
      </c>
      <c r="P1422" t="s">
        <v>4909</v>
      </c>
      <c r="Q1422" t="s">
        <v>642</v>
      </c>
      <c r="R1422">
        <v>270</v>
      </c>
      <c r="S1422">
        <v>270</v>
      </c>
      <c r="T1422">
        <v>308</v>
      </c>
      <c r="U1422">
        <v>8</v>
      </c>
      <c r="V1422">
        <v>8</v>
      </c>
      <c r="W1422">
        <v>22</v>
      </c>
      <c r="Y1422" t="s">
        <v>4250</v>
      </c>
      <c r="Z1422" t="s">
        <v>607</v>
      </c>
      <c r="AA1422">
        <v>6.9999999999999999E-4</v>
      </c>
      <c r="AB1422">
        <v>1.6899999999999998E-2</v>
      </c>
      <c r="AC1422">
        <v>1.6299999999999999E-2</v>
      </c>
      <c r="AD1422" t="s">
        <v>607</v>
      </c>
      <c r="AE1422">
        <v>0.95109999999999995</v>
      </c>
      <c r="AF1422">
        <v>9.7000000000000003E-3</v>
      </c>
      <c r="AG1422">
        <v>2.3E-3</v>
      </c>
      <c r="AH1422">
        <v>6.9999999999999999E-4</v>
      </c>
      <c r="AI1422">
        <v>5.0000000000000001E-4</v>
      </c>
      <c r="AJ1422">
        <v>4.0000000000000002E-4</v>
      </c>
      <c r="AK1422">
        <v>2.0000000000000001E-4</v>
      </c>
      <c r="AL1422">
        <v>2.5000000000000001E-4</v>
      </c>
      <c r="AM1422">
        <v>1.4999999999999999E-4</v>
      </c>
      <c r="AN1422">
        <v>4.4999999999999999E-4</v>
      </c>
      <c r="AO1422">
        <v>0</v>
      </c>
      <c r="AP1422">
        <v>0</v>
      </c>
      <c r="AQ1422" t="s">
        <v>606</v>
      </c>
      <c r="AR1422" t="s">
        <v>606</v>
      </c>
      <c r="AS1422" t="s">
        <v>606</v>
      </c>
      <c r="AT1422" t="s">
        <v>606</v>
      </c>
      <c r="AU1422" t="s">
        <v>606</v>
      </c>
      <c r="BK1422">
        <v>1.0000000000000001E-5</v>
      </c>
      <c r="BL1422">
        <v>4.0000000000000003E-5</v>
      </c>
      <c r="BM1422">
        <v>0</v>
      </c>
      <c r="BN1422">
        <v>0</v>
      </c>
      <c r="BO1422">
        <v>0</v>
      </c>
      <c r="BP1422">
        <v>0</v>
      </c>
      <c r="BQ1422">
        <v>0</v>
      </c>
      <c r="BR1422">
        <v>2.1000000000000001E-4</v>
      </c>
      <c r="BS1422">
        <v>2.0000000000000002E-5</v>
      </c>
      <c r="BT1422">
        <v>2.0000000000000002E-5</v>
      </c>
      <c r="BU1422">
        <v>5.0000000000000002E-5</v>
      </c>
      <c r="BV1422">
        <v>0.59</v>
      </c>
      <c r="BW1422">
        <v>0.72310399999999997</v>
      </c>
      <c r="BX1422">
        <v>17.100000000000001</v>
      </c>
      <c r="BY1422">
        <v>4618.7</v>
      </c>
      <c r="BZ1422">
        <v>193.6</v>
      </c>
      <c r="CB1422">
        <v>103.9</v>
      </c>
      <c r="CC1422">
        <v>3.587397497</v>
      </c>
      <c r="CD1422">
        <v>3.5843482089999998</v>
      </c>
      <c r="CE1422">
        <v>211.28</v>
      </c>
      <c r="CF1422" t="s">
        <v>609</v>
      </c>
      <c r="CG1422">
        <v>11</v>
      </c>
      <c r="CH1422" t="s">
        <v>4936</v>
      </c>
      <c r="CJ1422" t="s">
        <v>4937</v>
      </c>
      <c r="CU1422">
        <v>454.6</v>
      </c>
      <c r="CV1422">
        <v>450.2</v>
      </c>
      <c r="CW1422" t="s">
        <v>4938</v>
      </c>
      <c r="CX1422">
        <v>0</v>
      </c>
      <c r="CY1422" t="s">
        <v>677</v>
      </c>
    </row>
    <row r="1423" spans="2:103" hidden="1">
      <c r="B1423">
        <v>76777</v>
      </c>
      <c r="C1423" t="s">
        <v>4939</v>
      </c>
      <c r="D1423" t="s">
        <v>592</v>
      </c>
      <c r="E1423" t="s">
        <v>3163</v>
      </c>
      <c r="F1423" t="s">
        <v>594</v>
      </c>
      <c r="G1423" t="s">
        <v>4940</v>
      </c>
      <c r="H1423">
        <v>13409</v>
      </c>
      <c r="I1423" t="s">
        <v>616</v>
      </c>
      <c r="J1423" t="s">
        <v>1146</v>
      </c>
      <c r="K1423">
        <v>11677</v>
      </c>
      <c r="L1423" t="s">
        <v>638</v>
      </c>
      <c r="M1423" t="s">
        <v>4169</v>
      </c>
      <c r="N1423" t="s">
        <v>4907</v>
      </c>
      <c r="O1423" t="s">
        <v>4908</v>
      </c>
      <c r="P1423" t="s">
        <v>4909</v>
      </c>
      <c r="Q1423" t="s">
        <v>642</v>
      </c>
      <c r="R1423">
        <v>130</v>
      </c>
      <c r="S1423">
        <v>130</v>
      </c>
      <c r="T1423">
        <v>72</v>
      </c>
      <c r="U1423">
        <v>3</v>
      </c>
      <c r="V1423">
        <v>3</v>
      </c>
      <c r="W1423">
        <v>22</v>
      </c>
      <c r="Y1423" t="s">
        <v>4036</v>
      </c>
      <c r="Z1423">
        <v>2.9999999999999997E-4</v>
      </c>
      <c r="AA1423">
        <v>2.9999999999999997E-4</v>
      </c>
      <c r="AB1423">
        <v>7.4999999999999997E-3</v>
      </c>
      <c r="AC1423">
        <v>1.6899999999999998E-2</v>
      </c>
      <c r="AD1423" t="s">
        <v>607</v>
      </c>
      <c r="AE1423">
        <v>0.95850000000000002</v>
      </c>
      <c r="AF1423">
        <v>1.0500000000000001E-2</v>
      </c>
      <c r="AG1423">
        <v>2.7000000000000001E-3</v>
      </c>
      <c r="AH1423">
        <v>1.6000000000000001E-3</v>
      </c>
      <c r="AI1423">
        <v>4.0000000000000002E-4</v>
      </c>
      <c r="AJ1423">
        <v>2.9999999999999997E-4</v>
      </c>
      <c r="AK1423">
        <v>2.0000000000000001E-4</v>
      </c>
      <c r="AL1423">
        <v>1.3999999999999999E-4</v>
      </c>
      <c r="AM1423">
        <v>6.9999999999999994E-5</v>
      </c>
      <c r="AN1423">
        <v>2.5999999999999998E-4</v>
      </c>
      <c r="AO1423">
        <v>1E-4</v>
      </c>
      <c r="AP1423">
        <v>0</v>
      </c>
      <c r="AQ1423" t="s">
        <v>607</v>
      </c>
      <c r="AR1423" t="s">
        <v>607</v>
      </c>
      <c r="AS1423" t="s">
        <v>607</v>
      </c>
      <c r="AT1423" t="s">
        <v>607</v>
      </c>
      <c r="AU1423" t="s">
        <v>606</v>
      </c>
      <c r="BK1423">
        <v>1.0000000000000001E-5</v>
      </c>
      <c r="BL1423">
        <v>4.0000000000000003E-5</v>
      </c>
      <c r="BM1423">
        <v>0</v>
      </c>
      <c r="BN1423">
        <v>0</v>
      </c>
      <c r="BO1423">
        <v>0</v>
      </c>
      <c r="BP1423">
        <v>0</v>
      </c>
      <c r="BQ1423">
        <v>0</v>
      </c>
      <c r="BR1423">
        <v>1.2E-4</v>
      </c>
      <c r="BS1423">
        <v>1.0000000000000001E-5</v>
      </c>
      <c r="BT1423">
        <v>1.0000000000000001E-5</v>
      </c>
      <c r="BU1423">
        <v>4.0000000000000003E-5</v>
      </c>
      <c r="BV1423">
        <v>0.58799999999999997</v>
      </c>
      <c r="BW1423">
        <v>0.72065279999999998</v>
      </c>
      <c r="BX1423">
        <v>17</v>
      </c>
      <c r="BY1423">
        <v>4632.6000000000004</v>
      </c>
      <c r="BZ1423">
        <v>194.5</v>
      </c>
      <c r="CB1423">
        <v>108.7</v>
      </c>
      <c r="CC1423">
        <v>3.7531290460000002</v>
      </c>
      <c r="CD1423">
        <v>3.7499388859999998</v>
      </c>
      <c r="CE1423">
        <v>220.88</v>
      </c>
      <c r="CF1423" t="s">
        <v>609</v>
      </c>
      <c r="CG1423">
        <v>5</v>
      </c>
      <c r="CH1423" t="s">
        <v>1147</v>
      </c>
      <c r="CJ1423" t="s">
        <v>4941</v>
      </c>
      <c r="CL1423">
        <v>1320.7</v>
      </c>
      <c r="CM1423">
        <v>1740</v>
      </c>
      <c r="CN1423">
        <v>1320.7</v>
      </c>
      <c r="CO1423">
        <v>1740</v>
      </c>
      <c r="CP1423" t="s">
        <v>157</v>
      </c>
      <c r="CQ1423" t="s">
        <v>157</v>
      </c>
      <c r="CU1423">
        <v>462.5</v>
      </c>
      <c r="CV1423">
        <v>458.1</v>
      </c>
      <c r="CW1423" t="s">
        <v>4938</v>
      </c>
      <c r="CX1423">
        <v>0</v>
      </c>
      <c r="CY1423" t="s">
        <v>677</v>
      </c>
    </row>
    <row r="1424" spans="2:103" hidden="1">
      <c r="B1424">
        <v>86042</v>
      </c>
      <c r="C1424" t="s">
        <v>2731</v>
      </c>
      <c r="D1424" t="s">
        <v>592</v>
      </c>
      <c r="E1424" t="s">
        <v>3163</v>
      </c>
      <c r="F1424" t="s">
        <v>594</v>
      </c>
      <c r="G1424" t="s">
        <v>4942</v>
      </c>
      <c r="H1424">
        <v>12972</v>
      </c>
      <c r="I1424" t="s">
        <v>616</v>
      </c>
      <c r="J1424" t="s">
        <v>2733</v>
      </c>
      <c r="L1424" t="s">
        <v>2310</v>
      </c>
      <c r="N1424" t="s">
        <v>4907</v>
      </c>
      <c r="O1424" t="s">
        <v>4908</v>
      </c>
      <c r="P1424" t="s">
        <v>4909</v>
      </c>
      <c r="Q1424" t="s">
        <v>1644</v>
      </c>
      <c r="R1424">
        <v>100</v>
      </c>
      <c r="S1424">
        <v>100</v>
      </c>
      <c r="T1424">
        <v>36</v>
      </c>
      <c r="U1424">
        <v>22</v>
      </c>
      <c r="V1424">
        <v>22</v>
      </c>
      <c r="W1424">
        <v>22</v>
      </c>
      <c r="Z1424" t="s">
        <v>607</v>
      </c>
      <c r="AA1424">
        <v>2.9999999999999997E-4</v>
      </c>
      <c r="AB1424">
        <v>9.9000000000000008E-3</v>
      </c>
      <c r="AC1424">
        <v>1.7299999999999999E-2</v>
      </c>
      <c r="AD1424" t="s">
        <v>607</v>
      </c>
      <c r="AE1424">
        <v>0.95469999999999999</v>
      </c>
      <c r="AF1424">
        <v>1.2699999999999999E-2</v>
      </c>
      <c r="AG1424">
        <v>2.5999999999999999E-3</v>
      </c>
      <c r="AH1424">
        <v>8.0000000000000004E-4</v>
      </c>
      <c r="AI1424">
        <v>8.9999999999999998E-4</v>
      </c>
      <c r="AJ1424">
        <v>4.0000000000000002E-4</v>
      </c>
      <c r="AK1424">
        <v>2.0000000000000001E-4</v>
      </c>
      <c r="AL1424">
        <v>9.0000000000000006E-5</v>
      </c>
      <c r="AM1424">
        <v>0</v>
      </c>
      <c r="AN1424">
        <v>0</v>
      </c>
      <c r="AO1424">
        <v>0</v>
      </c>
      <c r="AP1424">
        <v>0</v>
      </c>
      <c r="AQ1424" t="s">
        <v>607</v>
      </c>
      <c r="AR1424" t="s">
        <v>607</v>
      </c>
      <c r="AS1424" t="s">
        <v>607</v>
      </c>
      <c r="AT1424" t="s">
        <v>606</v>
      </c>
      <c r="AU1424" t="s">
        <v>606</v>
      </c>
      <c r="BK1424">
        <v>0</v>
      </c>
      <c r="BL1424">
        <v>4.0000000000000003E-5</v>
      </c>
      <c r="BM1424">
        <v>0</v>
      </c>
      <c r="BN1424">
        <v>0</v>
      </c>
      <c r="BO1424">
        <v>0</v>
      </c>
      <c r="BP1424">
        <v>0</v>
      </c>
      <c r="BQ1424">
        <v>0</v>
      </c>
      <c r="BR1424">
        <v>6.9999999999999994E-5</v>
      </c>
      <c r="BS1424">
        <v>0</v>
      </c>
      <c r="BT1424">
        <v>0</v>
      </c>
      <c r="BU1424">
        <v>0</v>
      </c>
      <c r="BV1424">
        <v>0.58799999999999997</v>
      </c>
      <c r="BW1424">
        <v>0.72065279999999998</v>
      </c>
      <c r="BX1424">
        <v>17</v>
      </c>
      <c r="BY1424">
        <v>4633.3</v>
      </c>
      <c r="BZ1424">
        <v>194.5</v>
      </c>
      <c r="CB1424">
        <v>105.2</v>
      </c>
      <c r="CC1424">
        <v>3.6322831249999998</v>
      </c>
      <c r="CD1424">
        <v>3.6291956839999999</v>
      </c>
      <c r="CE1424">
        <v>212.75</v>
      </c>
      <c r="CF1424" t="s">
        <v>609</v>
      </c>
      <c r="CG1424">
        <v>25</v>
      </c>
      <c r="CH1424" t="s">
        <v>4943</v>
      </c>
      <c r="CI1424" t="s">
        <v>4944</v>
      </c>
      <c r="CJ1424" t="s">
        <v>2316</v>
      </c>
      <c r="CW1424" t="s">
        <v>4938</v>
      </c>
      <c r="CX1424">
        <v>0</v>
      </c>
      <c r="CY1424" t="s">
        <v>677</v>
      </c>
    </row>
    <row r="1425" spans="2:103" hidden="1">
      <c r="B1425">
        <v>86041</v>
      </c>
      <c r="C1425" t="s">
        <v>2725</v>
      </c>
      <c r="D1425" t="s">
        <v>592</v>
      </c>
      <c r="E1425" t="s">
        <v>3163</v>
      </c>
      <c r="F1425" t="s">
        <v>594</v>
      </c>
      <c r="G1425" t="s">
        <v>4945</v>
      </c>
      <c r="H1425">
        <v>5740</v>
      </c>
      <c r="I1425" t="s">
        <v>616</v>
      </c>
      <c r="J1425" t="s">
        <v>2727</v>
      </c>
      <c r="L1425" t="s">
        <v>2310</v>
      </c>
      <c r="N1425" t="s">
        <v>4907</v>
      </c>
      <c r="O1425" t="s">
        <v>4902</v>
      </c>
      <c r="P1425" t="s">
        <v>4909</v>
      </c>
      <c r="Q1425" t="s">
        <v>1644</v>
      </c>
      <c r="R1425">
        <v>700</v>
      </c>
      <c r="S1425">
        <v>700</v>
      </c>
      <c r="T1425">
        <v>395</v>
      </c>
      <c r="U1425">
        <v>4</v>
      </c>
      <c r="V1425">
        <v>4</v>
      </c>
      <c r="W1425">
        <v>21</v>
      </c>
      <c r="Y1425" t="s">
        <v>4581</v>
      </c>
      <c r="Z1425" t="s">
        <v>607</v>
      </c>
      <c r="AA1425">
        <v>2.9999999999999997E-4</v>
      </c>
      <c r="AB1425">
        <v>1.0999999999999999E-2</v>
      </c>
      <c r="AC1425">
        <v>1.5900000000000001E-2</v>
      </c>
      <c r="AD1425" t="s">
        <v>607</v>
      </c>
      <c r="AE1425">
        <v>0.95399999999999996</v>
      </c>
      <c r="AF1425">
        <v>1.37E-2</v>
      </c>
      <c r="AG1425">
        <v>2.7000000000000001E-3</v>
      </c>
      <c r="AH1425">
        <v>8.0000000000000004E-4</v>
      </c>
      <c r="AI1425">
        <v>8.0000000000000004E-4</v>
      </c>
      <c r="AJ1425">
        <v>2.9999999999999997E-4</v>
      </c>
      <c r="AK1425">
        <v>2.0000000000000001E-4</v>
      </c>
      <c r="AL1425">
        <v>1.1E-4</v>
      </c>
      <c r="AM1425">
        <v>0</v>
      </c>
      <c r="AN1425">
        <v>8.0000000000000007E-5</v>
      </c>
      <c r="AO1425">
        <v>0</v>
      </c>
      <c r="AP1425">
        <v>0</v>
      </c>
      <c r="AQ1425" t="s">
        <v>606</v>
      </c>
      <c r="AR1425" t="s">
        <v>606</v>
      </c>
      <c r="AS1425" t="s">
        <v>606</v>
      </c>
      <c r="AT1425" t="s">
        <v>607</v>
      </c>
      <c r="AU1425" t="s">
        <v>606</v>
      </c>
      <c r="BK1425">
        <v>0</v>
      </c>
      <c r="BL1425">
        <v>3.0000000000000001E-5</v>
      </c>
      <c r="BM1425">
        <v>0</v>
      </c>
      <c r="BN1425">
        <v>0</v>
      </c>
      <c r="BO1425">
        <v>0</v>
      </c>
      <c r="BP1425">
        <v>0</v>
      </c>
      <c r="BQ1425">
        <v>0</v>
      </c>
      <c r="BR1425">
        <v>6.0000000000000002E-5</v>
      </c>
      <c r="BS1425">
        <v>0</v>
      </c>
      <c r="BT1425">
        <v>0</v>
      </c>
      <c r="BU1425">
        <v>2.0000000000000002E-5</v>
      </c>
      <c r="BV1425">
        <v>0.58799999999999997</v>
      </c>
      <c r="BW1425">
        <v>0.72065279999999998</v>
      </c>
      <c r="BX1425">
        <v>17</v>
      </c>
      <c r="BY1425">
        <v>4628.5</v>
      </c>
      <c r="BZ1425">
        <v>194.3</v>
      </c>
      <c r="CB1425">
        <v>104.6</v>
      </c>
      <c r="CC1425">
        <v>3.6115666809999998</v>
      </c>
      <c r="CD1425">
        <v>3.6084968489999998</v>
      </c>
      <c r="CE1425">
        <v>211.95</v>
      </c>
      <c r="CF1425" t="s">
        <v>609</v>
      </c>
      <c r="CG1425">
        <v>22</v>
      </c>
      <c r="CH1425" t="s">
        <v>4196</v>
      </c>
      <c r="CI1425" t="s">
        <v>4944</v>
      </c>
      <c r="CJ1425" t="s">
        <v>2730</v>
      </c>
      <c r="CW1425" t="s">
        <v>4946</v>
      </c>
      <c r="CX1425">
        <v>0</v>
      </c>
      <c r="CY1425" t="s">
        <v>677</v>
      </c>
    </row>
    <row r="1426" spans="2:103" hidden="1">
      <c r="B1426">
        <v>76745</v>
      </c>
      <c r="C1426" t="s">
        <v>4179</v>
      </c>
      <c r="D1426" t="s">
        <v>592</v>
      </c>
      <c r="E1426" t="s">
        <v>3163</v>
      </c>
      <c r="F1426" t="s">
        <v>594</v>
      </c>
      <c r="G1426" t="s">
        <v>4947</v>
      </c>
      <c r="H1426">
        <v>793</v>
      </c>
      <c r="I1426" t="s">
        <v>616</v>
      </c>
      <c r="J1426" t="s">
        <v>4181</v>
      </c>
      <c r="K1426">
        <v>5255</v>
      </c>
      <c r="L1426" t="s">
        <v>638</v>
      </c>
      <c r="M1426" t="s">
        <v>4169</v>
      </c>
      <c r="N1426" t="s">
        <v>4907</v>
      </c>
      <c r="O1426" t="s">
        <v>4902</v>
      </c>
      <c r="P1426" t="s">
        <v>4909</v>
      </c>
      <c r="Q1426" t="s">
        <v>642</v>
      </c>
      <c r="R1426">
        <v>140</v>
      </c>
      <c r="S1426">
        <v>140</v>
      </c>
      <c r="T1426">
        <v>160</v>
      </c>
      <c r="U1426">
        <v>-10</v>
      </c>
      <c r="V1426">
        <v>-10</v>
      </c>
      <c r="W1426">
        <v>21</v>
      </c>
      <c r="Z1426" t="s">
        <v>607</v>
      </c>
      <c r="AA1426">
        <v>2.9999999999999997E-4</v>
      </c>
      <c r="AB1426">
        <v>9.5999999999999992E-3</v>
      </c>
      <c r="AC1426">
        <v>1.46E-2</v>
      </c>
      <c r="AD1426">
        <v>5.0000000000000001E-4</v>
      </c>
      <c r="AE1426">
        <v>0.95760000000000001</v>
      </c>
      <c r="AF1426">
        <v>1.0800000000000001E-2</v>
      </c>
      <c r="AG1426">
        <v>2.5000000000000001E-3</v>
      </c>
      <c r="AH1426">
        <v>8.0000000000000004E-4</v>
      </c>
      <c r="AI1426">
        <v>1.2999999999999999E-3</v>
      </c>
      <c r="AJ1426">
        <v>5.9999999999999995E-4</v>
      </c>
      <c r="AK1426">
        <v>5.0000000000000001E-4</v>
      </c>
      <c r="AL1426">
        <v>3.8999999999999999E-4</v>
      </c>
      <c r="AM1426">
        <v>2.0000000000000002E-5</v>
      </c>
      <c r="AN1426">
        <v>1.7000000000000001E-4</v>
      </c>
      <c r="AO1426">
        <v>0</v>
      </c>
      <c r="AP1426">
        <v>0</v>
      </c>
      <c r="AQ1426" t="s">
        <v>606</v>
      </c>
      <c r="AR1426" t="s">
        <v>606</v>
      </c>
      <c r="AS1426" t="s">
        <v>606</v>
      </c>
      <c r="AT1426" t="s">
        <v>606</v>
      </c>
      <c r="AU1426" t="s">
        <v>606</v>
      </c>
      <c r="BK1426">
        <v>1.0000000000000001E-5</v>
      </c>
      <c r="BL1426">
        <v>5.0000000000000002E-5</v>
      </c>
      <c r="BM1426">
        <v>0</v>
      </c>
      <c r="BN1426">
        <v>0</v>
      </c>
      <c r="BO1426">
        <v>0</v>
      </c>
      <c r="BP1426">
        <v>0</v>
      </c>
      <c r="BQ1426">
        <v>0</v>
      </c>
      <c r="BR1426">
        <v>1.6000000000000001E-4</v>
      </c>
      <c r="BS1426">
        <v>4.0000000000000003E-5</v>
      </c>
      <c r="BT1426">
        <v>3.0000000000000001E-5</v>
      </c>
      <c r="BU1426">
        <v>3.0000000000000001E-5</v>
      </c>
      <c r="BV1426">
        <v>0.58799999999999997</v>
      </c>
      <c r="BW1426">
        <v>0.72065279999999998</v>
      </c>
      <c r="BX1426">
        <v>17</v>
      </c>
      <c r="BY1426">
        <v>4626.1000000000004</v>
      </c>
      <c r="BZ1426">
        <v>194.4</v>
      </c>
      <c r="CB1426">
        <v>101.1</v>
      </c>
      <c r="CC1426">
        <v>3.4907207599999999</v>
      </c>
      <c r="CD1426">
        <v>3.4877536469999999</v>
      </c>
      <c r="CE1426">
        <v>204.85</v>
      </c>
      <c r="CF1426" t="s">
        <v>609</v>
      </c>
      <c r="CG1426">
        <v>450</v>
      </c>
      <c r="CH1426" t="s">
        <v>4182</v>
      </c>
      <c r="CJ1426" t="s">
        <v>4183</v>
      </c>
      <c r="CU1426">
        <v>486.6</v>
      </c>
      <c r="CV1426">
        <v>481.7</v>
      </c>
      <c r="CW1426" t="s">
        <v>4946</v>
      </c>
      <c r="CX1426">
        <v>0</v>
      </c>
      <c r="CY1426" t="s">
        <v>677</v>
      </c>
    </row>
    <row r="1427" spans="2:103" hidden="1">
      <c r="B1427">
        <v>76761</v>
      </c>
      <c r="C1427" t="s">
        <v>4176</v>
      </c>
      <c r="D1427" t="s">
        <v>592</v>
      </c>
      <c r="E1427" t="s">
        <v>3163</v>
      </c>
      <c r="F1427" t="s">
        <v>594</v>
      </c>
      <c r="G1427" t="s">
        <v>4948</v>
      </c>
      <c r="H1427">
        <v>10222</v>
      </c>
      <c r="I1427" t="s">
        <v>616</v>
      </c>
      <c r="J1427" t="s">
        <v>2539</v>
      </c>
      <c r="K1427">
        <v>6788</v>
      </c>
      <c r="L1427" t="s">
        <v>638</v>
      </c>
      <c r="M1427" t="s">
        <v>4169</v>
      </c>
      <c r="N1427" t="s">
        <v>4907</v>
      </c>
      <c r="O1427" t="s">
        <v>4902</v>
      </c>
      <c r="P1427" t="s">
        <v>4909</v>
      </c>
      <c r="Q1427" t="s">
        <v>642</v>
      </c>
      <c r="R1427">
        <v>100</v>
      </c>
      <c r="S1427">
        <v>100</v>
      </c>
      <c r="T1427">
        <v>253</v>
      </c>
      <c r="U1427">
        <v>-14</v>
      </c>
      <c r="V1427">
        <v>-14</v>
      </c>
      <c r="W1427">
        <v>22</v>
      </c>
      <c r="Y1427" t="s">
        <v>4186</v>
      </c>
      <c r="Z1427" t="s">
        <v>607</v>
      </c>
      <c r="AA1427">
        <v>2.9999999999999997E-4</v>
      </c>
      <c r="AB1427">
        <v>9.9000000000000008E-3</v>
      </c>
      <c r="AC1427">
        <v>1.6400000000000001E-2</v>
      </c>
      <c r="AD1427" t="s">
        <v>607</v>
      </c>
      <c r="AE1427">
        <v>0.95389999999999997</v>
      </c>
      <c r="AF1427">
        <v>1.46E-2</v>
      </c>
      <c r="AG1427">
        <v>2.7000000000000001E-3</v>
      </c>
      <c r="AH1427">
        <v>8.0000000000000004E-4</v>
      </c>
      <c r="AI1427">
        <v>6.9999999999999999E-4</v>
      </c>
      <c r="AJ1427">
        <v>2.9999999999999997E-4</v>
      </c>
      <c r="AK1427">
        <v>2.0000000000000001E-4</v>
      </c>
      <c r="AL1427">
        <v>3.0000000000000001E-5</v>
      </c>
      <c r="AM1427">
        <v>0</v>
      </c>
      <c r="AN1427">
        <v>8.0000000000000007E-5</v>
      </c>
      <c r="AO1427">
        <v>0</v>
      </c>
      <c r="AP1427">
        <v>0</v>
      </c>
      <c r="AQ1427" t="s">
        <v>606</v>
      </c>
      <c r="AR1427" t="s">
        <v>606</v>
      </c>
      <c r="AS1427" t="s">
        <v>606</v>
      </c>
      <c r="AT1427" t="s">
        <v>606</v>
      </c>
      <c r="AU1427" t="s">
        <v>606</v>
      </c>
      <c r="BK1427">
        <v>0</v>
      </c>
      <c r="BL1427">
        <v>3.0000000000000001E-5</v>
      </c>
      <c r="BM1427">
        <v>0</v>
      </c>
      <c r="BN1427">
        <v>0</v>
      </c>
      <c r="BO1427">
        <v>0</v>
      </c>
      <c r="BP1427">
        <v>0</v>
      </c>
      <c r="BQ1427">
        <v>0</v>
      </c>
      <c r="BR1427">
        <v>4.0000000000000003E-5</v>
      </c>
      <c r="BS1427">
        <v>0</v>
      </c>
      <c r="BT1427">
        <v>0</v>
      </c>
      <c r="BU1427">
        <v>2.0000000000000002E-5</v>
      </c>
      <c r="BV1427">
        <v>0.58799999999999997</v>
      </c>
      <c r="BW1427">
        <v>0.72065279999999998</v>
      </c>
      <c r="BX1427">
        <v>17</v>
      </c>
      <c r="BY1427">
        <v>4631.5</v>
      </c>
      <c r="BZ1427">
        <v>194.5</v>
      </c>
      <c r="CB1427">
        <v>107.6</v>
      </c>
      <c r="CC1427">
        <v>3.7151488989999999</v>
      </c>
      <c r="CD1427">
        <v>3.7119910229999999</v>
      </c>
      <c r="CE1427">
        <v>217.12</v>
      </c>
      <c r="CF1427" t="s">
        <v>609</v>
      </c>
      <c r="CG1427">
        <v>25</v>
      </c>
      <c r="CH1427" t="s">
        <v>3415</v>
      </c>
      <c r="CJ1427" t="s">
        <v>2545</v>
      </c>
      <c r="CU1427">
        <v>489.5</v>
      </c>
      <c r="CV1427">
        <v>484</v>
      </c>
      <c r="CW1427" t="s">
        <v>4946</v>
      </c>
      <c r="CX1427">
        <v>0</v>
      </c>
      <c r="CY1427" t="s">
        <v>677</v>
      </c>
    </row>
    <row r="1428" spans="2:103" hidden="1">
      <c r="B1428">
        <v>76746</v>
      </c>
      <c r="C1428" t="s">
        <v>4167</v>
      </c>
      <c r="D1428" t="s">
        <v>592</v>
      </c>
      <c r="E1428" t="s">
        <v>3163</v>
      </c>
      <c r="F1428" t="s">
        <v>594</v>
      </c>
      <c r="G1428" t="s">
        <v>4949</v>
      </c>
      <c r="H1428">
        <v>10086</v>
      </c>
      <c r="I1428" t="s">
        <v>616</v>
      </c>
      <c r="J1428" t="s">
        <v>3421</v>
      </c>
      <c r="K1428">
        <v>13677</v>
      </c>
      <c r="L1428" t="s">
        <v>638</v>
      </c>
      <c r="M1428" t="s">
        <v>4169</v>
      </c>
      <c r="N1428" t="s">
        <v>4907</v>
      </c>
      <c r="O1428" t="s">
        <v>4902</v>
      </c>
      <c r="P1428" t="s">
        <v>4909</v>
      </c>
      <c r="Q1428" t="s">
        <v>642</v>
      </c>
      <c r="R1428">
        <v>150</v>
      </c>
      <c r="S1428">
        <v>150</v>
      </c>
      <c r="T1428">
        <v>173</v>
      </c>
      <c r="U1428">
        <v>2</v>
      </c>
      <c r="V1428">
        <v>2</v>
      </c>
      <c r="W1428">
        <v>22</v>
      </c>
      <c r="Z1428" t="s">
        <v>607</v>
      </c>
      <c r="AA1428">
        <v>2.9999999999999997E-4</v>
      </c>
      <c r="AB1428">
        <v>9.4000000000000004E-3</v>
      </c>
      <c r="AC1428">
        <v>1.6299999999999999E-2</v>
      </c>
      <c r="AD1428" t="s">
        <v>607</v>
      </c>
      <c r="AE1428">
        <v>0.95579999999999998</v>
      </c>
      <c r="AF1428">
        <v>1.26E-2</v>
      </c>
      <c r="AG1428">
        <v>2.7000000000000001E-3</v>
      </c>
      <c r="AH1428">
        <v>6.9999999999999999E-4</v>
      </c>
      <c r="AI1428">
        <v>1E-3</v>
      </c>
      <c r="AJ1428">
        <v>4.0000000000000002E-4</v>
      </c>
      <c r="AK1428">
        <v>2.9999999999999997E-4</v>
      </c>
      <c r="AL1428">
        <v>1.7000000000000001E-4</v>
      </c>
      <c r="AM1428">
        <v>3.0000000000000001E-5</v>
      </c>
      <c r="AN1428">
        <v>6.9999999999999994E-5</v>
      </c>
      <c r="AO1428">
        <v>0</v>
      </c>
      <c r="AP1428">
        <v>0</v>
      </c>
      <c r="AQ1428" t="s">
        <v>607</v>
      </c>
      <c r="AR1428" t="s">
        <v>606</v>
      </c>
      <c r="AS1428" t="s">
        <v>606</v>
      </c>
      <c r="AT1428" t="s">
        <v>606</v>
      </c>
      <c r="AU1428" t="s">
        <v>606</v>
      </c>
      <c r="BK1428">
        <v>2.0000000000000002E-5</v>
      </c>
      <c r="BL1428">
        <v>4.0000000000000003E-5</v>
      </c>
      <c r="BM1428">
        <v>1.0000000000000001E-5</v>
      </c>
      <c r="BN1428">
        <v>0</v>
      </c>
      <c r="BO1428">
        <v>0</v>
      </c>
      <c r="BP1428">
        <v>0</v>
      </c>
      <c r="BQ1428">
        <v>0</v>
      </c>
      <c r="BR1428">
        <v>9.0000000000000006E-5</v>
      </c>
      <c r="BS1428">
        <v>3.0000000000000001E-5</v>
      </c>
      <c r="BT1428">
        <v>2.0000000000000002E-5</v>
      </c>
      <c r="BU1428">
        <v>2.0000000000000002E-5</v>
      </c>
      <c r="BV1428">
        <v>0.58799999999999997</v>
      </c>
      <c r="BW1428">
        <v>0.72065279999999998</v>
      </c>
      <c r="BX1428">
        <v>17</v>
      </c>
      <c r="BY1428">
        <v>4630.6000000000004</v>
      </c>
      <c r="BZ1428">
        <v>194.5</v>
      </c>
      <c r="CB1428">
        <v>105</v>
      </c>
      <c r="CC1428">
        <v>3.6253776439999998</v>
      </c>
      <c r="CD1428">
        <v>3.6222960729999998</v>
      </c>
      <c r="CE1428">
        <v>212.31</v>
      </c>
      <c r="CF1428" t="s">
        <v>609</v>
      </c>
      <c r="CG1428">
        <v>30</v>
      </c>
      <c r="CH1428" t="s">
        <v>3422</v>
      </c>
      <c r="CJ1428" t="s">
        <v>3423</v>
      </c>
      <c r="CU1428">
        <v>481</v>
      </c>
      <c r="CV1428">
        <v>475.8</v>
      </c>
      <c r="CW1428" t="s">
        <v>4946</v>
      </c>
      <c r="CX1428">
        <v>0</v>
      </c>
      <c r="CY1428" t="s">
        <v>677</v>
      </c>
    </row>
    <row r="1429" spans="2:103" hidden="1">
      <c r="C1429" t="s">
        <v>4174</v>
      </c>
      <c r="D1429" t="s">
        <v>592</v>
      </c>
      <c r="E1429" t="s">
        <v>3163</v>
      </c>
      <c r="F1429" t="s">
        <v>594</v>
      </c>
      <c r="G1429" t="s">
        <v>4950</v>
      </c>
      <c r="H1429">
        <v>8587</v>
      </c>
      <c r="I1429" t="s">
        <v>616</v>
      </c>
      <c r="J1429" t="s">
        <v>2733</v>
      </c>
      <c r="K1429">
        <v>12070</v>
      </c>
      <c r="L1429" t="s">
        <v>638</v>
      </c>
      <c r="M1429" t="s">
        <v>4169</v>
      </c>
      <c r="N1429" t="s">
        <v>4907</v>
      </c>
      <c r="O1429" t="s">
        <v>4902</v>
      </c>
      <c r="P1429" t="s">
        <v>4909</v>
      </c>
      <c r="Q1429" t="s">
        <v>642</v>
      </c>
      <c r="R1429">
        <v>600</v>
      </c>
      <c r="S1429">
        <v>600</v>
      </c>
      <c r="T1429">
        <v>539</v>
      </c>
      <c r="U1429">
        <v>-4</v>
      </c>
      <c r="V1429">
        <v>-4</v>
      </c>
      <c r="W1429">
        <v>21</v>
      </c>
      <c r="Y1429" t="s">
        <v>4186</v>
      </c>
      <c r="Z1429">
        <v>1E-4</v>
      </c>
      <c r="AA1429">
        <v>4.0000000000000002E-4</v>
      </c>
      <c r="AB1429">
        <v>1.2E-2</v>
      </c>
      <c r="AC1429">
        <v>1.7500000000000002E-2</v>
      </c>
      <c r="AD1429" t="s">
        <v>607</v>
      </c>
      <c r="AE1429">
        <v>0.94920000000000004</v>
      </c>
      <c r="AF1429">
        <v>1.4E-2</v>
      </c>
      <c r="AG1429">
        <v>3.2000000000000002E-3</v>
      </c>
      <c r="AH1429">
        <v>1.1000000000000001E-3</v>
      </c>
      <c r="AI1429">
        <v>1.1000000000000001E-3</v>
      </c>
      <c r="AJ1429">
        <v>5.9999999999999995E-4</v>
      </c>
      <c r="AK1429">
        <v>4.0000000000000002E-4</v>
      </c>
      <c r="AL1429">
        <v>2.5999999999999998E-4</v>
      </c>
      <c r="AM1429">
        <v>0</v>
      </c>
      <c r="AN1429">
        <v>0</v>
      </c>
      <c r="AO1429">
        <v>0</v>
      </c>
      <c r="AP1429">
        <v>0</v>
      </c>
      <c r="AQ1429" t="s">
        <v>607</v>
      </c>
      <c r="AR1429" t="s">
        <v>606</v>
      </c>
      <c r="AS1429" t="s">
        <v>606</v>
      </c>
      <c r="AT1429" t="s">
        <v>606</v>
      </c>
      <c r="AU1429" t="s">
        <v>606</v>
      </c>
      <c r="BK1429">
        <v>0</v>
      </c>
      <c r="BL1429">
        <v>5.0000000000000002E-5</v>
      </c>
      <c r="BM1429">
        <v>0</v>
      </c>
      <c r="BN1429">
        <v>0</v>
      </c>
      <c r="BO1429">
        <v>0</v>
      </c>
      <c r="BP1429">
        <v>0</v>
      </c>
      <c r="BQ1429">
        <v>0</v>
      </c>
      <c r="BR1429">
        <v>9.0000000000000006E-5</v>
      </c>
      <c r="BS1429">
        <v>0</v>
      </c>
      <c r="BT1429">
        <v>0</v>
      </c>
      <c r="BU1429">
        <v>0</v>
      </c>
      <c r="BV1429">
        <v>0.59199999999999997</v>
      </c>
      <c r="BW1429">
        <v>0.72555519999999996</v>
      </c>
      <c r="BX1429">
        <v>17.100000000000001</v>
      </c>
      <c r="BY1429">
        <v>4629.8</v>
      </c>
      <c r="BZ1429">
        <v>194.8</v>
      </c>
      <c r="CB1429">
        <v>101.6</v>
      </c>
      <c r="CC1429">
        <v>3.5079844630000001</v>
      </c>
      <c r="CD1429">
        <v>3.5050026760000002</v>
      </c>
      <c r="CE1429">
        <v>205.21</v>
      </c>
      <c r="CF1429" t="s">
        <v>609</v>
      </c>
      <c r="CG1429">
        <v>20</v>
      </c>
      <c r="CH1429" t="s">
        <v>3412</v>
      </c>
      <c r="CJ1429" t="s">
        <v>2316</v>
      </c>
      <c r="CU1429">
        <v>485.9</v>
      </c>
      <c r="CV1429">
        <v>481</v>
      </c>
      <c r="CW1429" t="s">
        <v>4946</v>
      </c>
      <c r="CX1429">
        <v>0</v>
      </c>
      <c r="CY1429" t="s">
        <v>677</v>
      </c>
    </row>
    <row r="1430" spans="2:103" hidden="1">
      <c r="B1430">
        <v>76762</v>
      </c>
      <c r="C1430" t="s">
        <v>4674</v>
      </c>
      <c r="D1430" t="s">
        <v>592</v>
      </c>
      <c r="E1430" t="s">
        <v>3163</v>
      </c>
      <c r="F1430" t="s">
        <v>594</v>
      </c>
      <c r="G1430" t="s">
        <v>4951</v>
      </c>
      <c r="H1430">
        <v>19441</v>
      </c>
      <c r="I1430" t="s">
        <v>616</v>
      </c>
      <c r="J1430" t="s">
        <v>4676</v>
      </c>
      <c r="K1430">
        <v>17394</v>
      </c>
      <c r="L1430" t="s">
        <v>638</v>
      </c>
      <c r="M1430" t="s">
        <v>959</v>
      </c>
      <c r="N1430" t="s">
        <v>4907</v>
      </c>
      <c r="O1430" t="s">
        <v>4902</v>
      </c>
      <c r="P1430" t="s">
        <v>4909</v>
      </c>
      <c r="Q1430" t="s">
        <v>1063</v>
      </c>
      <c r="R1430">
        <v>700</v>
      </c>
      <c r="S1430">
        <v>700</v>
      </c>
      <c r="T1430">
        <v>623</v>
      </c>
      <c r="U1430">
        <v>-6</v>
      </c>
      <c r="V1430">
        <v>-6</v>
      </c>
      <c r="W1430">
        <v>21</v>
      </c>
      <c r="Y1430" t="s">
        <v>4247</v>
      </c>
      <c r="Z1430" t="s">
        <v>607</v>
      </c>
      <c r="AA1430">
        <v>2.9999999999999997E-4</v>
      </c>
      <c r="AB1430">
        <v>8.8000000000000005E-3</v>
      </c>
      <c r="AC1430">
        <v>1.3899999999999999E-2</v>
      </c>
      <c r="AD1430" t="s">
        <v>607</v>
      </c>
      <c r="AE1430">
        <v>0.96260000000000001</v>
      </c>
      <c r="AF1430">
        <v>1.1599999999999999E-2</v>
      </c>
      <c r="AG1430">
        <v>1.5E-3</v>
      </c>
      <c r="AH1430">
        <v>5.0000000000000001E-4</v>
      </c>
      <c r="AI1430">
        <v>4.0000000000000002E-4</v>
      </c>
      <c r="AJ1430">
        <v>1E-4</v>
      </c>
      <c r="AK1430">
        <v>1E-4</v>
      </c>
      <c r="AL1430">
        <v>0</v>
      </c>
      <c r="AM1430">
        <v>0</v>
      </c>
      <c r="AN1430">
        <v>6.9999999999999994E-5</v>
      </c>
      <c r="AO1430">
        <v>9.0000000000000006E-5</v>
      </c>
      <c r="AP1430">
        <v>0</v>
      </c>
      <c r="AQ1430" t="s">
        <v>607</v>
      </c>
      <c r="AR1430" t="s">
        <v>607</v>
      </c>
      <c r="AS1430" t="s">
        <v>607</v>
      </c>
      <c r="AT1430" t="s">
        <v>607</v>
      </c>
      <c r="AU1430" t="s">
        <v>606</v>
      </c>
      <c r="BK1430">
        <v>0</v>
      </c>
      <c r="BL1430">
        <v>0</v>
      </c>
      <c r="BM1430">
        <v>1.0000000000000001E-5</v>
      </c>
      <c r="BN1430">
        <v>0</v>
      </c>
      <c r="BO1430">
        <v>0</v>
      </c>
      <c r="BP1430">
        <v>1.0000000000000001E-5</v>
      </c>
      <c r="BQ1430">
        <v>0</v>
      </c>
      <c r="BR1430">
        <v>0</v>
      </c>
      <c r="BS1430">
        <v>0</v>
      </c>
      <c r="BT1430">
        <v>0</v>
      </c>
      <c r="BU1430">
        <v>2.0000000000000002E-5</v>
      </c>
      <c r="BV1430">
        <v>0.58099999999999996</v>
      </c>
      <c r="BW1430">
        <v>0.71207359999999997</v>
      </c>
      <c r="BX1430">
        <v>16.8</v>
      </c>
      <c r="BY1430">
        <v>4626.6000000000004</v>
      </c>
      <c r="BZ1430">
        <v>193.5</v>
      </c>
      <c r="CB1430">
        <v>112.6</v>
      </c>
      <c r="CC1430">
        <v>3.8877859300000002</v>
      </c>
      <c r="CD1430">
        <v>3.8844813120000001</v>
      </c>
      <c r="CE1430">
        <v>227.36</v>
      </c>
      <c r="CF1430" t="s">
        <v>609</v>
      </c>
      <c r="CG1430">
        <v>30</v>
      </c>
      <c r="CH1430" t="s">
        <v>4678</v>
      </c>
      <c r="CI1430" t="s">
        <v>4944</v>
      </c>
      <c r="CJ1430" t="s">
        <v>4952</v>
      </c>
      <c r="CL1430">
        <v>1302</v>
      </c>
      <c r="CM1430">
        <v>1765</v>
      </c>
      <c r="CN1430">
        <v>1302</v>
      </c>
      <c r="CO1430">
        <v>1765</v>
      </c>
      <c r="CP1430" t="s">
        <v>157</v>
      </c>
      <c r="CQ1430" t="s">
        <v>157</v>
      </c>
      <c r="CU1430">
        <v>460.3</v>
      </c>
      <c r="CV1430">
        <v>455.8</v>
      </c>
      <c r="CW1430" t="s">
        <v>4946</v>
      </c>
      <c r="CX1430">
        <v>0</v>
      </c>
      <c r="CY1430" t="s">
        <v>677</v>
      </c>
    </row>
    <row r="1431" spans="2:103" hidden="1">
      <c r="B1431">
        <v>76752</v>
      </c>
      <c r="C1431" t="s">
        <v>4668</v>
      </c>
      <c r="D1431" t="s">
        <v>592</v>
      </c>
      <c r="E1431" t="s">
        <v>3163</v>
      </c>
      <c r="F1431" t="s">
        <v>594</v>
      </c>
      <c r="G1431" t="s">
        <v>4953</v>
      </c>
      <c r="H1431">
        <v>17456</v>
      </c>
      <c r="I1431" t="s">
        <v>616</v>
      </c>
      <c r="J1431" t="s">
        <v>4670</v>
      </c>
      <c r="K1431">
        <v>4760</v>
      </c>
      <c r="L1431" t="s">
        <v>638</v>
      </c>
      <c r="M1431" t="s">
        <v>4169</v>
      </c>
      <c r="N1431" t="s">
        <v>4907</v>
      </c>
      <c r="O1431" t="s">
        <v>4902</v>
      </c>
      <c r="P1431" t="s">
        <v>4909</v>
      </c>
      <c r="Q1431" t="s">
        <v>642</v>
      </c>
      <c r="R1431">
        <v>240</v>
      </c>
      <c r="S1431">
        <v>240</v>
      </c>
      <c r="T1431">
        <v>264</v>
      </c>
      <c r="U1431">
        <v>-16</v>
      </c>
      <c r="V1431">
        <v>-16</v>
      </c>
      <c r="W1431">
        <v>21</v>
      </c>
      <c r="Y1431" t="s">
        <v>4954</v>
      </c>
      <c r="Z1431" t="s">
        <v>607</v>
      </c>
      <c r="AA1431">
        <v>2.9999999999999997E-4</v>
      </c>
      <c r="AB1431">
        <v>8.2000000000000007E-3</v>
      </c>
      <c r="AC1431">
        <v>1.4500000000000001E-2</v>
      </c>
      <c r="AD1431" t="s">
        <v>607</v>
      </c>
      <c r="AE1431">
        <v>0.96319999999999995</v>
      </c>
      <c r="AF1431">
        <v>1.06E-2</v>
      </c>
      <c r="AG1431">
        <v>1.6999999999999999E-3</v>
      </c>
      <c r="AH1431">
        <v>5.9999999999999995E-4</v>
      </c>
      <c r="AI1431">
        <v>5.9999999999999995E-4</v>
      </c>
      <c r="AJ1431">
        <v>2.0000000000000001E-4</v>
      </c>
      <c r="AK1431">
        <v>1E-4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 t="s">
        <v>606</v>
      </c>
      <c r="AR1431" t="s">
        <v>606</v>
      </c>
      <c r="AS1431" t="s">
        <v>606</v>
      </c>
      <c r="AT1431" t="s">
        <v>606</v>
      </c>
      <c r="AU1431" t="s">
        <v>606</v>
      </c>
      <c r="BK1431">
        <v>0</v>
      </c>
      <c r="BL1431">
        <v>0</v>
      </c>
      <c r="BM1431">
        <v>0</v>
      </c>
      <c r="BN1431">
        <v>0</v>
      </c>
      <c r="BO1431">
        <v>0</v>
      </c>
      <c r="BP1431">
        <v>0</v>
      </c>
      <c r="BQ1431">
        <v>0</v>
      </c>
      <c r="BR1431">
        <v>0</v>
      </c>
      <c r="BS1431">
        <v>0</v>
      </c>
      <c r="BT1431">
        <v>0</v>
      </c>
      <c r="BU1431">
        <v>0</v>
      </c>
      <c r="BV1431">
        <v>0.58099999999999996</v>
      </c>
      <c r="BW1431">
        <v>0.71207359999999997</v>
      </c>
      <c r="BX1431">
        <v>16.8</v>
      </c>
      <c r="BY1431">
        <v>4628.5</v>
      </c>
      <c r="BZ1431">
        <v>193.6</v>
      </c>
      <c r="CB1431">
        <v>104.8</v>
      </c>
      <c r="CC1431">
        <v>3.6184721620000002</v>
      </c>
      <c r="CD1431">
        <v>3.615396461</v>
      </c>
      <c r="CE1431">
        <v>212.61</v>
      </c>
      <c r="CF1431" t="s">
        <v>609</v>
      </c>
      <c r="CG1431">
        <v>20</v>
      </c>
      <c r="CH1431" t="s">
        <v>2891</v>
      </c>
      <c r="CI1431" t="s">
        <v>4683</v>
      </c>
      <c r="CJ1431" t="s">
        <v>2606</v>
      </c>
      <c r="CL1431">
        <v>2031</v>
      </c>
      <c r="CM1431">
        <v>2040</v>
      </c>
      <c r="CN1431">
        <v>2022.5</v>
      </c>
      <c r="CO1431">
        <v>2027.5</v>
      </c>
      <c r="CU1431">
        <v>459</v>
      </c>
      <c r="CV1431">
        <v>454.1</v>
      </c>
      <c r="CW1431" t="s">
        <v>4946</v>
      </c>
      <c r="CX1431">
        <v>0</v>
      </c>
      <c r="CY1431" t="s">
        <v>677</v>
      </c>
    </row>
    <row r="1432" spans="2:103" hidden="1">
      <c r="B1432">
        <v>76968</v>
      </c>
      <c r="C1432" t="s">
        <v>4197</v>
      </c>
      <c r="D1432" t="s">
        <v>592</v>
      </c>
      <c r="E1432" t="s">
        <v>3163</v>
      </c>
      <c r="F1432" t="s">
        <v>594</v>
      </c>
      <c r="G1432" t="s">
        <v>4955</v>
      </c>
      <c r="H1432">
        <v>9732</v>
      </c>
      <c r="I1432" t="s">
        <v>616</v>
      </c>
      <c r="J1432" t="s">
        <v>4199</v>
      </c>
      <c r="K1432">
        <v>3930</v>
      </c>
      <c r="L1432" t="s">
        <v>638</v>
      </c>
      <c r="M1432" t="s">
        <v>959</v>
      </c>
      <c r="N1432" t="s">
        <v>4907</v>
      </c>
      <c r="O1432" t="s">
        <v>4902</v>
      </c>
      <c r="P1432" t="s">
        <v>4909</v>
      </c>
      <c r="Q1432" t="s">
        <v>642</v>
      </c>
      <c r="R1432">
        <v>160</v>
      </c>
      <c r="S1432">
        <v>160</v>
      </c>
      <c r="T1432">
        <v>189</v>
      </c>
      <c r="U1432">
        <v>5</v>
      </c>
      <c r="V1432">
        <v>5</v>
      </c>
      <c r="W1432">
        <v>22</v>
      </c>
      <c r="Y1432" t="s">
        <v>4178</v>
      </c>
      <c r="Z1432" t="s">
        <v>607</v>
      </c>
      <c r="AA1432">
        <v>5.9999999999999995E-4</v>
      </c>
      <c r="AB1432">
        <v>2.06E-2</v>
      </c>
      <c r="AC1432">
        <v>1.29E-2</v>
      </c>
      <c r="AD1432" t="s">
        <v>607</v>
      </c>
      <c r="AE1432">
        <v>0.93700000000000006</v>
      </c>
      <c r="AF1432">
        <v>1.9900000000000001E-2</v>
      </c>
      <c r="AG1432">
        <v>4.3E-3</v>
      </c>
      <c r="AH1432">
        <v>1.4E-3</v>
      </c>
      <c r="AI1432">
        <v>1.1000000000000001E-3</v>
      </c>
      <c r="AJ1432">
        <v>6.9999999999999999E-4</v>
      </c>
      <c r="AK1432">
        <v>4.0000000000000002E-4</v>
      </c>
      <c r="AL1432">
        <v>4.4000000000000002E-4</v>
      </c>
      <c r="AM1432">
        <v>5.0000000000000002E-5</v>
      </c>
      <c r="AN1432">
        <v>2.5000000000000001E-4</v>
      </c>
      <c r="AO1432">
        <v>0</v>
      </c>
      <c r="AP1432">
        <v>0</v>
      </c>
      <c r="AQ1432" t="s">
        <v>607</v>
      </c>
      <c r="AR1432" t="s">
        <v>606</v>
      </c>
      <c r="AS1432" t="s">
        <v>606</v>
      </c>
      <c r="AT1432" t="s">
        <v>606</v>
      </c>
      <c r="AU1432" t="s">
        <v>606</v>
      </c>
      <c r="BK1432">
        <v>1.0000000000000001E-5</v>
      </c>
      <c r="BL1432">
        <v>8.0000000000000007E-5</v>
      </c>
      <c r="BM1432">
        <v>1.0000000000000001E-5</v>
      </c>
      <c r="BN1432">
        <v>0</v>
      </c>
      <c r="BO1432">
        <v>0</v>
      </c>
      <c r="BP1432">
        <v>0</v>
      </c>
      <c r="BQ1432">
        <v>0</v>
      </c>
      <c r="BR1432">
        <v>1.8000000000000001E-4</v>
      </c>
      <c r="BS1432">
        <v>2.0000000000000002E-5</v>
      </c>
      <c r="BT1432">
        <v>2.0000000000000002E-5</v>
      </c>
      <c r="BU1432">
        <v>4.0000000000000003E-5</v>
      </c>
      <c r="BV1432">
        <v>0.59699999999999998</v>
      </c>
      <c r="BW1432">
        <v>0.73168319999999998</v>
      </c>
      <c r="BX1432">
        <v>17.3</v>
      </c>
      <c r="BY1432">
        <v>4606</v>
      </c>
      <c r="BZ1432">
        <v>194.9</v>
      </c>
      <c r="CB1432">
        <v>102</v>
      </c>
      <c r="CC1432">
        <v>3.5217954250000001</v>
      </c>
      <c r="CD1432">
        <v>3.5188018990000001</v>
      </c>
      <c r="CE1432">
        <v>207.43</v>
      </c>
      <c r="CF1432" t="s">
        <v>609</v>
      </c>
      <c r="CG1432">
        <v>15</v>
      </c>
      <c r="CH1432" t="s">
        <v>4200</v>
      </c>
      <c r="CJ1432" t="s">
        <v>3053</v>
      </c>
      <c r="CU1432">
        <v>478.1</v>
      </c>
      <c r="CV1432">
        <v>473.9</v>
      </c>
      <c r="CW1432" t="s">
        <v>4946</v>
      </c>
      <c r="CX1432">
        <v>0</v>
      </c>
      <c r="CY1432" t="s">
        <v>677</v>
      </c>
    </row>
    <row r="1433" spans="2:103" hidden="1">
      <c r="B1433">
        <v>76970</v>
      </c>
      <c r="C1433" t="s">
        <v>4201</v>
      </c>
      <c r="D1433" t="s">
        <v>592</v>
      </c>
      <c r="E1433" t="s">
        <v>3163</v>
      </c>
      <c r="F1433" t="s">
        <v>594</v>
      </c>
      <c r="G1433" t="s">
        <v>4956</v>
      </c>
      <c r="H1433">
        <v>16850</v>
      </c>
      <c r="I1433" t="s">
        <v>616</v>
      </c>
      <c r="J1433" t="s">
        <v>2639</v>
      </c>
      <c r="K1433">
        <v>13676</v>
      </c>
      <c r="L1433" t="s">
        <v>638</v>
      </c>
      <c r="M1433" t="s">
        <v>4169</v>
      </c>
      <c r="N1433" t="s">
        <v>4907</v>
      </c>
      <c r="O1433" t="s">
        <v>4902</v>
      </c>
      <c r="P1433" t="s">
        <v>4909</v>
      </c>
      <c r="Q1433" t="s">
        <v>642</v>
      </c>
      <c r="R1433">
        <v>470</v>
      </c>
      <c r="S1433">
        <v>470</v>
      </c>
      <c r="T1433">
        <v>440</v>
      </c>
      <c r="U1433">
        <v>-21</v>
      </c>
      <c r="V1433">
        <v>-21</v>
      </c>
      <c r="W1433">
        <v>21</v>
      </c>
      <c r="Y1433" t="s">
        <v>4178</v>
      </c>
      <c r="Z1433" t="s">
        <v>607</v>
      </c>
      <c r="AA1433">
        <v>2.9999999999999997E-4</v>
      </c>
      <c r="AB1433">
        <v>1.06E-2</v>
      </c>
      <c r="AC1433">
        <v>1.77E-2</v>
      </c>
      <c r="AD1433" t="s">
        <v>607</v>
      </c>
      <c r="AE1433">
        <v>0.95679999999999998</v>
      </c>
      <c r="AF1433">
        <v>1.0699999999999999E-2</v>
      </c>
      <c r="AG1433">
        <v>2.0999999999999999E-3</v>
      </c>
      <c r="AH1433">
        <v>8.9999999999999998E-4</v>
      </c>
      <c r="AI1433">
        <v>5.9999999999999995E-4</v>
      </c>
      <c r="AJ1433">
        <v>2.0000000000000001E-4</v>
      </c>
      <c r="AK1433">
        <v>1E-4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 t="s">
        <v>606</v>
      </c>
      <c r="AR1433" t="s">
        <v>606</v>
      </c>
      <c r="AS1433" t="s">
        <v>606</v>
      </c>
      <c r="AT1433" t="s">
        <v>606</v>
      </c>
      <c r="AU1433" t="s">
        <v>606</v>
      </c>
      <c r="BK1433">
        <v>0</v>
      </c>
      <c r="BL1433">
        <v>0</v>
      </c>
      <c r="BM1433">
        <v>0</v>
      </c>
      <c r="BN1433">
        <v>0</v>
      </c>
      <c r="BO1433">
        <v>0</v>
      </c>
      <c r="BP1433">
        <v>0</v>
      </c>
      <c r="BQ1433">
        <v>0</v>
      </c>
      <c r="BR1433">
        <v>0</v>
      </c>
      <c r="BS1433">
        <v>0</v>
      </c>
      <c r="BT1433">
        <v>0</v>
      </c>
      <c r="BU1433">
        <v>0</v>
      </c>
      <c r="BV1433">
        <v>0.58499999999999996</v>
      </c>
      <c r="BW1433">
        <v>0.71697599999999995</v>
      </c>
      <c r="BX1433">
        <v>16.899999999999999</v>
      </c>
      <c r="BY1433">
        <v>4634.3</v>
      </c>
      <c r="BZ1433">
        <v>193.8</v>
      </c>
      <c r="CB1433">
        <v>114</v>
      </c>
      <c r="CC1433">
        <v>3.9361242989999998</v>
      </c>
      <c r="CD1433">
        <v>3.9327785930000001</v>
      </c>
      <c r="CE1433">
        <v>232.8</v>
      </c>
      <c r="CF1433" t="s">
        <v>609</v>
      </c>
      <c r="CG1433">
        <v>2.5</v>
      </c>
      <c r="CH1433" t="s">
        <v>2643</v>
      </c>
      <c r="CJ1433" t="s">
        <v>2644</v>
      </c>
      <c r="CU1433">
        <v>490.7</v>
      </c>
      <c r="CV1433">
        <v>485.5</v>
      </c>
      <c r="CW1433" t="s">
        <v>4946</v>
      </c>
      <c r="CX1433">
        <v>0</v>
      </c>
      <c r="CY1433" t="s">
        <v>677</v>
      </c>
    </row>
    <row r="1434" spans="2:103" hidden="1">
      <c r="B1434">
        <v>76750</v>
      </c>
      <c r="C1434" t="s">
        <v>4957</v>
      </c>
      <c r="D1434" t="s">
        <v>592</v>
      </c>
      <c r="E1434" t="s">
        <v>3163</v>
      </c>
      <c r="F1434" t="s">
        <v>594</v>
      </c>
      <c r="G1434" t="s">
        <v>4958</v>
      </c>
      <c r="H1434">
        <v>19339</v>
      </c>
      <c r="I1434" t="s">
        <v>616</v>
      </c>
      <c r="J1434" t="s">
        <v>4190</v>
      </c>
      <c r="K1434">
        <v>20167</v>
      </c>
      <c r="L1434" t="s">
        <v>638</v>
      </c>
      <c r="M1434" t="s">
        <v>4169</v>
      </c>
      <c r="N1434" t="s">
        <v>4907</v>
      </c>
      <c r="O1434" t="s">
        <v>4902</v>
      </c>
      <c r="P1434" t="s">
        <v>4909</v>
      </c>
      <c r="Q1434" t="s">
        <v>642</v>
      </c>
      <c r="R1434">
        <v>300</v>
      </c>
      <c r="S1434">
        <v>300</v>
      </c>
      <c r="T1434">
        <v>290</v>
      </c>
      <c r="U1434">
        <v>0</v>
      </c>
      <c r="V1434">
        <v>0</v>
      </c>
      <c r="W1434">
        <v>22</v>
      </c>
      <c r="Y1434" t="s">
        <v>4178</v>
      </c>
      <c r="Z1434" t="s">
        <v>607</v>
      </c>
      <c r="AA1434">
        <v>2.9999999999999997E-4</v>
      </c>
      <c r="AB1434">
        <v>8.0000000000000002E-3</v>
      </c>
      <c r="AC1434">
        <v>1.54E-2</v>
      </c>
      <c r="AD1434" t="s">
        <v>607</v>
      </c>
      <c r="AE1434">
        <v>0.96160000000000001</v>
      </c>
      <c r="AF1434">
        <v>1.03E-2</v>
      </c>
      <c r="AG1434">
        <v>1.8E-3</v>
      </c>
      <c r="AH1434">
        <v>1E-3</v>
      </c>
      <c r="AI1434">
        <v>6.9999999999999999E-4</v>
      </c>
      <c r="AJ1434">
        <v>2.9999999999999997E-4</v>
      </c>
      <c r="AK1434">
        <v>2.0000000000000001E-4</v>
      </c>
      <c r="AL1434">
        <v>4.0000000000000003E-5</v>
      </c>
      <c r="AM1434">
        <v>6.0000000000000002E-5</v>
      </c>
      <c r="AN1434">
        <v>6.9999999999999994E-5</v>
      </c>
      <c r="AO1434">
        <v>1E-4</v>
      </c>
      <c r="AP1434">
        <v>0</v>
      </c>
      <c r="AQ1434" t="s">
        <v>607</v>
      </c>
      <c r="AR1434" t="s">
        <v>606</v>
      </c>
      <c r="AS1434" t="s">
        <v>606</v>
      </c>
      <c r="AT1434" t="s">
        <v>606</v>
      </c>
      <c r="AU1434" t="s">
        <v>606</v>
      </c>
      <c r="BK1434">
        <v>2.0000000000000002E-5</v>
      </c>
      <c r="BL1434">
        <v>2.0000000000000002E-5</v>
      </c>
      <c r="BM1434">
        <v>0</v>
      </c>
      <c r="BN1434">
        <v>0</v>
      </c>
      <c r="BO1434">
        <v>0</v>
      </c>
      <c r="BP1434">
        <v>0</v>
      </c>
      <c r="BQ1434">
        <v>0</v>
      </c>
      <c r="BR1434">
        <v>4.0000000000000003E-5</v>
      </c>
      <c r="BS1434">
        <v>1.0000000000000001E-5</v>
      </c>
      <c r="BT1434">
        <v>1.0000000000000001E-5</v>
      </c>
      <c r="BU1434">
        <v>3.0000000000000001E-5</v>
      </c>
      <c r="BV1434">
        <v>0.58399999999999996</v>
      </c>
      <c r="BW1434">
        <v>0.71575040000000001</v>
      </c>
      <c r="BX1434">
        <v>16.899999999999999</v>
      </c>
      <c r="BY1434">
        <v>4630</v>
      </c>
      <c r="BZ1434">
        <v>194</v>
      </c>
      <c r="CB1434">
        <v>109.8</v>
      </c>
      <c r="CC1434">
        <v>3.791109193</v>
      </c>
      <c r="CD1434">
        <v>3.7878867500000002</v>
      </c>
      <c r="CE1434">
        <v>222.04</v>
      </c>
      <c r="CF1434" t="s">
        <v>609</v>
      </c>
      <c r="CG1434">
        <v>35</v>
      </c>
      <c r="CH1434" t="s">
        <v>4191</v>
      </c>
      <c r="CJ1434" t="s">
        <v>2610</v>
      </c>
      <c r="CU1434">
        <v>456</v>
      </c>
      <c r="CV1434">
        <v>450.3</v>
      </c>
      <c r="CW1434" t="s">
        <v>4946</v>
      </c>
      <c r="CX1434">
        <v>0</v>
      </c>
      <c r="CY1434" t="s">
        <v>677</v>
      </c>
    </row>
    <row r="1435" spans="2:103" hidden="1">
      <c r="B1435">
        <v>76755</v>
      </c>
      <c r="C1435" t="s">
        <v>3433</v>
      </c>
      <c r="D1435" t="s">
        <v>592</v>
      </c>
      <c r="E1435" t="s">
        <v>3163</v>
      </c>
      <c r="F1435" t="s">
        <v>594</v>
      </c>
      <c r="G1435" t="s">
        <v>4959</v>
      </c>
      <c r="H1435">
        <v>19337</v>
      </c>
      <c r="I1435" t="s">
        <v>616</v>
      </c>
      <c r="J1435" t="s">
        <v>4666</v>
      </c>
      <c r="L1435" t="s">
        <v>638</v>
      </c>
      <c r="M1435" t="s">
        <v>4169</v>
      </c>
      <c r="N1435" t="s">
        <v>4907</v>
      </c>
      <c r="O1435" t="s">
        <v>4902</v>
      </c>
      <c r="P1435" t="s">
        <v>4909</v>
      </c>
      <c r="Q1435" t="s">
        <v>642</v>
      </c>
      <c r="R1435">
        <v>300</v>
      </c>
      <c r="S1435">
        <v>300</v>
      </c>
      <c r="T1435">
        <v>311</v>
      </c>
      <c r="U1435">
        <v>-1</v>
      </c>
      <c r="V1435">
        <v>-1</v>
      </c>
      <c r="W1435">
        <v>22</v>
      </c>
      <c r="Y1435" t="s">
        <v>4672</v>
      </c>
      <c r="Z1435" t="s">
        <v>607</v>
      </c>
      <c r="AA1435">
        <v>2.9999999999999997E-4</v>
      </c>
      <c r="AB1435">
        <v>8.3000000000000001E-3</v>
      </c>
      <c r="AC1435">
        <v>1.6299999999999999E-2</v>
      </c>
      <c r="AD1435" t="s">
        <v>607</v>
      </c>
      <c r="AE1435">
        <v>0.96120000000000005</v>
      </c>
      <c r="AF1435">
        <v>1.0200000000000001E-2</v>
      </c>
      <c r="AG1435">
        <v>1.8E-3</v>
      </c>
      <c r="AH1435">
        <v>8.9999999999999998E-4</v>
      </c>
      <c r="AI1435">
        <v>5.9999999999999995E-4</v>
      </c>
      <c r="AJ1435">
        <v>2.0000000000000001E-4</v>
      </c>
      <c r="AK1435">
        <v>1E-4</v>
      </c>
      <c r="AL1435">
        <v>0</v>
      </c>
      <c r="AM1435">
        <v>0</v>
      </c>
      <c r="AN1435">
        <v>8.0000000000000007E-5</v>
      </c>
      <c r="AO1435">
        <v>0</v>
      </c>
      <c r="AP1435">
        <v>0</v>
      </c>
      <c r="AQ1435" t="s">
        <v>607</v>
      </c>
      <c r="AR1435" t="s">
        <v>606</v>
      </c>
      <c r="AS1435" t="s">
        <v>606</v>
      </c>
      <c r="AT1435" t="s">
        <v>606</v>
      </c>
      <c r="AU1435" t="s">
        <v>606</v>
      </c>
      <c r="BK1435">
        <v>0</v>
      </c>
      <c r="BL1435">
        <v>0</v>
      </c>
      <c r="BM1435">
        <v>0</v>
      </c>
      <c r="BN1435">
        <v>0</v>
      </c>
      <c r="BO1435">
        <v>0</v>
      </c>
      <c r="BP1435">
        <v>0</v>
      </c>
      <c r="BQ1435">
        <v>0</v>
      </c>
      <c r="BR1435">
        <v>0</v>
      </c>
      <c r="BS1435">
        <v>0</v>
      </c>
      <c r="BT1435">
        <v>0</v>
      </c>
      <c r="BU1435">
        <v>2.0000000000000002E-5</v>
      </c>
      <c r="BV1435">
        <v>0.58399999999999996</v>
      </c>
      <c r="BW1435">
        <v>0.71575040000000001</v>
      </c>
      <c r="BX1435">
        <v>16.899999999999999</v>
      </c>
      <c r="BY1435">
        <v>4632.8</v>
      </c>
      <c r="BZ1435">
        <v>193.9</v>
      </c>
      <c r="CB1435">
        <v>110.6</v>
      </c>
      <c r="CC1435">
        <v>3.8187311180000001</v>
      </c>
      <c r="CD1435">
        <v>3.815485196</v>
      </c>
      <c r="CE1435">
        <v>223.71</v>
      </c>
      <c r="CF1435" t="s">
        <v>609</v>
      </c>
      <c r="CG1435">
        <v>30</v>
      </c>
      <c r="CH1435" t="s">
        <v>2560</v>
      </c>
      <c r="CJ1435" t="s">
        <v>2561</v>
      </c>
      <c r="CU1435">
        <v>462.6</v>
      </c>
      <c r="CV1435">
        <v>457.4</v>
      </c>
      <c r="CW1435" t="s">
        <v>4946</v>
      </c>
      <c r="CX1435">
        <v>0</v>
      </c>
      <c r="CY1435" t="s">
        <v>677</v>
      </c>
    </row>
    <row r="1436" spans="2:103" hidden="1">
      <c r="B1436">
        <v>76756</v>
      </c>
      <c r="C1436" t="s">
        <v>4960</v>
      </c>
      <c r="D1436" t="s">
        <v>592</v>
      </c>
      <c r="E1436" t="s">
        <v>3163</v>
      </c>
      <c r="F1436" t="s">
        <v>594</v>
      </c>
      <c r="G1436" t="s">
        <v>4961</v>
      </c>
      <c r="H1436">
        <v>6479</v>
      </c>
      <c r="I1436" t="s">
        <v>616</v>
      </c>
      <c r="J1436" t="s">
        <v>4962</v>
      </c>
      <c r="K1436">
        <v>17178</v>
      </c>
      <c r="L1436" t="s">
        <v>1088</v>
      </c>
      <c r="M1436" t="s">
        <v>4169</v>
      </c>
      <c r="N1436" t="s">
        <v>4907</v>
      </c>
      <c r="O1436" t="s">
        <v>4902</v>
      </c>
      <c r="P1436" t="s">
        <v>4909</v>
      </c>
      <c r="Q1436" t="s">
        <v>1063</v>
      </c>
      <c r="R1436">
        <v>590</v>
      </c>
      <c r="S1436">
        <v>590</v>
      </c>
      <c r="T1436">
        <v>536</v>
      </c>
      <c r="U1436">
        <v>-2</v>
      </c>
      <c r="V1436">
        <v>-2</v>
      </c>
      <c r="W1436">
        <v>22</v>
      </c>
      <c r="Y1436" t="s">
        <v>4247</v>
      </c>
      <c r="Z1436" t="s">
        <v>607</v>
      </c>
      <c r="AA1436">
        <v>2.9999999999999997E-4</v>
      </c>
      <c r="AB1436">
        <v>8.8999999999999999E-3</v>
      </c>
      <c r="AC1436">
        <v>1.4500000000000001E-2</v>
      </c>
      <c r="AD1436" t="s">
        <v>607</v>
      </c>
      <c r="AE1436">
        <v>0.95950000000000002</v>
      </c>
      <c r="AF1436">
        <v>1.3100000000000001E-2</v>
      </c>
      <c r="AG1436">
        <v>2.0999999999999999E-3</v>
      </c>
      <c r="AH1436">
        <v>6.9999999999999999E-4</v>
      </c>
      <c r="AI1436">
        <v>5.0000000000000001E-4</v>
      </c>
      <c r="AJ1436">
        <v>2.0000000000000001E-4</v>
      </c>
      <c r="AK1436">
        <v>1E-4</v>
      </c>
      <c r="AL1436">
        <v>0</v>
      </c>
      <c r="AM1436">
        <v>0</v>
      </c>
      <c r="AN1436">
        <v>6.9999999999999994E-5</v>
      </c>
      <c r="AO1436">
        <v>0</v>
      </c>
      <c r="AP1436">
        <v>0</v>
      </c>
      <c r="AQ1436" t="s">
        <v>607</v>
      </c>
      <c r="AR1436" t="s">
        <v>607</v>
      </c>
      <c r="AS1436" t="s">
        <v>607</v>
      </c>
      <c r="AT1436" t="s">
        <v>606</v>
      </c>
      <c r="AU1436" t="s">
        <v>606</v>
      </c>
      <c r="BK1436">
        <v>0</v>
      </c>
      <c r="BL1436">
        <v>0</v>
      </c>
      <c r="BM1436">
        <v>1.0000000000000001E-5</v>
      </c>
      <c r="BN1436">
        <v>0</v>
      </c>
      <c r="BO1436">
        <v>0</v>
      </c>
      <c r="BP1436">
        <v>0</v>
      </c>
      <c r="BQ1436">
        <v>0</v>
      </c>
      <c r="BR1436">
        <v>0</v>
      </c>
      <c r="BS1436">
        <v>0</v>
      </c>
      <c r="BT1436">
        <v>0</v>
      </c>
      <c r="BU1436">
        <v>2.0000000000000002E-5</v>
      </c>
      <c r="BV1436">
        <v>0.58299999999999996</v>
      </c>
      <c r="BW1436">
        <v>0.71452479999999996</v>
      </c>
      <c r="BX1436">
        <v>16.899999999999999</v>
      </c>
      <c r="BY1436">
        <v>4628</v>
      </c>
      <c r="BZ1436">
        <v>193.9</v>
      </c>
      <c r="CB1436">
        <v>109.1</v>
      </c>
      <c r="CC1436">
        <v>3.7669400089999998</v>
      </c>
      <c r="CD1436">
        <v>3.7637381099999998</v>
      </c>
      <c r="CE1436">
        <v>220.65</v>
      </c>
      <c r="CF1436" t="s">
        <v>609</v>
      </c>
      <c r="CG1436">
        <v>40</v>
      </c>
      <c r="CH1436" t="s">
        <v>4963</v>
      </c>
      <c r="CI1436" t="s">
        <v>4683</v>
      </c>
      <c r="CJ1436" t="s">
        <v>4964</v>
      </c>
      <c r="CL1436" t="s">
        <v>157</v>
      </c>
      <c r="CM1436" t="s">
        <v>157</v>
      </c>
      <c r="CN1436" t="s">
        <v>157</v>
      </c>
      <c r="CO1436" t="s">
        <v>157</v>
      </c>
      <c r="CP1436" t="s">
        <v>157</v>
      </c>
      <c r="CQ1436" t="s">
        <v>157</v>
      </c>
      <c r="CU1436">
        <v>462.8</v>
      </c>
      <c r="CV1436">
        <v>458.2</v>
      </c>
      <c r="CW1436" t="s">
        <v>4946</v>
      </c>
      <c r="CX1436">
        <v>0</v>
      </c>
      <c r="CY1436" t="s">
        <v>677</v>
      </c>
    </row>
    <row r="1437" spans="2:103" hidden="1">
      <c r="B1437">
        <v>76763</v>
      </c>
      <c r="C1437" t="s">
        <v>4965</v>
      </c>
      <c r="D1437" t="s">
        <v>592</v>
      </c>
      <c r="E1437" t="s">
        <v>3163</v>
      </c>
      <c r="F1437" t="s">
        <v>594</v>
      </c>
      <c r="G1437" t="s">
        <v>4966</v>
      </c>
      <c r="H1437">
        <v>6950</v>
      </c>
      <c r="I1437" t="s">
        <v>616</v>
      </c>
      <c r="J1437" t="s">
        <v>4205</v>
      </c>
      <c r="K1437">
        <v>17180</v>
      </c>
      <c r="L1437" t="s">
        <v>638</v>
      </c>
      <c r="M1437" t="s">
        <v>4169</v>
      </c>
      <c r="N1437" t="s">
        <v>4907</v>
      </c>
      <c r="O1437" t="s">
        <v>4902</v>
      </c>
      <c r="P1437" t="s">
        <v>4909</v>
      </c>
      <c r="Q1437" t="s">
        <v>642</v>
      </c>
      <c r="R1437">
        <v>630</v>
      </c>
      <c r="S1437">
        <v>630</v>
      </c>
      <c r="T1437">
        <v>567</v>
      </c>
      <c r="U1437">
        <v>-5</v>
      </c>
      <c r="V1437">
        <v>-5</v>
      </c>
      <c r="W1437">
        <v>21</v>
      </c>
      <c r="Y1437" t="s">
        <v>4967</v>
      </c>
      <c r="Z1437" t="s">
        <v>607</v>
      </c>
      <c r="AA1437">
        <v>2.9999999999999997E-4</v>
      </c>
      <c r="AB1437">
        <v>8.9999999999999993E-3</v>
      </c>
      <c r="AC1437">
        <v>1.38E-2</v>
      </c>
      <c r="AD1437">
        <v>1E-4</v>
      </c>
      <c r="AE1437">
        <v>0.95909999999999995</v>
      </c>
      <c r="AF1437">
        <v>1.4500000000000001E-2</v>
      </c>
      <c r="AG1437">
        <v>2.0999999999999999E-3</v>
      </c>
      <c r="AH1437">
        <v>5.0000000000000001E-4</v>
      </c>
      <c r="AI1437">
        <v>4.0000000000000002E-4</v>
      </c>
      <c r="AJ1437">
        <v>1E-4</v>
      </c>
      <c r="AK1437">
        <v>1E-4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 t="s">
        <v>606</v>
      </c>
      <c r="AR1437" t="s">
        <v>606</v>
      </c>
      <c r="AS1437" t="s">
        <v>606</v>
      </c>
      <c r="AT1437" t="s">
        <v>606</v>
      </c>
      <c r="AU1437" t="s">
        <v>606</v>
      </c>
      <c r="BK1437">
        <v>0</v>
      </c>
      <c r="BL1437">
        <v>0</v>
      </c>
      <c r="BM1437">
        <v>0</v>
      </c>
      <c r="BN1437">
        <v>0</v>
      </c>
      <c r="BO1437">
        <v>0</v>
      </c>
      <c r="BP1437">
        <v>0</v>
      </c>
      <c r="BQ1437">
        <v>0</v>
      </c>
      <c r="BR1437">
        <v>0</v>
      </c>
      <c r="BS1437">
        <v>0</v>
      </c>
      <c r="BT1437">
        <v>0</v>
      </c>
      <c r="BU1437">
        <v>0</v>
      </c>
      <c r="BV1437">
        <v>0.58199999999999996</v>
      </c>
      <c r="BW1437">
        <v>0.71329920000000002</v>
      </c>
      <c r="BX1437">
        <v>16.899999999999999</v>
      </c>
      <c r="BY1437">
        <v>4627.1000000000004</v>
      </c>
      <c r="BZ1437">
        <v>193.9</v>
      </c>
      <c r="CB1437">
        <v>104.2</v>
      </c>
      <c r="CC1437">
        <v>3.5977557189999998</v>
      </c>
      <c r="CD1437">
        <v>3.5946976259999999</v>
      </c>
      <c r="CE1437">
        <v>209.75</v>
      </c>
      <c r="CF1437" t="s">
        <v>609</v>
      </c>
      <c r="CG1437">
        <v>60</v>
      </c>
      <c r="CH1437" t="s">
        <v>4208</v>
      </c>
      <c r="CJ1437" t="s">
        <v>4209</v>
      </c>
      <c r="CU1437">
        <v>461.4</v>
      </c>
      <c r="CV1437">
        <v>456.9</v>
      </c>
      <c r="CW1437" t="s">
        <v>4946</v>
      </c>
      <c r="CX1437">
        <v>0</v>
      </c>
      <c r="CY1437" t="s">
        <v>677</v>
      </c>
    </row>
    <row r="1438" spans="2:103" hidden="1">
      <c r="B1438">
        <v>76742</v>
      </c>
      <c r="C1438" t="s">
        <v>3424</v>
      </c>
      <c r="D1438" t="s">
        <v>592</v>
      </c>
      <c r="E1438" t="s">
        <v>3163</v>
      </c>
      <c r="F1438" t="s">
        <v>594</v>
      </c>
      <c r="G1438" t="s">
        <v>4968</v>
      </c>
      <c r="H1438">
        <v>19028</v>
      </c>
      <c r="I1438" t="s">
        <v>616</v>
      </c>
      <c r="J1438" t="s">
        <v>2564</v>
      </c>
      <c r="K1438">
        <v>7823</v>
      </c>
      <c r="L1438" t="s">
        <v>638</v>
      </c>
      <c r="M1438" t="s">
        <v>4169</v>
      </c>
      <c r="N1438" t="s">
        <v>4907</v>
      </c>
      <c r="O1438" t="s">
        <v>4969</v>
      </c>
      <c r="P1438" t="s">
        <v>4970</v>
      </c>
      <c r="Q1438" t="s">
        <v>642</v>
      </c>
      <c r="R1438">
        <v>400</v>
      </c>
      <c r="S1438">
        <v>400</v>
      </c>
      <c r="T1438">
        <v>368</v>
      </c>
      <c r="U1438">
        <v>-6</v>
      </c>
      <c r="V1438">
        <v>-6</v>
      </c>
      <c r="W1438">
        <v>21</v>
      </c>
      <c r="Z1438" t="s">
        <v>607</v>
      </c>
      <c r="AA1438">
        <v>2.9999999999999997E-4</v>
      </c>
      <c r="AB1438">
        <v>7.7000000000000002E-3</v>
      </c>
      <c r="AC1438">
        <v>1.5100000000000001E-2</v>
      </c>
      <c r="AD1438" t="s">
        <v>607</v>
      </c>
      <c r="AE1438">
        <v>0.96220000000000006</v>
      </c>
      <c r="AF1438">
        <v>1.04E-2</v>
      </c>
      <c r="AG1438">
        <v>1.9E-3</v>
      </c>
      <c r="AH1438">
        <v>6.9999999999999999E-4</v>
      </c>
      <c r="AI1438">
        <v>8.0000000000000004E-4</v>
      </c>
      <c r="AJ1438">
        <v>4.0000000000000002E-4</v>
      </c>
      <c r="AK1438">
        <v>2.9999999999999997E-4</v>
      </c>
      <c r="AL1438">
        <v>2.0000000000000002E-5</v>
      </c>
      <c r="AM1438">
        <v>0</v>
      </c>
      <c r="AN1438">
        <v>8.0000000000000007E-5</v>
      </c>
      <c r="AO1438">
        <v>0</v>
      </c>
      <c r="AP1438">
        <v>0</v>
      </c>
      <c r="AQ1438" t="s">
        <v>607</v>
      </c>
      <c r="AR1438" t="s">
        <v>607</v>
      </c>
      <c r="AS1438" t="s">
        <v>606</v>
      </c>
      <c r="AT1438" t="s">
        <v>606</v>
      </c>
      <c r="AU1438" t="s">
        <v>606</v>
      </c>
      <c r="BK1438">
        <v>0</v>
      </c>
      <c r="BL1438">
        <v>3.0000000000000001E-5</v>
      </c>
      <c r="BM1438">
        <v>0</v>
      </c>
      <c r="BN1438">
        <v>0</v>
      </c>
      <c r="BO1438">
        <v>0</v>
      </c>
      <c r="BP1438">
        <v>0</v>
      </c>
      <c r="BQ1438">
        <v>0</v>
      </c>
      <c r="BR1438">
        <v>5.0000000000000002E-5</v>
      </c>
      <c r="BS1438">
        <v>0</v>
      </c>
      <c r="BT1438">
        <v>0</v>
      </c>
      <c r="BU1438">
        <v>2.0000000000000002E-5</v>
      </c>
      <c r="BV1438">
        <v>0.58299999999999996</v>
      </c>
      <c r="BW1438">
        <v>0.71452479999999996</v>
      </c>
      <c r="BX1438">
        <v>16.899999999999999</v>
      </c>
      <c r="BY1438">
        <v>4629.7</v>
      </c>
      <c r="BZ1438">
        <v>193.9</v>
      </c>
      <c r="CB1438">
        <v>104.7</v>
      </c>
      <c r="CC1438">
        <v>3.615019422</v>
      </c>
      <c r="CD1438">
        <v>3.6119466550000001</v>
      </c>
      <c r="CE1438">
        <v>212.94</v>
      </c>
      <c r="CF1438" t="s">
        <v>609</v>
      </c>
      <c r="CG1438">
        <v>15</v>
      </c>
      <c r="CH1438" t="s">
        <v>3427</v>
      </c>
      <c r="CI1438" t="s">
        <v>157</v>
      </c>
      <c r="CJ1438" t="s">
        <v>2566</v>
      </c>
      <c r="CU1438">
        <v>445.2</v>
      </c>
      <c r="CV1438">
        <v>440.7</v>
      </c>
      <c r="CW1438" t="s">
        <v>4971</v>
      </c>
      <c r="CX1438">
        <v>0</v>
      </c>
      <c r="CY1438" t="s">
        <v>677</v>
      </c>
    </row>
    <row r="1439" spans="2:103" hidden="1">
      <c r="B1439">
        <v>76738</v>
      </c>
      <c r="C1439" t="s">
        <v>4568</v>
      </c>
      <c r="D1439" t="s">
        <v>592</v>
      </c>
      <c r="E1439" t="s">
        <v>3163</v>
      </c>
      <c r="F1439" t="s">
        <v>594</v>
      </c>
      <c r="G1439" t="s">
        <v>4972</v>
      </c>
      <c r="H1439">
        <v>18086</v>
      </c>
      <c r="I1439" t="s">
        <v>616</v>
      </c>
      <c r="J1439" t="s">
        <v>3394</v>
      </c>
      <c r="K1439">
        <v>11768</v>
      </c>
      <c r="L1439" t="s">
        <v>638</v>
      </c>
      <c r="M1439" t="s">
        <v>4169</v>
      </c>
      <c r="N1439" t="s">
        <v>4907</v>
      </c>
      <c r="O1439" t="s">
        <v>4969</v>
      </c>
      <c r="P1439" t="s">
        <v>4973</v>
      </c>
      <c r="Q1439" t="s">
        <v>642</v>
      </c>
      <c r="R1439">
        <v>200</v>
      </c>
      <c r="S1439">
        <v>200</v>
      </c>
      <c r="T1439">
        <v>242</v>
      </c>
      <c r="U1439">
        <v>-1</v>
      </c>
      <c r="V1439">
        <v>-1</v>
      </c>
      <c r="W1439">
        <v>21</v>
      </c>
      <c r="Y1439" t="s">
        <v>4974</v>
      </c>
      <c r="Z1439" t="s">
        <v>607</v>
      </c>
      <c r="AA1439">
        <v>2.9999999999999997E-4</v>
      </c>
      <c r="AB1439">
        <v>6.7999999999999996E-3</v>
      </c>
      <c r="AC1439">
        <v>1.49E-2</v>
      </c>
      <c r="AD1439" t="s">
        <v>607</v>
      </c>
      <c r="AE1439">
        <v>0.96419999999999995</v>
      </c>
      <c r="AF1439">
        <v>1.0500000000000001E-2</v>
      </c>
      <c r="AG1439">
        <v>1.5E-3</v>
      </c>
      <c r="AH1439">
        <v>2.9999999999999997E-4</v>
      </c>
      <c r="AI1439">
        <v>2.9999999999999997E-4</v>
      </c>
      <c r="AJ1439">
        <v>1E-4</v>
      </c>
      <c r="AK1439">
        <v>1E-4</v>
      </c>
      <c r="AL1439">
        <v>1.6000000000000001E-4</v>
      </c>
      <c r="AM1439">
        <v>5.0000000000000002E-5</v>
      </c>
      <c r="AN1439">
        <v>4.4999999999999999E-4</v>
      </c>
      <c r="AO1439">
        <v>1E-4</v>
      </c>
      <c r="AP1439">
        <v>0</v>
      </c>
      <c r="AQ1439" t="s">
        <v>606</v>
      </c>
      <c r="AR1439" t="s">
        <v>606</v>
      </c>
      <c r="AS1439" t="s">
        <v>606</v>
      </c>
      <c r="AT1439" t="s">
        <v>606</v>
      </c>
      <c r="AU1439" t="s">
        <v>606</v>
      </c>
      <c r="BK1439">
        <v>1.0000000000000001E-5</v>
      </c>
      <c r="BL1439">
        <v>4.0000000000000003E-5</v>
      </c>
      <c r="BM1439">
        <v>0</v>
      </c>
      <c r="BN1439">
        <v>0</v>
      </c>
      <c r="BO1439">
        <v>0</v>
      </c>
      <c r="BP1439">
        <v>0</v>
      </c>
      <c r="BQ1439">
        <v>0</v>
      </c>
      <c r="BR1439">
        <v>1E-4</v>
      </c>
      <c r="BS1439">
        <v>2.0000000000000002E-5</v>
      </c>
      <c r="BT1439">
        <v>2.0000000000000002E-5</v>
      </c>
      <c r="BU1439">
        <v>5.0000000000000002E-5</v>
      </c>
      <c r="BV1439">
        <v>0.58199999999999996</v>
      </c>
      <c r="BW1439">
        <v>0.71329920000000002</v>
      </c>
      <c r="BX1439">
        <v>16.8</v>
      </c>
      <c r="BY1439">
        <v>4630.8999999999996</v>
      </c>
      <c r="BZ1439">
        <v>193.8</v>
      </c>
      <c r="CB1439">
        <v>105.8</v>
      </c>
      <c r="CC1439">
        <v>3.6529995679999998</v>
      </c>
      <c r="CD1439">
        <v>3.6498945190000001</v>
      </c>
      <c r="CE1439">
        <v>214.43</v>
      </c>
      <c r="CF1439" t="s">
        <v>609</v>
      </c>
      <c r="CG1439">
        <v>40</v>
      </c>
      <c r="CH1439" t="s">
        <v>3395</v>
      </c>
      <c r="CI1439" t="s">
        <v>157</v>
      </c>
      <c r="CJ1439" t="s">
        <v>2557</v>
      </c>
      <c r="CU1439">
        <v>454.7</v>
      </c>
      <c r="CV1439">
        <v>450.5</v>
      </c>
      <c r="CW1439" t="s">
        <v>4971</v>
      </c>
      <c r="CX1439">
        <v>0</v>
      </c>
      <c r="CY1439" t="s">
        <v>677</v>
      </c>
    </row>
    <row r="1440" spans="2:103" hidden="1">
      <c r="B1440">
        <v>86448</v>
      </c>
      <c r="C1440" t="s">
        <v>4975</v>
      </c>
      <c r="D1440" t="s">
        <v>592</v>
      </c>
      <c r="E1440" t="s">
        <v>3163</v>
      </c>
      <c r="F1440" t="s">
        <v>594</v>
      </c>
      <c r="G1440" t="s">
        <v>4976</v>
      </c>
      <c r="H1440">
        <v>17193</v>
      </c>
      <c r="I1440" t="s">
        <v>616</v>
      </c>
      <c r="J1440" t="s">
        <v>4977</v>
      </c>
      <c r="K1440">
        <v>24243</v>
      </c>
      <c r="L1440" t="s">
        <v>638</v>
      </c>
      <c r="M1440" t="s">
        <v>4978</v>
      </c>
      <c r="N1440" t="s">
        <v>4907</v>
      </c>
      <c r="O1440" t="s">
        <v>4969</v>
      </c>
      <c r="P1440" t="s">
        <v>4979</v>
      </c>
      <c r="Q1440" t="s">
        <v>642</v>
      </c>
      <c r="R1440">
        <v>560</v>
      </c>
      <c r="S1440">
        <v>560</v>
      </c>
      <c r="T1440">
        <v>557</v>
      </c>
      <c r="U1440">
        <v>21</v>
      </c>
      <c r="V1440">
        <v>21</v>
      </c>
      <c r="W1440">
        <v>22</v>
      </c>
      <c r="Y1440" t="s">
        <v>4980</v>
      </c>
      <c r="Z1440" t="s">
        <v>607</v>
      </c>
      <c r="AA1440">
        <v>2.0000000000000001E-4</v>
      </c>
      <c r="AB1440">
        <v>5.1000000000000004E-3</v>
      </c>
      <c r="AC1440">
        <v>5.57E-2</v>
      </c>
      <c r="AD1440" t="s">
        <v>607</v>
      </c>
      <c r="AE1440">
        <v>0.93340000000000001</v>
      </c>
      <c r="AF1440">
        <v>5.4000000000000003E-3</v>
      </c>
      <c r="AG1440">
        <v>1E-4</v>
      </c>
      <c r="AH1440">
        <v>1E-4</v>
      </c>
      <c r="AI1440" t="s">
        <v>607</v>
      </c>
      <c r="AJ1440" t="s">
        <v>606</v>
      </c>
      <c r="AK1440" t="s">
        <v>606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 t="s">
        <v>607</v>
      </c>
      <c r="AR1440" t="s">
        <v>607</v>
      </c>
      <c r="AS1440" t="s">
        <v>607</v>
      </c>
      <c r="AT1440" t="s">
        <v>607</v>
      </c>
      <c r="AU1440" t="s">
        <v>606</v>
      </c>
      <c r="BK1440">
        <v>0</v>
      </c>
      <c r="BL1440">
        <v>0</v>
      </c>
      <c r="BM1440">
        <v>0</v>
      </c>
      <c r="BN1440">
        <v>0</v>
      </c>
      <c r="BO1440">
        <v>0</v>
      </c>
      <c r="BP1440">
        <v>0</v>
      </c>
      <c r="BQ1440">
        <v>0</v>
      </c>
      <c r="BR1440">
        <v>0</v>
      </c>
      <c r="BS1440">
        <v>0</v>
      </c>
      <c r="BT1440">
        <v>0</v>
      </c>
      <c r="BU1440">
        <v>0</v>
      </c>
      <c r="BV1440">
        <v>0.61299999999999999</v>
      </c>
      <c r="BW1440">
        <v>0.75129279999999998</v>
      </c>
      <c r="BX1440">
        <v>17.7</v>
      </c>
      <c r="BY1440">
        <v>4747.8</v>
      </c>
      <c r="BZ1440">
        <v>197.2</v>
      </c>
      <c r="CB1440">
        <v>120.3</v>
      </c>
      <c r="CC1440">
        <v>4.1536469570000003</v>
      </c>
      <c r="CD1440">
        <v>4.1501163569999999</v>
      </c>
      <c r="CE1440">
        <v>244.06</v>
      </c>
      <c r="CF1440" t="s">
        <v>609</v>
      </c>
      <c r="CG1440">
        <v>5</v>
      </c>
      <c r="CH1440" t="s">
        <v>4638</v>
      </c>
      <c r="CJ1440" t="s">
        <v>3639</v>
      </c>
      <c r="CU1440">
        <v>456.7</v>
      </c>
      <c r="CV1440">
        <v>450</v>
      </c>
      <c r="CW1440" t="s">
        <v>4971</v>
      </c>
      <c r="CX1440">
        <v>0</v>
      </c>
      <c r="CY1440" t="s">
        <v>677</v>
      </c>
    </row>
    <row r="1441" spans="1:103" hidden="1">
      <c r="B1441">
        <v>76741</v>
      </c>
      <c r="C1441" t="s">
        <v>4192</v>
      </c>
      <c r="D1441" t="s">
        <v>592</v>
      </c>
      <c r="E1441" t="s">
        <v>3163</v>
      </c>
      <c r="F1441" t="s">
        <v>594</v>
      </c>
      <c r="G1441" t="s">
        <v>4981</v>
      </c>
      <c r="H1441">
        <v>19386</v>
      </c>
      <c r="I1441" t="s">
        <v>616</v>
      </c>
      <c r="J1441" t="s">
        <v>2620</v>
      </c>
      <c r="K1441">
        <v>5718</v>
      </c>
      <c r="L1441" t="s">
        <v>638</v>
      </c>
      <c r="M1441" t="s">
        <v>4169</v>
      </c>
      <c r="N1441" t="s">
        <v>4907</v>
      </c>
      <c r="O1441" t="s">
        <v>4969</v>
      </c>
      <c r="P1441" t="s">
        <v>4979</v>
      </c>
      <c r="Q1441" t="s">
        <v>642</v>
      </c>
      <c r="R1441">
        <v>260</v>
      </c>
      <c r="S1441">
        <v>260</v>
      </c>
      <c r="T1441">
        <v>283</v>
      </c>
      <c r="U1441">
        <v>-8</v>
      </c>
      <c r="V1441">
        <v>-8</v>
      </c>
      <c r="W1441">
        <v>22</v>
      </c>
      <c r="Y1441" t="s">
        <v>4178</v>
      </c>
      <c r="Z1441" t="s">
        <v>607</v>
      </c>
      <c r="AA1441">
        <v>2.9999999999999997E-4</v>
      </c>
      <c r="AB1441">
        <v>8.6999999999999994E-3</v>
      </c>
      <c r="AC1441">
        <v>1.4E-2</v>
      </c>
      <c r="AD1441" t="s">
        <v>607</v>
      </c>
      <c r="AE1441">
        <v>0.96309999999999996</v>
      </c>
      <c r="AF1441">
        <v>1.0500000000000001E-2</v>
      </c>
      <c r="AG1441">
        <v>1.9E-3</v>
      </c>
      <c r="AH1441">
        <v>5.9999999999999995E-4</v>
      </c>
      <c r="AI1441">
        <v>4.0000000000000002E-4</v>
      </c>
      <c r="AJ1441">
        <v>2.0000000000000001E-4</v>
      </c>
      <c r="AK1441">
        <v>1E-4</v>
      </c>
      <c r="AL1441">
        <v>3.0000000000000001E-5</v>
      </c>
      <c r="AM1441">
        <v>0</v>
      </c>
      <c r="AN1441">
        <v>8.0000000000000007E-5</v>
      </c>
      <c r="AO1441">
        <v>0</v>
      </c>
      <c r="AP1441">
        <v>0</v>
      </c>
      <c r="AQ1441" t="s">
        <v>606</v>
      </c>
      <c r="AR1441" t="s">
        <v>606</v>
      </c>
      <c r="AS1441" t="s">
        <v>606</v>
      </c>
      <c r="AT1441" t="s">
        <v>606</v>
      </c>
      <c r="AU1441" t="s">
        <v>606</v>
      </c>
      <c r="BK1441">
        <v>0</v>
      </c>
      <c r="BL1441">
        <v>3.0000000000000001E-5</v>
      </c>
      <c r="BM1441">
        <v>0</v>
      </c>
      <c r="BN1441">
        <v>0</v>
      </c>
      <c r="BO1441">
        <v>0</v>
      </c>
      <c r="BP1441">
        <v>0</v>
      </c>
      <c r="BQ1441">
        <v>0</v>
      </c>
      <c r="BR1441">
        <v>4.0000000000000003E-5</v>
      </c>
      <c r="BS1441">
        <v>0</v>
      </c>
      <c r="BT1441">
        <v>0</v>
      </c>
      <c r="BU1441">
        <v>2.0000000000000002E-5</v>
      </c>
      <c r="BV1441">
        <v>0.58099999999999996</v>
      </c>
      <c r="BW1441">
        <v>0.71207359999999997</v>
      </c>
      <c r="BX1441">
        <v>16.8</v>
      </c>
      <c r="BY1441">
        <v>4626.3999999999996</v>
      </c>
      <c r="BZ1441">
        <v>193.5</v>
      </c>
      <c r="CB1441">
        <v>106.7</v>
      </c>
      <c r="CC1441">
        <v>3.6840742340000001</v>
      </c>
      <c r="CD1441">
        <v>3.6809427709999998</v>
      </c>
      <c r="CE1441">
        <v>215.94</v>
      </c>
      <c r="CF1441" t="s">
        <v>609</v>
      </c>
      <c r="CG1441">
        <v>40</v>
      </c>
      <c r="CH1441" t="s">
        <v>2581</v>
      </c>
      <c r="CJ1441" t="s">
        <v>2582</v>
      </c>
      <c r="CU1441">
        <v>454.7</v>
      </c>
      <c r="CV1441">
        <v>449.1</v>
      </c>
      <c r="CW1441" t="s">
        <v>4971</v>
      </c>
      <c r="CX1441">
        <v>0</v>
      </c>
      <c r="CY1441" t="s">
        <v>677</v>
      </c>
    </row>
    <row r="1442" spans="1:103" hidden="1">
      <c r="B1442">
        <v>76749</v>
      </c>
      <c r="C1442" t="s">
        <v>4982</v>
      </c>
      <c r="D1442" t="s">
        <v>592</v>
      </c>
      <c r="E1442" t="s">
        <v>3163</v>
      </c>
      <c r="F1442" t="s">
        <v>594</v>
      </c>
      <c r="G1442" t="s">
        <v>4983</v>
      </c>
      <c r="H1442">
        <v>19387</v>
      </c>
      <c r="I1442" t="s">
        <v>616</v>
      </c>
      <c r="J1442" t="s">
        <v>2716</v>
      </c>
      <c r="K1442">
        <v>6789</v>
      </c>
      <c r="L1442" t="s">
        <v>638</v>
      </c>
      <c r="M1442" t="s">
        <v>4169</v>
      </c>
      <c r="N1442" t="s">
        <v>4907</v>
      </c>
      <c r="O1442" t="s">
        <v>4969</v>
      </c>
      <c r="P1442" t="s">
        <v>4973</v>
      </c>
      <c r="Q1442" t="s">
        <v>642</v>
      </c>
      <c r="R1442">
        <v>1250</v>
      </c>
      <c r="S1442">
        <v>1250</v>
      </c>
      <c r="T1442">
        <v>1271</v>
      </c>
      <c r="U1442">
        <v>-7</v>
      </c>
      <c r="V1442">
        <v>-7</v>
      </c>
      <c r="W1442">
        <v>22</v>
      </c>
      <c r="Y1442" t="s">
        <v>4295</v>
      </c>
      <c r="Z1442">
        <v>1E-4</v>
      </c>
      <c r="AA1442">
        <v>2.9999999999999997E-4</v>
      </c>
      <c r="AB1442">
        <v>7.1999999999999998E-3</v>
      </c>
      <c r="AC1442">
        <v>1.5699999999999999E-2</v>
      </c>
      <c r="AD1442" t="s">
        <v>606</v>
      </c>
      <c r="AE1442">
        <v>0.96609999999999996</v>
      </c>
      <c r="AF1442">
        <v>9.1000000000000004E-3</v>
      </c>
      <c r="AG1442">
        <v>1.1000000000000001E-3</v>
      </c>
      <c r="AH1442">
        <v>1E-4</v>
      </c>
      <c r="AI1442">
        <v>2.0000000000000001E-4</v>
      </c>
      <c r="AJ1442">
        <v>1E-4</v>
      </c>
      <c r="AK1442" t="s">
        <v>607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 t="s">
        <v>606</v>
      </c>
      <c r="AR1442" t="s">
        <v>606</v>
      </c>
      <c r="AS1442" t="s">
        <v>606</v>
      </c>
      <c r="AT1442" t="s">
        <v>606</v>
      </c>
      <c r="AU1442" t="s">
        <v>606</v>
      </c>
      <c r="BK1442">
        <v>0</v>
      </c>
      <c r="BL1442">
        <v>0</v>
      </c>
      <c r="BM1442">
        <v>0</v>
      </c>
      <c r="BN1442">
        <v>0</v>
      </c>
      <c r="BO1442">
        <v>0</v>
      </c>
      <c r="BP1442">
        <v>0</v>
      </c>
      <c r="BQ1442">
        <v>0</v>
      </c>
      <c r="BR1442">
        <v>0</v>
      </c>
      <c r="BS1442">
        <v>0</v>
      </c>
      <c r="BT1442">
        <v>0</v>
      </c>
      <c r="BU1442">
        <v>0</v>
      </c>
      <c r="BV1442">
        <v>0.57799999999999996</v>
      </c>
      <c r="BW1442">
        <v>0.70839680000000005</v>
      </c>
      <c r="BX1442">
        <v>16.7</v>
      </c>
      <c r="BY1442">
        <v>4634</v>
      </c>
      <c r="BZ1442">
        <v>193.2</v>
      </c>
      <c r="CB1442">
        <v>106.5</v>
      </c>
      <c r="CC1442">
        <v>3.6771687530000001</v>
      </c>
      <c r="CD1442">
        <v>3.674043159</v>
      </c>
      <c r="CE1442">
        <v>214.9</v>
      </c>
      <c r="CF1442" t="s">
        <v>609</v>
      </c>
      <c r="CG1442">
        <v>0</v>
      </c>
      <c r="CH1442" t="s">
        <v>2717</v>
      </c>
      <c r="CJ1442" t="s">
        <v>2718</v>
      </c>
      <c r="CU1442">
        <v>461.2</v>
      </c>
      <c r="CV1442">
        <v>456</v>
      </c>
      <c r="CW1442" t="s">
        <v>4971</v>
      </c>
      <c r="CX1442">
        <v>0</v>
      </c>
      <c r="CY1442" t="s">
        <v>677</v>
      </c>
    </row>
    <row r="1443" spans="1:103" hidden="1">
      <c r="B1443">
        <v>76734</v>
      </c>
      <c r="C1443" t="s">
        <v>4984</v>
      </c>
      <c r="D1443" t="s">
        <v>592</v>
      </c>
      <c r="E1443" t="s">
        <v>3163</v>
      </c>
      <c r="F1443" t="s">
        <v>594</v>
      </c>
      <c r="G1443" t="s">
        <v>4985</v>
      </c>
      <c r="H1443">
        <v>13858</v>
      </c>
      <c r="I1443" t="s">
        <v>616</v>
      </c>
      <c r="J1443" t="s">
        <v>4532</v>
      </c>
      <c r="K1443">
        <v>18310</v>
      </c>
      <c r="L1443" t="s">
        <v>638</v>
      </c>
      <c r="M1443" t="s">
        <v>4169</v>
      </c>
      <c r="N1443" t="s">
        <v>4907</v>
      </c>
      <c r="O1443" t="s">
        <v>4969</v>
      </c>
      <c r="P1443" t="s">
        <v>4979</v>
      </c>
      <c r="Q1443" t="s">
        <v>642</v>
      </c>
      <c r="R1443">
        <v>180</v>
      </c>
      <c r="S1443">
        <v>180</v>
      </c>
      <c r="T1443">
        <v>158</v>
      </c>
      <c r="U1443">
        <v>0</v>
      </c>
      <c r="V1443">
        <v>0</v>
      </c>
      <c r="W1443">
        <v>21</v>
      </c>
      <c r="Y1443" t="s">
        <v>4178</v>
      </c>
      <c r="Z1443" t="s">
        <v>607</v>
      </c>
      <c r="AA1443">
        <v>2.9999999999999997E-4</v>
      </c>
      <c r="AB1443">
        <v>8.0000000000000002E-3</v>
      </c>
      <c r="AC1443">
        <v>1.54E-2</v>
      </c>
      <c r="AD1443" t="s">
        <v>607</v>
      </c>
      <c r="AE1443">
        <v>0.96289999999999998</v>
      </c>
      <c r="AF1443">
        <v>1.0200000000000001E-2</v>
      </c>
      <c r="AG1443">
        <v>1.6000000000000001E-3</v>
      </c>
      <c r="AH1443">
        <v>5.0000000000000001E-4</v>
      </c>
      <c r="AI1443">
        <v>4.0000000000000002E-4</v>
      </c>
      <c r="AJ1443">
        <v>2.0000000000000001E-4</v>
      </c>
      <c r="AK1443">
        <v>1E-4</v>
      </c>
      <c r="AL1443">
        <v>0</v>
      </c>
      <c r="AM1443">
        <v>6.9999999999999994E-5</v>
      </c>
      <c r="AN1443">
        <v>1.7000000000000001E-4</v>
      </c>
      <c r="AO1443">
        <v>1E-4</v>
      </c>
      <c r="AP1443">
        <v>0</v>
      </c>
      <c r="AQ1443" t="s">
        <v>607</v>
      </c>
      <c r="AR1443" t="s">
        <v>606</v>
      </c>
      <c r="AS1443" t="s">
        <v>606</v>
      </c>
      <c r="AT1443" t="s">
        <v>606</v>
      </c>
      <c r="AU1443" t="s">
        <v>606</v>
      </c>
      <c r="BK1443">
        <v>1.0000000000000001E-5</v>
      </c>
      <c r="BL1443">
        <v>0</v>
      </c>
      <c r="BM1443">
        <v>0</v>
      </c>
      <c r="BN1443">
        <v>0</v>
      </c>
      <c r="BO1443">
        <v>0</v>
      </c>
      <c r="BP1443">
        <v>0</v>
      </c>
      <c r="BQ1443">
        <v>0</v>
      </c>
      <c r="BR1443">
        <v>0</v>
      </c>
      <c r="BS1443">
        <v>1.0000000000000001E-5</v>
      </c>
      <c r="BT1443">
        <v>1.0000000000000001E-5</v>
      </c>
      <c r="BU1443">
        <v>3.0000000000000001E-5</v>
      </c>
      <c r="BV1443">
        <v>0.58199999999999996</v>
      </c>
      <c r="BW1443">
        <v>0.71329920000000002</v>
      </c>
      <c r="BX1443">
        <v>16.899999999999999</v>
      </c>
      <c r="BY1443">
        <v>4631.1000000000004</v>
      </c>
      <c r="BZ1443">
        <v>193.7</v>
      </c>
      <c r="CB1443">
        <v>109.9</v>
      </c>
      <c r="CC1443">
        <v>3.7945619339999999</v>
      </c>
      <c r="CD1443">
        <v>3.7913365560000001</v>
      </c>
      <c r="CE1443">
        <v>222.66</v>
      </c>
      <c r="CF1443" t="s">
        <v>609</v>
      </c>
      <c r="CG1443">
        <v>25</v>
      </c>
      <c r="CH1443" t="s">
        <v>4533</v>
      </c>
      <c r="CI1443" t="s">
        <v>157</v>
      </c>
      <c r="CJ1443" t="s">
        <v>4986</v>
      </c>
      <c r="CU1443">
        <v>458.6</v>
      </c>
      <c r="CV1443">
        <v>453.2</v>
      </c>
      <c r="CW1443" t="s">
        <v>4971</v>
      </c>
      <c r="CX1443">
        <v>0</v>
      </c>
      <c r="CY1443" t="s">
        <v>677</v>
      </c>
    </row>
    <row r="1444" spans="1:103" hidden="1">
      <c r="B1444">
        <v>76740</v>
      </c>
      <c r="C1444" t="s">
        <v>4987</v>
      </c>
      <c r="D1444" t="s">
        <v>592</v>
      </c>
      <c r="E1444" t="s">
        <v>3163</v>
      </c>
      <c r="F1444" t="s">
        <v>594</v>
      </c>
      <c r="G1444" t="s">
        <v>4988</v>
      </c>
      <c r="H1444">
        <v>12696</v>
      </c>
      <c r="I1444" t="s">
        <v>616</v>
      </c>
      <c r="J1444" t="s">
        <v>4572</v>
      </c>
      <c r="K1444">
        <v>20152</v>
      </c>
      <c r="L1444" t="s">
        <v>638</v>
      </c>
      <c r="M1444" t="s">
        <v>959</v>
      </c>
      <c r="N1444" t="s">
        <v>4907</v>
      </c>
      <c r="O1444" t="s">
        <v>4969</v>
      </c>
      <c r="P1444" t="s">
        <v>4979</v>
      </c>
      <c r="Q1444" t="s">
        <v>642</v>
      </c>
      <c r="R1444">
        <v>250</v>
      </c>
      <c r="S1444">
        <v>250</v>
      </c>
      <c r="T1444">
        <v>182</v>
      </c>
      <c r="U1444">
        <v>-7</v>
      </c>
      <c r="V1444">
        <v>-7</v>
      </c>
      <c r="W1444">
        <v>21</v>
      </c>
      <c r="Y1444" t="s">
        <v>4989</v>
      </c>
      <c r="Z1444" t="s">
        <v>607</v>
      </c>
      <c r="AA1444">
        <v>2.9999999999999997E-4</v>
      </c>
      <c r="AB1444">
        <v>7.6E-3</v>
      </c>
      <c r="AC1444">
        <v>1.49E-2</v>
      </c>
      <c r="AD1444">
        <v>1E-4</v>
      </c>
      <c r="AE1444">
        <v>0.96340000000000003</v>
      </c>
      <c r="AF1444">
        <v>1.0200000000000001E-2</v>
      </c>
      <c r="AG1444">
        <v>1.6000000000000001E-3</v>
      </c>
      <c r="AH1444">
        <v>5.0000000000000001E-4</v>
      </c>
      <c r="AI1444">
        <v>5.0000000000000001E-4</v>
      </c>
      <c r="AJ1444">
        <v>2.0000000000000001E-4</v>
      </c>
      <c r="AK1444">
        <v>1E-4</v>
      </c>
      <c r="AL1444">
        <v>1.8000000000000001E-4</v>
      </c>
      <c r="AM1444">
        <v>6.0000000000000002E-5</v>
      </c>
      <c r="AN1444">
        <v>1.4999999999999999E-4</v>
      </c>
      <c r="AO1444">
        <v>0</v>
      </c>
      <c r="AP1444">
        <v>0</v>
      </c>
      <c r="AQ1444" t="s">
        <v>607</v>
      </c>
      <c r="AR1444" t="s">
        <v>606</v>
      </c>
      <c r="AS1444" t="s">
        <v>606</v>
      </c>
      <c r="AT1444" t="s">
        <v>606</v>
      </c>
      <c r="AU1444" t="s">
        <v>606</v>
      </c>
      <c r="BK1444">
        <v>1.0000000000000001E-5</v>
      </c>
      <c r="BL1444">
        <v>4.0000000000000003E-5</v>
      </c>
      <c r="BM1444">
        <v>1.0000000000000001E-5</v>
      </c>
      <c r="BN1444">
        <v>0</v>
      </c>
      <c r="BO1444">
        <v>0</v>
      </c>
      <c r="BP1444">
        <v>0</v>
      </c>
      <c r="BQ1444">
        <v>0</v>
      </c>
      <c r="BR1444">
        <v>8.0000000000000007E-5</v>
      </c>
      <c r="BS1444">
        <v>1.0000000000000001E-5</v>
      </c>
      <c r="BT1444">
        <v>2.0000000000000002E-5</v>
      </c>
      <c r="BU1444">
        <v>4.0000000000000003E-5</v>
      </c>
      <c r="BV1444">
        <v>0.58199999999999996</v>
      </c>
      <c r="BW1444">
        <v>0.71329920000000002</v>
      </c>
      <c r="BX1444">
        <v>16.899999999999999</v>
      </c>
      <c r="BY1444">
        <v>4629.8</v>
      </c>
      <c r="BZ1444">
        <v>193.8</v>
      </c>
      <c r="CB1444">
        <v>105.2</v>
      </c>
      <c r="CC1444">
        <v>3.6322831249999998</v>
      </c>
      <c r="CD1444">
        <v>3.6291956839999999</v>
      </c>
      <c r="CE1444">
        <v>213.6</v>
      </c>
      <c r="CF1444" t="s">
        <v>609</v>
      </c>
      <c r="CG1444">
        <v>55</v>
      </c>
      <c r="CH1444" t="s">
        <v>2578</v>
      </c>
      <c r="CJ1444" t="s">
        <v>2557</v>
      </c>
      <c r="CU1444">
        <v>456.3</v>
      </c>
      <c r="CV1444">
        <v>451.1</v>
      </c>
      <c r="CW1444" t="s">
        <v>4971</v>
      </c>
      <c r="CX1444">
        <v>0</v>
      </c>
      <c r="CY1444" t="s">
        <v>677</v>
      </c>
    </row>
    <row r="1445" spans="1:103" hidden="1">
      <c r="B1445">
        <v>76732</v>
      </c>
      <c r="C1445" t="s">
        <v>3382</v>
      </c>
      <c r="D1445" t="s">
        <v>592</v>
      </c>
      <c r="E1445" t="s">
        <v>3163</v>
      </c>
      <c r="F1445" t="s">
        <v>594</v>
      </c>
      <c r="G1445" t="s">
        <v>4990</v>
      </c>
      <c r="H1445">
        <v>17022</v>
      </c>
      <c r="I1445" t="s">
        <v>616</v>
      </c>
      <c r="J1445" t="s">
        <v>4586</v>
      </c>
      <c r="K1445">
        <v>18248</v>
      </c>
      <c r="L1445" t="s">
        <v>638</v>
      </c>
      <c r="M1445" t="s">
        <v>4169</v>
      </c>
      <c r="N1445" t="s">
        <v>4907</v>
      </c>
      <c r="O1445" t="s">
        <v>4969</v>
      </c>
      <c r="P1445" t="s">
        <v>4979</v>
      </c>
      <c r="Q1445" t="s">
        <v>642</v>
      </c>
      <c r="R1445">
        <v>400</v>
      </c>
      <c r="S1445">
        <v>400</v>
      </c>
      <c r="T1445">
        <v>289</v>
      </c>
      <c r="U1445">
        <v>3</v>
      </c>
      <c r="V1445">
        <v>3</v>
      </c>
      <c r="W1445">
        <v>21</v>
      </c>
      <c r="Y1445" t="s">
        <v>4186</v>
      </c>
      <c r="Z1445" t="s">
        <v>607</v>
      </c>
      <c r="AA1445">
        <v>2.9999999999999997E-4</v>
      </c>
      <c r="AB1445">
        <v>8.8000000000000005E-3</v>
      </c>
      <c r="AC1445">
        <v>1.5299999999999999E-2</v>
      </c>
      <c r="AD1445" t="s">
        <v>607</v>
      </c>
      <c r="AE1445">
        <v>0.96220000000000006</v>
      </c>
      <c r="AF1445">
        <v>9.7999999999999997E-3</v>
      </c>
      <c r="AG1445">
        <v>1.9E-3</v>
      </c>
      <c r="AH1445">
        <v>5.9999999999999995E-4</v>
      </c>
      <c r="AI1445">
        <v>5.0000000000000001E-4</v>
      </c>
      <c r="AJ1445">
        <v>2.0000000000000001E-4</v>
      </c>
      <c r="AK1445">
        <v>1E-4</v>
      </c>
      <c r="AL1445">
        <v>2.0000000000000002E-5</v>
      </c>
      <c r="AM1445">
        <v>6.9999999999999994E-5</v>
      </c>
      <c r="AN1445">
        <v>6.9999999999999994E-5</v>
      </c>
      <c r="AO1445">
        <v>0</v>
      </c>
      <c r="AP1445">
        <v>0</v>
      </c>
      <c r="AQ1445" t="s">
        <v>607</v>
      </c>
      <c r="AR1445" t="s">
        <v>606</v>
      </c>
      <c r="AS1445" t="s">
        <v>606</v>
      </c>
      <c r="AT1445" t="s">
        <v>606</v>
      </c>
      <c r="AU1445" t="s">
        <v>606</v>
      </c>
      <c r="BK1445">
        <v>1.0000000000000001E-5</v>
      </c>
      <c r="BL1445">
        <v>3.0000000000000001E-5</v>
      </c>
      <c r="BM1445">
        <v>0</v>
      </c>
      <c r="BN1445">
        <v>0</v>
      </c>
      <c r="BO1445">
        <v>0</v>
      </c>
      <c r="BP1445">
        <v>0</v>
      </c>
      <c r="BQ1445">
        <v>0</v>
      </c>
      <c r="BR1445">
        <v>5.0000000000000002E-5</v>
      </c>
      <c r="BS1445">
        <v>1.0000000000000001E-5</v>
      </c>
      <c r="BT1445">
        <v>1.0000000000000001E-5</v>
      </c>
      <c r="BU1445">
        <v>3.0000000000000001E-5</v>
      </c>
      <c r="BV1445">
        <v>0.58299999999999996</v>
      </c>
      <c r="BW1445">
        <v>0.71452479999999996</v>
      </c>
      <c r="BX1445">
        <v>16.899999999999999</v>
      </c>
      <c r="BY1445">
        <v>4629.3</v>
      </c>
      <c r="BZ1445">
        <v>193.7</v>
      </c>
      <c r="CB1445">
        <v>107.9</v>
      </c>
      <c r="CC1445">
        <v>3.7255071210000001</v>
      </c>
      <c r="CD1445">
        <v>3.72234044</v>
      </c>
      <c r="CE1445">
        <v>218.35</v>
      </c>
      <c r="CF1445" t="s">
        <v>609</v>
      </c>
      <c r="CG1445">
        <v>22</v>
      </c>
      <c r="CH1445" t="s">
        <v>2574</v>
      </c>
      <c r="CJ1445" t="s">
        <v>2575</v>
      </c>
      <c r="CU1445">
        <v>455.2</v>
      </c>
      <c r="CV1445">
        <v>450</v>
      </c>
      <c r="CW1445" t="s">
        <v>4971</v>
      </c>
      <c r="CX1445">
        <v>0</v>
      </c>
      <c r="CY1445" t="s">
        <v>677</v>
      </c>
    </row>
    <row r="1446" spans="1:103" hidden="1">
      <c r="B1446">
        <v>76737</v>
      </c>
      <c r="C1446" t="s">
        <v>4547</v>
      </c>
      <c r="D1446" t="s">
        <v>592</v>
      </c>
      <c r="E1446" t="s">
        <v>3163</v>
      </c>
      <c r="F1446" t="s">
        <v>594</v>
      </c>
      <c r="G1446" t="s">
        <v>4991</v>
      </c>
      <c r="H1446">
        <v>17604</v>
      </c>
      <c r="I1446" t="s">
        <v>616</v>
      </c>
      <c r="J1446" t="s">
        <v>4549</v>
      </c>
      <c r="K1446">
        <v>18239</v>
      </c>
      <c r="L1446" t="s">
        <v>638</v>
      </c>
      <c r="M1446" t="s">
        <v>4169</v>
      </c>
      <c r="N1446" t="s">
        <v>4907</v>
      </c>
      <c r="O1446" t="s">
        <v>4969</v>
      </c>
      <c r="P1446" t="s">
        <v>4979</v>
      </c>
      <c r="Q1446" t="s">
        <v>642</v>
      </c>
      <c r="R1446">
        <v>350</v>
      </c>
      <c r="S1446">
        <v>350</v>
      </c>
      <c r="T1446">
        <v>355</v>
      </c>
      <c r="U1446">
        <v>-4</v>
      </c>
      <c r="V1446">
        <v>-4</v>
      </c>
      <c r="W1446">
        <v>21</v>
      </c>
      <c r="Z1446" t="s">
        <v>607</v>
      </c>
      <c r="AA1446">
        <v>2.9999999999999997E-4</v>
      </c>
      <c r="AB1446">
        <v>7.7999999999999996E-3</v>
      </c>
      <c r="AC1446">
        <v>1.4200000000000001E-2</v>
      </c>
      <c r="AD1446" t="s">
        <v>607</v>
      </c>
      <c r="AE1446">
        <v>0.96479999999999999</v>
      </c>
      <c r="AF1446">
        <v>0.01</v>
      </c>
      <c r="AG1446">
        <v>1.4E-3</v>
      </c>
      <c r="AH1446">
        <v>4.0000000000000002E-4</v>
      </c>
      <c r="AI1446">
        <v>2.9999999999999997E-4</v>
      </c>
      <c r="AJ1446">
        <v>2.0000000000000001E-4</v>
      </c>
      <c r="AK1446">
        <v>1E-4</v>
      </c>
      <c r="AL1446">
        <v>6.9999999999999994E-5</v>
      </c>
      <c r="AM1446">
        <v>6.0000000000000002E-5</v>
      </c>
      <c r="AN1446">
        <v>1.6000000000000001E-4</v>
      </c>
      <c r="AO1446">
        <v>0</v>
      </c>
      <c r="AP1446">
        <v>0</v>
      </c>
      <c r="AQ1446" t="s">
        <v>607</v>
      </c>
      <c r="AR1446" t="s">
        <v>606</v>
      </c>
      <c r="AS1446" t="s">
        <v>606</v>
      </c>
      <c r="AT1446" t="s">
        <v>606</v>
      </c>
      <c r="AU1446" t="s">
        <v>606</v>
      </c>
      <c r="BK1446">
        <v>1.0000000000000001E-5</v>
      </c>
      <c r="BL1446">
        <v>4.0000000000000003E-5</v>
      </c>
      <c r="BM1446">
        <v>0</v>
      </c>
      <c r="BN1446">
        <v>0</v>
      </c>
      <c r="BO1446">
        <v>0</v>
      </c>
      <c r="BP1446">
        <v>0</v>
      </c>
      <c r="BQ1446">
        <v>0</v>
      </c>
      <c r="BR1446">
        <v>9.0000000000000006E-5</v>
      </c>
      <c r="BS1446">
        <v>1.0000000000000001E-5</v>
      </c>
      <c r="BT1446">
        <v>2.0000000000000002E-5</v>
      </c>
      <c r="BU1446">
        <v>4.0000000000000003E-5</v>
      </c>
      <c r="BV1446">
        <v>0.58099999999999996</v>
      </c>
      <c r="BW1446">
        <v>0.71207359999999997</v>
      </c>
      <c r="BX1446">
        <v>16.8</v>
      </c>
      <c r="BY1446">
        <v>4627.8</v>
      </c>
      <c r="BZ1446">
        <v>193.5</v>
      </c>
      <c r="CB1446">
        <v>105.6</v>
      </c>
      <c r="CC1446">
        <v>3.6460940869999998</v>
      </c>
      <c r="CD1446">
        <v>3.6429949069999998</v>
      </c>
      <c r="CE1446">
        <v>214.64</v>
      </c>
      <c r="CF1446" t="s">
        <v>609</v>
      </c>
      <c r="CG1446">
        <v>35</v>
      </c>
      <c r="CH1446" t="s">
        <v>4550</v>
      </c>
      <c r="CJ1446" t="s">
        <v>2571</v>
      </c>
      <c r="CU1446">
        <v>458.2</v>
      </c>
      <c r="CV1446">
        <v>452.5</v>
      </c>
      <c r="CW1446" t="s">
        <v>4971</v>
      </c>
      <c r="CX1446">
        <v>0</v>
      </c>
      <c r="CY1446" t="s">
        <v>677</v>
      </c>
    </row>
    <row r="1447" spans="1:103" hidden="1">
      <c r="B1447">
        <v>76735</v>
      </c>
      <c r="C1447" t="s">
        <v>3376</v>
      </c>
      <c r="D1447" t="s">
        <v>592</v>
      </c>
      <c r="E1447" t="s">
        <v>3163</v>
      </c>
      <c r="F1447" t="s">
        <v>594</v>
      </c>
      <c r="G1447" t="s">
        <v>4992</v>
      </c>
      <c r="H1447">
        <v>16360</v>
      </c>
      <c r="I1447" t="s">
        <v>616</v>
      </c>
      <c r="J1447" t="s">
        <v>2585</v>
      </c>
      <c r="K1447">
        <v>11773</v>
      </c>
      <c r="L1447" t="s">
        <v>638</v>
      </c>
      <c r="M1447" t="s">
        <v>4169</v>
      </c>
      <c r="N1447" t="s">
        <v>4907</v>
      </c>
      <c r="O1447" t="s">
        <v>4969</v>
      </c>
      <c r="P1447" t="s">
        <v>4979</v>
      </c>
      <c r="Q1447" t="s">
        <v>642</v>
      </c>
      <c r="R1447">
        <v>300</v>
      </c>
      <c r="S1447">
        <v>300</v>
      </c>
      <c r="T1447">
        <v>150</v>
      </c>
      <c r="U1447">
        <v>22</v>
      </c>
      <c r="V1447">
        <v>22</v>
      </c>
      <c r="W1447">
        <v>21</v>
      </c>
      <c r="Y1447" t="s">
        <v>4295</v>
      </c>
      <c r="Z1447" t="s">
        <v>607</v>
      </c>
      <c r="AA1447">
        <v>2.9999999999999997E-4</v>
      </c>
      <c r="AB1447">
        <v>8.2000000000000007E-3</v>
      </c>
      <c r="AC1447">
        <v>1.5100000000000001E-2</v>
      </c>
      <c r="AD1447" t="s">
        <v>607</v>
      </c>
      <c r="AE1447">
        <v>0.96389999999999998</v>
      </c>
      <c r="AF1447">
        <v>1.0200000000000001E-2</v>
      </c>
      <c r="AG1447">
        <v>1.5E-3</v>
      </c>
      <c r="AH1447">
        <v>4.0000000000000002E-4</v>
      </c>
      <c r="AI1447">
        <v>2.9999999999999997E-4</v>
      </c>
      <c r="AJ1447">
        <v>1E-4</v>
      </c>
      <c r="AK1447" t="s">
        <v>607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 t="s">
        <v>607</v>
      </c>
      <c r="AR1447" t="s">
        <v>606</v>
      </c>
      <c r="AS1447" t="s">
        <v>606</v>
      </c>
      <c r="AT1447" t="s">
        <v>606</v>
      </c>
      <c r="AU1447" t="s">
        <v>606</v>
      </c>
      <c r="BK1447">
        <v>0</v>
      </c>
      <c r="BL1447">
        <v>0</v>
      </c>
      <c r="BM1447">
        <v>0</v>
      </c>
      <c r="BN1447">
        <v>0</v>
      </c>
      <c r="BO1447">
        <v>0</v>
      </c>
      <c r="BP1447">
        <v>0</v>
      </c>
      <c r="BQ1447">
        <v>0</v>
      </c>
      <c r="BR1447">
        <v>0</v>
      </c>
      <c r="BS1447">
        <v>0</v>
      </c>
      <c r="BT1447">
        <v>0</v>
      </c>
      <c r="BU1447">
        <v>0</v>
      </c>
      <c r="BV1447">
        <v>0.57999999999999996</v>
      </c>
      <c r="BW1447">
        <v>0.71084800000000004</v>
      </c>
      <c r="BX1447">
        <v>16.8</v>
      </c>
      <c r="BY1447">
        <v>4630.6000000000004</v>
      </c>
      <c r="BZ1447">
        <v>193.4</v>
      </c>
      <c r="CB1447">
        <v>111</v>
      </c>
      <c r="CC1447">
        <v>3.8325420800000001</v>
      </c>
      <c r="CD1447">
        <v>3.82928442</v>
      </c>
      <c r="CE1447">
        <v>224.65</v>
      </c>
      <c r="CF1447" t="s">
        <v>609</v>
      </c>
      <c r="CG1447">
        <v>7</v>
      </c>
      <c r="CH1447" t="s">
        <v>3379</v>
      </c>
      <c r="CJ1447" t="s">
        <v>2587</v>
      </c>
      <c r="CU1447">
        <v>456.8</v>
      </c>
      <c r="CV1447">
        <v>452.6</v>
      </c>
      <c r="CW1447" t="s">
        <v>4971</v>
      </c>
      <c r="CX1447">
        <v>0</v>
      </c>
      <c r="CY1447" t="s">
        <v>677</v>
      </c>
    </row>
    <row r="1448" spans="1:103" hidden="1">
      <c r="B1448">
        <v>76731</v>
      </c>
      <c r="C1448" t="s">
        <v>4582</v>
      </c>
      <c r="D1448" t="s">
        <v>592</v>
      </c>
      <c r="E1448" t="s">
        <v>3163</v>
      </c>
      <c r="F1448" t="s">
        <v>594</v>
      </c>
      <c r="G1448" t="s">
        <v>4993</v>
      </c>
      <c r="H1448">
        <v>16995</v>
      </c>
      <c r="I1448" t="s">
        <v>616</v>
      </c>
      <c r="J1448" t="s">
        <v>2706</v>
      </c>
      <c r="K1448">
        <v>7545</v>
      </c>
      <c r="L1448" t="s">
        <v>638</v>
      </c>
      <c r="M1448" t="s">
        <v>4169</v>
      </c>
      <c r="N1448" t="s">
        <v>4907</v>
      </c>
      <c r="O1448" t="s">
        <v>4969</v>
      </c>
      <c r="P1448" t="s">
        <v>4979</v>
      </c>
      <c r="Q1448" t="s">
        <v>642</v>
      </c>
      <c r="R1448">
        <v>180</v>
      </c>
      <c r="S1448">
        <v>180</v>
      </c>
      <c r="T1448">
        <v>224</v>
      </c>
      <c r="U1448">
        <v>4</v>
      </c>
      <c r="V1448">
        <v>4</v>
      </c>
      <c r="W1448">
        <v>21</v>
      </c>
      <c r="Y1448" t="s">
        <v>4186</v>
      </c>
      <c r="Z1448" t="s">
        <v>607</v>
      </c>
      <c r="AA1448">
        <v>2.9999999999999997E-4</v>
      </c>
      <c r="AB1448">
        <v>9.4999999999999998E-3</v>
      </c>
      <c r="AC1448">
        <v>1.32E-2</v>
      </c>
      <c r="AD1448" t="s">
        <v>607</v>
      </c>
      <c r="AE1448">
        <v>0.96240000000000003</v>
      </c>
      <c r="AF1448">
        <v>1.06E-2</v>
      </c>
      <c r="AG1448">
        <v>2.5000000000000001E-3</v>
      </c>
      <c r="AH1448">
        <v>5.9999999999999995E-4</v>
      </c>
      <c r="AI1448">
        <v>5.9999999999999995E-4</v>
      </c>
      <c r="AJ1448">
        <v>2.0000000000000001E-4</v>
      </c>
      <c r="AK1448">
        <v>1E-4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 t="s">
        <v>607</v>
      </c>
      <c r="AR1448" t="s">
        <v>606</v>
      </c>
      <c r="AS1448" t="s">
        <v>606</v>
      </c>
      <c r="AT1448" t="s">
        <v>606</v>
      </c>
      <c r="AU1448" t="s">
        <v>606</v>
      </c>
      <c r="BK1448">
        <v>0</v>
      </c>
      <c r="BL1448">
        <v>0</v>
      </c>
      <c r="BM1448">
        <v>0</v>
      </c>
      <c r="BN1448">
        <v>0</v>
      </c>
      <c r="BO1448">
        <v>0</v>
      </c>
      <c r="BP1448">
        <v>0</v>
      </c>
      <c r="BQ1448">
        <v>0</v>
      </c>
      <c r="BR1448">
        <v>0</v>
      </c>
      <c r="BS1448">
        <v>0</v>
      </c>
      <c r="BT1448">
        <v>0</v>
      </c>
      <c r="BU1448">
        <v>0</v>
      </c>
      <c r="BV1448">
        <v>0.58099999999999996</v>
      </c>
      <c r="BW1448">
        <v>0.71207359999999997</v>
      </c>
      <c r="BX1448">
        <v>16.8</v>
      </c>
      <c r="BY1448">
        <v>4622.8</v>
      </c>
      <c r="BZ1448">
        <v>193.5</v>
      </c>
      <c r="CB1448">
        <v>107</v>
      </c>
      <c r="CC1448">
        <v>3.6944324559999999</v>
      </c>
      <c r="CD1448">
        <v>3.6912921879999998</v>
      </c>
      <c r="CE1448">
        <v>216.51</v>
      </c>
      <c r="CF1448" t="s">
        <v>609</v>
      </c>
      <c r="CG1448">
        <v>10</v>
      </c>
      <c r="CH1448" t="s">
        <v>2707</v>
      </c>
      <c r="CI1448" t="s">
        <v>157</v>
      </c>
      <c r="CJ1448" t="s">
        <v>2708</v>
      </c>
      <c r="CU1448">
        <v>455.5</v>
      </c>
      <c r="CV1448">
        <v>451.5</v>
      </c>
      <c r="CW1448" t="s">
        <v>4971</v>
      </c>
      <c r="CX1448">
        <v>0</v>
      </c>
      <c r="CY1448" t="s">
        <v>677</v>
      </c>
    </row>
    <row r="1449" spans="1:103" hidden="1">
      <c r="B1449">
        <v>76739</v>
      </c>
      <c r="C1449" t="s">
        <v>4994</v>
      </c>
      <c r="D1449" t="s">
        <v>592</v>
      </c>
      <c r="E1449" t="s">
        <v>3163</v>
      </c>
      <c r="F1449" t="s">
        <v>594</v>
      </c>
      <c r="G1449" t="s">
        <v>4995</v>
      </c>
      <c r="H1449">
        <v>17488</v>
      </c>
      <c r="I1449" t="s">
        <v>616</v>
      </c>
      <c r="J1449" t="s">
        <v>4996</v>
      </c>
      <c r="K1449">
        <v>20168</v>
      </c>
      <c r="L1449" t="s">
        <v>2310</v>
      </c>
      <c r="M1449" t="s">
        <v>4185</v>
      </c>
      <c r="N1449" t="s">
        <v>4907</v>
      </c>
      <c r="O1449" t="s">
        <v>4969</v>
      </c>
      <c r="P1449" t="s">
        <v>4979</v>
      </c>
      <c r="Q1449" t="s">
        <v>642</v>
      </c>
      <c r="R1449">
        <v>400</v>
      </c>
      <c r="S1449">
        <v>400</v>
      </c>
      <c r="T1449">
        <v>327</v>
      </c>
      <c r="U1449">
        <v>-1</v>
      </c>
      <c r="V1449">
        <v>-1</v>
      </c>
      <c r="W1449">
        <v>22</v>
      </c>
      <c r="Y1449" t="s">
        <v>4186</v>
      </c>
      <c r="Z1449" t="s">
        <v>607</v>
      </c>
      <c r="AA1449">
        <v>2.9999999999999997E-4</v>
      </c>
      <c r="AB1449">
        <v>8.6E-3</v>
      </c>
      <c r="AC1449">
        <v>1.4E-2</v>
      </c>
      <c r="AD1449" t="s">
        <v>607</v>
      </c>
      <c r="AE1449">
        <v>0.96230000000000004</v>
      </c>
      <c r="AF1449">
        <v>1.06E-2</v>
      </c>
      <c r="AG1449">
        <v>2E-3</v>
      </c>
      <c r="AH1449">
        <v>5.9999999999999995E-4</v>
      </c>
      <c r="AI1449">
        <v>5.9999999999999995E-4</v>
      </c>
      <c r="AJ1449">
        <v>2.9999999999999997E-4</v>
      </c>
      <c r="AK1449">
        <v>2.0000000000000001E-4</v>
      </c>
      <c r="AL1449">
        <v>9.0000000000000006E-5</v>
      </c>
      <c r="AM1449">
        <v>6.0000000000000002E-5</v>
      </c>
      <c r="AN1449">
        <v>1.7000000000000001E-4</v>
      </c>
      <c r="AO1449">
        <v>0</v>
      </c>
      <c r="AP1449">
        <v>0</v>
      </c>
      <c r="AQ1449" t="s">
        <v>607</v>
      </c>
      <c r="AR1449" t="s">
        <v>607</v>
      </c>
      <c r="AS1449" t="s">
        <v>606</v>
      </c>
      <c r="AT1449" t="s">
        <v>606</v>
      </c>
      <c r="AU1449" t="s">
        <v>606</v>
      </c>
      <c r="BK1449">
        <v>1.0000000000000001E-5</v>
      </c>
      <c r="BL1449">
        <v>4.0000000000000003E-5</v>
      </c>
      <c r="BM1449">
        <v>0</v>
      </c>
      <c r="BN1449">
        <v>0</v>
      </c>
      <c r="BO1449">
        <v>0</v>
      </c>
      <c r="BP1449">
        <v>0</v>
      </c>
      <c r="BQ1449">
        <v>0</v>
      </c>
      <c r="BR1449">
        <v>6.9999999999999994E-5</v>
      </c>
      <c r="BS1449">
        <v>1.0000000000000001E-5</v>
      </c>
      <c r="BT1449">
        <v>2.0000000000000002E-5</v>
      </c>
      <c r="BU1449">
        <v>3.0000000000000001E-5</v>
      </c>
      <c r="BV1449">
        <v>0.58299999999999996</v>
      </c>
      <c r="BW1449">
        <v>0.71452479999999996</v>
      </c>
      <c r="BX1449">
        <v>16.899999999999999</v>
      </c>
      <c r="BY1449">
        <v>4625.8</v>
      </c>
      <c r="BZ1449">
        <v>193.8</v>
      </c>
      <c r="CB1449">
        <v>106.3</v>
      </c>
      <c r="CC1449">
        <v>3.670263271</v>
      </c>
      <c r="CD1449">
        <v>3.6671435479999999</v>
      </c>
      <c r="CE1449">
        <v>216.24</v>
      </c>
      <c r="CF1449" t="s">
        <v>609</v>
      </c>
      <c r="CG1449">
        <v>40</v>
      </c>
      <c r="CH1449" t="s">
        <v>3439</v>
      </c>
      <c r="CJ1449" t="s">
        <v>4187</v>
      </c>
      <c r="CU1449">
        <v>453.9</v>
      </c>
      <c r="CV1449">
        <v>449.6</v>
      </c>
      <c r="CW1449" t="s">
        <v>4971</v>
      </c>
      <c r="CX1449">
        <v>0</v>
      </c>
      <c r="CY1449" t="s">
        <v>677</v>
      </c>
    </row>
    <row r="1450" spans="1:103" hidden="1">
      <c r="B1450">
        <v>76747</v>
      </c>
      <c r="C1450" t="s">
        <v>4997</v>
      </c>
      <c r="D1450" t="s">
        <v>592</v>
      </c>
      <c r="E1450" t="s">
        <v>3163</v>
      </c>
      <c r="F1450" t="s">
        <v>594</v>
      </c>
      <c r="G1450" t="s">
        <v>4998</v>
      </c>
      <c r="H1450">
        <v>17063</v>
      </c>
      <c r="I1450" t="s">
        <v>616</v>
      </c>
      <c r="J1450" t="s">
        <v>4556</v>
      </c>
      <c r="K1450">
        <v>17611</v>
      </c>
      <c r="L1450" t="s">
        <v>638</v>
      </c>
      <c r="M1450" t="s">
        <v>4169</v>
      </c>
      <c r="N1450" t="s">
        <v>4907</v>
      </c>
      <c r="O1450" t="s">
        <v>4969</v>
      </c>
      <c r="P1450" t="s">
        <v>4979</v>
      </c>
      <c r="Q1450" t="s">
        <v>642</v>
      </c>
      <c r="R1450">
        <v>500</v>
      </c>
      <c r="S1450">
        <v>500</v>
      </c>
      <c r="T1450">
        <v>498</v>
      </c>
      <c r="U1450">
        <v>2</v>
      </c>
      <c r="V1450">
        <v>2</v>
      </c>
      <c r="W1450">
        <v>22</v>
      </c>
      <c r="Z1450" t="s">
        <v>607</v>
      </c>
      <c r="AA1450">
        <v>2.9999999999999997E-4</v>
      </c>
      <c r="AB1450">
        <v>7.1000000000000004E-3</v>
      </c>
      <c r="AC1450">
        <v>1.7399999999999999E-2</v>
      </c>
      <c r="AD1450" t="s">
        <v>607</v>
      </c>
      <c r="AE1450">
        <v>0.96340000000000003</v>
      </c>
      <c r="AF1450">
        <v>9.4000000000000004E-3</v>
      </c>
      <c r="AG1450">
        <v>1.1999999999999999E-3</v>
      </c>
      <c r="AH1450">
        <v>4.0000000000000002E-4</v>
      </c>
      <c r="AI1450">
        <v>4.0000000000000002E-4</v>
      </c>
      <c r="AJ1450">
        <v>2.0000000000000001E-4</v>
      </c>
      <c r="AK1450">
        <v>1E-4</v>
      </c>
      <c r="AL1450">
        <v>0</v>
      </c>
      <c r="AM1450">
        <v>0</v>
      </c>
      <c r="AN1450">
        <v>8.0000000000000007E-5</v>
      </c>
      <c r="AO1450">
        <v>0</v>
      </c>
      <c r="AP1450">
        <v>0</v>
      </c>
      <c r="AQ1450" t="s">
        <v>607</v>
      </c>
      <c r="AR1450" t="s">
        <v>606</v>
      </c>
      <c r="AS1450" t="s">
        <v>606</v>
      </c>
      <c r="AT1450" t="s">
        <v>606</v>
      </c>
      <c r="AU1450" t="s">
        <v>606</v>
      </c>
      <c r="BK1450">
        <v>0</v>
      </c>
      <c r="BL1450">
        <v>0</v>
      </c>
      <c r="BM1450">
        <v>0</v>
      </c>
      <c r="BN1450">
        <v>0</v>
      </c>
      <c r="BO1450">
        <v>0</v>
      </c>
      <c r="BP1450">
        <v>0</v>
      </c>
      <c r="BQ1450">
        <v>0</v>
      </c>
      <c r="BR1450">
        <v>0</v>
      </c>
      <c r="BS1450">
        <v>0</v>
      </c>
      <c r="BT1450">
        <v>0</v>
      </c>
      <c r="BU1450">
        <v>2.0000000000000002E-5</v>
      </c>
      <c r="BV1450">
        <v>0.58199999999999996</v>
      </c>
      <c r="BW1450">
        <v>0.71329920000000002</v>
      </c>
      <c r="BX1450">
        <v>16.899999999999999</v>
      </c>
      <c r="BY1450">
        <v>4638</v>
      </c>
      <c r="BZ1450">
        <v>193.8</v>
      </c>
      <c r="CB1450">
        <v>105.5</v>
      </c>
      <c r="CC1450">
        <v>3.6426413470000001</v>
      </c>
      <c r="CD1450">
        <v>3.6395451009999999</v>
      </c>
      <c r="CE1450">
        <v>213.31</v>
      </c>
      <c r="CF1450" t="s">
        <v>609</v>
      </c>
      <c r="CG1450">
        <v>30</v>
      </c>
      <c r="CH1450" t="s">
        <v>4557</v>
      </c>
      <c r="CI1450" t="s">
        <v>157</v>
      </c>
      <c r="CJ1450" t="s">
        <v>4558</v>
      </c>
      <c r="CU1450">
        <v>451.5</v>
      </c>
      <c r="CV1450">
        <v>447</v>
      </c>
      <c r="CW1450" t="s">
        <v>4971</v>
      </c>
      <c r="CX1450">
        <v>0</v>
      </c>
      <c r="CY1450" t="s">
        <v>677</v>
      </c>
    </row>
    <row r="1451" spans="1:103" hidden="1">
      <c r="B1451">
        <v>76733</v>
      </c>
      <c r="C1451" t="s">
        <v>2597</v>
      </c>
      <c r="D1451" t="s">
        <v>592</v>
      </c>
      <c r="E1451" t="s">
        <v>3163</v>
      </c>
      <c r="F1451" t="s">
        <v>594</v>
      </c>
      <c r="G1451" t="s">
        <v>4999</v>
      </c>
      <c r="H1451">
        <v>1556</v>
      </c>
      <c r="I1451" t="s">
        <v>616</v>
      </c>
      <c r="J1451" t="s">
        <v>4544</v>
      </c>
      <c r="L1451" t="s">
        <v>638</v>
      </c>
      <c r="N1451" t="s">
        <v>4907</v>
      </c>
      <c r="O1451" t="s">
        <v>4969</v>
      </c>
      <c r="P1451" t="s">
        <v>4979</v>
      </c>
      <c r="Q1451" t="s">
        <v>642</v>
      </c>
      <c r="R1451">
        <v>240</v>
      </c>
      <c r="S1451">
        <v>240</v>
      </c>
      <c r="T1451">
        <v>275</v>
      </c>
      <c r="U1451">
        <v>0</v>
      </c>
      <c r="V1451">
        <v>0</v>
      </c>
      <c r="W1451">
        <v>21</v>
      </c>
      <c r="Y1451" t="s">
        <v>4178</v>
      </c>
      <c r="Z1451" t="s">
        <v>607</v>
      </c>
      <c r="AA1451">
        <v>2.9999999999999997E-4</v>
      </c>
      <c r="AB1451">
        <v>8.5000000000000006E-3</v>
      </c>
      <c r="AC1451">
        <v>1.47E-2</v>
      </c>
      <c r="AD1451" t="s">
        <v>607</v>
      </c>
      <c r="AE1451">
        <v>0.96340000000000003</v>
      </c>
      <c r="AF1451">
        <v>0.01</v>
      </c>
      <c r="AG1451">
        <v>1.5E-3</v>
      </c>
      <c r="AH1451">
        <v>5.0000000000000001E-4</v>
      </c>
      <c r="AI1451">
        <v>2.9999999999999997E-4</v>
      </c>
      <c r="AJ1451">
        <v>2.0000000000000001E-4</v>
      </c>
      <c r="AK1451">
        <v>1E-4</v>
      </c>
      <c r="AL1451">
        <v>1E-4</v>
      </c>
      <c r="AM1451">
        <v>6.0000000000000002E-5</v>
      </c>
      <c r="AN1451">
        <v>1.4999999999999999E-4</v>
      </c>
      <c r="AO1451">
        <v>0</v>
      </c>
      <c r="AP1451">
        <v>0</v>
      </c>
      <c r="AQ1451" t="s">
        <v>607</v>
      </c>
      <c r="AR1451" t="s">
        <v>607</v>
      </c>
      <c r="AS1451" t="s">
        <v>607</v>
      </c>
      <c r="AT1451" t="s">
        <v>606</v>
      </c>
      <c r="AU1451" t="s">
        <v>606</v>
      </c>
      <c r="BK1451">
        <v>1.0000000000000001E-5</v>
      </c>
      <c r="BL1451">
        <v>3.0000000000000001E-5</v>
      </c>
      <c r="BM1451">
        <v>1.0000000000000001E-5</v>
      </c>
      <c r="BN1451">
        <v>0</v>
      </c>
      <c r="BO1451">
        <v>0</v>
      </c>
      <c r="BP1451">
        <v>0</v>
      </c>
      <c r="BQ1451">
        <v>0</v>
      </c>
      <c r="BR1451">
        <v>6.9999999999999994E-5</v>
      </c>
      <c r="BS1451">
        <v>1.0000000000000001E-5</v>
      </c>
      <c r="BT1451">
        <v>2.0000000000000002E-5</v>
      </c>
      <c r="BU1451">
        <v>4.0000000000000003E-5</v>
      </c>
      <c r="BV1451">
        <v>0.58199999999999996</v>
      </c>
      <c r="BW1451">
        <v>0.71329920000000002</v>
      </c>
      <c r="BX1451">
        <v>16.8</v>
      </c>
      <c r="BY1451">
        <v>4628.2</v>
      </c>
      <c r="BZ1451">
        <v>193.6</v>
      </c>
      <c r="CB1451">
        <v>105.9</v>
      </c>
      <c r="CC1451">
        <v>3.6564523090000001</v>
      </c>
      <c r="CD1451">
        <v>3.6533443249999999</v>
      </c>
      <c r="CE1451">
        <v>214.49</v>
      </c>
      <c r="CF1451" t="s">
        <v>609</v>
      </c>
      <c r="CG1451">
        <v>40</v>
      </c>
      <c r="CH1451" t="s">
        <v>2599</v>
      </c>
      <c r="CI1451" t="s">
        <v>157</v>
      </c>
      <c r="CJ1451" t="s">
        <v>2600</v>
      </c>
      <c r="CW1451" t="s">
        <v>4971</v>
      </c>
      <c r="CX1451">
        <v>0</v>
      </c>
      <c r="CY1451" t="s">
        <v>677</v>
      </c>
    </row>
    <row r="1452" spans="1:103" hidden="1">
      <c r="B1452">
        <v>84803</v>
      </c>
      <c r="C1452" t="s">
        <v>5000</v>
      </c>
      <c r="D1452" t="s">
        <v>592</v>
      </c>
      <c r="E1452" t="s">
        <v>3163</v>
      </c>
      <c r="F1452" t="s">
        <v>594</v>
      </c>
      <c r="G1452" t="s">
        <v>5001</v>
      </c>
      <c r="H1452">
        <v>1588</v>
      </c>
      <c r="I1452" t="s">
        <v>616</v>
      </c>
      <c r="J1452" t="s">
        <v>4537</v>
      </c>
      <c r="K1452">
        <v>24229</v>
      </c>
      <c r="L1452" t="s">
        <v>2310</v>
      </c>
      <c r="M1452" t="s">
        <v>4978</v>
      </c>
      <c r="N1452" t="s">
        <v>4907</v>
      </c>
      <c r="O1452" t="s">
        <v>4969</v>
      </c>
      <c r="P1452" t="s">
        <v>4979</v>
      </c>
      <c r="Q1452" t="s">
        <v>642</v>
      </c>
      <c r="R1452">
        <v>460</v>
      </c>
      <c r="S1452">
        <v>460</v>
      </c>
      <c r="T1452">
        <v>393</v>
      </c>
      <c r="U1452">
        <v>0</v>
      </c>
      <c r="V1452">
        <v>0</v>
      </c>
      <c r="W1452">
        <v>22</v>
      </c>
      <c r="Z1452">
        <v>1E-4</v>
      </c>
      <c r="AA1452">
        <v>2.0000000000000001E-4</v>
      </c>
      <c r="AB1452">
        <v>8.5000000000000006E-3</v>
      </c>
      <c r="AC1452">
        <v>1.77E-2</v>
      </c>
      <c r="AD1452">
        <v>1E-4</v>
      </c>
      <c r="AE1452">
        <v>0.96960000000000002</v>
      </c>
      <c r="AF1452">
        <v>3.7000000000000002E-3</v>
      </c>
      <c r="AG1452">
        <v>1E-4</v>
      </c>
      <c r="AH1452" t="s">
        <v>606</v>
      </c>
      <c r="AI1452" t="s">
        <v>607</v>
      </c>
      <c r="AJ1452" t="s">
        <v>606</v>
      </c>
      <c r="AK1452" t="s">
        <v>606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 t="s">
        <v>606</v>
      </c>
      <c r="AR1452" t="s">
        <v>606</v>
      </c>
      <c r="AS1452" t="s">
        <v>606</v>
      </c>
      <c r="AT1452" t="s">
        <v>606</v>
      </c>
      <c r="AU1452" t="s">
        <v>606</v>
      </c>
      <c r="BK1452">
        <v>0</v>
      </c>
      <c r="BL1452">
        <v>0</v>
      </c>
      <c r="BM1452">
        <v>0</v>
      </c>
      <c r="BN1452">
        <v>0</v>
      </c>
      <c r="BO1452">
        <v>0</v>
      </c>
      <c r="BP1452">
        <v>0</v>
      </c>
      <c r="BQ1452">
        <v>0</v>
      </c>
      <c r="BR1452">
        <v>0</v>
      </c>
      <c r="BS1452">
        <v>0</v>
      </c>
      <c r="BT1452">
        <v>0</v>
      </c>
      <c r="BU1452">
        <v>0</v>
      </c>
      <c r="BV1452">
        <v>0.57599999999999996</v>
      </c>
      <c r="BW1452">
        <v>0.70594559999999995</v>
      </c>
      <c r="BX1452">
        <v>16.7</v>
      </c>
      <c r="BY1452">
        <v>4637.7</v>
      </c>
      <c r="BZ1452">
        <v>192.4</v>
      </c>
      <c r="CB1452">
        <v>95</v>
      </c>
      <c r="CC1452">
        <v>3.28</v>
      </c>
      <c r="CD1452">
        <v>3.2770000000000001</v>
      </c>
      <c r="CE1452">
        <v>195</v>
      </c>
      <c r="CF1452" t="s">
        <v>609</v>
      </c>
      <c r="CG1452">
        <v>60</v>
      </c>
      <c r="CH1452" t="s">
        <v>4539</v>
      </c>
      <c r="CI1452" t="s">
        <v>157</v>
      </c>
      <c r="CJ1452" t="s">
        <v>2553</v>
      </c>
      <c r="CU1452">
        <v>460.45</v>
      </c>
      <c r="CV1452">
        <v>453.3</v>
      </c>
      <c r="CW1452" t="s">
        <v>4971</v>
      </c>
      <c r="CX1452">
        <v>0</v>
      </c>
      <c r="CY1452" t="s">
        <v>677</v>
      </c>
    </row>
    <row r="1453" spans="1:103" hidden="1">
      <c r="A1453" t="str">
        <f t="shared" ref="A1453:A1454" si="15">2&amp;J1453</f>
        <v>200/D-093-K/094-A-11/00</v>
      </c>
      <c r="B1453">
        <v>52717</v>
      </c>
      <c r="C1453" t="s">
        <v>3198</v>
      </c>
      <c r="D1453" t="s">
        <v>592</v>
      </c>
      <c r="E1453" t="s">
        <v>3163</v>
      </c>
      <c r="F1453" t="s">
        <v>594</v>
      </c>
      <c r="G1453" t="s">
        <v>5002</v>
      </c>
      <c r="H1453">
        <v>13218</v>
      </c>
      <c r="I1453" t="s">
        <v>616</v>
      </c>
      <c r="J1453" t="s">
        <v>667</v>
      </c>
      <c r="L1453" t="s">
        <v>874</v>
      </c>
      <c r="N1453" t="s">
        <v>4909</v>
      </c>
      <c r="O1453" t="s">
        <v>5003</v>
      </c>
      <c r="P1453" t="s">
        <v>4970</v>
      </c>
      <c r="Q1453" t="s">
        <v>3124</v>
      </c>
      <c r="R1453">
        <v>4000</v>
      </c>
      <c r="S1453">
        <v>4000</v>
      </c>
      <c r="T1453">
        <v>3205</v>
      </c>
      <c r="U1453">
        <v>20</v>
      </c>
      <c r="V1453">
        <v>20</v>
      </c>
      <c r="W1453">
        <v>22</v>
      </c>
      <c r="Z1453" t="s">
        <v>607</v>
      </c>
      <c r="AA1453">
        <v>1E-4</v>
      </c>
      <c r="AB1453">
        <v>2.8999999999999998E-3</v>
      </c>
      <c r="AC1453">
        <v>2.3599999999999999E-2</v>
      </c>
      <c r="AD1453">
        <v>0.01</v>
      </c>
      <c r="AE1453">
        <v>0.82540000000000002</v>
      </c>
      <c r="AF1453">
        <v>8.0199999999999994E-2</v>
      </c>
      <c r="AG1453">
        <v>3.3099999999999997E-2</v>
      </c>
      <c r="AH1453">
        <v>5.4000000000000003E-3</v>
      </c>
      <c r="AI1453">
        <v>9.7999999999999997E-3</v>
      </c>
      <c r="AJ1453">
        <v>2.8999999999999998E-3</v>
      </c>
      <c r="AK1453">
        <v>2.8E-3</v>
      </c>
      <c r="AL1453">
        <v>1.2099999999999999E-3</v>
      </c>
      <c r="AM1453">
        <v>2.7999999999999998E-4</v>
      </c>
      <c r="AN1453">
        <v>4.2999999999999999E-4</v>
      </c>
      <c r="AO1453">
        <v>0</v>
      </c>
      <c r="AP1453">
        <v>0</v>
      </c>
      <c r="AQ1453" t="s">
        <v>606</v>
      </c>
      <c r="AR1453" t="s">
        <v>606</v>
      </c>
      <c r="AS1453" t="s">
        <v>607</v>
      </c>
      <c r="AT1453" t="s">
        <v>606</v>
      </c>
      <c r="AU1453" t="s">
        <v>606</v>
      </c>
      <c r="BK1453">
        <v>1.4999999999999999E-4</v>
      </c>
      <c r="BL1453">
        <v>5.0000000000000002E-5</v>
      </c>
      <c r="BM1453">
        <v>9.0000000000000006E-5</v>
      </c>
      <c r="BN1453">
        <v>0</v>
      </c>
      <c r="BO1453">
        <v>0</v>
      </c>
      <c r="BP1453">
        <v>0</v>
      </c>
      <c r="BQ1453">
        <v>0</v>
      </c>
      <c r="BR1453">
        <v>8.4000000000000003E-4</v>
      </c>
      <c r="BS1453">
        <v>2.5000000000000001E-4</v>
      </c>
      <c r="BT1453">
        <v>3.2000000000000003E-4</v>
      </c>
      <c r="BU1453">
        <v>1.8000000000000001E-4</v>
      </c>
      <c r="BV1453">
        <v>0.69699999999999995</v>
      </c>
      <c r="BW1453">
        <v>0.85424319999999998</v>
      </c>
      <c r="BX1453">
        <v>20.2</v>
      </c>
      <c r="BY1453">
        <v>4689.7</v>
      </c>
      <c r="BZ1453">
        <v>216.3</v>
      </c>
      <c r="CB1453">
        <v>92.8</v>
      </c>
      <c r="CC1453">
        <v>3.2041432890000001</v>
      </c>
      <c r="CD1453">
        <v>3.201419767</v>
      </c>
      <c r="CE1453">
        <v>184.47</v>
      </c>
      <c r="CF1453" t="s">
        <v>673</v>
      </c>
      <c r="CG1453">
        <v>10000</v>
      </c>
      <c r="CH1453" t="s">
        <v>674</v>
      </c>
      <c r="CI1453" t="s">
        <v>157</v>
      </c>
      <c r="CJ1453" t="s">
        <v>675</v>
      </c>
      <c r="CW1453" t="s">
        <v>5004</v>
      </c>
      <c r="CX1453">
        <v>7700</v>
      </c>
      <c r="CY1453" t="s">
        <v>677</v>
      </c>
    </row>
    <row r="1454" spans="1:103" hidden="1">
      <c r="A1454" t="str">
        <f t="shared" si="15"/>
        <v>200/D-093-K/094-A-11/00</v>
      </c>
      <c r="B1454">
        <v>52717</v>
      </c>
      <c r="C1454" t="s">
        <v>3198</v>
      </c>
      <c r="D1454" t="s">
        <v>592</v>
      </c>
      <c r="E1454" t="s">
        <v>3163</v>
      </c>
      <c r="F1454" t="s">
        <v>594</v>
      </c>
      <c r="G1454" t="s">
        <v>5005</v>
      </c>
      <c r="H1454">
        <v>1633</v>
      </c>
      <c r="I1454" t="s">
        <v>616</v>
      </c>
      <c r="J1454" t="s">
        <v>667</v>
      </c>
      <c r="L1454" t="s">
        <v>874</v>
      </c>
      <c r="N1454" t="s">
        <v>5006</v>
      </c>
      <c r="O1454" t="s">
        <v>5007</v>
      </c>
      <c r="P1454" t="s">
        <v>5008</v>
      </c>
      <c r="Q1454" t="s">
        <v>3124</v>
      </c>
      <c r="R1454">
        <v>3900</v>
      </c>
      <c r="S1454">
        <v>3900</v>
      </c>
      <c r="T1454">
        <v>3099</v>
      </c>
      <c r="U1454">
        <v>29</v>
      </c>
      <c r="V1454">
        <v>29</v>
      </c>
      <c r="W1454">
        <v>21</v>
      </c>
      <c r="Z1454" t="s">
        <v>607</v>
      </c>
      <c r="AA1454">
        <v>1E-4</v>
      </c>
      <c r="AB1454">
        <v>2.3999999999999998E-3</v>
      </c>
      <c r="AC1454">
        <v>2.47E-2</v>
      </c>
      <c r="AD1454">
        <v>1.0999999999999999E-2</v>
      </c>
      <c r="AE1454">
        <v>0.82379999999999998</v>
      </c>
      <c r="AF1454">
        <v>7.8799999999999995E-2</v>
      </c>
      <c r="AG1454">
        <v>3.15E-2</v>
      </c>
      <c r="AH1454">
        <v>5.4000000000000003E-3</v>
      </c>
      <c r="AI1454">
        <v>0.01</v>
      </c>
      <c r="AJ1454">
        <v>3.2000000000000002E-3</v>
      </c>
      <c r="AK1454">
        <v>3.3E-3</v>
      </c>
      <c r="AL1454">
        <v>1.75E-3</v>
      </c>
      <c r="AM1454">
        <v>4.0999999999999999E-4</v>
      </c>
      <c r="AN1454">
        <v>6.4999999999999997E-4</v>
      </c>
      <c r="AO1454">
        <v>0</v>
      </c>
      <c r="AP1454">
        <v>0</v>
      </c>
      <c r="AQ1454" t="s">
        <v>606</v>
      </c>
      <c r="AR1454" t="s">
        <v>606</v>
      </c>
      <c r="AS1454" t="s">
        <v>606</v>
      </c>
      <c r="AT1454" t="s">
        <v>606</v>
      </c>
      <c r="AU1454" t="s">
        <v>606</v>
      </c>
      <c r="BK1454">
        <v>2.2000000000000001E-4</v>
      </c>
      <c r="BL1454">
        <v>6.0000000000000002E-5</v>
      </c>
      <c r="BM1454">
        <v>2.3000000000000001E-4</v>
      </c>
      <c r="BN1454">
        <v>0</v>
      </c>
      <c r="BO1454">
        <v>0</v>
      </c>
      <c r="BP1454">
        <v>0</v>
      </c>
      <c r="BQ1454">
        <v>0</v>
      </c>
      <c r="BR1454">
        <v>1.1900000000000001E-3</v>
      </c>
      <c r="BS1454">
        <v>3.6000000000000002E-4</v>
      </c>
      <c r="BT1454">
        <v>5.1000000000000004E-4</v>
      </c>
      <c r="BU1454">
        <v>4.2000000000000002E-4</v>
      </c>
      <c r="BV1454">
        <v>0.70399999999999996</v>
      </c>
      <c r="BW1454">
        <v>0.86282239999999999</v>
      </c>
      <c r="BX1454">
        <v>20.399999999999999</v>
      </c>
      <c r="BY1454">
        <v>4693.7</v>
      </c>
      <c r="BZ1454">
        <v>217.2</v>
      </c>
      <c r="CB1454">
        <v>94.9</v>
      </c>
      <c r="CC1454">
        <v>3.276650842</v>
      </c>
      <c r="CD1454">
        <v>3.2738656879999999</v>
      </c>
      <c r="CE1454">
        <v>188.99</v>
      </c>
      <c r="CF1454" t="s">
        <v>673</v>
      </c>
      <c r="CG1454">
        <v>11000</v>
      </c>
      <c r="CH1454" t="s">
        <v>674</v>
      </c>
      <c r="CI1454" t="s">
        <v>157</v>
      </c>
      <c r="CJ1454" t="s">
        <v>675</v>
      </c>
      <c r="CW1454" t="s">
        <v>5009</v>
      </c>
      <c r="CX1454">
        <v>7900</v>
      </c>
      <c r="CY1454" t="s">
        <v>677</v>
      </c>
    </row>
    <row r="1455" spans="1:103" hidden="1">
      <c r="B1455">
        <v>52304</v>
      </c>
      <c r="C1455" t="s">
        <v>3162</v>
      </c>
      <c r="D1455" t="s">
        <v>592</v>
      </c>
      <c r="E1455" t="s">
        <v>3163</v>
      </c>
      <c r="F1455" t="s">
        <v>594</v>
      </c>
      <c r="G1455" t="s">
        <v>5010</v>
      </c>
      <c r="H1455">
        <v>12992</v>
      </c>
      <c r="I1455" t="s">
        <v>616</v>
      </c>
      <c r="J1455" t="s">
        <v>2922</v>
      </c>
      <c r="L1455" t="s">
        <v>2923</v>
      </c>
      <c r="N1455" t="s">
        <v>5006</v>
      </c>
      <c r="O1455" t="s">
        <v>5007</v>
      </c>
      <c r="P1455" t="s">
        <v>5008</v>
      </c>
      <c r="Q1455" t="s">
        <v>3128</v>
      </c>
      <c r="R1455">
        <v>4600</v>
      </c>
      <c r="S1455">
        <v>4600</v>
      </c>
      <c r="T1455">
        <v>3960</v>
      </c>
      <c r="U1455">
        <v>14</v>
      </c>
      <c r="V1455">
        <v>14</v>
      </c>
      <c r="W1455">
        <v>21</v>
      </c>
      <c r="Z1455">
        <v>1E-4</v>
      </c>
      <c r="AA1455">
        <v>2.0000000000000001E-4</v>
      </c>
      <c r="AB1455">
        <v>4.5999999999999999E-3</v>
      </c>
      <c r="AC1455">
        <v>1.5699999999999999E-2</v>
      </c>
      <c r="AD1455">
        <v>4.1999999999999997E-3</v>
      </c>
      <c r="AE1455">
        <v>0.83560000000000001</v>
      </c>
      <c r="AF1455">
        <v>7.9100000000000004E-2</v>
      </c>
      <c r="AG1455">
        <v>3.6999999999999998E-2</v>
      </c>
      <c r="AH1455">
        <v>4.8999999999999998E-3</v>
      </c>
      <c r="AI1455">
        <v>1.03E-2</v>
      </c>
      <c r="AJ1455">
        <v>2.5999999999999999E-3</v>
      </c>
      <c r="AK1455">
        <v>2.7000000000000001E-3</v>
      </c>
      <c r="AL1455">
        <v>1.1100000000000001E-3</v>
      </c>
      <c r="AM1455">
        <v>1.3999999999999999E-4</v>
      </c>
      <c r="AN1455">
        <v>2.4000000000000001E-4</v>
      </c>
      <c r="AO1455">
        <v>0</v>
      </c>
      <c r="AP1455">
        <v>0</v>
      </c>
      <c r="AQ1455" t="s">
        <v>606</v>
      </c>
      <c r="AR1455" t="s">
        <v>606</v>
      </c>
      <c r="AS1455" t="s">
        <v>606</v>
      </c>
      <c r="AT1455" t="s">
        <v>606</v>
      </c>
      <c r="AU1455" t="s">
        <v>606</v>
      </c>
      <c r="BK1455">
        <v>8.0000000000000007E-5</v>
      </c>
      <c r="BL1455">
        <v>4.0000000000000003E-5</v>
      </c>
      <c r="BM1455">
        <v>3.0000000000000001E-5</v>
      </c>
      <c r="BN1455">
        <v>0</v>
      </c>
      <c r="BO1455">
        <v>0</v>
      </c>
      <c r="BP1455">
        <v>0</v>
      </c>
      <c r="BQ1455">
        <v>0</v>
      </c>
      <c r="BR1455">
        <v>7.5000000000000002E-4</v>
      </c>
      <c r="BS1455">
        <v>2.2000000000000001E-4</v>
      </c>
      <c r="BT1455">
        <v>2.5999999999999998E-4</v>
      </c>
      <c r="BU1455">
        <v>1.2999999999999999E-4</v>
      </c>
      <c r="BV1455">
        <v>0.68799999999999994</v>
      </c>
      <c r="BW1455">
        <v>0.84321279999999998</v>
      </c>
      <c r="BX1455">
        <v>19.899999999999999</v>
      </c>
      <c r="BY1455">
        <v>4639.5</v>
      </c>
      <c r="BZ1455">
        <v>214.4</v>
      </c>
      <c r="CB1455">
        <v>92.8</v>
      </c>
      <c r="CC1455">
        <v>3.2041432890000001</v>
      </c>
      <c r="CD1455">
        <v>3.201419767</v>
      </c>
      <c r="CE1455">
        <v>185.39</v>
      </c>
      <c r="CF1455" t="s">
        <v>673</v>
      </c>
      <c r="CG1455">
        <v>4200</v>
      </c>
      <c r="CH1455" t="s">
        <v>3130</v>
      </c>
      <c r="CI1455" t="s">
        <v>157</v>
      </c>
      <c r="CJ1455" t="s">
        <v>2928</v>
      </c>
      <c r="CW1455" t="s">
        <v>5011</v>
      </c>
      <c r="CX1455">
        <v>2000</v>
      </c>
      <c r="CY1455" t="s">
        <v>677</v>
      </c>
    </row>
    <row r="1456" spans="1:103" hidden="1">
      <c r="B1456">
        <v>52587</v>
      </c>
      <c r="C1456" t="s">
        <v>3848</v>
      </c>
      <c r="D1456" t="s">
        <v>592</v>
      </c>
      <c r="E1456" t="s">
        <v>614</v>
      </c>
      <c r="F1456" t="s">
        <v>594</v>
      </c>
      <c r="G1456" t="s">
        <v>5012</v>
      </c>
      <c r="H1456">
        <v>7969</v>
      </c>
      <c r="I1456" t="s">
        <v>616</v>
      </c>
      <c r="J1456" t="s">
        <v>3850</v>
      </c>
      <c r="K1456">
        <v>10718</v>
      </c>
      <c r="L1456" t="s">
        <v>3838</v>
      </c>
      <c r="M1456" t="s">
        <v>3839</v>
      </c>
      <c r="N1456" t="s">
        <v>5013</v>
      </c>
      <c r="P1456" t="s">
        <v>5014</v>
      </c>
      <c r="Q1456" t="s">
        <v>823</v>
      </c>
      <c r="R1456">
        <v>270</v>
      </c>
      <c r="S1456">
        <v>270</v>
      </c>
      <c r="T1456">
        <v>246</v>
      </c>
      <c r="U1456">
        <v>10</v>
      </c>
      <c r="V1456">
        <v>10</v>
      </c>
      <c r="W1456">
        <v>21</v>
      </c>
      <c r="Y1456" t="s">
        <v>5015</v>
      </c>
      <c r="Z1456">
        <v>6.8999999999999999E-3</v>
      </c>
      <c r="AA1456">
        <v>1E-4</v>
      </c>
      <c r="AB1456">
        <v>0.60409999999999997</v>
      </c>
      <c r="AC1456">
        <v>3.78E-2</v>
      </c>
      <c r="AD1456">
        <v>2.0000000000000001E-4</v>
      </c>
      <c r="AE1456">
        <v>0.2762</v>
      </c>
      <c r="AF1456">
        <v>3.1199999999999999E-2</v>
      </c>
      <c r="AG1456">
        <v>2.0899999999999998E-2</v>
      </c>
      <c r="AH1456">
        <v>4.3E-3</v>
      </c>
      <c r="AI1456">
        <v>7.9000000000000008E-3</v>
      </c>
      <c r="AJ1456">
        <v>2.5999999999999999E-3</v>
      </c>
      <c r="AK1456">
        <v>3.0000000000000001E-3</v>
      </c>
      <c r="AL1456">
        <v>1.3699999999999999E-3</v>
      </c>
      <c r="AM1456">
        <v>3.3E-4</v>
      </c>
      <c r="AN1456">
        <v>4.4999999999999999E-4</v>
      </c>
      <c r="AO1456">
        <v>4.0000000000000003E-5</v>
      </c>
      <c r="AP1456">
        <v>0</v>
      </c>
      <c r="AQ1456" t="s">
        <v>607</v>
      </c>
      <c r="AR1456" t="s">
        <v>607</v>
      </c>
      <c r="AS1456" t="s">
        <v>606</v>
      </c>
      <c r="AT1456" t="s">
        <v>606</v>
      </c>
      <c r="AU1456" t="s">
        <v>606</v>
      </c>
      <c r="BK1456">
        <v>3.2000000000000003E-4</v>
      </c>
      <c r="BL1456">
        <v>3.0000000000000001E-5</v>
      </c>
      <c r="BM1456">
        <v>9.0000000000000006E-5</v>
      </c>
      <c r="BN1456">
        <v>5.0000000000000002E-5</v>
      </c>
      <c r="BO1456">
        <v>2.0000000000000002E-5</v>
      </c>
      <c r="BP1456">
        <v>1.9000000000000001E-4</v>
      </c>
      <c r="BQ1456">
        <v>0</v>
      </c>
      <c r="BR1456">
        <v>1E-3</v>
      </c>
      <c r="BS1456">
        <v>3.8000000000000002E-4</v>
      </c>
      <c r="BT1456">
        <v>2.7E-4</v>
      </c>
      <c r="BU1456">
        <v>2.5999999999999998E-4</v>
      </c>
      <c r="BV1456">
        <v>0.91300000000000003</v>
      </c>
      <c r="BW1456">
        <v>1.1189728000000001</v>
      </c>
      <c r="BX1456">
        <v>26.5</v>
      </c>
      <c r="BY1456">
        <v>3932.5</v>
      </c>
      <c r="BZ1456">
        <v>168.2</v>
      </c>
      <c r="CB1456">
        <v>94.9</v>
      </c>
      <c r="CC1456">
        <v>3.276650842</v>
      </c>
      <c r="CD1456">
        <v>3.2738656879999999</v>
      </c>
      <c r="CE1456">
        <v>186.27</v>
      </c>
      <c r="CF1456" t="s">
        <v>609</v>
      </c>
      <c r="CG1456">
        <v>200</v>
      </c>
      <c r="CH1456" t="s">
        <v>3851</v>
      </c>
      <c r="CJ1456" t="s">
        <v>3852</v>
      </c>
      <c r="CL1456">
        <v>1370</v>
      </c>
      <c r="CM1456">
        <v>1372</v>
      </c>
      <c r="CN1456">
        <v>1128</v>
      </c>
      <c r="CO1456">
        <v>1134</v>
      </c>
      <c r="CP1456">
        <v>1128</v>
      </c>
      <c r="CQ1456">
        <v>1134</v>
      </c>
      <c r="CU1456">
        <v>728.8</v>
      </c>
      <c r="CV1456">
        <v>723.3</v>
      </c>
      <c r="CW1456" t="s">
        <v>3953</v>
      </c>
      <c r="CX1456">
        <v>0</v>
      </c>
      <c r="CY1456" t="s">
        <v>677</v>
      </c>
    </row>
    <row r="1457" spans="1:103" hidden="1">
      <c r="B1457">
        <v>79041</v>
      </c>
      <c r="C1457" t="s">
        <v>3105</v>
      </c>
      <c r="D1457" t="s">
        <v>592</v>
      </c>
      <c r="E1457" t="s">
        <v>614</v>
      </c>
      <c r="F1457" t="s">
        <v>594</v>
      </c>
      <c r="G1457" t="s">
        <v>5016</v>
      </c>
      <c r="H1457" t="s">
        <v>3000</v>
      </c>
      <c r="I1457" t="s">
        <v>616</v>
      </c>
      <c r="J1457" t="s">
        <v>1302</v>
      </c>
      <c r="L1457" t="s">
        <v>617</v>
      </c>
      <c r="N1457" t="s">
        <v>5013</v>
      </c>
      <c r="O1457" t="s">
        <v>5017</v>
      </c>
      <c r="P1457" t="s">
        <v>5018</v>
      </c>
      <c r="Q1457" t="s">
        <v>3979</v>
      </c>
      <c r="R1457">
        <v>7800</v>
      </c>
      <c r="S1457">
        <v>7800</v>
      </c>
      <c r="T1457">
        <v>6887</v>
      </c>
      <c r="U1457">
        <v>24</v>
      </c>
      <c r="V1457">
        <v>24</v>
      </c>
      <c r="W1457">
        <v>22</v>
      </c>
      <c r="Y1457" t="s">
        <v>4497</v>
      </c>
      <c r="Z1457" t="s">
        <v>607</v>
      </c>
      <c r="AA1457">
        <v>4.0000000000000002E-4</v>
      </c>
      <c r="AB1457">
        <v>9.1999999999999998E-3</v>
      </c>
      <c r="AC1457">
        <v>1.1599999999999999E-2</v>
      </c>
      <c r="AD1457" t="s">
        <v>606</v>
      </c>
      <c r="AE1457">
        <v>0.97189999999999999</v>
      </c>
      <c r="AF1457">
        <v>5.0000000000000001E-3</v>
      </c>
      <c r="AG1457">
        <v>8.0000000000000004E-4</v>
      </c>
      <c r="AH1457">
        <v>2.9999999999999997E-4</v>
      </c>
      <c r="AI1457">
        <v>2.0000000000000001E-4</v>
      </c>
      <c r="AJ1457">
        <v>2.9999999999999997E-4</v>
      </c>
      <c r="AK1457">
        <v>2.0000000000000001E-4</v>
      </c>
      <c r="AL1457">
        <v>2.0000000000000002E-5</v>
      </c>
      <c r="AM1457">
        <v>0</v>
      </c>
      <c r="AN1457">
        <v>0</v>
      </c>
      <c r="AO1457">
        <v>0</v>
      </c>
      <c r="AP1457">
        <v>0</v>
      </c>
      <c r="AQ1457" t="s">
        <v>606</v>
      </c>
      <c r="AR1457" t="s">
        <v>606</v>
      </c>
      <c r="AS1457" t="s">
        <v>606</v>
      </c>
      <c r="AT1457" t="s">
        <v>606</v>
      </c>
      <c r="AU1457" t="s">
        <v>606</v>
      </c>
      <c r="BK1457">
        <v>0</v>
      </c>
      <c r="BL1457">
        <v>3.0000000000000001E-5</v>
      </c>
      <c r="BM1457">
        <v>0</v>
      </c>
      <c r="BN1457">
        <v>0</v>
      </c>
      <c r="BO1457">
        <v>0</v>
      </c>
      <c r="BP1457">
        <v>0</v>
      </c>
      <c r="BQ1457">
        <v>0</v>
      </c>
      <c r="BR1457">
        <v>5.0000000000000002E-5</v>
      </c>
      <c r="BS1457">
        <v>0</v>
      </c>
      <c r="BT1457">
        <v>0</v>
      </c>
      <c r="BU1457">
        <v>0</v>
      </c>
      <c r="BV1457">
        <v>0.57399999999999995</v>
      </c>
      <c r="BW1457">
        <v>0.70349439999999996</v>
      </c>
      <c r="BX1457">
        <v>16.600000000000001</v>
      </c>
      <c r="BY1457">
        <v>4618.1000000000004</v>
      </c>
      <c r="BZ1457">
        <v>192.2</v>
      </c>
      <c r="CB1457">
        <v>95.4</v>
      </c>
      <c r="CC1457">
        <v>3.2939145449999998</v>
      </c>
      <c r="CD1457">
        <v>3.2911147170000001</v>
      </c>
      <c r="CE1457">
        <v>191.36</v>
      </c>
      <c r="CF1457" t="s">
        <v>609</v>
      </c>
      <c r="CG1457">
        <v>0</v>
      </c>
      <c r="CH1457" t="s">
        <v>631</v>
      </c>
      <c r="CJ1457" t="s">
        <v>624</v>
      </c>
      <c r="CW1457" t="s">
        <v>5019</v>
      </c>
      <c r="CX1457">
        <v>0</v>
      </c>
      <c r="CY1457" t="s">
        <v>677</v>
      </c>
    </row>
    <row r="1458" spans="1:103" hidden="1">
      <c r="B1458">
        <v>79040</v>
      </c>
      <c r="C1458" t="s">
        <v>3105</v>
      </c>
      <c r="D1458" t="s">
        <v>592</v>
      </c>
      <c r="E1458" t="s">
        <v>614</v>
      </c>
      <c r="F1458" t="s">
        <v>594</v>
      </c>
      <c r="G1458" t="s">
        <v>5020</v>
      </c>
      <c r="H1458" t="s">
        <v>3157</v>
      </c>
      <c r="I1458" t="s">
        <v>616</v>
      </c>
      <c r="J1458" t="s">
        <v>1302</v>
      </c>
      <c r="L1458" t="s">
        <v>617</v>
      </c>
      <c r="N1458" t="s">
        <v>5013</v>
      </c>
      <c r="O1458" t="s">
        <v>5017</v>
      </c>
      <c r="P1458" t="s">
        <v>5018</v>
      </c>
      <c r="Q1458" t="s">
        <v>4009</v>
      </c>
      <c r="R1458">
        <v>7800</v>
      </c>
      <c r="S1458">
        <v>7800</v>
      </c>
      <c r="T1458">
        <v>6657</v>
      </c>
      <c r="U1458">
        <v>27</v>
      </c>
      <c r="V1458">
        <v>27</v>
      </c>
      <c r="W1458">
        <v>22</v>
      </c>
      <c r="Y1458" t="s">
        <v>5021</v>
      </c>
      <c r="Z1458" t="s">
        <v>607</v>
      </c>
      <c r="AA1458">
        <v>4.0000000000000002E-4</v>
      </c>
      <c r="AB1458">
        <v>8.5000000000000006E-3</v>
      </c>
      <c r="AC1458">
        <v>1.2E-2</v>
      </c>
      <c r="AD1458" t="s">
        <v>606</v>
      </c>
      <c r="AE1458">
        <v>0.97160000000000002</v>
      </c>
      <c r="AF1458">
        <v>5.3E-3</v>
      </c>
      <c r="AG1458">
        <v>1.1999999999999999E-3</v>
      </c>
      <c r="AH1458">
        <v>2.9999999999999997E-4</v>
      </c>
      <c r="AI1458">
        <v>2.0000000000000001E-4</v>
      </c>
      <c r="AJ1458">
        <v>2.9999999999999997E-4</v>
      </c>
      <c r="AK1458">
        <v>2.0000000000000001E-4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 t="s">
        <v>607</v>
      </c>
      <c r="AR1458" t="s">
        <v>606</v>
      </c>
      <c r="AS1458" t="s">
        <v>606</v>
      </c>
      <c r="AT1458" t="s">
        <v>606</v>
      </c>
      <c r="AU1458" t="s">
        <v>606</v>
      </c>
      <c r="BK1458">
        <v>0</v>
      </c>
      <c r="BL1458">
        <v>0</v>
      </c>
      <c r="BM1458">
        <v>0</v>
      </c>
      <c r="BN1458">
        <v>0</v>
      </c>
      <c r="BO1458">
        <v>0</v>
      </c>
      <c r="BP1458">
        <v>0</v>
      </c>
      <c r="BQ1458">
        <v>0</v>
      </c>
      <c r="BR1458">
        <v>0</v>
      </c>
      <c r="BS1458">
        <v>0</v>
      </c>
      <c r="BT1458">
        <v>0</v>
      </c>
      <c r="BU1458">
        <v>0</v>
      </c>
      <c r="BV1458">
        <v>0.57499999999999996</v>
      </c>
      <c r="BW1458">
        <v>0.70472000000000001</v>
      </c>
      <c r="BX1458">
        <v>16.600000000000001</v>
      </c>
      <c r="BY1458">
        <v>4620.2</v>
      </c>
      <c r="BZ1458">
        <v>192.4</v>
      </c>
      <c r="CB1458">
        <v>108.6</v>
      </c>
      <c r="CC1458">
        <v>3.749676306</v>
      </c>
      <c r="CD1458">
        <v>3.746489081</v>
      </c>
      <c r="CE1458">
        <v>218.56</v>
      </c>
      <c r="CF1458" t="s">
        <v>609</v>
      </c>
      <c r="CG1458">
        <v>0</v>
      </c>
      <c r="CH1458" t="s">
        <v>628</v>
      </c>
      <c r="CJ1458" t="s">
        <v>624</v>
      </c>
      <c r="CW1458" t="s">
        <v>5019</v>
      </c>
      <c r="CX1458">
        <v>0</v>
      </c>
      <c r="CY1458" t="s">
        <v>677</v>
      </c>
    </row>
    <row r="1459" spans="1:103" hidden="1">
      <c r="A1459" t="str">
        <f>2&amp;J1459</f>
        <v>200/D-093-K/094-A-11/00</v>
      </c>
      <c r="B1459">
        <v>52717</v>
      </c>
      <c r="C1459" t="s">
        <v>3198</v>
      </c>
      <c r="D1459" t="s">
        <v>592</v>
      </c>
      <c r="E1459" t="s">
        <v>3163</v>
      </c>
      <c r="F1459" t="s">
        <v>594</v>
      </c>
      <c r="G1459" t="s">
        <v>5022</v>
      </c>
      <c r="H1459">
        <v>8422</v>
      </c>
      <c r="I1459" t="s">
        <v>616</v>
      </c>
      <c r="J1459" t="s">
        <v>667</v>
      </c>
      <c r="L1459" t="s">
        <v>874</v>
      </c>
      <c r="N1459" t="s">
        <v>5023</v>
      </c>
      <c r="O1459" t="s">
        <v>5024</v>
      </c>
      <c r="P1459" t="s">
        <v>5025</v>
      </c>
      <c r="Q1459" t="s">
        <v>3124</v>
      </c>
      <c r="R1459">
        <v>4100</v>
      </c>
      <c r="S1459">
        <v>4100</v>
      </c>
      <c r="T1459">
        <v>3616</v>
      </c>
      <c r="U1459">
        <v>27</v>
      </c>
      <c r="V1459">
        <v>27</v>
      </c>
      <c r="W1459">
        <v>20</v>
      </c>
      <c r="Z1459">
        <v>1E-4</v>
      </c>
      <c r="AA1459">
        <v>1E-4</v>
      </c>
      <c r="AB1459">
        <v>2.3E-3</v>
      </c>
      <c r="AC1459">
        <v>2.46E-2</v>
      </c>
      <c r="AD1459">
        <v>1.2500000000000001E-2</v>
      </c>
      <c r="AE1459">
        <v>0.82030000000000003</v>
      </c>
      <c r="AF1459">
        <v>7.8799999999999995E-2</v>
      </c>
      <c r="AG1459">
        <v>3.2399999999999998E-2</v>
      </c>
      <c r="AH1459">
        <v>5.4999999999999997E-3</v>
      </c>
      <c r="AI1459">
        <v>1.01E-2</v>
      </c>
      <c r="AJ1459">
        <v>3.3E-3</v>
      </c>
      <c r="AK1459">
        <v>3.3E-3</v>
      </c>
      <c r="AL1459">
        <v>1.7700000000000001E-3</v>
      </c>
      <c r="AM1459">
        <v>5.8E-4</v>
      </c>
      <c r="AN1459">
        <v>8.8000000000000003E-4</v>
      </c>
      <c r="AO1459">
        <v>4.0000000000000003E-5</v>
      </c>
      <c r="AP1459">
        <v>0</v>
      </c>
      <c r="AQ1459" t="s">
        <v>607</v>
      </c>
      <c r="AR1459" t="s">
        <v>607</v>
      </c>
      <c r="AS1459" t="s">
        <v>607</v>
      </c>
      <c r="AT1459" t="s">
        <v>606</v>
      </c>
      <c r="AU1459" t="s">
        <v>606</v>
      </c>
      <c r="BK1459">
        <v>2.5999999999999998E-4</v>
      </c>
      <c r="BL1459">
        <v>6.0000000000000002E-5</v>
      </c>
      <c r="BM1459">
        <v>2.9999999999999997E-4</v>
      </c>
      <c r="BN1459">
        <v>1.0000000000000001E-5</v>
      </c>
      <c r="BO1459">
        <v>1.0000000000000001E-5</v>
      </c>
      <c r="BP1459">
        <v>4.0000000000000003E-5</v>
      </c>
      <c r="BQ1459">
        <v>0</v>
      </c>
      <c r="BR1459">
        <v>1.2700000000000001E-3</v>
      </c>
      <c r="BS1459">
        <v>3.8999999999999999E-4</v>
      </c>
      <c r="BT1459">
        <v>5.6999999999999998E-4</v>
      </c>
      <c r="BU1459">
        <v>5.1999999999999995E-4</v>
      </c>
      <c r="BV1459">
        <v>0.70899999999999996</v>
      </c>
      <c r="BW1459">
        <v>0.86895040000000001</v>
      </c>
      <c r="BX1459">
        <v>20.5</v>
      </c>
      <c r="BY1459">
        <v>4698.7</v>
      </c>
      <c r="BZ1459">
        <v>218</v>
      </c>
      <c r="CB1459">
        <v>95.8</v>
      </c>
      <c r="CC1459">
        <v>3.3077255069999998</v>
      </c>
      <c r="CD1459">
        <v>3.30491394</v>
      </c>
      <c r="CE1459">
        <v>190.44</v>
      </c>
      <c r="CF1459" t="s">
        <v>673</v>
      </c>
      <c r="CG1459">
        <v>12500</v>
      </c>
      <c r="CH1459" t="s">
        <v>674</v>
      </c>
      <c r="CI1459" t="s">
        <v>157</v>
      </c>
      <c r="CJ1459" t="s">
        <v>675</v>
      </c>
      <c r="CW1459" t="s">
        <v>5026</v>
      </c>
      <c r="CX1459">
        <v>8600</v>
      </c>
      <c r="CY1459" t="s">
        <v>677</v>
      </c>
    </row>
    <row r="1460" spans="1:103" hidden="1">
      <c r="B1460">
        <v>79040</v>
      </c>
      <c r="C1460" t="s">
        <v>3105</v>
      </c>
      <c r="D1460" t="s">
        <v>592</v>
      </c>
      <c r="E1460" t="s">
        <v>614</v>
      </c>
      <c r="F1460" t="s">
        <v>594</v>
      </c>
      <c r="G1460" t="s">
        <v>5027</v>
      </c>
      <c r="H1460" t="s">
        <v>3157</v>
      </c>
      <c r="I1460" t="s">
        <v>616</v>
      </c>
      <c r="J1460" t="s">
        <v>1302</v>
      </c>
      <c r="L1460" t="s">
        <v>617</v>
      </c>
      <c r="N1460" t="s">
        <v>5028</v>
      </c>
      <c r="O1460" t="s">
        <v>5029</v>
      </c>
      <c r="P1460" t="s">
        <v>5030</v>
      </c>
      <c r="Q1460" t="s">
        <v>4009</v>
      </c>
      <c r="R1460">
        <v>7753</v>
      </c>
      <c r="S1460">
        <v>7753</v>
      </c>
      <c r="T1460">
        <v>6496</v>
      </c>
      <c r="U1460">
        <v>24</v>
      </c>
      <c r="V1460">
        <v>24</v>
      </c>
      <c r="W1460">
        <v>24</v>
      </c>
      <c r="Z1460" t="s">
        <v>607</v>
      </c>
      <c r="AA1460">
        <v>4.0000000000000002E-4</v>
      </c>
      <c r="AB1460">
        <v>9.1000000000000004E-3</v>
      </c>
      <c r="AC1460">
        <v>1.0999999999999999E-2</v>
      </c>
      <c r="AD1460" t="s">
        <v>606</v>
      </c>
      <c r="AE1460">
        <v>0.97299999999999998</v>
      </c>
      <c r="AF1460">
        <v>4.8999999999999998E-3</v>
      </c>
      <c r="AG1460">
        <v>8.9999999999999998E-4</v>
      </c>
      <c r="AH1460">
        <v>1E-4</v>
      </c>
      <c r="AI1460">
        <v>2.0000000000000001E-4</v>
      </c>
      <c r="AJ1460">
        <v>1E-4</v>
      </c>
      <c r="AK1460">
        <v>1E-4</v>
      </c>
      <c r="AL1460">
        <v>8.0000000000000007E-5</v>
      </c>
      <c r="AM1460">
        <v>0</v>
      </c>
      <c r="AN1460">
        <v>0</v>
      </c>
      <c r="AO1460">
        <v>0</v>
      </c>
      <c r="AP1460">
        <v>0</v>
      </c>
      <c r="AQ1460" t="s">
        <v>607</v>
      </c>
      <c r="AR1460" t="s">
        <v>606</v>
      </c>
      <c r="AS1460" t="s">
        <v>606</v>
      </c>
      <c r="AT1460" t="s">
        <v>606</v>
      </c>
      <c r="AU1460" t="s">
        <v>606</v>
      </c>
      <c r="BK1460">
        <v>0</v>
      </c>
      <c r="BL1460">
        <v>3.0000000000000001E-5</v>
      </c>
      <c r="BM1460">
        <v>0</v>
      </c>
      <c r="BN1460">
        <v>0</v>
      </c>
      <c r="BO1460">
        <v>0</v>
      </c>
      <c r="BP1460">
        <v>0</v>
      </c>
      <c r="BQ1460">
        <v>0</v>
      </c>
      <c r="BR1460">
        <v>9.0000000000000006E-5</v>
      </c>
      <c r="BS1460">
        <v>0</v>
      </c>
      <c r="BT1460">
        <v>0</v>
      </c>
      <c r="BU1460">
        <v>0</v>
      </c>
      <c r="BV1460">
        <v>0.57299999999999995</v>
      </c>
      <c r="BW1460">
        <v>0.70226880000000003</v>
      </c>
      <c r="BX1460">
        <v>16.600000000000001</v>
      </c>
      <c r="BY1460">
        <v>4616.7</v>
      </c>
      <c r="BZ1460">
        <v>192.1</v>
      </c>
      <c r="CB1460">
        <v>96.5</v>
      </c>
      <c r="CC1460">
        <v>3.331894691</v>
      </c>
      <c r="CD1460">
        <v>3.3290625810000001</v>
      </c>
      <c r="CE1460">
        <v>195.77</v>
      </c>
      <c r="CF1460" t="s">
        <v>609</v>
      </c>
      <c r="CG1460">
        <v>0</v>
      </c>
      <c r="CH1460" t="s">
        <v>628</v>
      </c>
      <c r="CJ1460" t="s">
        <v>624</v>
      </c>
      <c r="CW1460" t="s">
        <v>3691</v>
      </c>
      <c r="CX1460">
        <v>0</v>
      </c>
      <c r="CY1460" t="s">
        <v>677</v>
      </c>
    </row>
    <row r="1461" spans="1:103" hidden="1">
      <c r="B1461">
        <v>79041</v>
      </c>
      <c r="C1461" t="s">
        <v>3105</v>
      </c>
      <c r="D1461" t="s">
        <v>592</v>
      </c>
      <c r="E1461" t="s">
        <v>614</v>
      </c>
      <c r="F1461" t="s">
        <v>594</v>
      </c>
      <c r="G1461" t="s">
        <v>5031</v>
      </c>
      <c r="H1461" t="s">
        <v>3000</v>
      </c>
      <c r="I1461" t="s">
        <v>616</v>
      </c>
      <c r="J1461" t="s">
        <v>1302</v>
      </c>
      <c r="L1461" t="s">
        <v>617</v>
      </c>
      <c r="N1461" t="s">
        <v>5028</v>
      </c>
      <c r="O1461" t="s">
        <v>5029</v>
      </c>
      <c r="P1461" t="s">
        <v>5030</v>
      </c>
      <c r="Q1461" t="s">
        <v>3979</v>
      </c>
      <c r="R1461">
        <v>7715</v>
      </c>
      <c r="S1461">
        <v>7715</v>
      </c>
      <c r="T1461">
        <v>6704</v>
      </c>
      <c r="U1461">
        <v>24</v>
      </c>
      <c r="V1461">
        <v>24</v>
      </c>
      <c r="W1461">
        <v>24</v>
      </c>
      <c r="Y1461" t="s">
        <v>4038</v>
      </c>
      <c r="Z1461" t="s">
        <v>607</v>
      </c>
      <c r="AA1461">
        <v>4.0000000000000002E-4</v>
      </c>
      <c r="AB1461">
        <v>9.4000000000000004E-3</v>
      </c>
      <c r="AC1461">
        <v>1.09E-2</v>
      </c>
      <c r="AD1461" t="s">
        <v>606</v>
      </c>
      <c r="AE1461">
        <v>0.97189999999999999</v>
      </c>
      <c r="AF1461">
        <v>5.3E-3</v>
      </c>
      <c r="AG1461">
        <v>1E-3</v>
      </c>
      <c r="AH1461">
        <v>2.0000000000000001E-4</v>
      </c>
      <c r="AI1461">
        <v>2.0000000000000001E-4</v>
      </c>
      <c r="AJ1461">
        <v>2.0000000000000001E-4</v>
      </c>
      <c r="AK1461">
        <v>1E-4</v>
      </c>
      <c r="AL1461">
        <v>2.4000000000000001E-4</v>
      </c>
      <c r="AM1461">
        <v>0</v>
      </c>
      <c r="AN1461">
        <v>0</v>
      </c>
      <c r="AO1461">
        <v>0</v>
      </c>
      <c r="AP1461">
        <v>0</v>
      </c>
      <c r="AQ1461" t="s">
        <v>606</v>
      </c>
      <c r="AR1461" t="s">
        <v>606</v>
      </c>
      <c r="AS1461" t="s">
        <v>606</v>
      </c>
      <c r="AT1461" t="s">
        <v>606</v>
      </c>
      <c r="AU1461" t="s">
        <v>606</v>
      </c>
      <c r="BK1461">
        <v>0</v>
      </c>
      <c r="BL1461">
        <v>4.0000000000000003E-5</v>
      </c>
      <c r="BM1461">
        <v>0</v>
      </c>
      <c r="BN1461">
        <v>0</v>
      </c>
      <c r="BO1461">
        <v>0</v>
      </c>
      <c r="BP1461">
        <v>0</v>
      </c>
      <c r="BQ1461">
        <v>0</v>
      </c>
      <c r="BR1461">
        <v>1.2E-4</v>
      </c>
      <c r="BS1461">
        <v>0</v>
      </c>
      <c r="BT1461">
        <v>0</v>
      </c>
      <c r="BU1461">
        <v>0</v>
      </c>
      <c r="BV1461">
        <v>0.57399999999999995</v>
      </c>
      <c r="BW1461">
        <v>0.70349439999999996</v>
      </c>
      <c r="BX1461">
        <v>16.600000000000001</v>
      </c>
      <c r="BY1461">
        <v>4615.6000000000004</v>
      </c>
      <c r="BZ1461">
        <v>192.2</v>
      </c>
      <c r="CB1461">
        <v>94.6</v>
      </c>
      <c r="CC1461">
        <v>3.2662926200000002</v>
      </c>
      <c r="CD1461">
        <v>3.2635162709999999</v>
      </c>
      <c r="CE1461">
        <v>191.89</v>
      </c>
      <c r="CF1461" t="s">
        <v>609</v>
      </c>
      <c r="CG1461">
        <v>0</v>
      </c>
      <c r="CH1461" t="s">
        <v>631</v>
      </c>
      <c r="CJ1461" t="s">
        <v>624</v>
      </c>
      <c r="CW1461" t="s">
        <v>3691</v>
      </c>
      <c r="CX1461">
        <v>0</v>
      </c>
      <c r="CY1461" t="s">
        <v>677</v>
      </c>
    </row>
    <row r="1462" spans="1:103" hidden="1">
      <c r="A1462" t="str">
        <f t="shared" ref="A1462:A1464" si="16">2&amp;J1462</f>
        <v>200/D-093-K/094-A-11/00</v>
      </c>
      <c r="B1462">
        <v>52717</v>
      </c>
      <c r="C1462" t="s">
        <v>3198</v>
      </c>
      <c r="D1462" t="s">
        <v>592</v>
      </c>
      <c r="E1462" t="s">
        <v>3163</v>
      </c>
      <c r="F1462" t="s">
        <v>594</v>
      </c>
      <c r="G1462" t="s">
        <v>5032</v>
      </c>
      <c r="H1462">
        <v>13364</v>
      </c>
      <c r="I1462" t="s">
        <v>616</v>
      </c>
      <c r="J1462" t="s">
        <v>667</v>
      </c>
      <c r="K1462" t="s">
        <v>773</v>
      </c>
      <c r="L1462" t="s">
        <v>874</v>
      </c>
      <c r="N1462" t="s">
        <v>5033</v>
      </c>
      <c r="O1462" t="s">
        <v>5034</v>
      </c>
      <c r="P1462" t="s">
        <v>5035</v>
      </c>
      <c r="Q1462" t="s">
        <v>3124</v>
      </c>
      <c r="R1462">
        <v>4000</v>
      </c>
      <c r="S1462">
        <v>4000</v>
      </c>
      <c r="T1462">
        <v>3222</v>
      </c>
      <c r="U1462">
        <v>29</v>
      </c>
      <c r="V1462">
        <v>29</v>
      </c>
      <c r="W1462">
        <v>24</v>
      </c>
      <c r="Z1462" t="s">
        <v>607</v>
      </c>
      <c r="AA1462">
        <v>1E-4</v>
      </c>
      <c r="AB1462">
        <v>2.5000000000000001E-3</v>
      </c>
      <c r="AC1462">
        <v>2.3199999999999998E-2</v>
      </c>
      <c r="AD1462">
        <v>8.9999999999999993E-3</v>
      </c>
      <c r="AE1462">
        <v>0.82389999999999997</v>
      </c>
      <c r="AF1462">
        <v>7.9299999999999995E-2</v>
      </c>
      <c r="AG1462">
        <v>3.2599999999999997E-2</v>
      </c>
      <c r="AH1462">
        <v>5.5999999999999999E-3</v>
      </c>
      <c r="AI1462">
        <v>1.0200000000000001E-2</v>
      </c>
      <c r="AJ1462">
        <v>3.3E-3</v>
      </c>
      <c r="AK1462">
        <v>3.3E-3</v>
      </c>
      <c r="AL1462">
        <v>1.7899999999999999E-3</v>
      </c>
      <c r="AM1462">
        <v>4.6999999999999999E-4</v>
      </c>
      <c r="AN1462">
        <v>9.3000000000000005E-4</v>
      </c>
      <c r="AO1462">
        <v>1.2999999999999999E-4</v>
      </c>
      <c r="AP1462">
        <v>0</v>
      </c>
      <c r="AQ1462" t="s">
        <v>606</v>
      </c>
      <c r="AR1462" t="s">
        <v>606</v>
      </c>
      <c r="AS1462" t="s">
        <v>606</v>
      </c>
      <c r="AT1462" t="s">
        <v>606</v>
      </c>
      <c r="AU1462" t="s">
        <v>606</v>
      </c>
      <c r="BK1462">
        <v>2.9E-4</v>
      </c>
      <c r="BL1462">
        <v>6.0000000000000002E-5</v>
      </c>
      <c r="BM1462">
        <v>3.4000000000000002E-4</v>
      </c>
      <c r="BN1462">
        <v>1.0000000000000001E-5</v>
      </c>
      <c r="BO1462">
        <v>1.0000000000000001E-5</v>
      </c>
      <c r="BP1462">
        <v>5.0000000000000002E-5</v>
      </c>
      <c r="BQ1462">
        <v>0</v>
      </c>
      <c r="BR1462">
        <v>1.3500000000000001E-3</v>
      </c>
      <c r="BS1462">
        <v>4.2999999999999999E-4</v>
      </c>
      <c r="BT1462">
        <v>6.0999999999999997E-4</v>
      </c>
      <c r="BU1462">
        <v>5.2999999999999998E-4</v>
      </c>
      <c r="BV1462">
        <v>0.70699999999999996</v>
      </c>
      <c r="BW1462">
        <v>0.86649920000000002</v>
      </c>
      <c r="BX1462">
        <v>20.5</v>
      </c>
      <c r="BY1462">
        <v>4678.6000000000004</v>
      </c>
      <c r="BZ1462">
        <v>217.4</v>
      </c>
      <c r="CB1462">
        <v>96.1</v>
      </c>
      <c r="CC1462">
        <v>3.318083729</v>
      </c>
      <c r="CD1462">
        <v>3.3152633580000002</v>
      </c>
      <c r="CE1462">
        <v>191.05</v>
      </c>
      <c r="CF1462" t="s">
        <v>673</v>
      </c>
      <c r="CG1462">
        <v>9000</v>
      </c>
      <c r="CH1462" t="s">
        <v>674</v>
      </c>
      <c r="CI1462" t="s">
        <v>157</v>
      </c>
      <c r="CJ1462" t="s">
        <v>675</v>
      </c>
      <c r="CL1462" t="s">
        <v>779</v>
      </c>
      <c r="CM1462" t="s">
        <v>779</v>
      </c>
      <c r="CR1462" t="s">
        <v>780</v>
      </c>
      <c r="CS1462" t="s">
        <v>780</v>
      </c>
      <c r="CT1462" t="s">
        <v>780</v>
      </c>
      <c r="CU1462" t="s">
        <v>780</v>
      </c>
      <c r="CV1462" t="s">
        <v>780</v>
      </c>
      <c r="CW1462" t="s">
        <v>5036</v>
      </c>
      <c r="CX1462">
        <v>6000</v>
      </c>
      <c r="CY1462" t="s">
        <v>677</v>
      </c>
    </row>
    <row r="1463" spans="1:103" hidden="1">
      <c r="A1463" t="str">
        <f t="shared" si="16"/>
        <v>200/D-093-K/094-A-11/00</v>
      </c>
      <c r="B1463">
        <v>52718</v>
      </c>
      <c r="C1463" t="s">
        <v>3079</v>
      </c>
      <c r="D1463" t="s">
        <v>592</v>
      </c>
      <c r="E1463" t="s">
        <v>3163</v>
      </c>
      <c r="F1463" t="s">
        <v>594</v>
      </c>
      <c r="G1463" t="s">
        <v>5037</v>
      </c>
      <c r="H1463">
        <v>918</v>
      </c>
      <c r="I1463" t="s">
        <v>616</v>
      </c>
      <c r="J1463" t="s">
        <v>667</v>
      </c>
      <c r="L1463" t="s">
        <v>874</v>
      </c>
      <c r="N1463" t="s">
        <v>5038</v>
      </c>
      <c r="O1463" t="s">
        <v>5034</v>
      </c>
      <c r="P1463" t="s">
        <v>5039</v>
      </c>
      <c r="Q1463" t="s">
        <v>4708</v>
      </c>
      <c r="R1463">
        <v>60</v>
      </c>
      <c r="S1463">
        <v>60</v>
      </c>
      <c r="T1463">
        <v>65</v>
      </c>
      <c r="U1463">
        <v>14</v>
      </c>
      <c r="V1463">
        <v>14</v>
      </c>
      <c r="W1463">
        <v>23</v>
      </c>
      <c r="Y1463" t="s">
        <v>5040</v>
      </c>
      <c r="Z1463">
        <v>1E-4</v>
      </c>
      <c r="AA1463">
        <v>2.0000000000000001E-4</v>
      </c>
      <c r="AB1463">
        <v>6.7000000000000002E-3</v>
      </c>
      <c r="AC1463">
        <v>1.06E-2</v>
      </c>
      <c r="AD1463" t="s">
        <v>607</v>
      </c>
      <c r="AE1463">
        <v>0.8196</v>
      </c>
      <c r="AF1463">
        <v>8.4500000000000006E-2</v>
      </c>
      <c r="AG1463">
        <v>5.4899999999999997E-2</v>
      </c>
      <c r="AH1463">
        <v>5.8999999999999999E-3</v>
      </c>
      <c r="AI1463">
        <v>1.0699999999999999E-2</v>
      </c>
      <c r="AJ1463">
        <v>2.2000000000000001E-3</v>
      </c>
      <c r="AK1463">
        <v>2.3E-3</v>
      </c>
      <c r="AL1463">
        <v>7.2999999999999996E-4</v>
      </c>
      <c r="AM1463">
        <v>1.1E-4</v>
      </c>
      <c r="AN1463">
        <v>2.9E-4</v>
      </c>
      <c r="AO1463">
        <v>0</v>
      </c>
      <c r="AP1463">
        <v>0</v>
      </c>
      <c r="AQ1463" t="s">
        <v>607</v>
      </c>
      <c r="AR1463" t="s">
        <v>606</v>
      </c>
      <c r="AS1463" t="s">
        <v>606</v>
      </c>
      <c r="AT1463" t="s">
        <v>606</v>
      </c>
      <c r="AU1463" t="s">
        <v>606</v>
      </c>
      <c r="BK1463">
        <v>8.0000000000000007E-5</v>
      </c>
      <c r="BL1463">
        <v>2.0000000000000002E-5</v>
      </c>
      <c r="BM1463">
        <v>5.0000000000000002E-5</v>
      </c>
      <c r="BN1463">
        <v>0</v>
      </c>
      <c r="BO1463">
        <v>0</v>
      </c>
      <c r="BP1463">
        <v>0</v>
      </c>
      <c r="BQ1463">
        <v>0</v>
      </c>
      <c r="BR1463">
        <v>4.4999999999999999E-4</v>
      </c>
      <c r="BS1463">
        <v>1.6000000000000001E-4</v>
      </c>
      <c r="BT1463">
        <v>2.5000000000000001E-4</v>
      </c>
      <c r="BU1463">
        <v>1.6000000000000001E-4</v>
      </c>
      <c r="BV1463">
        <v>0.7</v>
      </c>
      <c r="BW1463">
        <v>0.85792000000000002</v>
      </c>
      <c r="BX1463">
        <v>20.3</v>
      </c>
      <c r="BY1463">
        <v>4600.3</v>
      </c>
      <c r="BZ1463">
        <v>216.6</v>
      </c>
      <c r="CB1463">
        <v>94.9</v>
      </c>
      <c r="CC1463">
        <v>3.276650842</v>
      </c>
      <c r="CD1463">
        <v>3.2738656879999999</v>
      </c>
      <c r="CE1463">
        <v>189.18</v>
      </c>
      <c r="CF1463" t="s">
        <v>609</v>
      </c>
      <c r="CG1463">
        <v>15</v>
      </c>
      <c r="CH1463" t="s">
        <v>3083</v>
      </c>
      <c r="CJ1463" t="s">
        <v>675</v>
      </c>
      <c r="CW1463" t="s">
        <v>5041</v>
      </c>
      <c r="CX1463">
        <v>0</v>
      </c>
      <c r="CY1463" t="s">
        <v>677</v>
      </c>
    </row>
    <row r="1464" spans="1:103" hidden="1">
      <c r="A1464" t="str">
        <f t="shared" si="16"/>
        <v>200/D-093-K/094-A-11/00</v>
      </c>
      <c r="B1464">
        <v>84370</v>
      </c>
      <c r="C1464" t="s">
        <v>3138</v>
      </c>
      <c r="D1464" t="s">
        <v>592</v>
      </c>
      <c r="E1464" t="s">
        <v>3163</v>
      </c>
      <c r="F1464" t="s">
        <v>594</v>
      </c>
      <c r="G1464" t="s">
        <v>5042</v>
      </c>
      <c r="H1464">
        <v>11646</v>
      </c>
      <c r="I1464" t="s">
        <v>616</v>
      </c>
      <c r="J1464" t="s">
        <v>667</v>
      </c>
      <c r="L1464" t="s">
        <v>874</v>
      </c>
      <c r="N1464" t="s">
        <v>5038</v>
      </c>
      <c r="O1464" t="s">
        <v>5034</v>
      </c>
      <c r="P1464" t="s">
        <v>5039</v>
      </c>
      <c r="Q1464" t="s">
        <v>3041</v>
      </c>
      <c r="R1464">
        <v>45</v>
      </c>
      <c r="S1464">
        <v>45</v>
      </c>
      <c r="T1464">
        <v>59</v>
      </c>
      <c r="U1464">
        <v>10</v>
      </c>
      <c r="V1464">
        <v>10</v>
      </c>
      <c r="W1464">
        <v>23</v>
      </c>
      <c r="Z1464" t="s">
        <v>607</v>
      </c>
      <c r="AA1464">
        <v>1E-4</v>
      </c>
      <c r="AB1464">
        <v>1.5900000000000001E-2</v>
      </c>
      <c r="AC1464">
        <v>2.1899999999999999E-2</v>
      </c>
      <c r="AD1464">
        <v>8.6999999999999994E-3</v>
      </c>
      <c r="AE1464">
        <v>0.8155</v>
      </c>
      <c r="AF1464">
        <v>7.8100000000000003E-2</v>
      </c>
      <c r="AG1464">
        <v>3.2800000000000003E-2</v>
      </c>
      <c r="AH1464">
        <v>5.5999999999999999E-3</v>
      </c>
      <c r="AI1464">
        <v>9.7999999999999997E-3</v>
      </c>
      <c r="AJ1464">
        <v>3.0999999999999999E-3</v>
      </c>
      <c r="AK1464">
        <v>3.0000000000000001E-3</v>
      </c>
      <c r="AL1464">
        <v>1.65E-3</v>
      </c>
      <c r="AM1464">
        <v>3.4000000000000002E-4</v>
      </c>
      <c r="AN1464">
        <v>7.6999999999999996E-4</v>
      </c>
      <c r="AO1464">
        <v>4.0000000000000003E-5</v>
      </c>
      <c r="AP1464">
        <v>0</v>
      </c>
      <c r="AQ1464" t="s">
        <v>607</v>
      </c>
      <c r="AR1464" t="s">
        <v>606</v>
      </c>
      <c r="AS1464" t="s">
        <v>606</v>
      </c>
      <c r="AT1464" t="s">
        <v>606</v>
      </c>
      <c r="AU1464" t="s">
        <v>606</v>
      </c>
      <c r="BK1464">
        <v>1.8000000000000001E-4</v>
      </c>
      <c r="BL1464">
        <v>6.0000000000000002E-5</v>
      </c>
      <c r="BM1464">
        <v>1.7000000000000001E-4</v>
      </c>
      <c r="BN1464">
        <v>1.0000000000000001E-5</v>
      </c>
      <c r="BO1464">
        <v>1.0000000000000001E-5</v>
      </c>
      <c r="BP1464">
        <v>4.0000000000000003E-5</v>
      </c>
      <c r="BQ1464">
        <v>0</v>
      </c>
      <c r="BR1464">
        <v>1.09E-3</v>
      </c>
      <c r="BS1464">
        <v>3.3E-4</v>
      </c>
      <c r="BT1464">
        <v>4.4999999999999999E-4</v>
      </c>
      <c r="BU1464">
        <v>3.6000000000000002E-4</v>
      </c>
      <c r="BV1464">
        <v>0.70499999999999996</v>
      </c>
      <c r="BW1464">
        <v>0.86404800000000004</v>
      </c>
      <c r="BX1464">
        <v>20.399999999999999</v>
      </c>
      <c r="BY1464">
        <v>4660.1000000000004</v>
      </c>
      <c r="BZ1464">
        <v>215.5</v>
      </c>
      <c r="CB1464">
        <v>96.2</v>
      </c>
      <c r="CC1464">
        <v>3.3215364699999999</v>
      </c>
      <c r="CD1464">
        <v>3.318713164</v>
      </c>
      <c r="CE1464">
        <v>191.75</v>
      </c>
      <c r="CF1464" t="s">
        <v>673</v>
      </c>
      <c r="CG1464">
        <v>8700</v>
      </c>
      <c r="CH1464" t="s">
        <v>3094</v>
      </c>
      <c r="CJ1464" t="s">
        <v>675</v>
      </c>
      <c r="CW1464" t="s">
        <v>5041</v>
      </c>
      <c r="CX1464">
        <v>400</v>
      </c>
      <c r="CY1464" t="s">
        <v>677</v>
      </c>
    </row>
    <row r="1465" spans="1:103" hidden="1">
      <c r="B1465">
        <v>79041</v>
      </c>
      <c r="C1465" t="s">
        <v>3105</v>
      </c>
      <c r="D1465" t="s">
        <v>592</v>
      </c>
      <c r="E1465" t="s">
        <v>614</v>
      </c>
      <c r="F1465" t="s">
        <v>594</v>
      </c>
      <c r="G1465" t="s">
        <v>5043</v>
      </c>
      <c r="H1465" t="s">
        <v>3157</v>
      </c>
      <c r="I1465" t="s">
        <v>616</v>
      </c>
      <c r="J1465" t="s">
        <v>1302</v>
      </c>
      <c r="L1465" t="s">
        <v>617</v>
      </c>
      <c r="N1465" t="s">
        <v>5039</v>
      </c>
      <c r="O1465" t="s">
        <v>5044</v>
      </c>
      <c r="P1465" t="s">
        <v>5045</v>
      </c>
      <c r="Q1465" t="s">
        <v>3979</v>
      </c>
      <c r="R1465">
        <v>6950</v>
      </c>
      <c r="S1465">
        <v>6950</v>
      </c>
      <c r="T1465">
        <v>5950</v>
      </c>
      <c r="U1465">
        <v>22</v>
      </c>
      <c r="V1465">
        <v>22</v>
      </c>
      <c r="W1465">
        <v>23</v>
      </c>
      <c r="Y1465" t="s">
        <v>4225</v>
      </c>
      <c r="Z1465" t="s">
        <v>607</v>
      </c>
      <c r="AA1465">
        <v>4.0000000000000002E-4</v>
      </c>
      <c r="AB1465">
        <v>8.3000000000000001E-3</v>
      </c>
      <c r="AC1465">
        <v>1.3299999999999999E-2</v>
      </c>
      <c r="AD1465" t="s">
        <v>606</v>
      </c>
      <c r="AE1465">
        <v>0.97070000000000001</v>
      </c>
      <c r="AF1465">
        <v>5.3E-3</v>
      </c>
      <c r="AG1465">
        <v>1E-3</v>
      </c>
      <c r="AH1465">
        <v>2.0000000000000001E-4</v>
      </c>
      <c r="AI1465">
        <v>1E-4</v>
      </c>
      <c r="AJ1465">
        <v>2.0000000000000001E-4</v>
      </c>
      <c r="AK1465">
        <v>1E-4</v>
      </c>
      <c r="AL1465">
        <v>2.4000000000000001E-4</v>
      </c>
      <c r="AM1465">
        <v>0</v>
      </c>
      <c r="AN1465">
        <v>0</v>
      </c>
      <c r="AO1465">
        <v>0</v>
      </c>
      <c r="AP1465">
        <v>0</v>
      </c>
      <c r="AQ1465" t="s">
        <v>606</v>
      </c>
      <c r="AR1465" t="s">
        <v>606</v>
      </c>
      <c r="AS1465" t="s">
        <v>606</v>
      </c>
      <c r="AT1465" t="s">
        <v>606</v>
      </c>
      <c r="AU1465" t="s">
        <v>606</v>
      </c>
      <c r="BK1465">
        <v>0</v>
      </c>
      <c r="BL1465">
        <v>4.0000000000000003E-5</v>
      </c>
      <c r="BM1465">
        <v>0</v>
      </c>
      <c r="BN1465">
        <v>0</v>
      </c>
      <c r="BO1465">
        <v>0</v>
      </c>
      <c r="BP1465">
        <v>0</v>
      </c>
      <c r="BQ1465">
        <v>0</v>
      </c>
      <c r="BR1465">
        <v>1.2E-4</v>
      </c>
      <c r="BS1465">
        <v>0</v>
      </c>
      <c r="BT1465">
        <v>0</v>
      </c>
      <c r="BU1465">
        <v>0</v>
      </c>
      <c r="BV1465">
        <v>0.57699999999999996</v>
      </c>
      <c r="BW1465">
        <v>0.7071712</v>
      </c>
      <c r="BX1465">
        <v>16.7</v>
      </c>
      <c r="BY1465">
        <v>4623.8999999999996</v>
      </c>
      <c r="BZ1465">
        <v>192.6</v>
      </c>
      <c r="CB1465">
        <v>94.7</v>
      </c>
      <c r="CC1465">
        <v>3.2697453599999999</v>
      </c>
      <c r="CD1465">
        <v>3.2669660770000002</v>
      </c>
      <c r="CE1465">
        <v>192.15</v>
      </c>
      <c r="CF1465" t="s">
        <v>609</v>
      </c>
      <c r="CG1465">
        <v>0</v>
      </c>
      <c r="CH1465" t="s">
        <v>631</v>
      </c>
      <c r="CJ1465" t="s">
        <v>624</v>
      </c>
      <c r="CW1465" t="s">
        <v>3691</v>
      </c>
      <c r="CX1465">
        <v>0</v>
      </c>
      <c r="CY1465" t="s">
        <v>677</v>
      </c>
    </row>
    <row r="1466" spans="1:103" hidden="1">
      <c r="B1466">
        <v>79040</v>
      </c>
      <c r="C1466" t="s">
        <v>3105</v>
      </c>
      <c r="D1466" t="s">
        <v>592</v>
      </c>
      <c r="E1466" t="s">
        <v>614</v>
      </c>
      <c r="F1466" t="s">
        <v>594</v>
      </c>
      <c r="G1466" t="s">
        <v>5046</v>
      </c>
      <c r="H1466" t="s">
        <v>3000</v>
      </c>
      <c r="I1466" t="s">
        <v>616</v>
      </c>
      <c r="J1466" t="s">
        <v>1302</v>
      </c>
      <c r="L1466" t="s">
        <v>617</v>
      </c>
      <c r="N1466" t="s">
        <v>5039</v>
      </c>
      <c r="O1466" t="s">
        <v>5044</v>
      </c>
      <c r="P1466" t="s">
        <v>5045</v>
      </c>
      <c r="Q1466" t="s">
        <v>4009</v>
      </c>
      <c r="R1466">
        <v>6970</v>
      </c>
      <c r="S1466">
        <v>6970</v>
      </c>
      <c r="T1466">
        <v>5555</v>
      </c>
      <c r="U1466">
        <v>23</v>
      </c>
      <c r="V1466">
        <v>23</v>
      </c>
      <c r="W1466">
        <v>23</v>
      </c>
      <c r="Z1466" t="s">
        <v>607</v>
      </c>
      <c r="AA1466">
        <v>4.0000000000000002E-4</v>
      </c>
      <c r="AB1466">
        <v>8.6999999999999994E-3</v>
      </c>
      <c r="AC1466">
        <v>1.2200000000000001E-2</v>
      </c>
      <c r="AD1466" t="s">
        <v>606</v>
      </c>
      <c r="AE1466">
        <v>0.97119999999999995</v>
      </c>
      <c r="AF1466">
        <v>5.5999999999999999E-3</v>
      </c>
      <c r="AG1466">
        <v>1E-3</v>
      </c>
      <c r="AH1466">
        <v>2.9999999999999997E-4</v>
      </c>
      <c r="AI1466">
        <v>2.0000000000000001E-4</v>
      </c>
      <c r="AJ1466">
        <v>1E-4</v>
      </c>
      <c r="AK1466">
        <v>1E-4</v>
      </c>
      <c r="AL1466">
        <v>9.0000000000000006E-5</v>
      </c>
      <c r="AM1466">
        <v>0</v>
      </c>
      <c r="AN1466">
        <v>0</v>
      </c>
      <c r="AO1466">
        <v>0</v>
      </c>
      <c r="AP1466">
        <v>0</v>
      </c>
      <c r="AQ1466" t="s">
        <v>607</v>
      </c>
      <c r="AR1466" t="s">
        <v>606</v>
      </c>
      <c r="AS1466" t="s">
        <v>606</v>
      </c>
      <c r="AT1466" t="s">
        <v>606</v>
      </c>
      <c r="AU1466" t="s">
        <v>606</v>
      </c>
      <c r="BK1466">
        <v>0</v>
      </c>
      <c r="BL1466">
        <v>3.0000000000000001E-5</v>
      </c>
      <c r="BM1466">
        <v>0</v>
      </c>
      <c r="BN1466">
        <v>0</v>
      </c>
      <c r="BO1466">
        <v>0</v>
      </c>
      <c r="BP1466">
        <v>0</v>
      </c>
      <c r="BQ1466">
        <v>0</v>
      </c>
      <c r="BR1466">
        <v>8.0000000000000007E-5</v>
      </c>
      <c r="BS1466">
        <v>0</v>
      </c>
      <c r="BT1466">
        <v>0</v>
      </c>
      <c r="BU1466">
        <v>0</v>
      </c>
      <c r="BV1466">
        <v>0.57599999999999996</v>
      </c>
      <c r="BW1466">
        <v>0.70594559999999995</v>
      </c>
      <c r="BX1466">
        <v>16.600000000000001</v>
      </c>
      <c r="BY1466">
        <v>4620.7</v>
      </c>
      <c r="BZ1466">
        <v>192.4</v>
      </c>
      <c r="CB1466">
        <v>99.7</v>
      </c>
      <c r="CC1466">
        <v>3.4423823910000002</v>
      </c>
      <c r="CD1466">
        <v>3.4394563659999999</v>
      </c>
      <c r="CE1466">
        <v>202.42</v>
      </c>
      <c r="CF1466" t="s">
        <v>609</v>
      </c>
      <c r="CG1466">
        <v>0</v>
      </c>
      <c r="CH1466" t="s">
        <v>628</v>
      </c>
      <c r="CJ1466" t="s">
        <v>624</v>
      </c>
      <c r="CW1466" t="s">
        <v>3691</v>
      </c>
      <c r="CX1466">
        <v>0</v>
      </c>
      <c r="CY1466" t="s">
        <v>677</v>
      </c>
    </row>
    <row r="1467" spans="1:103" hidden="1">
      <c r="A1467" t="str">
        <f>2&amp;J1467</f>
        <v>200/D-093-K/094-A-11/00</v>
      </c>
      <c r="B1467">
        <v>52717</v>
      </c>
      <c r="C1467" t="s">
        <v>3198</v>
      </c>
      <c r="D1467" t="s">
        <v>592</v>
      </c>
      <c r="E1467" t="s">
        <v>3163</v>
      </c>
      <c r="F1467" t="s">
        <v>594</v>
      </c>
      <c r="G1467" t="s">
        <v>5047</v>
      </c>
      <c r="H1467">
        <v>18265</v>
      </c>
      <c r="I1467" t="s">
        <v>616</v>
      </c>
      <c r="J1467" t="s">
        <v>667</v>
      </c>
      <c r="L1467" t="s">
        <v>874</v>
      </c>
      <c r="N1467" t="s">
        <v>5048</v>
      </c>
      <c r="O1467" t="s">
        <v>5049</v>
      </c>
      <c r="P1467" t="s">
        <v>5050</v>
      </c>
      <c r="Q1467" t="s">
        <v>3124</v>
      </c>
      <c r="R1467">
        <v>4500</v>
      </c>
      <c r="S1467">
        <v>4500</v>
      </c>
      <c r="T1467">
        <v>3620</v>
      </c>
      <c r="U1467">
        <v>27</v>
      </c>
      <c r="V1467">
        <v>27</v>
      </c>
      <c r="W1467">
        <v>24</v>
      </c>
      <c r="Y1467" t="s">
        <v>5051</v>
      </c>
      <c r="Z1467" t="s">
        <v>607</v>
      </c>
      <c r="AA1467">
        <v>1E-4</v>
      </c>
      <c r="AB1467">
        <v>2.5999999999999999E-3</v>
      </c>
      <c r="AC1467">
        <v>2.3300000000000001E-2</v>
      </c>
      <c r="AD1467">
        <v>0.01</v>
      </c>
      <c r="AE1467">
        <v>0.81930000000000003</v>
      </c>
      <c r="AF1467">
        <v>8.1100000000000005E-2</v>
      </c>
      <c r="AG1467">
        <v>3.4799999999999998E-2</v>
      </c>
      <c r="AH1467">
        <v>5.8999999999999999E-3</v>
      </c>
      <c r="AI1467">
        <v>1.12E-2</v>
      </c>
      <c r="AJ1467">
        <v>3.3999999999999998E-3</v>
      </c>
      <c r="AK1467">
        <v>3.3999999999999998E-3</v>
      </c>
      <c r="AL1467">
        <v>1.4300000000000001E-3</v>
      </c>
      <c r="AM1467">
        <v>2.7E-4</v>
      </c>
      <c r="AN1467">
        <v>5.9000000000000003E-4</v>
      </c>
      <c r="AO1467">
        <v>5.0000000000000002E-5</v>
      </c>
      <c r="AP1467">
        <v>0</v>
      </c>
      <c r="AQ1467" t="s">
        <v>607</v>
      </c>
      <c r="AR1467" t="s">
        <v>607</v>
      </c>
      <c r="AS1467" t="s">
        <v>607</v>
      </c>
      <c r="AT1467" t="s">
        <v>607</v>
      </c>
      <c r="AU1467" t="s">
        <v>606</v>
      </c>
      <c r="BK1467">
        <v>2.0000000000000001E-4</v>
      </c>
      <c r="BL1467">
        <v>5.0000000000000002E-5</v>
      </c>
      <c r="BM1467">
        <v>2.0000000000000001E-4</v>
      </c>
      <c r="BN1467">
        <v>1.0000000000000001E-5</v>
      </c>
      <c r="BO1467">
        <v>1.0000000000000001E-5</v>
      </c>
      <c r="BP1467">
        <v>3.0000000000000001E-5</v>
      </c>
      <c r="BQ1467">
        <v>0</v>
      </c>
      <c r="BR1467">
        <v>1.0200000000000001E-3</v>
      </c>
      <c r="BS1467">
        <v>3.1E-4</v>
      </c>
      <c r="BT1467">
        <v>4.2000000000000002E-4</v>
      </c>
      <c r="BU1467">
        <v>3.1E-4</v>
      </c>
      <c r="BV1467">
        <v>0.71</v>
      </c>
      <c r="BW1467">
        <v>0.87017599999999995</v>
      </c>
      <c r="BX1467">
        <v>20.5</v>
      </c>
      <c r="BY1467">
        <v>4684.2</v>
      </c>
      <c r="BZ1467">
        <v>217.9</v>
      </c>
      <c r="CB1467">
        <v>95.1</v>
      </c>
      <c r="CC1467">
        <v>3.283556323</v>
      </c>
      <c r="CD1467">
        <v>3.2807653000000001</v>
      </c>
      <c r="CE1467">
        <v>188.89</v>
      </c>
      <c r="CF1467" t="s">
        <v>673</v>
      </c>
      <c r="CG1467">
        <v>10000</v>
      </c>
      <c r="CH1467" t="s">
        <v>674</v>
      </c>
      <c r="CI1467" t="s">
        <v>157</v>
      </c>
      <c r="CJ1467" t="s">
        <v>675</v>
      </c>
      <c r="CW1467" t="s">
        <v>5052</v>
      </c>
      <c r="CX1467">
        <v>7000</v>
      </c>
      <c r="CY1467" t="s">
        <v>677</v>
      </c>
    </row>
    <row r="1468" spans="1:103" hidden="1">
      <c r="B1468">
        <v>79040</v>
      </c>
      <c r="C1468" t="s">
        <v>3105</v>
      </c>
      <c r="D1468" t="s">
        <v>592</v>
      </c>
      <c r="E1468" t="s">
        <v>614</v>
      </c>
      <c r="F1468" t="s">
        <v>594</v>
      </c>
      <c r="G1468" t="s">
        <v>5053</v>
      </c>
      <c r="H1468" t="s">
        <v>3157</v>
      </c>
      <c r="I1468" t="s">
        <v>616</v>
      </c>
      <c r="J1468" t="s">
        <v>1302</v>
      </c>
      <c r="L1468" t="s">
        <v>617</v>
      </c>
      <c r="N1468" t="s">
        <v>5054</v>
      </c>
      <c r="O1468" t="s">
        <v>5055</v>
      </c>
      <c r="P1468" t="s">
        <v>5056</v>
      </c>
      <c r="Q1468" t="s">
        <v>4009</v>
      </c>
      <c r="R1468">
        <v>7476</v>
      </c>
      <c r="S1468">
        <v>7476</v>
      </c>
      <c r="T1468">
        <v>5961</v>
      </c>
      <c r="U1468">
        <v>30</v>
      </c>
      <c r="V1468">
        <v>30</v>
      </c>
      <c r="W1468">
        <v>24</v>
      </c>
      <c r="Z1468" t="s">
        <v>607</v>
      </c>
      <c r="AA1468">
        <v>4.0000000000000002E-4</v>
      </c>
      <c r="AB1468">
        <v>9.1000000000000004E-3</v>
      </c>
      <c r="AC1468">
        <v>1.12E-2</v>
      </c>
      <c r="AD1468" t="s">
        <v>606</v>
      </c>
      <c r="AE1468">
        <v>0.97240000000000004</v>
      </c>
      <c r="AF1468">
        <v>5.1000000000000004E-3</v>
      </c>
      <c r="AG1468">
        <v>1E-3</v>
      </c>
      <c r="AH1468">
        <v>2.9999999999999997E-4</v>
      </c>
      <c r="AI1468">
        <v>1E-4</v>
      </c>
      <c r="AJ1468">
        <v>1E-4</v>
      </c>
      <c r="AK1468">
        <v>1E-4</v>
      </c>
      <c r="AL1468">
        <v>9.0000000000000006E-5</v>
      </c>
      <c r="AM1468">
        <v>0</v>
      </c>
      <c r="AN1468">
        <v>0</v>
      </c>
      <c r="AO1468">
        <v>0</v>
      </c>
      <c r="AP1468">
        <v>0</v>
      </c>
      <c r="AQ1468" t="s">
        <v>606</v>
      </c>
      <c r="AR1468" t="s">
        <v>607</v>
      </c>
      <c r="AS1468" t="s">
        <v>607</v>
      </c>
      <c r="AT1468" t="s">
        <v>606</v>
      </c>
      <c r="AU1468" t="s">
        <v>606</v>
      </c>
      <c r="BK1468">
        <v>0</v>
      </c>
      <c r="BL1468">
        <v>2.0000000000000002E-5</v>
      </c>
      <c r="BM1468">
        <v>0</v>
      </c>
      <c r="BN1468">
        <v>0</v>
      </c>
      <c r="BO1468">
        <v>0</v>
      </c>
      <c r="BP1468">
        <v>0</v>
      </c>
      <c r="BQ1468">
        <v>0</v>
      </c>
      <c r="BR1468">
        <v>9.0000000000000006E-5</v>
      </c>
      <c r="BS1468">
        <v>0</v>
      </c>
      <c r="BT1468">
        <v>0</v>
      </c>
      <c r="BU1468">
        <v>0</v>
      </c>
      <c r="BV1468">
        <v>0.57399999999999995</v>
      </c>
      <c r="BW1468">
        <v>0.70349439999999996</v>
      </c>
      <c r="BX1468">
        <v>16.600000000000001</v>
      </c>
      <c r="BY1468">
        <v>4617.1000000000004</v>
      </c>
      <c r="BZ1468">
        <v>192.2</v>
      </c>
      <c r="CB1468">
        <v>99.1</v>
      </c>
      <c r="CC1468">
        <v>3.4216659470000002</v>
      </c>
      <c r="CD1468">
        <v>3.4187575309999998</v>
      </c>
      <c r="CE1468">
        <v>201.36</v>
      </c>
      <c r="CF1468" t="s">
        <v>609</v>
      </c>
      <c r="CG1468">
        <v>0</v>
      </c>
      <c r="CH1468" t="s">
        <v>628</v>
      </c>
      <c r="CJ1468" t="s">
        <v>624</v>
      </c>
      <c r="CW1468" t="s">
        <v>5057</v>
      </c>
      <c r="CX1468">
        <v>0</v>
      </c>
      <c r="CY1468" t="s">
        <v>677</v>
      </c>
    </row>
    <row r="1469" spans="1:103" hidden="1">
      <c r="B1469">
        <v>79041</v>
      </c>
      <c r="C1469" t="s">
        <v>3105</v>
      </c>
      <c r="D1469" t="s">
        <v>592</v>
      </c>
      <c r="E1469" t="s">
        <v>614</v>
      </c>
      <c r="F1469" t="s">
        <v>594</v>
      </c>
      <c r="G1469" t="s">
        <v>5058</v>
      </c>
      <c r="H1469" t="s">
        <v>3000</v>
      </c>
      <c r="I1469" t="s">
        <v>616</v>
      </c>
      <c r="J1469" t="s">
        <v>1302</v>
      </c>
      <c r="L1469" t="s">
        <v>617</v>
      </c>
      <c r="N1469" t="s">
        <v>5054</v>
      </c>
      <c r="O1469" t="s">
        <v>5055</v>
      </c>
      <c r="P1469" t="s">
        <v>5056</v>
      </c>
      <c r="Q1469" t="s">
        <v>3979</v>
      </c>
      <c r="R1469">
        <v>7564</v>
      </c>
      <c r="S1469">
        <v>7564</v>
      </c>
      <c r="T1469">
        <v>6060</v>
      </c>
      <c r="U1469">
        <v>26</v>
      </c>
      <c r="V1469">
        <v>26</v>
      </c>
      <c r="W1469">
        <v>24</v>
      </c>
      <c r="Y1469" t="s">
        <v>4038</v>
      </c>
      <c r="Z1469" t="s">
        <v>607</v>
      </c>
      <c r="AA1469">
        <v>4.0000000000000002E-4</v>
      </c>
      <c r="AB1469">
        <v>9.4999999999999998E-3</v>
      </c>
      <c r="AC1469">
        <v>9.7999999999999997E-3</v>
      </c>
      <c r="AD1469" t="s">
        <v>606</v>
      </c>
      <c r="AE1469">
        <v>0.97260000000000002</v>
      </c>
      <c r="AF1469">
        <v>5.4999999999999997E-3</v>
      </c>
      <c r="AG1469">
        <v>1E-3</v>
      </c>
      <c r="AH1469">
        <v>2.9999999999999997E-4</v>
      </c>
      <c r="AI1469">
        <v>2.0000000000000001E-4</v>
      </c>
      <c r="AJ1469">
        <v>2.0000000000000001E-4</v>
      </c>
      <c r="AK1469">
        <v>1E-4</v>
      </c>
      <c r="AL1469">
        <v>2.4000000000000001E-4</v>
      </c>
      <c r="AM1469">
        <v>0</v>
      </c>
      <c r="AN1469">
        <v>0</v>
      </c>
      <c r="AO1469">
        <v>0</v>
      </c>
      <c r="AP1469">
        <v>0</v>
      </c>
      <c r="AQ1469" t="s">
        <v>606</v>
      </c>
      <c r="AR1469" t="s">
        <v>607</v>
      </c>
      <c r="AS1469" t="s">
        <v>607</v>
      </c>
      <c r="AT1469" t="s">
        <v>607</v>
      </c>
      <c r="AU1469" t="s">
        <v>607</v>
      </c>
      <c r="BK1469">
        <v>0</v>
      </c>
      <c r="BL1469">
        <v>4.0000000000000003E-5</v>
      </c>
      <c r="BM1469">
        <v>0</v>
      </c>
      <c r="BN1469">
        <v>0</v>
      </c>
      <c r="BO1469">
        <v>0</v>
      </c>
      <c r="BP1469">
        <v>0</v>
      </c>
      <c r="BQ1469">
        <v>0</v>
      </c>
      <c r="BR1469">
        <v>1.2E-4</v>
      </c>
      <c r="BS1469">
        <v>0</v>
      </c>
      <c r="BT1469">
        <v>0</v>
      </c>
      <c r="BU1469">
        <v>0</v>
      </c>
      <c r="BV1469">
        <v>0.57399999999999995</v>
      </c>
      <c r="BW1469">
        <v>0.70349439999999996</v>
      </c>
      <c r="BX1469">
        <v>16.600000000000001</v>
      </c>
      <c r="BY1469">
        <v>4612.6000000000004</v>
      </c>
      <c r="BZ1469">
        <v>192.1</v>
      </c>
      <c r="CB1469">
        <v>109.8</v>
      </c>
      <c r="CC1469">
        <v>3.791109193</v>
      </c>
      <c r="CD1469">
        <v>3.7878867500000002</v>
      </c>
      <c r="CE1469">
        <v>222.48</v>
      </c>
      <c r="CF1469" t="s">
        <v>609</v>
      </c>
      <c r="CG1469">
        <v>0</v>
      </c>
      <c r="CH1469" t="s">
        <v>631</v>
      </c>
      <c r="CJ1469" t="s">
        <v>624</v>
      </c>
      <c r="CW1469" t="s">
        <v>5057</v>
      </c>
      <c r="CX1469">
        <v>0</v>
      </c>
      <c r="CY1469" t="s">
        <v>677</v>
      </c>
    </row>
    <row r="1470" spans="1:103" hidden="1">
      <c r="B1470">
        <v>52587</v>
      </c>
      <c r="C1470" t="s">
        <v>3848</v>
      </c>
      <c r="D1470" t="s">
        <v>592</v>
      </c>
      <c r="E1470" t="s">
        <v>3163</v>
      </c>
      <c r="F1470" t="s">
        <v>594</v>
      </c>
      <c r="G1470" t="s">
        <v>5059</v>
      </c>
      <c r="H1470">
        <v>9240</v>
      </c>
      <c r="I1470" t="s">
        <v>616</v>
      </c>
      <c r="J1470" t="s">
        <v>3850</v>
      </c>
      <c r="K1470">
        <v>10718</v>
      </c>
      <c r="L1470" t="s">
        <v>3838</v>
      </c>
      <c r="M1470" t="s">
        <v>3839</v>
      </c>
      <c r="N1470" t="s">
        <v>5054</v>
      </c>
      <c r="O1470" t="s">
        <v>5060</v>
      </c>
      <c r="P1470" t="s">
        <v>5061</v>
      </c>
      <c r="Q1470" t="s">
        <v>823</v>
      </c>
      <c r="R1470">
        <v>290</v>
      </c>
      <c r="S1470">
        <v>290</v>
      </c>
      <c r="T1470">
        <v>292</v>
      </c>
      <c r="U1470">
        <v>19</v>
      </c>
      <c r="V1470">
        <v>19</v>
      </c>
      <c r="W1470">
        <v>22</v>
      </c>
      <c r="Z1470">
        <v>1E-4</v>
      </c>
      <c r="AA1470">
        <v>2.0000000000000001E-4</v>
      </c>
      <c r="AB1470">
        <v>1.21E-2</v>
      </c>
      <c r="AC1470">
        <v>1.1999999999999999E-3</v>
      </c>
      <c r="AD1470" t="s">
        <v>607</v>
      </c>
      <c r="AE1470">
        <v>0.77959999999999996</v>
      </c>
      <c r="AF1470">
        <v>0.1007</v>
      </c>
      <c r="AG1470">
        <v>5.33E-2</v>
      </c>
      <c r="AH1470">
        <v>1.09E-2</v>
      </c>
      <c r="AI1470">
        <v>1.8800000000000001E-2</v>
      </c>
      <c r="AJ1470">
        <v>5.7999999999999996E-3</v>
      </c>
      <c r="AK1470">
        <v>6.4999999999999997E-3</v>
      </c>
      <c r="AL1470">
        <v>3.2299999999999998E-3</v>
      </c>
      <c r="AM1470">
        <v>6.0999999999999997E-4</v>
      </c>
      <c r="AN1470">
        <v>1.57E-3</v>
      </c>
      <c r="AO1470">
        <v>1.2E-4</v>
      </c>
      <c r="AP1470">
        <v>0</v>
      </c>
      <c r="AQ1470" t="s">
        <v>607</v>
      </c>
      <c r="AR1470" t="s">
        <v>607</v>
      </c>
      <c r="AS1470" t="s">
        <v>607</v>
      </c>
      <c r="AT1470" t="s">
        <v>606</v>
      </c>
      <c r="AU1470" t="s">
        <v>606</v>
      </c>
      <c r="BK1470">
        <v>5.9999999999999995E-4</v>
      </c>
      <c r="BL1470">
        <v>6.9999999999999994E-5</v>
      </c>
      <c r="BM1470">
        <v>1.8000000000000001E-4</v>
      </c>
      <c r="BN1470">
        <v>5.0000000000000002E-5</v>
      </c>
      <c r="BO1470">
        <v>2.0000000000000002E-5</v>
      </c>
      <c r="BP1470">
        <v>2.1000000000000001E-4</v>
      </c>
      <c r="BQ1470">
        <v>0</v>
      </c>
      <c r="BR1470">
        <v>2.3E-3</v>
      </c>
      <c r="BS1470">
        <v>8.4999999999999995E-4</v>
      </c>
      <c r="BT1470">
        <v>5.4000000000000001E-4</v>
      </c>
      <c r="BU1470">
        <v>4.4999999999999999E-4</v>
      </c>
      <c r="BV1470">
        <v>0.75800000000000001</v>
      </c>
      <c r="BW1470">
        <v>0.92900479999999996</v>
      </c>
      <c r="BX1470">
        <v>21.9</v>
      </c>
      <c r="BY1470">
        <v>4540.1000000000004</v>
      </c>
      <c r="BZ1470">
        <v>224.9</v>
      </c>
      <c r="CB1470">
        <v>96</v>
      </c>
      <c r="CC1470">
        <v>3.3146309879999998</v>
      </c>
      <c r="CD1470">
        <v>3.3118135519999998</v>
      </c>
      <c r="CE1470">
        <v>190.86</v>
      </c>
      <c r="CF1470" t="s">
        <v>609</v>
      </c>
      <c r="CG1470">
        <v>5</v>
      </c>
      <c r="CH1470" t="s">
        <v>3851</v>
      </c>
      <c r="CJ1470" t="s">
        <v>3852</v>
      </c>
      <c r="CL1470">
        <v>1370</v>
      </c>
      <c r="CM1470">
        <v>1372</v>
      </c>
      <c r="CN1470">
        <v>1128</v>
      </c>
      <c r="CO1470">
        <v>1134</v>
      </c>
      <c r="CP1470">
        <v>1128</v>
      </c>
      <c r="CQ1470">
        <v>1134</v>
      </c>
      <c r="CU1470">
        <v>728.8</v>
      </c>
      <c r="CV1470">
        <v>723.3</v>
      </c>
      <c r="CW1470" t="s">
        <v>5062</v>
      </c>
      <c r="CX1470">
        <v>0</v>
      </c>
      <c r="CY1470" t="s">
        <v>677</v>
      </c>
    </row>
    <row r="1471" spans="1:103" hidden="1">
      <c r="B1471">
        <v>52601</v>
      </c>
      <c r="C1471" t="s">
        <v>3835</v>
      </c>
      <c r="D1471" t="s">
        <v>592</v>
      </c>
      <c r="E1471" t="s">
        <v>3163</v>
      </c>
      <c r="F1471" t="s">
        <v>594</v>
      </c>
      <c r="G1471" t="s">
        <v>5063</v>
      </c>
      <c r="H1471">
        <v>16069</v>
      </c>
      <c r="I1471" t="s">
        <v>616</v>
      </c>
      <c r="J1471" t="s">
        <v>3837</v>
      </c>
      <c r="K1471">
        <v>9655</v>
      </c>
      <c r="L1471" t="s">
        <v>3838</v>
      </c>
      <c r="M1471" t="s">
        <v>3839</v>
      </c>
      <c r="N1471" t="s">
        <v>5054</v>
      </c>
      <c r="O1471" t="s">
        <v>5060</v>
      </c>
      <c r="P1471" t="s">
        <v>5061</v>
      </c>
      <c r="Q1471" t="s">
        <v>642</v>
      </c>
      <c r="R1471">
        <v>120</v>
      </c>
      <c r="S1471">
        <v>120</v>
      </c>
      <c r="T1471">
        <v>115</v>
      </c>
      <c r="U1471">
        <v>17</v>
      </c>
      <c r="V1471">
        <v>17</v>
      </c>
      <c r="W1471">
        <v>22</v>
      </c>
      <c r="Z1471" t="s">
        <v>607</v>
      </c>
      <c r="AA1471">
        <v>1E-4</v>
      </c>
      <c r="AB1471">
        <v>3.2000000000000002E-3</v>
      </c>
      <c r="AC1471">
        <v>2.9999999999999997E-4</v>
      </c>
      <c r="AD1471" t="s">
        <v>606</v>
      </c>
      <c r="AE1471">
        <v>0.72499999999999998</v>
      </c>
      <c r="AF1471">
        <v>0.14269999999999999</v>
      </c>
      <c r="AG1471">
        <v>7.3499999999999996E-2</v>
      </c>
      <c r="AH1471">
        <v>1.4E-2</v>
      </c>
      <c r="AI1471">
        <v>2.2700000000000001E-2</v>
      </c>
      <c r="AJ1471">
        <v>5.7000000000000002E-3</v>
      </c>
      <c r="AK1471">
        <v>5.8999999999999999E-3</v>
      </c>
      <c r="AL1471">
        <v>2.3500000000000001E-3</v>
      </c>
      <c r="AM1471">
        <v>3.8000000000000002E-4</v>
      </c>
      <c r="AN1471">
        <v>1E-3</v>
      </c>
      <c r="AO1471">
        <v>6.0000000000000002E-5</v>
      </c>
      <c r="AP1471">
        <v>0</v>
      </c>
      <c r="AQ1471" t="s">
        <v>607</v>
      </c>
      <c r="AR1471" t="s">
        <v>606</v>
      </c>
      <c r="AS1471" t="s">
        <v>607</v>
      </c>
      <c r="AT1471" t="s">
        <v>607</v>
      </c>
      <c r="AU1471" t="s">
        <v>606</v>
      </c>
      <c r="BK1471">
        <v>3.8000000000000002E-4</v>
      </c>
      <c r="BL1471">
        <v>5.0000000000000002E-5</v>
      </c>
      <c r="BM1471">
        <v>1.2E-4</v>
      </c>
      <c r="BN1471">
        <v>1.0000000000000001E-5</v>
      </c>
      <c r="BO1471">
        <v>1.0000000000000001E-5</v>
      </c>
      <c r="BP1471">
        <v>2.0000000000000002E-5</v>
      </c>
      <c r="BQ1471">
        <v>0</v>
      </c>
      <c r="BR1471">
        <v>1.4E-3</v>
      </c>
      <c r="BS1471">
        <v>5.1999999999999995E-4</v>
      </c>
      <c r="BT1471">
        <v>3.2000000000000003E-4</v>
      </c>
      <c r="BU1471">
        <v>2.7999999999999998E-4</v>
      </c>
      <c r="BV1471">
        <v>0.79300000000000004</v>
      </c>
      <c r="BW1471">
        <v>0.97190080000000001</v>
      </c>
      <c r="BX1471">
        <v>22.9</v>
      </c>
      <c r="BY1471">
        <v>4553.5</v>
      </c>
      <c r="BZ1471">
        <v>233.8</v>
      </c>
      <c r="CB1471">
        <v>96.1</v>
      </c>
      <c r="CC1471">
        <v>3.318083729</v>
      </c>
      <c r="CD1471">
        <v>3.3152633580000002</v>
      </c>
      <c r="CE1471">
        <v>191.65</v>
      </c>
      <c r="CF1471" t="s">
        <v>609</v>
      </c>
      <c r="CG1471">
        <v>0</v>
      </c>
      <c r="CH1471" t="s">
        <v>3840</v>
      </c>
      <c r="CJ1471" t="s">
        <v>3841</v>
      </c>
      <c r="CL1471">
        <v>1380.5</v>
      </c>
      <c r="CM1471">
        <v>1382</v>
      </c>
      <c r="CN1471">
        <v>1380</v>
      </c>
      <c r="CO1471">
        <v>1381</v>
      </c>
      <c r="CP1471">
        <v>1379</v>
      </c>
      <c r="CQ1471">
        <v>1380</v>
      </c>
      <c r="CU1471">
        <v>737.3</v>
      </c>
      <c r="CV1471">
        <v>732.3</v>
      </c>
      <c r="CW1471" t="s">
        <v>5062</v>
      </c>
      <c r="CX1471">
        <v>0</v>
      </c>
      <c r="CY1471" t="s">
        <v>677</v>
      </c>
    </row>
    <row r="1472" spans="1:103" hidden="1">
      <c r="C1472" t="s">
        <v>3039</v>
      </c>
      <c r="D1472" t="s">
        <v>592</v>
      </c>
      <c r="E1472" t="s">
        <v>3163</v>
      </c>
      <c r="F1472" t="s">
        <v>594</v>
      </c>
      <c r="G1472" t="s">
        <v>5064</v>
      </c>
      <c r="H1472">
        <v>19654</v>
      </c>
      <c r="I1472" t="s">
        <v>616</v>
      </c>
      <c r="J1472" t="s">
        <v>2722</v>
      </c>
      <c r="L1472" t="s">
        <v>2310</v>
      </c>
      <c r="N1472" t="s">
        <v>5065</v>
      </c>
      <c r="O1472" t="s">
        <v>5066</v>
      </c>
      <c r="P1472" t="s">
        <v>5067</v>
      </c>
      <c r="Q1472" t="s">
        <v>3041</v>
      </c>
      <c r="R1472">
        <v>5700</v>
      </c>
      <c r="S1472">
        <v>5700</v>
      </c>
      <c r="T1472">
        <v>4443</v>
      </c>
      <c r="U1472">
        <v>24</v>
      </c>
      <c r="V1472">
        <v>24</v>
      </c>
      <c r="W1472">
        <v>24</v>
      </c>
      <c r="Y1472" t="s">
        <v>4186</v>
      </c>
      <c r="Z1472" t="s">
        <v>607</v>
      </c>
      <c r="AA1472">
        <v>2.9999999999999997E-4</v>
      </c>
      <c r="AB1472">
        <v>7.7999999999999996E-3</v>
      </c>
      <c r="AC1472">
        <v>1.8800000000000001E-2</v>
      </c>
      <c r="AD1472" t="s">
        <v>606</v>
      </c>
      <c r="AE1472">
        <v>0.95799999999999996</v>
      </c>
      <c r="AF1472">
        <v>0.01</v>
      </c>
      <c r="AG1472">
        <v>1.6999999999999999E-3</v>
      </c>
      <c r="AH1472">
        <v>5.0000000000000001E-4</v>
      </c>
      <c r="AI1472">
        <v>5.0000000000000001E-4</v>
      </c>
      <c r="AJ1472">
        <v>2.0000000000000001E-4</v>
      </c>
      <c r="AK1472">
        <v>1E-4</v>
      </c>
      <c r="AL1472">
        <v>1.8000000000000001E-4</v>
      </c>
      <c r="AM1472">
        <v>1.2E-4</v>
      </c>
      <c r="AN1472">
        <v>7.9000000000000001E-4</v>
      </c>
      <c r="AO1472">
        <v>4.4000000000000002E-4</v>
      </c>
      <c r="AP1472">
        <v>1.8000000000000001E-4</v>
      </c>
      <c r="AQ1472" t="s">
        <v>607</v>
      </c>
      <c r="AR1472" t="s">
        <v>607</v>
      </c>
      <c r="AS1472" t="s">
        <v>607</v>
      </c>
      <c r="AT1472" t="s">
        <v>606</v>
      </c>
      <c r="AU1472" t="s">
        <v>606</v>
      </c>
      <c r="BK1472">
        <v>3.0000000000000001E-5</v>
      </c>
      <c r="BL1472">
        <v>3.0000000000000001E-5</v>
      </c>
      <c r="BM1472">
        <v>2.0000000000000002E-5</v>
      </c>
      <c r="BN1472">
        <v>1.0000000000000001E-5</v>
      </c>
      <c r="BO1472">
        <v>1.0000000000000001E-5</v>
      </c>
      <c r="BP1472">
        <v>4.0000000000000003E-5</v>
      </c>
      <c r="BQ1472">
        <v>2.0000000000000002E-5</v>
      </c>
      <c r="BR1472">
        <v>9.0000000000000006E-5</v>
      </c>
      <c r="BS1472">
        <v>2.0000000000000002E-5</v>
      </c>
      <c r="BT1472">
        <v>3.0000000000000001E-5</v>
      </c>
      <c r="BU1472">
        <v>9.0000000000000006E-5</v>
      </c>
      <c r="BV1472">
        <v>0.59299999999999997</v>
      </c>
      <c r="BW1472">
        <v>0.7267808</v>
      </c>
      <c r="BX1472">
        <v>17.100000000000001</v>
      </c>
      <c r="BY1472">
        <v>4636.6000000000004</v>
      </c>
      <c r="BZ1472">
        <v>194.8</v>
      </c>
      <c r="CB1472">
        <v>115.8</v>
      </c>
      <c r="CC1472">
        <v>3.9982736299999999</v>
      </c>
      <c r="CD1472">
        <v>3.994875097</v>
      </c>
      <c r="CE1472">
        <v>234.79</v>
      </c>
      <c r="CF1472" t="s">
        <v>609</v>
      </c>
      <c r="CG1472">
        <v>0</v>
      </c>
      <c r="CH1472" t="s">
        <v>3043</v>
      </c>
      <c r="CJ1472" t="s">
        <v>2596</v>
      </c>
      <c r="CW1472" t="s">
        <v>5068</v>
      </c>
      <c r="CX1472">
        <v>0</v>
      </c>
      <c r="CY1472" t="s">
        <v>677</v>
      </c>
    </row>
    <row r="1473" spans="2:103" hidden="1">
      <c r="B1473">
        <v>85423</v>
      </c>
      <c r="C1473" t="s">
        <v>5069</v>
      </c>
      <c r="D1473" t="s">
        <v>592</v>
      </c>
      <c r="E1473" t="s">
        <v>3163</v>
      </c>
      <c r="F1473" t="s">
        <v>594</v>
      </c>
      <c r="G1473" t="s">
        <v>5070</v>
      </c>
      <c r="H1473">
        <v>8346</v>
      </c>
      <c r="I1473" t="s">
        <v>616</v>
      </c>
      <c r="J1473" t="s">
        <v>917</v>
      </c>
      <c r="K1473">
        <v>7435</v>
      </c>
      <c r="L1473" t="s">
        <v>874</v>
      </c>
      <c r="M1473" t="s">
        <v>3712</v>
      </c>
      <c r="N1473" t="s">
        <v>5071</v>
      </c>
      <c r="O1473" t="s">
        <v>5072</v>
      </c>
      <c r="P1473" t="s">
        <v>5073</v>
      </c>
      <c r="Q1473" t="s">
        <v>5074</v>
      </c>
      <c r="R1473">
        <v>4200</v>
      </c>
      <c r="S1473">
        <v>4200</v>
      </c>
      <c r="T1473">
        <v>3310</v>
      </c>
      <c r="U1473">
        <v>27</v>
      </c>
      <c r="V1473">
        <v>27</v>
      </c>
      <c r="W1473">
        <v>22</v>
      </c>
      <c r="Z1473">
        <v>1E-4</v>
      </c>
      <c r="AA1473">
        <v>2.9999999999999997E-4</v>
      </c>
      <c r="AB1473">
        <v>6.1999999999999998E-3</v>
      </c>
      <c r="AC1473">
        <v>1.01E-2</v>
      </c>
      <c r="AD1473" t="s">
        <v>606</v>
      </c>
      <c r="AE1473">
        <v>0.83750000000000002</v>
      </c>
      <c r="AF1473">
        <v>7.4899999999999994E-2</v>
      </c>
      <c r="AG1473">
        <v>4.1500000000000002E-2</v>
      </c>
      <c r="AH1473">
        <v>5.5999999999999999E-3</v>
      </c>
      <c r="AI1473">
        <v>1.1900000000000001E-2</v>
      </c>
      <c r="AJ1473">
        <v>2.8999999999999998E-3</v>
      </c>
      <c r="AK1473">
        <v>3.3E-3</v>
      </c>
      <c r="AL1473">
        <v>1.4300000000000001E-3</v>
      </c>
      <c r="AM1473">
        <v>4.0999999999999999E-4</v>
      </c>
      <c r="AN1473">
        <v>9.5E-4</v>
      </c>
      <c r="AO1473">
        <v>2.0000000000000002E-5</v>
      </c>
      <c r="AP1473">
        <v>0</v>
      </c>
      <c r="AQ1473" t="s">
        <v>607</v>
      </c>
      <c r="AR1473" t="s">
        <v>607</v>
      </c>
      <c r="AS1473" t="s">
        <v>607</v>
      </c>
      <c r="AT1473" t="s">
        <v>606</v>
      </c>
      <c r="AU1473" t="s">
        <v>606</v>
      </c>
      <c r="BK1473">
        <v>2.1000000000000001E-4</v>
      </c>
      <c r="BL1473">
        <v>3.0000000000000001E-5</v>
      </c>
      <c r="BM1473">
        <v>1.7000000000000001E-4</v>
      </c>
      <c r="BN1473">
        <v>2.0000000000000002E-5</v>
      </c>
      <c r="BO1473">
        <v>1.0000000000000001E-5</v>
      </c>
      <c r="BP1473">
        <v>5.0000000000000002E-5</v>
      </c>
      <c r="BQ1473">
        <v>0</v>
      </c>
      <c r="BR1473">
        <v>1.0399999999999999E-3</v>
      </c>
      <c r="BS1473">
        <v>3.8000000000000002E-4</v>
      </c>
      <c r="BT1473">
        <v>5.0000000000000001E-4</v>
      </c>
      <c r="BU1473">
        <v>4.8000000000000001E-4</v>
      </c>
      <c r="BV1473">
        <v>0.69799999999999995</v>
      </c>
      <c r="BW1473">
        <v>0.85546880000000003</v>
      </c>
      <c r="BX1473">
        <v>20.100000000000001</v>
      </c>
      <c r="BY1473">
        <v>4593.3999999999996</v>
      </c>
      <c r="BZ1473">
        <v>215</v>
      </c>
      <c r="CB1473">
        <v>97.9</v>
      </c>
      <c r="CC1473">
        <v>3.3802330600000001</v>
      </c>
      <c r="CD1473">
        <v>3.377359862</v>
      </c>
      <c r="CE1473">
        <v>195.44</v>
      </c>
      <c r="CF1473" t="s">
        <v>609</v>
      </c>
      <c r="CG1473">
        <v>0</v>
      </c>
      <c r="CH1473" t="s">
        <v>3748</v>
      </c>
      <c r="CI1473" t="s">
        <v>5075</v>
      </c>
      <c r="CJ1473" t="s">
        <v>919</v>
      </c>
      <c r="CL1473" t="s">
        <v>779</v>
      </c>
      <c r="CM1473" t="s">
        <v>779</v>
      </c>
      <c r="CR1473" t="s">
        <v>780</v>
      </c>
      <c r="CU1473">
        <v>734</v>
      </c>
      <c r="CV1473">
        <v>729.9</v>
      </c>
      <c r="CW1473" t="s">
        <v>1958</v>
      </c>
      <c r="CX1473">
        <v>0</v>
      </c>
      <c r="CY1473" t="s">
        <v>677</v>
      </c>
    </row>
    <row r="1474" spans="2:103" hidden="1">
      <c r="B1474">
        <v>83996</v>
      </c>
      <c r="C1474" t="s">
        <v>3170</v>
      </c>
      <c r="D1474" t="s">
        <v>592</v>
      </c>
      <c r="E1474" t="s">
        <v>3163</v>
      </c>
      <c r="F1474" t="s">
        <v>594</v>
      </c>
      <c r="G1474" t="s">
        <v>5076</v>
      </c>
      <c r="H1474">
        <v>9206</v>
      </c>
      <c r="I1474" t="s">
        <v>616</v>
      </c>
      <c r="J1474" t="s">
        <v>858</v>
      </c>
      <c r="K1474">
        <v>21930</v>
      </c>
      <c r="L1474" t="s">
        <v>890</v>
      </c>
      <c r="M1474" t="s">
        <v>852</v>
      </c>
      <c r="N1474" t="s">
        <v>5077</v>
      </c>
      <c r="O1474" t="s">
        <v>5072</v>
      </c>
      <c r="P1474" t="s">
        <v>5078</v>
      </c>
      <c r="Q1474" t="s">
        <v>642</v>
      </c>
      <c r="R1474">
        <v>1100</v>
      </c>
      <c r="S1474">
        <v>1100</v>
      </c>
      <c r="T1474">
        <v>712</v>
      </c>
      <c r="U1474">
        <v>25</v>
      </c>
      <c r="V1474">
        <v>25</v>
      </c>
      <c r="W1474">
        <v>22</v>
      </c>
      <c r="Z1474" t="s">
        <v>607</v>
      </c>
      <c r="AA1474">
        <v>2.0000000000000001E-4</v>
      </c>
      <c r="AB1474">
        <v>4.7000000000000002E-3</v>
      </c>
      <c r="AC1474">
        <v>1.06E-2</v>
      </c>
      <c r="AD1474" t="s">
        <v>606</v>
      </c>
      <c r="AE1474">
        <v>0.85209999999999997</v>
      </c>
      <c r="AF1474">
        <v>7.3400000000000007E-2</v>
      </c>
      <c r="AG1474">
        <v>3.6900000000000002E-2</v>
      </c>
      <c r="AH1474">
        <v>4.5999999999999999E-3</v>
      </c>
      <c r="AI1474">
        <v>9.5999999999999992E-3</v>
      </c>
      <c r="AJ1474">
        <v>2.2000000000000001E-3</v>
      </c>
      <c r="AK1474">
        <v>2.3E-3</v>
      </c>
      <c r="AL1474">
        <v>9.5E-4</v>
      </c>
      <c r="AM1474">
        <v>1.3999999999999999E-4</v>
      </c>
      <c r="AN1474">
        <v>5.0000000000000001E-4</v>
      </c>
      <c r="AO1474">
        <v>9.0000000000000006E-5</v>
      </c>
      <c r="AP1474">
        <v>0</v>
      </c>
      <c r="AQ1474" t="s">
        <v>607</v>
      </c>
      <c r="AR1474" t="s">
        <v>606</v>
      </c>
      <c r="AS1474" t="s">
        <v>606</v>
      </c>
      <c r="AT1474" t="s">
        <v>606</v>
      </c>
      <c r="AU1474" t="s">
        <v>606</v>
      </c>
      <c r="BK1474">
        <v>1E-4</v>
      </c>
      <c r="BL1474">
        <v>2.0000000000000002E-5</v>
      </c>
      <c r="BM1474">
        <v>9.0000000000000006E-5</v>
      </c>
      <c r="BN1474">
        <v>0</v>
      </c>
      <c r="BO1474">
        <v>0</v>
      </c>
      <c r="BP1474">
        <v>1.0000000000000001E-5</v>
      </c>
      <c r="BQ1474">
        <v>0</v>
      </c>
      <c r="BR1474">
        <v>6.3000000000000003E-4</v>
      </c>
      <c r="BS1474">
        <v>2.4000000000000001E-4</v>
      </c>
      <c r="BT1474">
        <v>3.2000000000000003E-4</v>
      </c>
      <c r="BU1474">
        <v>3.1E-4</v>
      </c>
      <c r="BV1474">
        <v>0.67700000000000005</v>
      </c>
      <c r="BW1474">
        <v>0.8297312</v>
      </c>
      <c r="BX1474">
        <v>19.600000000000001</v>
      </c>
      <c r="BY1474">
        <v>4606.6000000000004</v>
      </c>
      <c r="BZ1474">
        <v>212.1</v>
      </c>
      <c r="CB1474">
        <v>96.5</v>
      </c>
      <c r="CC1474">
        <v>3.331894691</v>
      </c>
      <c r="CD1474">
        <v>3.3290625810000001</v>
      </c>
      <c r="CE1474">
        <v>192.98</v>
      </c>
      <c r="CF1474" t="s">
        <v>609</v>
      </c>
      <c r="CG1474">
        <v>0</v>
      </c>
      <c r="CH1474" t="s">
        <v>4791</v>
      </c>
      <c r="CJ1474" t="s">
        <v>860</v>
      </c>
      <c r="CU1474">
        <v>706.3</v>
      </c>
      <c r="CV1474">
        <v>702.8</v>
      </c>
      <c r="CW1474" t="s">
        <v>5079</v>
      </c>
      <c r="CX1474">
        <v>0</v>
      </c>
      <c r="CY1474" t="s">
        <v>677</v>
      </c>
    </row>
    <row r="1475" spans="2:103" hidden="1">
      <c r="B1475">
        <v>76533</v>
      </c>
      <c r="C1475" t="s">
        <v>3998</v>
      </c>
      <c r="D1475" t="s">
        <v>592</v>
      </c>
      <c r="E1475" t="s">
        <v>3163</v>
      </c>
      <c r="F1475" t="s">
        <v>594</v>
      </c>
      <c r="G1475" t="s">
        <v>5080</v>
      </c>
      <c r="H1475">
        <v>11581</v>
      </c>
      <c r="I1475" t="s">
        <v>616</v>
      </c>
      <c r="J1475" t="s">
        <v>889</v>
      </c>
      <c r="K1475">
        <v>1370</v>
      </c>
      <c r="L1475" t="s">
        <v>890</v>
      </c>
      <c r="M1475" t="s">
        <v>852</v>
      </c>
      <c r="N1475" t="s">
        <v>5077</v>
      </c>
      <c r="O1475" t="s">
        <v>5072</v>
      </c>
      <c r="P1475" t="s">
        <v>5081</v>
      </c>
      <c r="Q1475" t="s">
        <v>642</v>
      </c>
      <c r="R1475">
        <v>1550</v>
      </c>
      <c r="S1475">
        <v>1550</v>
      </c>
      <c r="T1475">
        <v>1068</v>
      </c>
      <c r="U1475">
        <v>25</v>
      </c>
      <c r="V1475">
        <v>25</v>
      </c>
      <c r="W1475">
        <v>22</v>
      </c>
      <c r="Y1475" t="s">
        <v>5082</v>
      </c>
      <c r="Z1475" t="s">
        <v>607</v>
      </c>
      <c r="AA1475">
        <v>2.0000000000000001E-4</v>
      </c>
      <c r="AB1475">
        <v>3.8999999999999998E-3</v>
      </c>
      <c r="AC1475">
        <v>9.4000000000000004E-3</v>
      </c>
      <c r="AD1475" t="s">
        <v>606</v>
      </c>
      <c r="AE1475">
        <v>0.87019999999999997</v>
      </c>
      <c r="AF1475">
        <v>6.83E-2</v>
      </c>
      <c r="AG1475">
        <v>3.15E-2</v>
      </c>
      <c r="AH1475">
        <v>3.3E-3</v>
      </c>
      <c r="AI1475">
        <v>7.3000000000000001E-3</v>
      </c>
      <c r="AJ1475">
        <v>1.5E-3</v>
      </c>
      <c r="AK1475">
        <v>1.5E-3</v>
      </c>
      <c r="AL1475">
        <v>5.9000000000000003E-4</v>
      </c>
      <c r="AM1475">
        <v>2.5999999999999998E-4</v>
      </c>
      <c r="AN1475">
        <v>6.9999999999999999E-4</v>
      </c>
      <c r="AO1475">
        <v>5.0000000000000002E-5</v>
      </c>
      <c r="AP1475">
        <v>0</v>
      </c>
      <c r="AQ1475" t="s">
        <v>607</v>
      </c>
      <c r="AR1475" t="s">
        <v>607</v>
      </c>
      <c r="AS1475" t="s">
        <v>607</v>
      </c>
      <c r="AT1475" t="s">
        <v>607</v>
      </c>
      <c r="AU1475" t="s">
        <v>606</v>
      </c>
      <c r="BK1475">
        <v>6.0000000000000002E-5</v>
      </c>
      <c r="BL1475">
        <v>1.0000000000000001E-5</v>
      </c>
      <c r="BM1475">
        <v>1.2E-4</v>
      </c>
      <c r="BN1475">
        <v>1.0000000000000001E-5</v>
      </c>
      <c r="BO1475">
        <v>1.0000000000000001E-5</v>
      </c>
      <c r="BP1475">
        <v>3.0000000000000001E-5</v>
      </c>
      <c r="BQ1475">
        <v>0</v>
      </c>
      <c r="BR1475">
        <v>4.0000000000000002E-4</v>
      </c>
      <c r="BS1475">
        <v>1.4999999999999999E-4</v>
      </c>
      <c r="BT1475">
        <v>2.3000000000000001E-4</v>
      </c>
      <c r="BU1475">
        <v>2.7999999999999998E-4</v>
      </c>
      <c r="BV1475">
        <v>0.65900000000000003</v>
      </c>
      <c r="BW1475">
        <v>0.80767040000000001</v>
      </c>
      <c r="BX1475">
        <v>19</v>
      </c>
      <c r="BY1475">
        <v>4610.3999999999996</v>
      </c>
      <c r="BZ1475">
        <v>209</v>
      </c>
      <c r="CB1475">
        <v>100.2</v>
      </c>
      <c r="CC1475">
        <v>3.459646094</v>
      </c>
      <c r="CD1475">
        <v>3.4567053950000002</v>
      </c>
      <c r="CE1475">
        <v>200.39</v>
      </c>
      <c r="CF1475" t="s">
        <v>609</v>
      </c>
      <c r="CG1475">
        <v>0</v>
      </c>
      <c r="CH1475" t="s">
        <v>894</v>
      </c>
      <c r="CJ1475" t="s">
        <v>895</v>
      </c>
      <c r="CL1475">
        <v>1068.3</v>
      </c>
      <c r="CM1475">
        <v>1069.8</v>
      </c>
      <c r="CN1475">
        <v>1062</v>
      </c>
      <c r="CO1475">
        <v>1069.8</v>
      </c>
      <c r="CU1475">
        <v>697.4</v>
      </c>
      <c r="CV1475">
        <v>693.6</v>
      </c>
      <c r="CW1475" t="s">
        <v>5079</v>
      </c>
      <c r="CX1475">
        <v>0</v>
      </c>
      <c r="CY1475" t="s">
        <v>677</v>
      </c>
    </row>
    <row r="1476" spans="2:103" hidden="1">
      <c r="B1476">
        <v>52649</v>
      </c>
      <c r="C1476" t="s">
        <v>5083</v>
      </c>
      <c r="D1476" t="s">
        <v>592</v>
      </c>
      <c r="E1476" t="s">
        <v>3163</v>
      </c>
      <c r="F1476" t="s">
        <v>594</v>
      </c>
      <c r="G1476" t="s">
        <v>5084</v>
      </c>
      <c r="H1476">
        <v>9727</v>
      </c>
      <c r="I1476" t="s">
        <v>616</v>
      </c>
      <c r="J1476" t="s">
        <v>3991</v>
      </c>
      <c r="K1476">
        <v>17912</v>
      </c>
      <c r="L1476" t="s">
        <v>3810</v>
      </c>
      <c r="M1476" t="s">
        <v>3811</v>
      </c>
      <c r="N1476" t="s">
        <v>5085</v>
      </c>
      <c r="O1476" t="s">
        <v>5086</v>
      </c>
      <c r="P1476" t="s">
        <v>5087</v>
      </c>
      <c r="Q1476" t="s">
        <v>5088</v>
      </c>
      <c r="R1476">
        <v>500</v>
      </c>
      <c r="S1476">
        <v>500</v>
      </c>
      <c r="T1476">
        <v>390</v>
      </c>
      <c r="U1476">
        <v>18</v>
      </c>
      <c r="V1476">
        <v>18</v>
      </c>
      <c r="W1476">
        <v>21</v>
      </c>
      <c r="Z1476" t="s">
        <v>607</v>
      </c>
      <c r="AA1476">
        <v>2.0000000000000001E-4</v>
      </c>
      <c r="AB1476">
        <v>2.3999999999999998E-3</v>
      </c>
      <c r="AC1476">
        <v>2.75E-2</v>
      </c>
      <c r="AD1476">
        <v>2.0000000000000001E-4</v>
      </c>
      <c r="AE1476">
        <v>0.85870000000000002</v>
      </c>
      <c r="AF1476">
        <v>7.0699999999999999E-2</v>
      </c>
      <c r="AG1476">
        <v>2.3900000000000001E-2</v>
      </c>
      <c r="AH1476">
        <v>2.5999999999999999E-3</v>
      </c>
      <c r="AI1476">
        <v>6.6E-3</v>
      </c>
      <c r="AJ1476">
        <v>1.6999999999999999E-3</v>
      </c>
      <c r="AK1476">
        <v>2.0999999999999999E-3</v>
      </c>
      <c r="AL1476">
        <v>1.01E-3</v>
      </c>
      <c r="AM1476">
        <v>2.7999999999999998E-4</v>
      </c>
      <c r="AN1476">
        <v>7.2000000000000005E-4</v>
      </c>
      <c r="AO1476">
        <v>5.0000000000000002E-5</v>
      </c>
      <c r="AP1476">
        <v>0</v>
      </c>
      <c r="AQ1476" t="s">
        <v>607</v>
      </c>
      <c r="AR1476" t="s">
        <v>606</v>
      </c>
      <c r="AS1476" t="s">
        <v>606</v>
      </c>
      <c r="AT1476" t="s">
        <v>606</v>
      </c>
      <c r="AU1476" t="s">
        <v>606</v>
      </c>
      <c r="BK1476">
        <v>5.0000000000000002E-5</v>
      </c>
      <c r="BL1476">
        <v>1.0000000000000001E-5</v>
      </c>
      <c r="BM1476">
        <v>6.9999999999999994E-5</v>
      </c>
      <c r="BN1476">
        <v>1.0000000000000001E-5</v>
      </c>
      <c r="BO1476">
        <v>1.0000000000000001E-5</v>
      </c>
      <c r="BP1476">
        <v>3.0000000000000001E-5</v>
      </c>
      <c r="BQ1476">
        <v>0</v>
      </c>
      <c r="BR1476">
        <v>7.7999999999999999E-4</v>
      </c>
      <c r="BS1476">
        <v>1.4999999999999999E-4</v>
      </c>
      <c r="BT1476">
        <v>1.2E-4</v>
      </c>
      <c r="BU1476">
        <v>1.1E-4</v>
      </c>
      <c r="BV1476">
        <v>0.67100000000000004</v>
      </c>
      <c r="BW1476">
        <v>0.82237760000000004</v>
      </c>
      <c r="BX1476">
        <v>19.399999999999999</v>
      </c>
      <c r="BY1476">
        <v>4665.8</v>
      </c>
      <c r="BZ1476">
        <v>210.3</v>
      </c>
      <c r="CB1476">
        <v>101.7</v>
      </c>
      <c r="CC1476">
        <v>3.5114372029999998</v>
      </c>
      <c r="CD1476">
        <v>3.508452482</v>
      </c>
      <c r="CE1476">
        <v>204.63</v>
      </c>
      <c r="CF1476" t="s">
        <v>609</v>
      </c>
      <c r="CG1476">
        <v>200</v>
      </c>
      <c r="CH1476" t="s">
        <v>3996</v>
      </c>
      <c r="CJ1476" t="s">
        <v>3822</v>
      </c>
      <c r="CL1476">
        <v>1315.5</v>
      </c>
      <c r="CM1476">
        <v>1322</v>
      </c>
      <c r="CN1476">
        <v>1306</v>
      </c>
      <c r="CO1476">
        <v>1312</v>
      </c>
      <c r="CP1476">
        <v>1298</v>
      </c>
      <c r="CQ1476">
        <v>1301</v>
      </c>
      <c r="CU1476">
        <v>700.4</v>
      </c>
      <c r="CV1476">
        <v>695.4</v>
      </c>
      <c r="CW1476" t="s">
        <v>5089</v>
      </c>
      <c r="CX1476">
        <v>0</v>
      </c>
      <c r="CY1476" t="s">
        <v>677</v>
      </c>
    </row>
    <row r="1477" spans="2:103" hidden="1">
      <c r="B1477">
        <v>52567</v>
      </c>
      <c r="C1477" t="s">
        <v>5090</v>
      </c>
      <c r="D1477" t="s">
        <v>592</v>
      </c>
      <c r="E1477" t="s">
        <v>3163</v>
      </c>
      <c r="F1477" t="s">
        <v>594</v>
      </c>
      <c r="G1477" t="s">
        <v>5091</v>
      </c>
      <c r="H1477">
        <v>7780</v>
      </c>
      <c r="I1477" t="s">
        <v>616</v>
      </c>
      <c r="J1477" t="s">
        <v>3861</v>
      </c>
      <c r="K1477">
        <v>15269</v>
      </c>
      <c r="L1477" t="s">
        <v>3810</v>
      </c>
      <c r="M1477" t="s">
        <v>3811</v>
      </c>
      <c r="N1477" t="s">
        <v>5085</v>
      </c>
      <c r="O1477" t="s">
        <v>5086</v>
      </c>
      <c r="P1477" t="s">
        <v>5087</v>
      </c>
      <c r="Q1477" t="s">
        <v>642</v>
      </c>
      <c r="R1477">
        <v>1450</v>
      </c>
      <c r="S1477">
        <v>1450</v>
      </c>
      <c r="T1477">
        <v>1133</v>
      </c>
      <c r="U1477">
        <v>22</v>
      </c>
      <c r="V1477">
        <v>22</v>
      </c>
      <c r="W1477">
        <v>22</v>
      </c>
      <c r="Z1477" t="s">
        <v>607</v>
      </c>
      <c r="AA1477">
        <v>2.0000000000000001E-4</v>
      </c>
      <c r="AB1477">
        <v>1.8E-3</v>
      </c>
      <c r="AC1477">
        <v>2.6599999999999999E-2</v>
      </c>
      <c r="AD1477">
        <v>2.0000000000000001E-4</v>
      </c>
      <c r="AE1477">
        <v>0.86480000000000001</v>
      </c>
      <c r="AF1477">
        <v>7.0800000000000002E-2</v>
      </c>
      <c r="AG1477">
        <v>2.1100000000000001E-2</v>
      </c>
      <c r="AH1477">
        <v>2.8999999999999998E-3</v>
      </c>
      <c r="AI1477">
        <v>6.0000000000000001E-3</v>
      </c>
      <c r="AJ1477">
        <v>1.5E-3</v>
      </c>
      <c r="AK1477">
        <v>1.9E-3</v>
      </c>
      <c r="AL1477">
        <v>7.7999999999999999E-4</v>
      </c>
      <c r="AM1477">
        <v>1.6000000000000001E-4</v>
      </c>
      <c r="AN1477">
        <v>2.7999999999999998E-4</v>
      </c>
      <c r="AO1477">
        <v>0</v>
      </c>
      <c r="AP1477">
        <v>0</v>
      </c>
      <c r="AQ1477" t="s">
        <v>607</v>
      </c>
      <c r="AR1477" t="s">
        <v>606</v>
      </c>
      <c r="AS1477" t="s">
        <v>606</v>
      </c>
      <c r="AT1477" t="s">
        <v>606</v>
      </c>
      <c r="AU1477" t="s">
        <v>606</v>
      </c>
      <c r="BK1477">
        <v>4.0000000000000003E-5</v>
      </c>
      <c r="BL1477">
        <v>1.0000000000000001E-5</v>
      </c>
      <c r="BM1477">
        <v>5.0000000000000002E-5</v>
      </c>
      <c r="BN1477">
        <v>0</v>
      </c>
      <c r="BO1477">
        <v>0</v>
      </c>
      <c r="BP1477">
        <v>0</v>
      </c>
      <c r="BQ1477">
        <v>0</v>
      </c>
      <c r="BR1477">
        <v>6.0999999999999997E-4</v>
      </c>
      <c r="BS1477">
        <v>1.2E-4</v>
      </c>
      <c r="BT1477">
        <v>8.0000000000000007E-5</v>
      </c>
      <c r="BU1477">
        <v>6.9999999999999994E-5</v>
      </c>
      <c r="BV1477">
        <v>0.66300000000000003</v>
      </c>
      <c r="BW1477">
        <v>0.81257279999999998</v>
      </c>
      <c r="BX1477">
        <v>19.2</v>
      </c>
      <c r="BY1477">
        <v>4667.2</v>
      </c>
      <c r="BZ1477">
        <v>209.2</v>
      </c>
      <c r="CB1477">
        <v>99.6</v>
      </c>
      <c r="CC1477">
        <v>3.4389296499999999</v>
      </c>
      <c r="CD1477">
        <v>3.43600656</v>
      </c>
      <c r="CE1477">
        <v>200.2</v>
      </c>
      <c r="CF1477" t="s">
        <v>609</v>
      </c>
      <c r="CG1477">
        <v>200</v>
      </c>
      <c r="CH1477" t="s">
        <v>3863</v>
      </c>
      <c r="CJ1477" t="s">
        <v>3864</v>
      </c>
      <c r="CL1477">
        <v>1273</v>
      </c>
      <c r="CM1477">
        <v>1292.5</v>
      </c>
      <c r="CN1477">
        <v>1273</v>
      </c>
      <c r="CO1477">
        <v>1277.5</v>
      </c>
      <c r="CP1477">
        <v>1273</v>
      </c>
      <c r="CQ1477">
        <v>1277.5</v>
      </c>
      <c r="CR1477" t="s">
        <v>780</v>
      </c>
      <c r="CU1477">
        <v>719.3</v>
      </c>
      <c r="CV1477">
        <v>715.1</v>
      </c>
      <c r="CW1477" t="s">
        <v>5089</v>
      </c>
      <c r="CX1477">
        <v>0</v>
      </c>
      <c r="CY1477" t="s">
        <v>677</v>
      </c>
    </row>
    <row r="1478" spans="2:103" hidden="1">
      <c r="B1478">
        <v>52614</v>
      </c>
      <c r="C1478" t="s">
        <v>5092</v>
      </c>
      <c r="D1478" t="s">
        <v>592</v>
      </c>
      <c r="E1478" t="s">
        <v>3163</v>
      </c>
      <c r="F1478" t="s">
        <v>594</v>
      </c>
      <c r="G1478" t="s">
        <v>5093</v>
      </c>
      <c r="H1478">
        <v>6002</v>
      </c>
      <c r="I1478" t="s">
        <v>616</v>
      </c>
      <c r="J1478" t="s">
        <v>3809</v>
      </c>
      <c r="K1478">
        <v>14270</v>
      </c>
      <c r="L1478" t="s">
        <v>3810</v>
      </c>
      <c r="M1478" t="s">
        <v>3811</v>
      </c>
      <c r="N1478" t="s">
        <v>5085</v>
      </c>
      <c r="O1478" t="s">
        <v>5086</v>
      </c>
      <c r="P1478" t="s">
        <v>5087</v>
      </c>
      <c r="Q1478" t="s">
        <v>642</v>
      </c>
      <c r="R1478">
        <v>500</v>
      </c>
      <c r="S1478">
        <v>500</v>
      </c>
      <c r="T1478">
        <v>377</v>
      </c>
      <c r="U1478">
        <v>27</v>
      </c>
      <c r="V1478">
        <v>27</v>
      </c>
      <c r="W1478">
        <v>22</v>
      </c>
      <c r="Z1478" t="s">
        <v>607</v>
      </c>
      <c r="AA1478">
        <v>1E-4</v>
      </c>
      <c r="AB1478">
        <v>2.3E-3</v>
      </c>
      <c r="AC1478">
        <v>2.58E-2</v>
      </c>
      <c r="AD1478">
        <v>2.0000000000000001E-4</v>
      </c>
      <c r="AE1478">
        <v>0.87470000000000003</v>
      </c>
      <c r="AF1478">
        <v>5.8900000000000001E-2</v>
      </c>
      <c r="AG1478">
        <v>2.1100000000000001E-2</v>
      </c>
      <c r="AH1478">
        <v>2.5999999999999999E-3</v>
      </c>
      <c r="AI1478">
        <v>7.1999999999999998E-3</v>
      </c>
      <c r="AJ1478">
        <v>1.9E-3</v>
      </c>
      <c r="AK1478">
        <v>2.3E-3</v>
      </c>
      <c r="AL1478">
        <v>1.07E-3</v>
      </c>
      <c r="AM1478">
        <v>1.4999999999999999E-4</v>
      </c>
      <c r="AN1478">
        <v>2.9999999999999997E-4</v>
      </c>
      <c r="AO1478">
        <v>0</v>
      </c>
      <c r="AP1478">
        <v>0</v>
      </c>
      <c r="AQ1478" t="s">
        <v>607</v>
      </c>
      <c r="AR1478" t="s">
        <v>607</v>
      </c>
      <c r="AS1478" t="s">
        <v>607</v>
      </c>
      <c r="AT1478" t="s">
        <v>606</v>
      </c>
      <c r="AU1478" t="s">
        <v>606</v>
      </c>
      <c r="BK1478">
        <v>5.0000000000000002E-5</v>
      </c>
      <c r="BL1478">
        <v>1.0000000000000001E-5</v>
      </c>
      <c r="BM1478">
        <v>3.0000000000000001E-5</v>
      </c>
      <c r="BN1478">
        <v>0</v>
      </c>
      <c r="BO1478">
        <v>0</v>
      </c>
      <c r="BP1478">
        <v>0</v>
      </c>
      <c r="BQ1478">
        <v>0</v>
      </c>
      <c r="BR1478">
        <v>9.2000000000000003E-4</v>
      </c>
      <c r="BS1478">
        <v>1.8000000000000001E-4</v>
      </c>
      <c r="BT1478">
        <v>1.2E-4</v>
      </c>
      <c r="BU1478">
        <v>6.9999999999999994E-5</v>
      </c>
      <c r="BV1478">
        <v>0.66100000000000003</v>
      </c>
      <c r="BW1478">
        <v>0.8101216</v>
      </c>
      <c r="BX1478">
        <v>19.100000000000001</v>
      </c>
      <c r="BY1478">
        <v>4659</v>
      </c>
      <c r="BZ1478">
        <v>208.3</v>
      </c>
      <c r="CB1478">
        <v>97.5</v>
      </c>
      <c r="CC1478">
        <v>3.3664220980000001</v>
      </c>
      <c r="CD1478">
        <v>3.3635606390000001</v>
      </c>
      <c r="CE1478">
        <v>195.98</v>
      </c>
      <c r="CF1478" t="s">
        <v>609</v>
      </c>
      <c r="CG1478">
        <v>200</v>
      </c>
      <c r="CH1478" t="s">
        <v>3813</v>
      </c>
      <c r="CJ1478" t="s">
        <v>3814</v>
      </c>
      <c r="CL1478">
        <v>1204.9000000000001</v>
      </c>
      <c r="CM1478">
        <v>1221.5</v>
      </c>
      <c r="CU1478">
        <v>730.9</v>
      </c>
      <c r="CV1478">
        <v>726.9</v>
      </c>
      <c r="CW1478" t="s">
        <v>5089</v>
      </c>
      <c r="CX1478">
        <v>0</v>
      </c>
      <c r="CY1478" t="s">
        <v>677</v>
      </c>
    </row>
    <row r="1479" spans="2:103" hidden="1">
      <c r="B1479">
        <v>52576</v>
      </c>
      <c r="C1479" t="s">
        <v>5094</v>
      </c>
      <c r="D1479" t="s">
        <v>592</v>
      </c>
      <c r="E1479" t="s">
        <v>3163</v>
      </c>
      <c r="F1479" t="s">
        <v>594</v>
      </c>
      <c r="G1479" t="s">
        <v>5095</v>
      </c>
      <c r="H1479">
        <v>10220</v>
      </c>
      <c r="I1479" t="s">
        <v>616</v>
      </c>
      <c r="J1479" t="s">
        <v>3818</v>
      </c>
      <c r="K1479">
        <v>17911</v>
      </c>
      <c r="L1479" t="s">
        <v>3810</v>
      </c>
      <c r="M1479" t="s">
        <v>5096</v>
      </c>
      <c r="N1479" t="s">
        <v>5085</v>
      </c>
      <c r="O1479" t="s">
        <v>5086</v>
      </c>
      <c r="P1479" t="s">
        <v>5087</v>
      </c>
      <c r="Q1479" t="s">
        <v>642</v>
      </c>
      <c r="R1479">
        <v>500</v>
      </c>
      <c r="S1479">
        <v>500</v>
      </c>
      <c r="T1479">
        <v>390</v>
      </c>
      <c r="U1479">
        <v>20</v>
      </c>
      <c r="V1479">
        <v>20</v>
      </c>
      <c r="W1479">
        <v>22</v>
      </c>
      <c r="Z1479" t="s">
        <v>607</v>
      </c>
      <c r="AA1479">
        <v>2.0000000000000001E-4</v>
      </c>
      <c r="AB1479">
        <v>6.3E-3</v>
      </c>
      <c r="AC1479">
        <v>1.38E-2</v>
      </c>
      <c r="AD1479">
        <v>4.0000000000000002E-4</v>
      </c>
      <c r="AE1479">
        <v>0.86799999999999999</v>
      </c>
      <c r="AF1479">
        <v>6.9099999999999995E-2</v>
      </c>
      <c r="AG1479">
        <v>2.93E-2</v>
      </c>
      <c r="AH1479">
        <v>2.8E-3</v>
      </c>
      <c r="AI1479">
        <v>5.5999999999999999E-3</v>
      </c>
      <c r="AJ1479">
        <v>1.1999999999999999E-3</v>
      </c>
      <c r="AK1479">
        <v>1.1999999999999999E-3</v>
      </c>
      <c r="AL1479">
        <v>5.9999999999999995E-4</v>
      </c>
      <c r="AM1479">
        <v>8.0000000000000007E-5</v>
      </c>
      <c r="AN1479">
        <v>4.0999999999999999E-4</v>
      </c>
      <c r="AO1479">
        <v>6.0000000000000002E-5</v>
      </c>
      <c r="AP1479">
        <v>0</v>
      </c>
      <c r="AQ1479" t="s">
        <v>607</v>
      </c>
      <c r="AR1479" t="s">
        <v>607</v>
      </c>
      <c r="AS1479" t="s">
        <v>607</v>
      </c>
      <c r="AT1479" t="s">
        <v>607</v>
      </c>
      <c r="AU1479" t="s">
        <v>606</v>
      </c>
      <c r="BK1479">
        <v>5.0000000000000002E-5</v>
      </c>
      <c r="BL1479">
        <v>1.0000000000000001E-5</v>
      </c>
      <c r="BM1479">
        <v>6.9999999999999994E-5</v>
      </c>
      <c r="BN1479">
        <v>1.0000000000000001E-5</v>
      </c>
      <c r="BO1479">
        <v>1.0000000000000001E-5</v>
      </c>
      <c r="BP1479">
        <v>2.0000000000000002E-5</v>
      </c>
      <c r="BQ1479">
        <v>0</v>
      </c>
      <c r="BR1479">
        <v>3.8999999999999999E-4</v>
      </c>
      <c r="BS1479">
        <v>1.2999999999999999E-4</v>
      </c>
      <c r="BT1479">
        <v>1.3999999999999999E-4</v>
      </c>
      <c r="BU1479">
        <v>1.2E-4</v>
      </c>
      <c r="BV1479">
        <v>0.65600000000000003</v>
      </c>
      <c r="BW1479">
        <v>0.80399359999999997</v>
      </c>
      <c r="BX1479">
        <v>19</v>
      </c>
      <c r="BY1479">
        <v>4626.2</v>
      </c>
      <c r="BZ1479">
        <v>208.2</v>
      </c>
      <c r="CB1479">
        <v>101.2</v>
      </c>
      <c r="CC1479">
        <v>3.4941735</v>
      </c>
      <c r="CD1479">
        <v>3.4912034529999998</v>
      </c>
      <c r="CE1479">
        <v>202.45</v>
      </c>
      <c r="CF1479" t="s">
        <v>609</v>
      </c>
      <c r="CG1479">
        <v>425</v>
      </c>
      <c r="CH1479" t="s">
        <v>3821</v>
      </c>
      <c r="CI1479" t="s">
        <v>5075</v>
      </c>
      <c r="CJ1479" t="s">
        <v>3822</v>
      </c>
      <c r="CL1479">
        <v>1157</v>
      </c>
      <c r="CM1479">
        <v>1158</v>
      </c>
      <c r="CR1479" t="s">
        <v>780</v>
      </c>
      <c r="CU1479">
        <v>700.4</v>
      </c>
      <c r="CV1479">
        <v>695.1</v>
      </c>
      <c r="CW1479" t="s">
        <v>5089</v>
      </c>
      <c r="CX1479">
        <v>0</v>
      </c>
      <c r="CY1479" t="s">
        <v>677</v>
      </c>
    </row>
    <row r="1480" spans="2:103" hidden="1">
      <c r="B1480">
        <v>52633</v>
      </c>
      <c r="C1480" t="s">
        <v>5097</v>
      </c>
      <c r="D1480" t="s">
        <v>592</v>
      </c>
      <c r="E1480" t="s">
        <v>3163</v>
      </c>
      <c r="F1480" t="s">
        <v>594</v>
      </c>
      <c r="G1480" t="s">
        <v>5098</v>
      </c>
      <c r="H1480">
        <v>12906</v>
      </c>
      <c r="I1480" t="s">
        <v>616</v>
      </c>
      <c r="J1480" t="s">
        <v>3825</v>
      </c>
      <c r="K1480">
        <v>19756</v>
      </c>
      <c r="L1480" t="s">
        <v>3826</v>
      </c>
      <c r="M1480" t="s">
        <v>3350</v>
      </c>
      <c r="N1480" t="s">
        <v>5085</v>
      </c>
      <c r="O1480" t="s">
        <v>5086</v>
      </c>
      <c r="P1480" t="s">
        <v>5087</v>
      </c>
      <c r="Q1480" t="s">
        <v>642</v>
      </c>
      <c r="R1480">
        <v>500</v>
      </c>
      <c r="S1480">
        <v>500</v>
      </c>
      <c r="T1480">
        <v>372</v>
      </c>
      <c r="U1480">
        <v>22</v>
      </c>
      <c r="V1480">
        <v>22</v>
      </c>
      <c r="W1480">
        <v>22</v>
      </c>
      <c r="Z1480" t="s">
        <v>607</v>
      </c>
      <c r="AA1480">
        <v>2.0000000000000001E-4</v>
      </c>
      <c r="AB1480">
        <v>2.5000000000000001E-3</v>
      </c>
      <c r="AC1480">
        <v>2.6800000000000001E-2</v>
      </c>
      <c r="AD1480">
        <v>2.9999999999999997E-4</v>
      </c>
      <c r="AE1480">
        <v>0.85050000000000003</v>
      </c>
      <c r="AF1480">
        <v>7.3400000000000007E-2</v>
      </c>
      <c r="AG1480">
        <v>2.75E-2</v>
      </c>
      <c r="AH1480">
        <v>2.8999999999999998E-3</v>
      </c>
      <c r="AI1480">
        <v>7.7999999999999996E-3</v>
      </c>
      <c r="AJ1480">
        <v>2E-3</v>
      </c>
      <c r="AK1480">
        <v>2.5000000000000001E-3</v>
      </c>
      <c r="AL1480">
        <v>9.5E-4</v>
      </c>
      <c r="AM1480">
        <v>3.6000000000000002E-4</v>
      </c>
      <c r="AN1480">
        <v>7.2999999999999996E-4</v>
      </c>
      <c r="AO1480">
        <v>6.0000000000000002E-5</v>
      </c>
      <c r="AP1480">
        <v>0</v>
      </c>
      <c r="AQ1480" t="s">
        <v>607</v>
      </c>
      <c r="AR1480" t="s">
        <v>607</v>
      </c>
      <c r="AS1480" t="s">
        <v>607</v>
      </c>
      <c r="AT1480" t="s">
        <v>606</v>
      </c>
      <c r="AU1480" t="s">
        <v>606</v>
      </c>
      <c r="BK1480">
        <v>5.0000000000000002E-5</v>
      </c>
      <c r="BL1480">
        <v>1.0000000000000001E-5</v>
      </c>
      <c r="BM1480">
        <v>6.9999999999999994E-5</v>
      </c>
      <c r="BN1480">
        <v>1.0000000000000001E-5</v>
      </c>
      <c r="BO1480">
        <v>1.0000000000000001E-5</v>
      </c>
      <c r="BP1480">
        <v>2.0000000000000002E-5</v>
      </c>
      <c r="BQ1480">
        <v>0</v>
      </c>
      <c r="BR1480">
        <v>9.3999999999999997E-4</v>
      </c>
      <c r="BS1480">
        <v>1.7000000000000001E-4</v>
      </c>
      <c r="BT1480">
        <v>1.2E-4</v>
      </c>
      <c r="BU1480">
        <v>1E-4</v>
      </c>
      <c r="BV1480">
        <v>0.67900000000000005</v>
      </c>
      <c r="BW1480">
        <v>0.83218239999999999</v>
      </c>
      <c r="BX1480">
        <v>19.600000000000001</v>
      </c>
      <c r="BY1480">
        <v>4661.3</v>
      </c>
      <c r="BZ1480">
        <v>211.7</v>
      </c>
      <c r="CB1480">
        <v>101.7</v>
      </c>
      <c r="CC1480">
        <v>3.5114372029999998</v>
      </c>
      <c r="CD1480">
        <v>3.508452482</v>
      </c>
      <c r="CE1480">
        <v>204.69</v>
      </c>
      <c r="CF1480" t="s">
        <v>609</v>
      </c>
      <c r="CG1480">
        <v>300</v>
      </c>
      <c r="CH1480" t="s">
        <v>3828</v>
      </c>
      <c r="CJ1480" t="s">
        <v>3829</v>
      </c>
      <c r="CL1480">
        <v>1239.5</v>
      </c>
      <c r="CM1480">
        <v>1246</v>
      </c>
      <c r="CU1480">
        <v>755.4</v>
      </c>
      <c r="CV1480">
        <v>751.2</v>
      </c>
      <c r="CW1480" t="s">
        <v>5089</v>
      </c>
      <c r="CX1480">
        <v>0</v>
      </c>
      <c r="CY1480" t="s">
        <v>677</v>
      </c>
    </row>
    <row r="1481" spans="2:103" hidden="1">
      <c r="B1481">
        <v>52575</v>
      </c>
      <c r="C1481" t="s">
        <v>5099</v>
      </c>
      <c r="D1481" t="s">
        <v>592</v>
      </c>
      <c r="E1481" t="s">
        <v>3163</v>
      </c>
      <c r="F1481" t="s">
        <v>594</v>
      </c>
      <c r="G1481" t="s">
        <v>5100</v>
      </c>
      <c r="H1481">
        <v>8419</v>
      </c>
      <c r="I1481" t="s">
        <v>616</v>
      </c>
      <c r="J1481" t="s">
        <v>3832</v>
      </c>
      <c r="K1481">
        <v>17911</v>
      </c>
      <c r="L1481" t="s">
        <v>3810</v>
      </c>
      <c r="M1481" t="s">
        <v>3811</v>
      </c>
      <c r="N1481" t="s">
        <v>5085</v>
      </c>
      <c r="O1481" t="s">
        <v>5086</v>
      </c>
      <c r="P1481" t="s">
        <v>5087</v>
      </c>
      <c r="Q1481" t="s">
        <v>642</v>
      </c>
      <c r="R1481">
        <v>900</v>
      </c>
      <c r="S1481">
        <v>900</v>
      </c>
      <c r="T1481">
        <v>658</v>
      </c>
      <c r="U1481">
        <v>22</v>
      </c>
      <c r="V1481">
        <v>22</v>
      </c>
      <c r="W1481">
        <v>22</v>
      </c>
      <c r="Y1481" t="s">
        <v>4034</v>
      </c>
      <c r="Z1481" t="s">
        <v>607</v>
      </c>
      <c r="AA1481">
        <v>1E-4</v>
      </c>
      <c r="AB1481">
        <v>2E-3</v>
      </c>
      <c r="AC1481">
        <v>3.0200000000000001E-2</v>
      </c>
      <c r="AD1481">
        <v>4.8999999999999998E-3</v>
      </c>
      <c r="AE1481">
        <v>0.75849999999999995</v>
      </c>
      <c r="AF1481">
        <v>0.12139999999999999</v>
      </c>
      <c r="AG1481">
        <v>5.5399999999999998E-2</v>
      </c>
      <c r="AH1481">
        <v>5.5999999999999999E-3</v>
      </c>
      <c r="AI1481">
        <v>8.6999999999999994E-3</v>
      </c>
      <c r="AJ1481">
        <v>2.3E-3</v>
      </c>
      <c r="AK1481">
        <v>2.5000000000000001E-3</v>
      </c>
      <c r="AL1481">
        <v>2.0999999999999999E-3</v>
      </c>
      <c r="AM1481">
        <v>9.5E-4</v>
      </c>
      <c r="AN1481">
        <v>2.0799999999999998E-3</v>
      </c>
      <c r="AO1481">
        <v>0</v>
      </c>
      <c r="AP1481">
        <v>0</v>
      </c>
      <c r="AQ1481" t="s">
        <v>607</v>
      </c>
      <c r="AR1481" t="s">
        <v>607</v>
      </c>
      <c r="AS1481" t="s">
        <v>606</v>
      </c>
      <c r="AT1481" t="s">
        <v>606</v>
      </c>
      <c r="AU1481" t="s">
        <v>606</v>
      </c>
      <c r="BK1481">
        <v>1.1E-4</v>
      </c>
      <c r="BL1481">
        <v>2.0000000000000002E-5</v>
      </c>
      <c r="BM1481">
        <v>2.3000000000000001E-4</v>
      </c>
      <c r="BN1481">
        <v>0</v>
      </c>
      <c r="BO1481">
        <v>0</v>
      </c>
      <c r="BP1481">
        <v>0</v>
      </c>
      <c r="BQ1481">
        <v>0</v>
      </c>
      <c r="BR1481">
        <v>1.6800000000000001E-3</v>
      </c>
      <c r="BS1481">
        <v>4.8000000000000001E-4</v>
      </c>
      <c r="BT1481">
        <v>3.6000000000000002E-4</v>
      </c>
      <c r="BU1481">
        <v>3.8999999999999999E-4</v>
      </c>
      <c r="BV1481">
        <v>0.754</v>
      </c>
      <c r="BW1481">
        <v>0.92410239999999999</v>
      </c>
      <c r="BX1481">
        <v>21.8</v>
      </c>
      <c r="BY1481">
        <v>4684.8999999999996</v>
      </c>
      <c r="BZ1481">
        <v>226</v>
      </c>
      <c r="CB1481">
        <v>98.4</v>
      </c>
      <c r="CC1481">
        <v>3.3974967629999999</v>
      </c>
      <c r="CD1481">
        <v>3.3946088909999999</v>
      </c>
      <c r="CE1481">
        <v>198.2</v>
      </c>
      <c r="CF1481" t="s">
        <v>673</v>
      </c>
      <c r="CG1481">
        <v>4900</v>
      </c>
      <c r="CH1481" t="s">
        <v>3833</v>
      </c>
      <c r="CI1481" t="s">
        <v>5075</v>
      </c>
      <c r="CJ1481" t="s">
        <v>3822</v>
      </c>
      <c r="CL1481">
        <v>1286</v>
      </c>
      <c r="CM1481">
        <v>1292.5</v>
      </c>
      <c r="CN1481">
        <v>1275</v>
      </c>
      <c r="CO1481">
        <v>1280</v>
      </c>
      <c r="CR1481" t="s">
        <v>780</v>
      </c>
      <c r="CS1481" t="s">
        <v>780</v>
      </c>
      <c r="CU1481">
        <v>700.4</v>
      </c>
      <c r="CV1481">
        <v>695.1</v>
      </c>
      <c r="CW1481" t="s">
        <v>5089</v>
      </c>
      <c r="CX1481">
        <v>2700</v>
      </c>
      <c r="CY1481" t="s">
        <v>677</v>
      </c>
    </row>
    <row r="1482" spans="2:103" hidden="1">
      <c r="B1482">
        <v>52622</v>
      </c>
      <c r="C1482" t="s">
        <v>5101</v>
      </c>
      <c r="D1482" t="s">
        <v>592</v>
      </c>
      <c r="E1482" t="s">
        <v>3163</v>
      </c>
      <c r="F1482" t="s">
        <v>594</v>
      </c>
      <c r="G1482" t="s">
        <v>5102</v>
      </c>
      <c r="H1482">
        <v>19512</v>
      </c>
      <c r="I1482" t="s">
        <v>616</v>
      </c>
      <c r="J1482" t="s">
        <v>4839</v>
      </c>
      <c r="K1482">
        <v>11134</v>
      </c>
      <c r="L1482" t="s">
        <v>3810</v>
      </c>
      <c r="M1482" t="s">
        <v>3811</v>
      </c>
      <c r="N1482" t="s">
        <v>5085</v>
      </c>
      <c r="O1482" t="s">
        <v>5086</v>
      </c>
      <c r="P1482" t="s">
        <v>5087</v>
      </c>
      <c r="Q1482" t="s">
        <v>642</v>
      </c>
      <c r="R1482">
        <v>500</v>
      </c>
      <c r="S1482">
        <v>500</v>
      </c>
      <c r="T1482">
        <v>360</v>
      </c>
      <c r="U1482">
        <v>22</v>
      </c>
      <c r="V1482">
        <v>22</v>
      </c>
      <c r="W1482">
        <v>21</v>
      </c>
      <c r="Z1482" t="s">
        <v>607</v>
      </c>
      <c r="AA1482">
        <v>2.0000000000000001E-4</v>
      </c>
      <c r="AB1482">
        <v>2.2000000000000001E-3</v>
      </c>
      <c r="AC1482">
        <v>2.64E-2</v>
      </c>
      <c r="AD1482">
        <v>2.9999999999999997E-4</v>
      </c>
      <c r="AE1482">
        <v>0.85350000000000004</v>
      </c>
      <c r="AF1482">
        <v>7.3099999999999998E-2</v>
      </c>
      <c r="AG1482">
        <v>2.58E-2</v>
      </c>
      <c r="AH1482">
        <v>2.7000000000000001E-3</v>
      </c>
      <c r="AI1482">
        <v>7.1999999999999998E-3</v>
      </c>
      <c r="AJ1482">
        <v>1.9E-3</v>
      </c>
      <c r="AK1482">
        <v>2.3E-3</v>
      </c>
      <c r="AL1482">
        <v>1.1999999999999999E-3</v>
      </c>
      <c r="AM1482">
        <v>4.8000000000000001E-4</v>
      </c>
      <c r="AN1482">
        <v>8.7000000000000001E-4</v>
      </c>
      <c r="AO1482">
        <v>1.2999999999999999E-4</v>
      </c>
      <c r="AP1482">
        <v>0</v>
      </c>
      <c r="AQ1482" t="s">
        <v>607</v>
      </c>
      <c r="AR1482" t="s">
        <v>606</v>
      </c>
      <c r="AS1482" t="s">
        <v>606</v>
      </c>
      <c r="AT1482" t="s">
        <v>606</v>
      </c>
      <c r="AU1482" t="s">
        <v>606</v>
      </c>
      <c r="BK1482">
        <v>6.0000000000000002E-5</v>
      </c>
      <c r="BL1482">
        <v>2.0000000000000002E-5</v>
      </c>
      <c r="BM1482">
        <v>9.0000000000000006E-5</v>
      </c>
      <c r="BN1482">
        <v>2.0000000000000002E-5</v>
      </c>
      <c r="BO1482">
        <v>1.0000000000000001E-5</v>
      </c>
      <c r="BP1482">
        <v>4.0000000000000003E-5</v>
      </c>
      <c r="BQ1482">
        <v>0</v>
      </c>
      <c r="BR1482">
        <v>9.7999999999999997E-4</v>
      </c>
      <c r="BS1482">
        <v>2.1000000000000001E-4</v>
      </c>
      <c r="BT1482">
        <v>1.4999999999999999E-4</v>
      </c>
      <c r="BU1482">
        <v>1.3999999999999999E-4</v>
      </c>
      <c r="BV1482">
        <v>0.67700000000000005</v>
      </c>
      <c r="BW1482">
        <v>0.8297312</v>
      </c>
      <c r="BX1482">
        <v>19.600000000000001</v>
      </c>
      <c r="BY1482">
        <v>4660.8</v>
      </c>
      <c r="BZ1482">
        <v>211.4</v>
      </c>
      <c r="CB1482">
        <v>101.7</v>
      </c>
      <c r="CC1482">
        <v>3.5114372029999998</v>
      </c>
      <c r="CD1482">
        <v>3.508452482</v>
      </c>
      <c r="CE1482">
        <v>204.59</v>
      </c>
      <c r="CF1482" t="s">
        <v>609</v>
      </c>
      <c r="CG1482">
        <v>250</v>
      </c>
      <c r="CH1482" t="s">
        <v>4840</v>
      </c>
      <c r="CJ1482" t="s">
        <v>3858</v>
      </c>
      <c r="CL1482">
        <v>1428.5</v>
      </c>
      <c r="CM1482">
        <v>1431</v>
      </c>
      <c r="CN1482">
        <v>1182</v>
      </c>
      <c r="CO1482">
        <v>1187</v>
      </c>
      <c r="CR1482" t="s">
        <v>780</v>
      </c>
      <c r="CS1482" t="s">
        <v>780</v>
      </c>
      <c r="CT1482" t="s">
        <v>780</v>
      </c>
      <c r="CU1482">
        <v>719.2</v>
      </c>
      <c r="CV1482">
        <v>715</v>
      </c>
      <c r="CW1482" t="s">
        <v>5089</v>
      </c>
      <c r="CX1482">
        <v>0</v>
      </c>
      <c r="CY1482" t="s">
        <v>677</v>
      </c>
    </row>
    <row r="1483" spans="2:103" hidden="1">
      <c r="B1483">
        <v>52618</v>
      </c>
      <c r="C1483" t="s">
        <v>5103</v>
      </c>
      <c r="D1483" t="s">
        <v>592</v>
      </c>
      <c r="E1483" t="s">
        <v>3163</v>
      </c>
      <c r="F1483" t="s">
        <v>594</v>
      </c>
      <c r="G1483" t="s">
        <v>5104</v>
      </c>
      <c r="H1483">
        <v>19065</v>
      </c>
      <c r="I1483" t="s">
        <v>616</v>
      </c>
      <c r="J1483" t="s">
        <v>3844</v>
      </c>
      <c r="K1483">
        <v>11257</v>
      </c>
      <c r="L1483" t="s">
        <v>3810</v>
      </c>
      <c r="M1483" t="s">
        <v>3845</v>
      </c>
      <c r="N1483" t="s">
        <v>5085</v>
      </c>
      <c r="O1483" t="s">
        <v>5086</v>
      </c>
      <c r="P1483" t="s">
        <v>5087</v>
      </c>
      <c r="Q1483" t="s">
        <v>642</v>
      </c>
      <c r="R1483">
        <v>350</v>
      </c>
      <c r="S1483">
        <v>350</v>
      </c>
      <c r="T1483">
        <v>259</v>
      </c>
      <c r="U1483">
        <v>22</v>
      </c>
      <c r="V1483">
        <v>22</v>
      </c>
      <c r="W1483">
        <v>21</v>
      </c>
      <c r="Z1483">
        <v>2.0000000000000001E-4</v>
      </c>
      <c r="AA1483">
        <v>2.9999999999999997E-4</v>
      </c>
      <c r="AB1483">
        <v>1.83E-2</v>
      </c>
      <c r="AC1483">
        <v>4.0000000000000002E-4</v>
      </c>
      <c r="AD1483">
        <v>1E-4</v>
      </c>
      <c r="AE1483">
        <v>0.72</v>
      </c>
      <c r="AF1483">
        <v>0.13250000000000001</v>
      </c>
      <c r="AG1483">
        <v>7.8799999999999995E-2</v>
      </c>
      <c r="AH1483">
        <v>1.2200000000000001E-2</v>
      </c>
      <c r="AI1483">
        <v>2.24E-2</v>
      </c>
      <c r="AJ1483">
        <v>5.4999999999999997E-3</v>
      </c>
      <c r="AK1483">
        <v>4.7999999999999996E-3</v>
      </c>
      <c r="AL1483">
        <v>1.6800000000000001E-3</v>
      </c>
      <c r="AM1483">
        <v>2.0000000000000001E-4</v>
      </c>
      <c r="AN1483">
        <v>6.9999999999999999E-4</v>
      </c>
      <c r="AO1483">
        <v>6.0000000000000002E-5</v>
      </c>
      <c r="AP1483">
        <v>0</v>
      </c>
      <c r="AQ1483" t="s">
        <v>607</v>
      </c>
      <c r="AR1483" t="s">
        <v>607</v>
      </c>
      <c r="AS1483" t="s">
        <v>606</v>
      </c>
      <c r="AT1483" t="s">
        <v>606</v>
      </c>
      <c r="AU1483" t="s">
        <v>606</v>
      </c>
      <c r="BK1483">
        <v>9.0000000000000006E-5</v>
      </c>
      <c r="BL1483">
        <v>4.0000000000000003E-5</v>
      </c>
      <c r="BM1483">
        <v>5.0000000000000002E-5</v>
      </c>
      <c r="BN1483">
        <v>1.0000000000000001E-5</v>
      </c>
      <c r="BO1483">
        <v>1.0000000000000001E-5</v>
      </c>
      <c r="BP1483">
        <v>2.0000000000000002E-5</v>
      </c>
      <c r="BQ1483">
        <v>0</v>
      </c>
      <c r="BR1483">
        <v>9.7999999999999997E-4</v>
      </c>
      <c r="BS1483">
        <v>3.4000000000000002E-4</v>
      </c>
      <c r="BT1483">
        <v>1.7000000000000001E-4</v>
      </c>
      <c r="BU1483">
        <v>1.4999999999999999E-4</v>
      </c>
      <c r="BV1483">
        <v>0.78700000000000003</v>
      </c>
      <c r="BW1483">
        <v>0.96454720000000005</v>
      </c>
      <c r="BX1483">
        <v>22.7</v>
      </c>
      <c r="BY1483">
        <v>4536.2</v>
      </c>
      <c r="BZ1483">
        <v>231</v>
      </c>
      <c r="CB1483">
        <v>98.1</v>
      </c>
      <c r="CC1483">
        <v>3.3871385410000001</v>
      </c>
      <c r="CD1483">
        <v>3.3842594730000002</v>
      </c>
      <c r="CE1483">
        <v>197.22</v>
      </c>
      <c r="CF1483" t="s">
        <v>609</v>
      </c>
      <c r="CG1483">
        <v>130</v>
      </c>
      <c r="CH1483" t="s">
        <v>3846</v>
      </c>
      <c r="CJ1483" t="s">
        <v>3847</v>
      </c>
      <c r="CL1483">
        <v>1314</v>
      </c>
      <c r="CM1483">
        <v>1316</v>
      </c>
      <c r="CN1483">
        <v>1314</v>
      </c>
      <c r="CO1483">
        <v>1316</v>
      </c>
      <c r="CR1483" t="s">
        <v>780</v>
      </c>
      <c r="CS1483" t="s">
        <v>780</v>
      </c>
      <c r="CT1483" t="s">
        <v>780</v>
      </c>
      <c r="CU1483">
        <v>756.8</v>
      </c>
      <c r="CV1483">
        <v>752.5</v>
      </c>
      <c r="CW1483" t="s">
        <v>5089</v>
      </c>
      <c r="CX1483">
        <v>0</v>
      </c>
      <c r="CY1483" t="s">
        <v>677</v>
      </c>
    </row>
    <row r="1484" spans="2:103" hidden="1">
      <c r="B1484">
        <v>52646</v>
      </c>
      <c r="C1484" t="s">
        <v>5105</v>
      </c>
      <c r="D1484" t="s">
        <v>592</v>
      </c>
      <c r="E1484" t="s">
        <v>3163</v>
      </c>
      <c r="F1484" t="s">
        <v>594</v>
      </c>
      <c r="G1484" t="s">
        <v>5106</v>
      </c>
      <c r="H1484">
        <v>10750</v>
      </c>
      <c r="I1484" t="s">
        <v>616</v>
      </c>
      <c r="J1484" t="s">
        <v>3867</v>
      </c>
      <c r="K1484">
        <v>14046</v>
      </c>
      <c r="L1484" t="s">
        <v>3810</v>
      </c>
      <c r="M1484" t="s">
        <v>3811</v>
      </c>
      <c r="N1484" t="s">
        <v>5085</v>
      </c>
      <c r="O1484" t="s">
        <v>5086</v>
      </c>
      <c r="P1484" t="s">
        <v>5087</v>
      </c>
      <c r="Q1484" t="s">
        <v>642</v>
      </c>
      <c r="R1484">
        <v>450</v>
      </c>
      <c r="S1484">
        <v>450</v>
      </c>
      <c r="T1484">
        <v>410</v>
      </c>
      <c r="U1484">
        <v>18</v>
      </c>
      <c r="V1484">
        <v>18</v>
      </c>
      <c r="W1484">
        <v>21</v>
      </c>
      <c r="Z1484" t="s">
        <v>607</v>
      </c>
      <c r="AA1484">
        <v>2.0000000000000001E-4</v>
      </c>
      <c r="AB1484">
        <v>2.7000000000000001E-3</v>
      </c>
      <c r="AC1484">
        <v>2.7799999999999998E-2</v>
      </c>
      <c r="AD1484">
        <v>1E-4</v>
      </c>
      <c r="AE1484">
        <v>0.85050000000000003</v>
      </c>
      <c r="AF1484">
        <v>7.3899999999999993E-2</v>
      </c>
      <c r="AG1484">
        <v>2.7300000000000001E-2</v>
      </c>
      <c r="AH1484">
        <v>3.0000000000000001E-3</v>
      </c>
      <c r="AI1484">
        <v>7.4999999999999997E-3</v>
      </c>
      <c r="AJ1484">
        <v>1.8E-3</v>
      </c>
      <c r="AK1484">
        <v>2.3E-3</v>
      </c>
      <c r="AL1484">
        <v>9.1E-4</v>
      </c>
      <c r="AM1484">
        <v>2.0000000000000001E-4</v>
      </c>
      <c r="AN1484">
        <v>4.4999999999999999E-4</v>
      </c>
      <c r="AO1484">
        <v>6.0000000000000002E-5</v>
      </c>
      <c r="AP1484">
        <v>0</v>
      </c>
      <c r="AQ1484" t="s">
        <v>607</v>
      </c>
      <c r="AR1484" t="s">
        <v>606</v>
      </c>
      <c r="AS1484" t="s">
        <v>606</v>
      </c>
      <c r="AT1484" t="s">
        <v>606</v>
      </c>
      <c r="AU1484" t="s">
        <v>606</v>
      </c>
      <c r="BK1484">
        <v>4.0000000000000003E-5</v>
      </c>
      <c r="BL1484">
        <v>1.0000000000000001E-5</v>
      </c>
      <c r="BM1484">
        <v>6.0000000000000002E-5</v>
      </c>
      <c r="BN1484">
        <v>1.0000000000000001E-5</v>
      </c>
      <c r="BO1484">
        <v>1.0000000000000001E-5</v>
      </c>
      <c r="BP1484">
        <v>2.0000000000000002E-5</v>
      </c>
      <c r="BQ1484">
        <v>0</v>
      </c>
      <c r="BR1484">
        <v>7.7999999999999999E-4</v>
      </c>
      <c r="BS1484">
        <v>1.4999999999999999E-4</v>
      </c>
      <c r="BT1484">
        <v>1.1E-4</v>
      </c>
      <c r="BU1484">
        <v>9.0000000000000006E-5</v>
      </c>
      <c r="BV1484">
        <v>0.67700000000000005</v>
      </c>
      <c r="BW1484">
        <v>0.8297312</v>
      </c>
      <c r="BX1484">
        <v>19.600000000000001</v>
      </c>
      <c r="BY1484">
        <v>4664.7</v>
      </c>
      <c r="BZ1484">
        <v>211.4</v>
      </c>
      <c r="CB1484">
        <v>100.5</v>
      </c>
      <c r="CC1484">
        <v>3.4700043159999998</v>
      </c>
      <c r="CD1484">
        <v>3.4670548120000002</v>
      </c>
      <c r="CE1484">
        <v>202.24</v>
      </c>
      <c r="CF1484" t="s">
        <v>609</v>
      </c>
      <c r="CG1484">
        <v>115</v>
      </c>
      <c r="CH1484" t="s">
        <v>3868</v>
      </c>
      <c r="CJ1484" t="s">
        <v>3869</v>
      </c>
      <c r="CL1484">
        <v>1219.8</v>
      </c>
      <c r="CM1484">
        <v>1222.5999999999999</v>
      </c>
      <c r="CN1484">
        <v>1219.8</v>
      </c>
      <c r="CO1484">
        <v>1222.5999999999999</v>
      </c>
      <c r="CR1484" t="s">
        <v>780</v>
      </c>
      <c r="CS1484" t="s">
        <v>780</v>
      </c>
      <c r="CT1484" t="s">
        <v>780</v>
      </c>
      <c r="CU1484">
        <v>745.8</v>
      </c>
      <c r="CV1484">
        <v>741.7</v>
      </c>
      <c r="CW1484" t="s">
        <v>5089</v>
      </c>
      <c r="CX1484">
        <v>0</v>
      </c>
      <c r="CY1484" t="s">
        <v>677</v>
      </c>
    </row>
    <row r="1485" spans="2:103" hidden="1">
      <c r="B1485">
        <v>52587</v>
      </c>
      <c r="C1485" t="s">
        <v>5107</v>
      </c>
      <c r="D1485" t="s">
        <v>592</v>
      </c>
      <c r="E1485" t="s">
        <v>3163</v>
      </c>
      <c r="F1485" t="s">
        <v>594</v>
      </c>
      <c r="G1485" t="s">
        <v>5108</v>
      </c>
      <c r="H1485">
        <v>18914</v>
      </c>
      <c r="I1485" t="s">
        <v>616</v>
      </c>
      <c r="J1485" t="s">
        <v>3850</v>
      </c>
      <c r="K1485">
        <v>10718</v>
      </c>
      <c r="L1485" t="s">
        <v>3838</v>
      </c>
      <c r="M1485" t="s">
        <v>3839</v>
      </c>
      <c r="N1485" t="s">
        <v>5085</v>
      </c>
      <c r="O1485" t="s">
        <v>5086</v>
      </c>
      <c r="P1485" t="s">
        <v>5109</v>
      </c>
      <c r="Q1485" t="s">
        <v>823</v>
      </c>
      <c r="R1485">
        <v>340</v>
      </c>
      <c r="S1485">
        <v>340</v>
      </c>
      <c r="T1485">
        <v>277</v>
      </c>
      <c r="U1485">
        <v>19</v>
      </c>
      <c r="V1485">
        <v>19</v>
      </c>
      <c r="W1485">
        <v>21</v>
      </c>
      <c r="Z1485">
        <v>1E-4</v>
      </c>
      <c r="AA1485">
        <v>2.0000000000000001E-4</v>
      </c>
      <c r="AB1485">
        <v>7.4000000000000003E-3</v>
      </c>
      <c r="AC1485">
        <v>5.0000000000000001E-4</v>
      </c>
      <c r="AD1485" t="s">
        <v>607</v>
      </c>
      <c r="AE1485">
        <v>0.80449999999999999</v>
      </c>
      <c r="AF1485">
        <v>9.3899999999999997E-2</v>
      </c>
      <c r="AG1485">
        <v>4.8399999999999999E-2</v>
      </c>
      <c r="AH1485">
        <v>9.4999999999999998E-3</v>
      </c>
      <c r="AI1485">
        <v>1.67E-2</v>
      </c>
      <c r="AJ1485">
        <v>4.7999999999999996E-3</v>
      </c>
      <c r="AK1485">
        <v>5.3E-3</v>
      </c>
      <c r="AL1485">
        <v>2.5100000000000001E-3</v>
      </c>
      <c r="AM1485">
        <v>6.4000000000000005E-4</v>
      </c>
      <c r="AN1485">
        <v>1.34E-3</v>
      </c>
      <c r="AO1485">
        <v>6.9999999999999994E-5</v>
      </c>
      <c r="AP1485">
        <v>0</v>
      </c>
      <c r="AQ1485" t="s">
        <v>607</v>
      </c>
      <c r="AR1485" t="s">
        <v>606</v>
      </c>
      <c r="AS1485" t="s">
        <v>606</v>
      </c>
      <c r="AT1485" t="s">
        <v>606</v>
      </c>
      <c r="AU1485" t="s">
        <v>606</v>
      </c>
      <c r="BK1485">
        <v>4.6999999999999999E-4</v>
      </c>
      <c r="BL1485">
        <v>5.0000000000000002E-5</v>
      </c>
      <c r="BM1485">
        <v>1.8000000000000001E-4</v>
      </c>
      <c r="BN1485">
        <v>4.0000000000000003E-5</v>
      </c>
      <c r="BO1485">
        <v>2.0000000000000002E-5</v>
      </c>
      <c r="BP1485">
        <v>1.7000000000000001E-4</v>
      </c>
      <c r="BQ1485">
        <v>0</v>
      </c>
      <c r="BR1485">
        <v>1.74E-3</v>
      </c>
      <c r="BS1485">
        <v>6.6E-4</v>
      </c>
      <c r="BT1485">
        <v>4.2999999999999999E-4</v>
      </c>
      <c r="BU1485">
        <v>3.8000000000000002E-4</v>
      </c>
      <c r="BV1485">
        <v>0.73199999999999998</v>
      </c>
      <c r="BW1485">
        <v>0.89713920000000003</v>
      </c>
      <c r="BX1485">
        <v>21.1</v>
      </c>
      <c r="BY1485">
        <v>4552.7</v>
      </c>
      <c r="BZ1485">
        <v>221.2</v>
      </c>
      <c r="CB1485">
        <v>95.6</v>
      </c>
      <c r="CC1485">
        <v>3.3008200259999998</v>
      </c>
      <c r="CD1485">
        <v>3.2980143289999999</v>
      </c>
      <c r="CE1485">
        <v>189.79</v>
      </c>
      <c r="CF1485" t="s">
        <v>609</v>
      </c>
      <c r="CG1485">
        <v>5</v>
      </c>
      <c r="CH1485" t="s">
        <v>3851</v>
      </c>
      <c r="CJ1485" t="s">
        <v>3852</v>
      </c>
      <c r="CL1485">
        <v>1370</v>
      </c>
      <c r="CM1485">
        <v>1372</v>
      </c>
      <c r="CN1485">
        <v>1128</v>
      </c>
      <c r="CO1485">
        <v>1134</v>
      </c>
      <c r="CP1485">
        <v>1128</v>
      </c>
      <c r="CQ1485">
        <v>1134</v>
      </c>
      <c r="CR1485" t="s">
        <v>780</v>
      </c>
      <c r="CU1485">
        <v>728.8</v>
      </c>
      <c r="CV1485">
        <v>723.3</v>
      </c>
      <c r="CW1485" t="s">
        <v>5110</v>
      </c>
      <c r="CX1485">
        <v>0</v>
      </c>
      <c r="CY1485" t="s">
        <v>677</v>
      </c>
    </row>
    <row r="1486" spans="2:103" hidden="1">
      <c r="B1486">
        <v>73305</v>
      </c>
      <c r="C1486" t="s">
        <v>3714</v>
      </c>
      <c r="D1486" t="s">
        <v>592</v>
      </c>
      <c r="E1486" t="s">
        <v>3163</v>
      </c>
      <c r="F1486" t="s">
        <v>594</v>
      </c>
      <c r="G1486" t="s">
        <v>5111</v>
      </c>
      <c r="H1486">
        <v>10093</v>
      </c>
      <c r="I1486" t="s">
        <v>616</v>
      </c>
      <c r="J1486" t="s">
        <v>863</v>
      </c>
      <c r="K1486">
        <v>20489</v>
      </c>
      <c r="L1486" t="s">
        <v>874</v>
      </c>
      <c r="M1486" t="s">
        <v>3716</v>
      </c>
      <c r="N1486" t="s">
        <v>5085</v>
      </c>
      <c r="O1486" t="s">
        <v>5071</v>
      </c>
      <c r="P1486" t="s">
        <v>5112</v>
      </c>
      <c r="Q1486" t="s">
        <v>823</v>
      </c>
      <c r="R1486">
        <v>500</v>
      </c>
      <c r="S1486">
        <v>500</v>
      </c>
      <c r="T1486">
        <v>359</v>
      </c>
      <c r="U1486">
        <v>10</v>
      </c>
      <c r="V1486">
        <v>10</v>
      </c>
      <c r="W1486">
        <v>22</v>
      </c>
      <c r="Z1486">
        <v>2.0000000000000001E-4</v>
      </c>
      <c r="AA1486">
        <v>5.9999999999999995E-4</v>
      </c>
      <c r="AB1486">
        <v>1.41E-2</v>
      </c>
      <c r="AC1486">
        <v>2.7000000000000001E-3</v>
      </c>
      <c r="AD1486" t="s">
        <v>606</v>
      </c>
      <c r="AE1486">
        <v>0.9264</v>
      </c>
      <c r="AF1486">
        <v>3.39E-2</v>
      </c>
      <c r="AG1486">
        <v>1.61E-2</v>
      </c>
      <c r="AH1486">
        <v>2.0999999999999999E-3</v>
      </c>
      <c r="AI1486">
        <v>2.7000000000000001E-3</v>
      </c>
      <c r="AJ1486">
        <v>6.9999999999999999E-4</v>
      </c>
      <c r="AK1486">
        <v>4.0000000000000002E-4</v>
      </c>
      <c r="AL1486">
        <v>4.0000000000000003E-5</v>
      </c>
      <c r="AM1486">
        <v>0</v>
      </c>
      <c r="AN1486">
        <v>0</v>
      </c>
      <c r="AO1486">
        <v>0</v>
      </c>
      <c r="AP1486">
        <v>0</v>
      </c>
      <c r="AQ1486" t="s">
        <v>607</v>
      </c>
      <c r="AR1486" t="s">
        <v>607</v>
      </c>
      <c r="AS1486" t="s">
        <v>606</v>
      </c>
      <c r="AT1486" t="s">
        <v>606</v>
      </c>
      <c r="AU1486" t="s">
        <v>606</v>
      </c>
      <c r="BK1486">
        <v>0</v>
      </c>
      <c r="BL1486">
        <v>1.0000000000000001E-5</v>
      </c>
      <c r="BM1486">
        <v>0</v>
      </c>
      <c r="BN1486">
        <v>0</v>
      </c>
      <c r="BO1486">
        <v>0</v>
      </c>
      <c r="BP1486">
        <v>0</v>
      </c>
      <c r="BQ1486">
        <v>0</v>
      </c>
      <c r="BR1486">
        <v>5.0000000000000002E-5</v>
      </c>
      <c r="BS1486">
        <v>0</v>
      </c>
      <c r="BT1486">
        <v>0</v>
      </c>
      <c r="BU1486">
        <v>0</v>
      </c>
      <c r="BV1486">
        <v>0.60499999999999998</v>
      </c>
      <c r="BW1486">
        <v>0.74148800000000004</v>
      </c>
      <c r="BX1486">
        <v>17.5</v>
      </c>
      <c r="BY1486">
        <v>4583.8</v>
      </c>
      <c r="BZ1486">
        <v>198.1</v>
      </c>
      <c r="CB1486">
        <v>94.6</v>
      </c>
      <c r="CC1486">
        <v>3.2662926200000002</v>
      </c>
      <c r="CD1486">
        <v>3.2635162709999999</v>
      </c>
      <c r="CE1486">
        <v>188.79</v>
      </c>
      <c r="CF1486" t="s">
        <v>609</v>
      </c>
      <c r="CG1486">
        <v>0</v>
      </c>
      <c r="CH1486" t="s">
        <v>868</v>
      </c>
      <c r="CJ1486" t="s">
        <v>869</v>
      </c>
      <c r="CU1486">
        <v>718.1</v>
      </c>
      <c r="CV1486">
        <v>715.2</v>
      </c>
      <c r="CW1486" t="s">
        <v>5113</v>
      </c>
      <c r="CX1486">
        <v>0</v>
      </c>
      <c r="CY1486" t="s">
        <v>677</v>
      </c>
    </row>
    <row r="1487" spans="2:103" hidden="1">
      <c r="B1487">
        <v>73289</v>
      </c>
      <c r="C1487" t="s">
        <v>3724</v>
      </c>
      <c r="D1487" t="s">
        <v>592</v>
      </c>
      <c r="E1487" t="s">
        <v>3163</v>
      </c>
      <c r="F1487" t="s">
        <v>594</v>
      </c>
      <c r="G1487" t="s">
        <v>5114</v>
      </c>
      <c r="H1487">
        <v>10940</v>
      </c>
      <c r="I1487" t="s">
        <v>616</v>
      </c>
      <c r="J1487" t="s">
        <v>879</v>
      </c>
      <c r="K1487">
        <v>10275</v>
      </c>
      <c r="L1487" t="s">
        <v>864</v>
      </c>
      <c r="M1487" t="s">
        <v>3726</v>
      </c>
      <c r="N1487" t="s">
        <v>5085</v>
      </c>
      <c r="O1487" t="s">
        <v>5071</v>
      </c>
      <c r="P1487" t="s">
        <v>5112</v>
      </c>
      <c r="Q1487" t="s">
        <v>642</v>
      </c>
      <c r="R1487">
        <v>420</v>
      </c>
      <c r="S1487">
        <v>420</v>
      </c>
      <c r="T1487">
        <v>340</v>
      </c>
      <c r="U1487">
        <v>18</v>
      </c>
      <c r="V1487">
        <v>18</v>
      </c>
      <c r="W1487">
        <v>22</v>
      </c>
      <c r="Y1487" t="s">
        <v>4782</v>
      </c>
      <c r="Z1487">
        <v>1E-4</v>
      </c>
      <c r="AA1487">
        <v>2.9999999999999997E-4</v>
      </c>
      <c r="AB1487">
        <v>8.0999999999999996E-3</v>
      </c>
      <c r="AC1487">
        <v>1.14E-2</v>
      </c>
      <c r="AD1487" t="s">
        <v>606</v>
      </c>
      <c r="AE1487">
        <v>0.83819999999999995</v>
      </c>
      <c r="AF1487">
        <v>7.1999999999999995E-2</v>
      </c>
      <c r="AG1487">
        <v>4.3099999999999999E-2</v>
      </c>
      <c r="AH1487">
        <v>4.8999999999999998E-3</v>
      </c>
      <c r="AI1487">
        <v>1.1900000000000001E-2</v>
      </c>
      <c r="AJ1487">
        <v>2.7000000000000001E-3</v>
      </c>
      <c r="AK1487">
        <v>3.0000000000000001E-3</v>
      </c>
      <c r="AL1487">
        <v>1.2800000000000001E-3</v>
      </c>
      <c r="AM1487">
        <v>2.7999999999999998E-4</v>
      </c>
      <c r="AN1487">
        <v>5.4000000000000001E-4</v>
      </c>
      <c r="AO1487">
        <v>8.0000000000000007E-5</v>
      </c>
      <c r="AP1487">
        <v>0</v>
      </c>
      <c r="AQ1487" t="s">
        <v>607</v>
      </c>
      <c r="AR1487" t="s">
        <v>607</v>
      </c>
      <c r="AS1487" t="s">
        <v>606</v>
      </c>
      <c r="AT1487" t="s">
        <v>606</v>
      </c>
      <c r="AU1487" t="s">
        <v>606</v>
      </c>
      <c r="BK1487">
        <v>1E-4</v>
      </c>
      <c r="BL1487">
        <v>3.0000000000000001E-5</v>
      </c>
      <c r="BM1487">
        <v>6.0000000000000002E-5</v>
      </c>
      <c r="BN1487">
        <v>0</v>
      </c>
      <c r="BO1487">
        <v>0</v>
      </c>
      <c r="BP1487">
        <v>2.0000000000000002E-5</v>
      </c>
      <c r="BQ1487">
        <v>0</v>
      </c>
      <c r="BR1487">
        <v>8.8999999999999995E-4</v>
      </c>
      <c r="BS1487">
        <v>3.2000000000000003E-4</v>
      </c>
      <c r="BT1487">
        <v>4.0000000000000002E-4</v>
      </c>
      <c r="BU1487">
        <v>2.9999999999999997E-4</v>
      </c>
      <c r="BV1487">
        <v>0.69399999999999995</v>
      </c>
      <c r="BW1487">
        <v>0.85056639999999994</v>
      </c>
      <c r="BX1487">
        <v>20</v>
      </c>
      <c r="BY1487">
        <v>4596.8</v>
      </c>
      <c r="BZ1487">
        <v>214.2</v>
      </c>
      <c r="CB1487">
        <v>95.6</v>
      </c>
      <c r="CC1487">
        <v>3.3008200259999998</v>
      </c>
      <c r="CD1487">
        <v>3.2980143289999999</v>
      </c>
      <c r="CE1487">
        <v>191.66</v>
      </c>
      <c r="CF1487" t="s">
        <v>609</v>
      </c>
      <c r="CG1487">
        <v>0</v>
      </c>
      <c r="CH1487" t="s">
        <v>880</v>
      </c>
      <c r="CJ1487" t="s">
        <v>881</v>
      </c>
      <c r="CL1487">
        <v>1119</v>
      </c>
      <c r="CM1487">
        <v>1124</v>
      </c>
      <c r="CU1487">
        <v>737.3</v>
      </c>
      <c r="CV1487">
        <v>733.4</v>
      </c>
      <c r="CW1487" t="s">
        <v>5113</v>
      </c>
      <c r="CX1487">
        <v>0</v>
      </c>
      <c r="CY1487" t="s">
        <v>677</v>
      </c>
    </row>
    <row r="1488" spans="2:103" hidden="1">
      <c r="B1488">
        <v>73307</v>
      </c>
      <c r="C1488" t="s">
        <v>4091</v>
      </c>
      <c r="D1488" t="s">
        <v>592</v>
      </c>
      <c r="E1488" t="s">
        <v>3163</v>
      </c>
      <c r="F1488" t="s">
        <v>594</v>
      </c>
      <c r="G1488" t="s">
        <v>5115</v>
      </c>
      <c r="H1488">
        <v>18236</v>
      </c>
      <c r="I1488" t="s">
        <v>616</v>
      </c>
      <c r="J1488" t="s">
        <v>4093</v>
      </c>
      <c r="K1488">
        <v>8255</v>
      </c>
      <c r="L1488" t="s">
        <v>874</v>
      </c>
      <c r="M1488" t="s">
        <v>3726</v>
      </c>
      <c r="N1488" t="s">
        <v>5085</v>
      </c>
      <c r="O1488" t="s">
        <v>5071</v>
      </c>
      <c r="P1488" t="s">
        <v>5112</v>
      </c>
      <c r="Q1488" t="s">
        <v>823</v>
      </c>
      <c r="R1488">
        <v>400</v>
      </c>
      <c r="S1488">
        <v>400</v>
      </c>
      <c r="T1488">
        <v>319</v>
      </c>
      <c r="U1488">
        <v>23</v>
      </c>
      <c r="V1488">
        <v>23</v>
      </c>
      <c r="W1488">
        <v>22</v>
      </c>
      <c r="Z1488">
        <v>1E-4</v>
      </c>
      <c r="AA1488">
        <v>2.9999999999999997E-4</v>
      </c>
      <c r="AB1488">
        <v>6.4000000000000003E-3</v>
      </c>
      <c r="AC1488">
        <v>1.47E-2</v>
      </c>
      <c r="AD1488" t="s">
        <v>606</v>
      </c>
      <c r="AE1488">
        <v>0.80649999999999999</v>
      </c>
      <c r="AF1488">
        <v>8.1299999999999997E-2</v>
      </c>
      <c r="AG1488">
        <v>5.5E-2</v>
      </c>
      <c r="AH1488">
        <v>6.0000000000000001E-3</v>
      </c>
      <c r="AI1488">
        <v>1.5800000000000002E-2</v>
      </c>
      <c r="AJ1488">
        <v>3.5999999999999999E-3</v>
      </c>
      <c r="AK1488">
        <v>4.1000000000000003E-3</v>
      </c>
      <c r="AL1488">
        <v>1.6800000000000001E-3</v>
      </c>
      <c r="AM1488">
        <v>4.6999999999999999E-4</v>
      </c>
      <c r="AN1488">
        <v>7.9000000000000001E-4</v>
      </c>
      <c r="AO1488">
        <v>6.0000000000000002E-5</v>
      </c>
      <c r="AP1488">
        <v>0</v>
      </c>
      <c r="AQ1488" t="s">
        <v>607</v>
      </c>
      <c r="AR1488" t="s">
        <v>606</v>
      </c>
      <c r="AS1488" t="s">
        <v>606</v>
      </c>
      <c r="AT1488" t="s">
        <v>606</v>
      </c>
      <c r="AU1488" t="s">
        <v>606</v>
      </c>
      <c r="BK1488">
        <v>1.8000000000000001E-4</v>
      </c>
      <c r="BL1488">
        <v>3.0000000000000001E-5</v>
      </c>
      <c r="BM1488">
        <v>2.1000000000000001E-4</v>
      </c>
      <c r="BN1488">
        <v>1.0000000000000001E-5</v>
      </c>
      <c r="BO1488">
        <v>1.0000000000000001E-5</v>
      </c>
      <c r="BP1488">
        <v>2.0000000000000002E-5</v>
      </c>
      <c r="BQ1488">
        <v>0</v>
      </c>
      <c r="BR1488">
        <v>1.1900000000000001E-3</v>
      </c>
      <c r="BS1488">
        <v>4.6000000000000001E-4</v>
      </c>
      <c r="BT1488">
        <v>5.9000000000000003E-4</v>
      </c>
      <c r="BU1488">
        <v>5.0000000000000001E-4</v>
      </c>
      <c r="BV1488">
        <v>0.72799999999999998</v>
      </c>
      <c r="BW1488">
        <v>0.89223680000000005</v>
      </c>
      <c r="BX1488">
        <v>21</v>
      </c>
      <c r="BY1488">
        <v>4597.2</v>
      </c>
      <c r="BZ1488">
        <v>220.2</v>
      </c>
      <c r="CB1488">
        <v>95.2</v>
      </c>
      <c r="CC1488">
        <v>3.2870090630000002</v>
      </c>
      <c r="CD1488">
        <v>3.284215106</v>
      </c>
      <c r="CE1488">
        <v>189.96</v>
      </c>
      <c r="CF1488" t="s">
        <v>609</v>
      </c>
      <c r="CG1488">
        <v>0</v>
      </c>
      <c r="CH1488" t="s">
        <v>4094</v>
      </c>
      <c r="CJ1488" t="s">
        <v>876</v>
      </c>
      <c r="CU1488">
        <v>726.4</v>
      </c>
      <c r="CV1488">
        <v>722.2</v>
      </c>
      <c r="CW1488" t="s">
        <v>5113</v>
      </c>
      <c r="CX1488">
        <v>0</v>
      </c>
      <c r="CY1488" t="s">
        <v>677</v>
      </c>
    </row>
    <row r="1489" spans="1:103" hidden="1">
      <c r="B1489">
        <v>73304</v>
      </c>
      <c r="C1489" t="s">
        <v>3699</v>
      </c>
      <c r="D1489" t="s">
        <v>592</v>
      </c>
      <c r="E1489" t="s">
        <v>3163</v>
      </c>
      <c r="F1489" t="s">
        <v>594</v>
      </c>
      <c r="G1489" t="s">
        <v>5116</v>
      </c>
      <c r="H1489">
        <v>19160</v>
      </c>
      <c r="I1489" t="s">
        <v>616</v>
      </c>
      <c r="J1489" t="s">
        <v>3701</v>
      </c>
      <c r="K1489">
        <v>8166</v>
      </c>
      <c r="L1489" t="s">
        <v>874</v>
      </c>
      <c r="M1489" t="s">
        <v>3702</v>
      </c>
      <c r="N1489" t="s">
        <v>5085</v>
      </c>
      <c r="O1489" t="s">
        <v>5071</v>
      </c>
      <c r="P1489" t="s">
        <v>5112</v>
      </c>
      <c r="Q1489" t="s">
        <v>823</v>
      </c>
      <c r="R1489">
        <v>490</v>
      </c>
      <c r="S1489">
        <v>490</v>
      </c>
      <c r="T1489">
        <v>340</v>
      </c>
      <c r="U1489">
        <v>20</v>
      </c>
      <c r="V1489">
        <v>20</v>
      </c>
      <c r="W1489">
        <v>22</v>
      </c>
      <c r="Z1489" t="s">
        <v>607</v>
      </c>
      <c r="AA1489">
        <v>1E-4</v>
      </c>
      <c r="AB1489">
        <v>3.8E-3</v>
      </c>
      <c r="AC1489">
        <v>5.0000000000000001E-4</v>
      </c>
      <c r="AD1489" t="s">
        <v>607</v>
      </c>
      <c r="AE1489">
        <v>0.66579999999999995</v>
      </c>
      <c r="AF1489">
        <v>0.17399999999999999</v>
      </c>
      <c r="AG1489">
        <v>8.5400000000000004E-2</v>
      </c>
      <c r="AH1489">
        <v>1.8100000000000002E-2</v>
      </c>
      <c r="AI1489">
        <v>2.81E-2</v>
      </c>
      <c r="AJ1489">
        <v>7.4999999999999997E-3</v>
      </c>
      <c r="AK1489">
        <v>8.3000000000000001E-3</v>
      </c>
      <c r="AL1489">
        <v>3.1199999999999999E-3</v>
      </c>
      <c r="AM1489">
        <v>1.8000000000000001E-4</v>
      </c>
      <c r="AN1489">
        <v>7.2999999999999996E-4</v>
      </c>
      <c r="AO1489">
        <v>9.0000000000000006E-5</v>
      </c>
      <c r="AP1489">
        <v>0</v>
      </c>
      <c r="AQ1489" t="s">
        <v>607</v>
      </c>
      <c r="AR1489" t="s">
        <v>607</v>
      </c>
      <c r="AS1489" t="s">
        <v>607</v>
      </c>
      <c r="AT1489" t="s">
        <v>606</v>
      </c>
      <c r="AU1489" t="s">
        <v>606</v>
      </c>
      <c r="BK1489">
        <v>9.5E-4</v>
      </c>
      <c r="BL1489">
        <v>8.0000000000000007E-5</v>
      </c>
      <c r="BM1489">
        <v>4.0000000000000003E-5</v>
      </c>
      <c r="BN1489">
        <v>0</v>
      </c>
      <c r="BO1489">
        <v>0</v>
      </c>
      <c r="BP1489">
        <v>1.0000000000000001E-5</v>
      </c>
      <c r="BQ1489">
        <v>0</v>
      </c>
      <c r="BR1489">
        <v>2.0999999999999999E-3</v>
      </c>
      <c r="BS1489">
        <v>5.9000000000000003E-4</v>
      </c>
      <c r="BT1489">
        <v>3.8000000000000002E-4</v>
      </c>
      <c r="BU1489">
        <v>1.2999999999999999E-4</v>
      </c>
      <c r="BV1489">
        <v>0.84499999999999997</v>
      </c>
      <c r="BW1489">
        <v>1.0356320000000001</v>
      </c>
      <c r="BX1489">
        <v>24.4</v>
      </c>
      <c r="BY1489">
        <v>4543.2</v>
      </c>
      <c r="BZ1489">
        <v>243.3</v>
      </c>
      <c r="CB1489">
        <v>90</v>
      </c>
      <c r="CC1489">
        <v>3.107466552</v>
      </c>
      <c r="CD1489">
        <v>3.104825205</v>
      </c>
      <c r="CE1489">
        <v>176.59</v>
      </c>
      <c r="CF1489" t="s">
        <v>609</v>
      </c>
      <c r="CG1489">
        <v>10</v>
      </c>
      <c r="CH1489" t="s">
        <v>4740</v>
      </c>
      <c r="CJ1489" t="s">
        <v>908</v>
      </c>
      <c r="CU1489">
        <v>753.7</v>
      </c>
      <c r="CV1489">
        <v>749.6</v>
      </c>
      <c r="CW1489" t="s">
        <v>5113</v>
      </c>
      <c r="CX1489">
        <v>0</v>
      </c>
      <c r="CY1489" t="s">
        <v>677</v>
      </c>
    </row>
    <row r="1490" spans="1:103" hidden="1">
      <c r="B1490">
        <v>84020</v>
      </c>
      <c r="C1490" t="s">
        <v>3177</v>
      </c>
      <c r="D1490" t="s">
        <v>592</v>
      </c>
      <c r="E1490" t="s">
        <v>3163</v>
      </c>
      <c r="F1490" t="s">
        <v>594</v>
      </c>
      <c r="G1490" t="s">
        <v>5117</v>
      </c>
      <c r="H1490">
        <v>18812</v>
      </c>
      <c r="I1490" t="s">
        <v>616</v>
      </c>
      <c r="J1490" t="s">
        <v>3179</v>
      </c>
      <c r="K1490">
        <v>21883</v>
      </c>
      <c r="L1490" t="s">
        <v>874</v>
      </c>
      <c r="M1490" t="s">
        <v>3180</v>
      </c>
      <c r="N1490" t="s">
        <v>5085</v>
      </c>
      <c r="O1490" t="s">
        <v>5071</v>
      </c>
      <c r="P1490" t="s">
        <v>5112</v>
      </c>
      <c r="Q1490" t="s">
        <v>642</v>
      </c>
      <c r="R1490">
        <v>500</v>
      </c>
      <c r="S1490">
        <v>500</v>
      </c>
      <c r="T1490">
        <v>364</v>
      </c>
      <c r="U1490">
        <v>20</v>
      </c>
      <c r="V1490">
        <v>20</v>
      </c>
      <c r="W1490">
        <v>21</v>
      </c>
      <c r="Z1490">
        <v>2.0000000000000001E-4</v>
      </c>
      <c r="AA1490">
        <v>5.9999999999999995E-4</v>
      </c>
      <c r="AB1490">
        <v>1.32E-2</v>
      </c>
      <c r="AC1490">
        <v>2.5000000000000001E-3</v>
      </c>
      <c r="AD1490" t="s">
        <v>606</v>
      </c>
      <c r="AE1490">
        <v>0.92530000000000001</v>
      </c>
      <c r="AF1490">
        <v>3.5499999999999997E-2</v>
      </c>
      <c r="AG1490">
        <v>1.6199999999999999E-2</v>
      </c>
      <c r="AH1490">
        <v>2.3999999999999998E-3</v>
      </c>
      <c r="AI1490">
        <v>2.8999999999999998E-3</v>
      </c>
      <c r="AJ1490">
        <v>6.9999999999999999E-4</v>
      </c>
      <c r="AK1490">
        <v>4.0000000000000002E-4</v>
      </c>
      <c r="AL1490">
        <v>4.0000000000000003E-5</v>
      </c>
      <c r="AM1490">
        <v>0</v>
      </c>
      <c r="AN1490">
        <v>0</v>
      </c>
      <c r="AO1490">
        <v>0</v>
      </c>
      <c r="AP1490">
        <v>0</v>
      </c>
      <c r="AQ1490" t="s">
        <v>607</v>
      </c>
      <c r="AR1490" t="s">
        <v>607</v>
      </c>
      <c r="AS1490" t="s">
        <v>607</v>
      </c>
      <c r="AT1490" t="s">
        <v>607</v>
      </c>
      <c r="AU1490" t="s">
        <v>606</v>
      </c>
      <c r="BK1490">
        <v>0</v>
      </c>
      <c r="BL1490">
        <v>1.0000000000000001E-5</v>
      </c>
      <c r="BM1490">
        <v>0</v>
      </c>
      <c r="BN1490">
        <v>0</v>
      </c>
      <c r="BO1490">
        <v>0</v>
      </c>
      <c r="BP1490">
        <v>0</v>
      </c>
      <c r="BQ1490">
        <v>0</v>
      </c>
      <c r="BR1490">
        <v>5.0000000000000002E-5</v>
      </c>
      <c r="BS1490">
        <v>0</v>
      </c>
      <c r="BT1490">
        <v>0</v>
      </c>
      <c r="BU1490">
        <v>0</v>
      </c>
      <c r="BV1490">
        <v>0.60599999999999998</v>
      </c>
      <c r="BW1490">
        <v>0.74271359999999997</v>
      </c>
      <c r="BX1490">
        <v>17.5</v>
      </c>
      <c r="BY1490">
        <v>4584.5</v>
      </c>
      <c r="BZ1490">
        <v>198.4</v>
      </c>
      <c r="CB1490">
        <v>97</v>
      </c>
      <c r="CC1490">
        <v>3.3491583939999998</v>
      </c>
      <c r="CD1490">
        <v>3.3463116099999999</v>
      </c>
      <c r="CE1490">
        <v>194.13</v>
      </c>
      <c r="CF1490" t="s">
        <v>609</v>
      </c>
      <c r="CG1490">
        <v>0</v>
      </c>
      <c r="CH1490" t="s">
        <v>4737</v>
      </c>
      <c r="CJ1490" t="s">
        <v>685</v>
      </c>
      <c r="CU1490">
        <v>734.2</v>
      </c>
      <c r="CV1490">
        <v>730.5</v>
      </c>
      <c r="CW1490" t="s">
        <v>5113</v>
      </c>
      <c r="CX1490">
        <v>0</v>
      </c>
      <c r="CY1490" t="s">
        <v>677</v>
      </c>
    </row>
    <row r="1491" spans="1:103" hidden="1">
      <c r="B1491">
        <v>73309</v>
      </c>
      <c r="C1491" t="s">
        <v>3718</v>
      </c>
      <c r="D1491" t="s">
        <v>592</v>
      </c>
      <c r="E1491" t="s">
        <v>3163</v>
      </c>
      <c r="F1491" t="s">
        <v>594</v>
      </c>
      <c r="G1491" t="s">
        <v>5118</v>
      </c>
      <c r="H1491">
        <v>19475</v>
      </c>
      <c r="I1491" t="s">
        <v>616</v>
      </c>
      <c r="J1491" t="s">
        <v>3720</v>
      </c>
      <c r="K1491">
        <v>7534</v>
      </c>
      <c r="L1491" t="s">
        <v>874</v>
      </c>
      <c r="M1491" t="s">
        <v>3721</v>
      </c>
      <c r="N1491" t="s">
        <v>5085</v>
      </c>
      <c r="O1491" t="s">
        <v>5071</v>
      </c>
      <c r="P1491" t="s">
        <v>5112</v>
      </c>
      <c r="Q1491" t="s">
        <v>823</v>
      </c>
      <c r="R1491">
        <v>450</v>
      </c>
      <c r="S1491">
        <v>450</v>
      </c>
      <c r="T1491">
        <v>340</v>
      </c>
      <c r="U1491">
        <v>21</v>
      </c>
      <c r="V1491">
        <v>21</v>
      </c>
      <c r="W1491">
        <v>21</v>
      </c>
      <c r="Z1491" t="s">
        <v>607</v>
      </c>
      <c r="AA1491">
        <v>2.0000000000000001E-4</v>
      </c>
      <c r="AB1491">
        <v>4.3E-3</v>
      </c>
      <c r="AC1491">
        <v>1.3299999999999999E-2</v>
      </c>
      <c r="AD1491" t="s">
        <v>607</v>
      </c>
      <c r="AE1491">
        <v>0.8266</v>
      </c>
      <c r="AF1491">
        <v>8.0600000000000005E-2</v>
      </c>
      <c r="AG1491">
        <v>4.6399999999999997E-2</v>
      </c>
      <c r="AH1491">
        <v>5.5999999999999999E-3</v>
      </c>
      <c r="AI1491">
        <v>1.21E-2</v>
      </c>
      <c r="AJ1491">
        <v>3.0000000000000001E-3</v>
      </c>
      <c r="AK1491">
        <v>3.2000000000000002E-3</v>
      </c>
      <c r="AL1491">
        <v>1.34E-3</v>
      </c>
      <c r="AM1491">
        <v>1.6000000000000001E-4</v>
      </c>
      <c r="AN1491">
        <v>6.8000000000000005E-4</v>
      </c>
      <c r="AO1491">
        <v>5.0000000000000002E-5</v>
      </c>
      <c r="AP1491">
        <v>0</v>
      </c>
      <c r="AQ1491" t="s">
        <v>607</v>
      </c>
      <c r="AR1491" t="s">
        <v>607</v>
      </c>
      <c r="AS1491" t="s">
        <v>607</v>
      </c>
      <c r="AT1491" t="s">
        <v>607</v>
      </c>
      <c r="AU1491" t="s">
        <v>606</v>
      </c>
      <c r="BK1491">
        <v>1.4999999999999999E-4</v>
      </c>
      <c r="BL1491">
        <v>3.0000000000000001E-5</v>
      </c>
      <c r="BM1491">
        <v>1.3999999999999999E-4</v>
      </c>
      <c r="BN1491">
        <v>1.0000000000000001E-5</v>
      </c>
      <c r="BO1491">
        <v>1.0000000000000001E-5</v>
      </c>
      <c r="BP1491">
        <v>3.0000000000000001E-5</v>
      </c>
      <c r="BQ1491">
        <v>0</v>
      </c>
      <c r="BR1491">
        <v>9.3000000000000005E-4</v>
      </c>
      <c r="BS1491">
        <v>3.4000000000000002E-4</v>
      </c>
      <c r="BT1491">
        <v>4.4999999999999999E-4</v>
      </c>
      <c r="BU1491">
        <v>3.8000000000000002E-4</v>
      </c>
      <c r="BV1491">
        <v>0.70499999999999996</v>
      </c>
      <c r="BW1491">
        <v>0.86404800000000004</v>
      </c>
      <c r="BX1491">
        <v>20.399999999999999</v>
      </c>
      <c r="BY1491">
        <v>4606.2</v>
      </c>
      <c r="BZ1491">
        <v>216.8</v>
      </c>
      <c r="CB1491">
        <v>96.5</v>
      </c>
      <c r="CC1491">
        <v>3.331894691</v>
      </c>
      <c r="CD1491">
        <v>3.3290625810000001</v>
      </c>
      <c r="CE1491">
        <v>192.64</v>
      </c>
      <c r="CF1491" t="s">
        <v>609</v>
      </c>
      <c r="CG1491">
        <v>6</v>
      </c>
      <c r="CH1491" t="s">
        <v>4856</v>
      </c>
      <c r="CJ1491" t="s">
        <v>3723</v>
      </c>
      <c r="CU1491">
        <v>769</v>
      </c>
      <c r="CV1491">
        <v>765.2</v>
      </c>
      <c r="CW1491" t="s">
        <v>5113</v>
      </c>
      <c r="CX1491">
        <v>0</v>
      </c>
      <c r="CY1491" t="s">
        <v>677</v>
      </c>
    </row>
    <row r="1492" spans="1:103" hidden="1">
      <c r="B1492">
        <v>73292</v>
      </c>
      <c r="C1492" t="s">
        <v>1639</v>
      </c>
      <c r="D1492" t="s">
        <v>592</v>
      </c>
      <c r="E1492" t="s">
        <v>3163</v>
      </c>
      <c r="F1492" t="s">
        <v>594</v>
      </c>
      <c r="G1492" t="s">
        <v>5119</v>
      </c>
      <c r="H1492">
        <v>9171</v>
      </c>
      <c r="I1492" t="s">
        <v>616</v>
      </c>
      <c r="J1492" t="s">
        <v>917</v>
      </c>
      <c r="K1492">
        <v>7435</v>
      </c>
      <c r="L1492" t="s">
        <v>874</v>
      </c>
      <c r="M1492" t="s">
        <v>3712</v>
      </c>
      <c r="N1492" t="s">
        <v>5085</v>
      </c>
      <c r="O1492" t="s">
        <v>5071</v>
      </c>
      <c r="P1492" t="s">
        <v>5109</v>
      </c>
      <c r="Q1492" t="s">
        <v>642</v>
      </c>
      <c r="R1492">
        <v>390</v>
      </c>
      <c r="S1492">
        <v>390</v>
      </c>
      <c r="T1492">
        <v>345</v>
      </c>
      <c r="U1492">
        <v>22</v>
      </c>
      <c r="V1492">
        <v>22</v>
      </c>
      <c r="W1492">
        <v>21</v>
      </c>
      <c r="Y1492" t="s">
        <v>5040</v>
      </c>
      <c r="Z1492">
        <v>1E-4</v>
      </c>
      <c r="AA1492">
        <v>2.0000000000000001E-4</v>
      </c>
      <c r="AB1492">
        <v>4.3E-3</v>
      </c>
      <c r="AC1492">
        <v>1.3599999999999999E-2</v>
      </c>
      <c r="AD1492" t="s">
        <v>606</v>
      </c>
      <c r="AE1492">
        <v>0.85460000000000003</v>
      </c>
      <c r="AF1492">
        <v>7.1400000000000005E-2</v>
      </c>
      <c r="AG1492">
        <v>3.4099999999999998E-2</v>
      </c>
      <c r="AH1492">
        <v>4.1999999999999997E-3</v>
      </c>
      <c r="AI1492">
        <v>8.8000000000000005E-3</v>
      </c>
      <c r="AJ1492">
        <v>2.0999999999999999E-3</v>
      </c>
      <c r="AK1492">
        <v>2.3E-3</v>
      </c>
      <c r="AL1492">
        <v>1.01E-3</v>
      </c>
      <c r="AM1492">
        <v>2.9999999999999997E-4</v>
      </c>
      <c r="AN1492">
        <v>6.9999999999999999E-4</v>
      </c>
      <c r="AO1492">
        <v>1.2E-4</v>
      </c>
      <c r="AP1492">
        <v>0</v>
      </c>
      <c r="AQ1492" t="s">
        <v>607</v>
      </c>
      <c r="AR1492" t="s">
        <v>607</v>
      </c>
      <c r="AS1492" t="s">
        <v>607</v>
      </c>
      <c r="AT1492" t="s">
        <v>607</v>
      </c>
      <c r="AU1492" t="s">
        <v>606</v>
      </c>
      <c r="BK1492">
        <v>1.2999999999999999E-4</v>
      </c>
      <c r="BL1492">
        <v>2.0000000000000002E-5</v>
      </c>
      <c r="BM1492">
        <v>1.7000000000000001E-4</v>
      </c>
      <c r="BN1492">
        <v>2.0000000000000002E-5</v>
      </c>
      <c r="BO1492">
        <v>1.0000000000000001E-5</v>
      </c>
      <c r="BP1492">
        <v>5.0000000000000002E-5</v>
      </c>
      <c r="BQ1492">
        <v>0</v>
      </c>
      <c r="BR1492">
        <v>7.6999999999999996E-4</v>
      </c>
      <c r="BS1492">
        <v>2.7E-4</v>
      </c>
      <c r="BT1492">
        <v>4.0000000000000002E-4</v>
      </c>
      <c r="BU1492">
        <v>3.3E-4</v>
      </c>
      <c r="BV1492">
        <v>0.67700000000000005</v>
      </c>
      <c r="BW1492">
        <v>0.8297312</v>
      </c>
      <c r="BX1492">
        <v>19.600000000000001</v>
      </c>
      <c r="BY1492">
        <v>4615.2</v>
      </c>
      <c r="BZ1492">
        <v>211.8</v>
      </c>
      <c r="CB1492">
        <v>98.8</v>
      </c>
      <c r="CC1492">
        <v>3.411307726</v>
      </c>
      <c r="CD1492">
        <v>3.4084081140000002</v>
      </c>
      <c r="CE1492">
        <v>197.14</v>
      </c>
      <c r="CF1492" t="s">
        <v>609</v>
      </c>
      <c r="CG1492">
        <v>0</v>
      </c>
      <c r="CH1492" t="s">
        <v>918</v>
      </c>
      <c r="CJ1492" t="s">
        <v>919</v>
      </c>
      <c r="CL1492">
        <v>1117</v>
      </c>
      <c r="CM1492">
        <v>1119.5</v>
      </c>
      <c r="CN1492">
        <v>1102</v>
      </c>
      <c r="CO1492">
        <v>1110</v>
      </c>
      <c r="CP1492">
        <v>1102</v>
      </c>
      <c r="CQ1492">
        <v>1110</v>
      </c>
      <c r="CU1492">
        <v>734</v>
      </c>
      <c r="CV1492">
        <v>729.9</v>
      </c>
      <c r="CW1492" t="s">
        <v>5113</v>
      </c>
      <c r="CX1492">
        <v>0</v>
      </c>
      <c r="CY1492" t="s">
        <v>677</v>
      </c>
    </row>
    <row r="1493" spans="1:103" hidden="1">
      <c r="B1493">
        <v>84012</v>
      </c>
      <c r="C1493" t="s">
        <v>3187</v>
      </c>
      <c r="D1493" t="s">
        <v>592</v>
      </c>
      <c r="E1493" t="s">
        <v>3163</v>
      </c>
      <c r="F1493" t="s">
        <v>594</v>
      </c>
      <c r="G1493" t="s">
        <v>5120</v>
      </c>
      <c r="H1493">
        <v>8365</v>
      </c>
      <c r="I1493" t="s">
        <v>616</v>
      </c>
      <c r="J1493" t="s">
        <v>917</v>
      </c>
      <c r="L1493" t="s">
        <v>874</v>
      </c>
      <c r="N1493" t="s">
        <v>5085</v>
      </c>
      <c r="O1493" t="s">
        <v>5071</v>
      </c>
      <c r="P1493" t="s">
        <v>5109</v>
      </c>
      <c r="Q1493" t="s">
        <v>1644</v>
      </c>
      <c r="R1493">
        <v>1200</v>
      </c>
      <c r="S1493">
        <v>1200</v>
      </c>
      <c r="T1493">
        <v>908</v>
      </c>
      <c r="U1493">
        <v>22</v>
      </c>
      <c r="V1493">
        <v>22</v>
      </c>
      <c r="W1493">
        <v>21</v>
      </c>
      <c r="Z1493">
        <v>1E-4</v>
      </c>
      <c r="AA1493">
        <v>2.9999999999999997E-4</v>
      </c>
      <c r="AB1493">
        <v>7.3000000000000001E-3</v>
      </c>
      <c r="AC1493">
        <v>8.0000000000000002E-3</v>
      </c>
      <c r="AD1493" t="s">
        <v>607</v>
      </c>
      <c r="AE1493">
        <v>0.85150000000000003</v>
      </c>
      <c r="AF1493">
        <v>7.1800000000000003E-2</v>
      </c>
      <c r="AG1493">
        <v>3.7100000000000001E-2</v>
      </c>
      <c r="AH1493">
        <v>4.8999999999999998E-3</v>
      </c>
      <c r="AI1493">
        <v>1.01E-2</v>
      </c>
      <c r="AJ1493">
        <v>2.3999999999999998E-3</v>
      </c>
      <c r="AK1493">
        <v>2.5999999999999999E-3</v>
      </c>
      <c r="AL1493">
        <v>1.1100000000000001E-3</v>
      </c>
      <c r="AM1493">
        <v>2.2000000000000001E-4</v>
      </c>
      <c r="AN1493">
        <v>5.1000000000000004E-4</v>
      </c>
      <c r="AO1493">
        <v>6.9999999999999994E-5</v>
      </c>
      <c r="AP1493">
        <v>0</v>
      </c>
      <c r="AQ1493" t="s">
        <v>607</v>
      </c>
      <c r="AR1493" t="s">
        <v>607</v>
      </c>
      <c r="AS1493" t="s">
        <v>606</v>
      </c>
      <c r="AT1493" t="s">
        <v>606</v>
      </c>
      <c r="AU1493" t="s">
        <v>606</v>
      </c>
      <c r="BK1493">
        <v>1.3999999999999999E-4</v>
      </c>
      <c r="BL1493">
        <v>2.0000000000000002E-5</v>
      </c>
      <c r="BM1493">
        <v>9.0000000000000006E-5</v>
      </c>
      <c r="BN1493">
        <v>1.0000000000000001E-5</v>
      </c>
      <c r="BO1493">
        <v>0</v>
      </c>
      <c r="BP1493">
        <v>2.0000000000000002E-5</v>
      </c>
      <c r="BQ1493">
        <v>0</v>
      </c>
      <c r="BR1493">
        <v>7.6999999999999996E-4</v>
      </c>
      <c r="BS1493">
        <v>2.9E-4</v>
      </c>
      <c r="BT1493">
        <v>3.5E-4</v>
      </c>
      <c r="BU1493">
        <v>2.9999999999999997E-4</v>
      </c>
      <c r="BV1493">
        <v>0.67900000000000005</v>
      </c>
      <c r="BW1493">
        <v>0.83218239999999999</v>
      </c>
      <c r="BX1493">
        <v>19.600000000000001</v>
      </c>
      <c r="BY1493">
        <v>4593</v>
      </c>
      <c r="BZ1493">
        <v>212</v>
      </c>
      <c r="CB1493">
        <v>95.9</v>
      </c>
      <c r="CC1493">
        <v>3.311178248</v>
      </c>
      <c r="CD1493">
        <v>3.3083637459999999</v>
      </c>
      <c r="CE1493">
        <v>191.63</v>
      </c>
      <c r="CF1493" t="s">
        <v>609</v>
      </c>
      <c r="CG1493">
        <v>2.5</v>
      </c>
      <c r="CH1493" t="s">
        <v>1645</v>
      </c>
      <c r="CJ1493" t="s">
        <v>919</v>
      </c>
      <c r="CW1493" t="s">
        <v>5113</v>
      </c>
      <c r="CX1493">
        <v>0</v>
      </c>
      <c r="CY1493" t="s">
        <v>677</v>
      </c>
    </row>
    <row r="1494" spans="1:103" hidden="1">
      <c r="B1494">
        <v>73291</v>
      </c>
      <c r="C1494" t="s">
        <v>5121</v>
      </c>
      <c r="D1494" t="s">
        <v>592</v>
      </c>
      <c r="E1494" t="s">
        <v>3163</v>
      </c>
      <c r="F1494" t="s">
        <v>594</v>
      </c>
      <c r="G1494" t="s">
        <v>5122</v>
      </c>
      <c r="H1494">
        <v>9657</v>
      </c>
      <c r="I1494" t="s">
        <v>616</v>
      </c>
      <c r="J1494" t="s">
        <v>4097</v>
      </c>
      <c r="K1494">
        <v>7507</v>
      </c>
      <c r="L1494" t="s">
        <v>874</v>
      </c>
      <c r="M1494" t="s">
        <v>3726</v>
      </c>
      <c r="N1494" t="s">
        <v>5085</v>
      </c>
      <c r="O1494" t="s">
        <v>5071</v>
      </c>
      <c r="P1494" t="s">
        <v>5112</v>
      </c>
      <c r="Q1494" t="s">
        <v>823</v>
      </c>
      <c r="R1494">
        <v>450</v>
      </c>
      <c r="S1494">
        <v>450</v>
      </c>
      <c r="T1494">
        <v>372</v>
      </c>
      <c r="U1494">
        <v>23</v>
      </c>
      <c r="V1494">
        <v>23</v>
      </c>
      <c r="W1494">
        <v>22</v>
      </c>
      <c r="Z1494">
        <v>1E-4</v>
      </c>
      <c r="AA1494">
        <v>2.9999999999999997E-4</v>
      </c>
      <c r="AB1494">
        <v>6.1000000000000004E-3</v>
      </c>
      <c r="AC1494">
        <v>1.23E-2</v>
      </c>
      <c r="AD1494" t="s">
        <v>606</v>
      </c>
      <c r="AE1494">
        <v>0.83130000000000004</v>
      </c>
      <c r="AF1494">
        <v>7.4099999999999999E-2</v>
      </c>
      <c r="AG1494">
        <v>4.5199999999999997E-2</v>
      </c>
      <c r="AH1494">
        <v>5.1999999999999998E-3</v>
      </c>
      <c r="AI1494">
        <v>1.2999999999999999E-2</v>
      </c>
      <c r="AJ1494">
        <v>3.0999999999999999E-3</v>
      </c>
      <c r="AK1494">
        <v>3.5000000000000001E-3</v>
      </c>
      <c r="AL1494">
        <v>1.5399999999999999E-3</v>
      </c>
      <c r="AM1494">
        <v>3.3E-4</v>
      </c>
      <c r="AN1494">
        <v>9.2000000000000003E-4</v>
      </c>
      <c r="AO1494">
        <v>4.0000000000000003E-5</v>
      </c>
      <c r="AP1494">
        <v>0</v>
      </c>
      <c r="AQ1494" t="s">
        <v>607</v>
      </c>
      <c r="AR1494" t="s">
        <v>607</v>
      </c>
      <c r="AS1494" t="s">
        <v>606</v>
      </c>
      <c r="AT1494" t="s">
        <v>606</v>
      </c>
      <c r="AU1494" t="s">
        <v>606</v>
      </c>
      <c r="BK1494">
        <v>1.3999999999999999E-4</v>
      </c>
      <c r="BL1494">
        <v>3.0000000000000001E-5</v>
      </c>
      <c r="BM1494">
        <v>1.7000000000000001E-4</v>
      </c>
      <c r="BN1494">
        <v>1.0000000000000001E-5</v>
      </c>
      <c r="BO1494">
        <v>1.0000000000000001E-5</v>
      </c>
      <c r="BP1494">
        <v>4.0000000000000003E-5</v>
      </c>
      <c r="BQ1494">
        <v>0</v>
      </c>
      <c r="BR1494">
        <v>1.1299999999999999E-3</v>
      </c>
      <c r="BS1494">
        <v>4.0999999999999999E-4</v>
      </c>
      <c r="BT1494">
        <v>5.1999999999999995E-4</v>
      </c>
      <c r="BU1494">
        <v>5.1000000000000004E-4</v>
      </c>
      <c r="BV1494">
        <v>0.70599999999999996</v>
      </c>
      <c r="BW1494">
        <v>0.86527359999999998</v>
      </c>
      <c r="BX1494">
        <v>20.399999999999999</v>
      </c>
      <c r="BY1494">
        <v>4596.7</v>
      </c>
      <c r="BZ1494">
        <v>216.2</v>
      </c>
      <c r="CB1494">
        <v>97.4</v>
      </c>
      <c r="CC1494">
        <v>3.3629693569999999</v>
      </c>
      <c r="CD1494">
        <v>3.3601108329999998</v>
      </c>
      <c r="CE1494">
        <v>194.87</v>
      </c>
      <c r="CF1494" t="s">
        <v>609</v>
      </c>
      <c r="CG1494">
        <v>0</v>
      </c>
      <c r="CH1494" t="s">
        <v>4098</v>
      </c>
      <c r="CJ1494" t="s">
        <v>1656</v>
      </c>
      <c r="CL1494">
        <v>1122</v>
      </c>
      <c r="CM1494">
        <v>1124</v>
      </c>
      <c r="CN1494">
        <v>1114</v>
      </c>
      <c r="CO1494">
        <v>1119.5</v>
      </c>
      <c r="CP1494">
        <v>1082.5</v>
      </c>
      <c r="CQ1494">
        <v>1088.5</v>
      </c>
      <c r="CU1494">
        <v>742.4</v>
      </c>
      <c r="CV1494">
        <v>738.2</v>
      </c>
      <c r="CW1494" t="s">
        <v>5113</v>
      </c>
      <c r="CX1494">
        <v>0</v>
      </c>
      <c r="CY1494" t="s">
        <v>677</v>
      </c>
    </row>
    <row r="1495" spans="1:103" hidden="1">
      <c r="B1495">
        <v>73296</v>
      </c>
      <c r="C1495" t="s">
        <v>4080</v>
      </c>
      <c r="D1495" t="s">
        <v>592</v>
      </c>
      <c r="E1495" t="s">
        <v>3163</v>
      </c>
      <c r="F1495" t="s">
        <v>594</v>
      </c>
      <c r="G1495" t="s">
        <v>5123</v>
      </c>
      <c r="H1495">
        <v>8030</v>
      </c>
      <c r="I1495" t="s">
        <v>616</v>
      </c>
      <c r="J1495" t="s">
        <v>4082</v>
      </c>
      <c r="K1495">
        <v>3160</v>
      </c>
      <c r="L1495" t="s">
        <v>874</v>
      </c>
      <c r="M1495" t="s">
        <v>3726</v>
      </c>
      <c r="N1495" t="s">
        <v>5085</v>
      </c>
      <c r="O1495" t="s">
        <v>5071</v>
      </c>
      <c r="P1495" t="s">
        <v>5112</v>
      </c>
      <c r="Q1495" t="s">
        <v>823</v>
      </c>
      <c r="R1495">
        <v>450</v>
      </c>
      <c r="S1495">
        <v>450</v>
      </c>
      <c r="T1495">
        <v>377</v>
      </c>
      <c r="U1495">
        <v>19</v>
      </c>
      <c r="V1495">
        <v>19</v>
      </c>
      <c r="W1495">
        <v>22</v>
      </c>
      <c r="Z1495">
        <v>1E-4</v>
      </c>
      <c r="AA1495">
        <v>2.9999999999999997E-4</v>
      </c>
      <c r="AB1495">
        <v>6.4999999999999997E-3</v>
      </c>
      <c r="AC1495">
        <v>9.7999999999999997E-3</v>
      </c>
      <c r="AD1495" t="s">
        <v>606</v>
      </c>
      <c r="AE1495">
        <v>0.83930000000000005</v>
      </c>
      <c r="AF1495">
        <v>7.2499999999999995E-2</v>
      </c>
      <c r="AG1495">
        <v>4.48E-2</v>
      </c>
      <c r="AH1495">
        <v>5.1000000000000004E-3</v>
      </c>
      <c r="AI1495">
        <v>1.23E-2</v>
      </c>
      <c r="AJ1495">
        <v>2.5000000000000001E-3</v>
      </c>
      <c r="AK1495">
        <v>2.8E-3</v>
      </c>
      <c r="AL1495">
        <v>1.1299999999999999E-3</v>
      </c>
      <c r="AM1495">
        <v>3.8000000000000002E-4</v>
      </c>
      <c r="AN1495">
        <v>4.8000000000000001E-4</v>
      </c>
      <c r="AO1495">
        <v>6.0000000000000002E-5</v>
      </c>
      <c r="AP1495">
        <v>0</v>
      </c>
      <c r="AQ1495" t="s">
        <v>607</v>
      </c>
      <c r="AR1495" t="s">
        <v>606</v>
      </c>
      <c r="AS1495" t="s">
        <v>606</v>
      </c>
      <c r="AT1495" t="s">
        <v>606</v>
      </c>
      <c r="AU1495" t="s">
        <v>606</v>
      </c>
      <c r="BK1495">
        <v>9.0000000000000006E-5</v>
      </c>
      <c r="BL1495">
        <v>2.0000000000000002E-5</v>
      </c>
      <c r="BM1495">
        <v>9.0000000000000006E-5</v>
      </c>
      <c r="BN1495">
        <v>1.0000000000000001E-5</v>
      </c>
      <c r="BO1495">
        <v>1.0000000000000001E-5</v>
      </c>
      <c r="BP1495">
        <v>2.0000000000000002E-5</v>
      </c>
      <c r="BQ1495">
        <v>0</v>
      </c>
      <c r="BR1495">
        <v>7.5000000000000002E-4</v>
      </c>
      <c r="BS1495">
        <v>2.7999999999999998E-4</v>
      </c>
      <c r="BT1495">
        <v>3.5E-4</v>
      </c>
      <c r="BU1495">
        <v>3.3E-4</v>
      </c>
      <c r="BV1495">
        <v>0.69199999999999995</v>
      </c>
      <c r="BW1495">
        <v>0.84811519999999996</v>
      </c>
      <c r="BX1495">
        <v>20</v>
      </c>
      <c r="BY1495">
        <v>4594</v>
      </c>
      <c r="BZ1495">
        <v>214.4</v>
      </c>
      <c r="CB1495">
        <v>97</v>
      </c>
      <c r="CC1495">
        <v>3.3491583939999998</v>
      </c>
      <c r="CD1495">
        <v>3.3463116099999999</v>
      </c>
      <c r="CE1495">
        <v>194.06</v>
      </c>
      <c r="CF1495" t="s">
        <v>609</v>
      </c>
      <c r="CG1495">
        <v>0</v>
      </c>
      <c r="CH1495" t="s">
        <v>4084</v>
      </c>
      <c r="CJ1495" t="s">
        <v>914</v>
      </c>
      <c r="CU1495">
        <v>700.9</v>
      </c>
      <c r="CV1495">
        <v>697.3</v>
      </c>
      <c r="CW1495" t="s">
        <v>5113</v>
      </c>
      <c r="CX1495">
        <v>0</v>
      </c>
      <c r="CY1495" t="s">
        <v>677</v>
      </c>
    </row>
    <row r="1496" spans="1:103" hidden="1">
      <c r="B1496">
        <v>73299</v>
      </c>
      <c r="C1496" t="s">
        <v>4743</v>
      </c>
      <c r="D1496" t="s">
        <v>592</v>
      </c>
      <c r="E1496" t="s">
        <v>3163</v>
      </c>
      <c r="F1496" t="s">
        <v>594</v>
      </c>
      <c r="G1496" t="s">
        <v>5124</v>
      </c>
      <c r="H1496">
        <v>10319</v>
      </c>
      <c r="I1496" t="s">
        <v>616</v>
      </c>
      <c r="J1496" t="s">
        <v>899</v>
      </c>
      <c r="K1496">
        <v>7379</v>
      </c>
      <c r="L1496" t="s">
        <v>874</v>
      </c>
      <c r="M1496" t="s">
        <v>3726</v>
      </c>
      <c r="N1496" t="s">
        <v>5085</v>
      </c>
      <c r="O1496" t="s">
        <v>5071</v>
      </c>
      <c r="P1496" t="s">
        <v>5109</v>
      </c>
      <c r="Q1496" t="s">
        <v>642</v>
      </c>
      <c r="R1496">
        <v>350</v>
      </c>
      <c r="S1496">
        <v>350</v>
      </c>
      <c r="T1496">
        <v>345</v>
      </c>
      <c r="U1496">
        <v>21</v>
      </c>
      <c r="V1496">
        <v>21</v>
      </c>
      <c r="W1496">
        <v>21</v>
      </c>
      <c r="Y1496" t="s">
        <v>4445</v>
      </c>
      <c r="Z1496">
        <v>2.0000000000000001E-4</v>
      </c>
      <c r="AA1496">
        <v>2.0000000000000001E-4</v>
      </c>
      <c r="AB1496">
        <v>5.4000000000000003E-3</v>
      </c>
      <c r="AC1496">
        <v>1.1599999999999999E-2</v>
      </c>
      <c r="AD1496" t="s">
        <v>606</v>
      </c>
      <c r="AE1496">
        <v>0.83650000000000002</v>
      </c>
      <c r="AF1496">
        <v>7.4999999999999997E-2</v>
      </c>
      <c r="AG1496">
        <v>4.4600000000000001E-2</v>
      </c>
      <c r="AH1496">
        <v>5.1000000000000004E-3</v>
      </c>
      <c r="AI1496">
        <v>1.2500000000000001E-2</v>
      </c>
      <c r="AJ1496">
        <v>2.5000000000000001E-3</v>
      </c>
      <c r="AK1496">
        <v>2.8E-3</v>
      </c>
      <c r="AL1496">
        <v>9.7999999999999997E-4</v>
      </c>
      <c r="AM1496">
        <v>1.9000000000000001E-4</v>
      </c>
      <c r="AN1496">
        <v>5.5000000000000003E-4</v>
      </c>
      <c r="AO1496">
        <v>6.0000000000000002E-5</v>
      </c>
      <c r="AP1496">
        <v>0</v>
      </c>
      <c r="AQ1496" t="s">
        <v>607</v>
      </c>
      <c r="AR1496" t="s">
        <v>607</v>
      </c>
      <c r="AS1496" t="s">
        <v>607</v>
      </c>
      <c r="AT1496" t="s">
        <v>607</v>
      </c>
      <c r="AU1496" t="s">
        <v>606</v>
      </c>
      <c r="BK1496">
        <v>9.0000000000000006E-5</v>
      </c>
      <c r="BL1496">
        <v>2.0000000000000002E-5</v>
      </c>
      <c r="BM1496">
        <v>8.0000000000000007E-5</v>
      </c>
      <c r="BN1496">
        <v>1.0000000000000001E-5</v>
      </c>
      <c r="BO1496">
        <v>1.0000000000000001E-5</v>
      </c>
      <c r="BP1496">
        <v>2.0000000000000002E-5</v>
      </c>
      <c r="BQ1496">
        <v>0</v>
      </c>
      <c r="BR1496">
        <v>6.9999999999999999E-4</v>
      </c>
      <c r="BS1496">
        <v>2.7E-4</v>
      </c>
      <c r="BT1496">
        <v>3.5E-4</v>
      </c>
      <c r="BU1496">
        <v>2.7E-4</v>
      </c>
      <c r="BV1496">
        <v>0.69399999999999995</v>
      </c>
      <c r="BW1496">
        <v>0.85056639999999994</v>
      </c>
      <c r="BX1496">
        <v>20</v>
      </c>
      <c r="BY1496">
        <v>4601.5</v>
      </c>
      <c r="BZ1496">
        <v>214.8</v>
      </c>
      <c r="CB1496">
        <v>96.8</v>
      </c>
      <c r="CC1496">
        <v>3.3422529129999998</v>
      </c>
      <c r="CD1496">
        <v>3.3394119980000001</v>
      </c>
      <c r="CE1496">
        <v>193.53</v>
      </c>
      <c r="CF1496" t="s">
        <v>609</v>
      </c>
      <c r="CG1496">
        <v>0</v>
      </c>
      <c r="CH1496" t="s">
        <v>901</v>
      </c>
      <c r="CJ1496" t="s">
        <v>902</v>
      </c>
      <c r="CL1496">
        <v>1092</v>
      </c>
      <c r="CM1496">
        <v>1095.5</v>
      </c>
      <c r="CN1496">
        <v>1055</v>
      </c>
      <c r="CO1496">
        <v>1059.5</v>
      </c>
      <c r="CP1496">
        <v>1055</v>
      </c>
      <c r="CQ1496">
        <v>1059.5</v>
      </c>
      <c r="CU1496">
        <v>713.2</v>
      </c>
      <c r="CV1496">
        <v>708.7</v>
      </c>
      <c r="CW1496" t="s">
        <v>5113</v>
      </c>
      <c r="CX1496">
        <v>0</v>
      </c>
      <c r="CY1496" t="s">
        <v>677</v>
      </c>
    </row>
    <row r="1497" spans="1:103" hidden="1">
      <c r="B1497">
        <v>73297</v>
      </c>
      <c r="C1497" t="s">
        <v>3729</v>
      </c>
      <c r="D1497" t="s">
        <v>592</v>
      </c>
      <c r="E1497" t="s">
        <v>3163</v>
      </c>
      <c r="F1497" t="s">
        <v>594</v>
      </c>
      <c r="G1497" t="s">
        <v>5125</v>
      </c>
      <c r="H1497">
        <v>7889</v>
      </c>
      <c r="I1497" t="s">
        <v>616</v>
      </c>
      <c r="J1497" t="s">
        <v>884</v>
      </c>
      <c r="K1497">
        <v>7724</v>
      </c>
      <c r="L1497" t="s">
        <v>874</v>
      </c>
      <c r="M1497" t="s">
        <v>3726</v>
      </c>
      <c r="N1497" t="s">
        <v>5085</v>
      </c>
      <c r="O1497" t="s">
        <v>5071</v>
      </c>
      <c r="P1497" t="s">
        <v>5109</v>
      </c>
      <c r="Q1497" t="s">
        <v>642</v>
      </c>
      <c r="R1497">
        <v>410</v>
      </c>
      <c r="S1497">
        <v>410</v>
      </c>
      <c r="T1497">
        <v>74</v>
      </c>
      <c r="U1497">
        <v>15</v>
      </c>
      <c r="V1497">
        <v>15</v>
      </c>
      <c r="W1497">
        <v>21</v>
      </c>
      <c r="Y1497" t="s">
        <v>5126</v>
      </c>
      <c r="Z1497">
        <v>1E-4</v>
      </c>
      <c r="AA1497">
        <v>2.9999999999999997E-4</v>
      </c>
      <c r="AB1497">
        <v>5.7000000000000002E-3</v>
      </c>
      <c r="AC1497">
        <v>1.09E-2</v>
      </c>
      <c r="AD1497" t="s">
        <v>606</v>
      </c>
      <c r="AE1497">
        <v>0.83930000000000005</v>
      </c>
      <c r="AF1497">
        <v>7.3499999999999996E-2</v>
      </c>
      <c r="AG1497">
        <v>4.2900000000000001E-2</v>
      </c>
      <c r="AH1497">
        <v>5.1000000000000004E-3</v>
      </c>
      <c r="AI1497">
        <v>1.23E-2</v>
      </c>
      <c r="AJ1497">
        <v>2.7000000000000001E-3</v>
      </c>
      <c r="AK1497">
        <v>3.0999999999999999E-3</v>
      </c>
      <c r="AL1497">
        <v>1.09E-3</v>
      </c>
      <c r="AM1497">
        <v>3.2000000000000003E-4</v>
      </c>
      <c r="AN1497">
        <v>5.5000000000000003E-4</v>
      </c>
      <c r="AO1497">
        <v>5.0000000000000002E-5</v>
      </c>
      <c r="AP1497">
        <v>0</v>
      </c>
      <c r="AQ1497" t="s">
        <v>607</v>
      </c>
      <c r="AR1497" t="s">
        <v>607</v>
      </c>
      <c r="AS1497" t="s">
        <v>607</v>
      </c>
      <c r="AT1497" t="s">
        <v>607</v>
      </c>
      <c r="AU1497" t="s">
        <v>606</v>
      </c>
      <c r="BK1497">
        <v>1E-4</v>
      </c>
      <c r="BL1497">
        <v>2.0000000000000002E-5</v>
      </c>
      <c r="BM1497">
        <v>1.1E-4</v>
      </c>
      <c r="BN1497">
        <v>1.0000000000000001E-5</v>
      </c>
      <c r="BO1497">
        <v>1.0000000000000001E-5</v>
      </c>
      <c r="BP1497">
        <v>3.0000000000000001E-5</v>
      </c>
      <c r="BQ1497">
        <v>0</v>
      </c>
      <c r="BR1497">
        <v>7.9000000000000001E-4</v>
      </c>
      <c r="BS1497">
        <v>2.9999999999999997E-4</v>
      </c>
      <c r="BT1497">
        <v>3.8000000000000002E-4</v>
      </c>
      <c r="BU1497">
        <v>3.4000000000000002E-4</v>
      </c>
      <c r="BV1497">
        <v>0.69399999999999995</v>
      </c>
      <c r="BW1497">
        <v>0.85056639999999994</v>
      </c>
      <c r="BX1497">
        <v>20</v>
      </c>
      <c r="BY1497">
        <v>4598.2</v>
      </c>
      <c r="BZ1497">
        <v>214.6</v>
      </c>
      <c r="CB1497">
        <v>97.9</v>
      </c>
      <c r="CC1497">
        <v>3.3802330600000001</v>
      </c>
      <c r="CD1497">
        <v>3.377359862</v>
      </c>
      <c r="CE1497">
        <v>195.92</v>
      </c>
      <c r="CF1497" t="s">
        <v>609</v>
      </c>
      <c r="CG1497">
        <v>0</v>
      </c>
      <c r="CH1497" t="s">
        <v>885</v>
      </c>
      <c r="CJ1497" t="s">
        <v>886</v>
      </c>
      <c r="CL1497">
        <v>1039</v>
      </c>
      <c r="CM1497">
        <v>1044</v>
      </c>
      <c r="CU1497">
        <v>697.6</v>
      </c>
      <c r="CV1497">
        <v>693.4</v>
      </c>
      <c r="CW1497" t="s">
        <v>5113</v>
      </c>
      <c r="CX1497">
        <v>0</v>
      </c>
      <c r="CY1497" t="s">
        <v>677</v>
      </c>
    </row>
    <row r="1498" spans="1:103" hidden="1">
      <c r="A1498" t="str">
        <f t="shared" ref="A1498:A1499" si="17">2&amp;J1498</f>
        <v>200/D-093-K/094-A-11/00</v>
      </c>
      <c r="B1498">
        <v>52717</v>
      </c>
      <c r="C1498" t="s">
        <v>3198</v>
      </c>
      <c r="D1498" t="s">
        <v>592</v>
      </c>
      <c r="E1498" t="s">
        <v>3163</v>
      </c>
      <c r="F1498" t="s">
        <v>594</v>
      </c>
      <c r="G1498" t="s">
        <v>5127</v>
      </c>
      <c r="H1498">
        <v>19050</v>
      </c>
      <c r="I1498" t="s">
        <v>616</v>
      </c>
      <c r="J1498" t="s">
        <v>667</v>
      </c>
      <c r="K1498" t="s">
        <v>773</v>
      </c>
      <c r="L1498" t="s">
        <v>874</v>
      </c>
      <c r="N1498" t="s">
        <v>5081</v>
      </c>
      <c r="O1498" t="s">
        <v>5085</v>
      </c>
      <c r="P1498" t="s">
        <v>5128</v>
      </c>
      <c r="Q1498" t="s">
        <v>3124</v>
      </c>
      <c r="R1498">
        <v>4500</v>
      </c>
      <c r="S1498">
        <v>4500</v>
      </c>
      <c r="T1498">
        <v>3339</v>
      </c>
      <c r="U1498">
        <v>20</v>
      </c>
      <c r="V1498">
        <v>20</v>
      </c>
      <c r="W1498">
        <v>23</v>
      </c>
      <c r="Y1498" t="s">
        <v>5129</v>
      </c>
      <c r="Z1498" t="s">
        <v>607</v>
      </c>
      <c r="AA1498">
        <v>1E-4</v>
      </c>
      <c r="AB1498">
        <v>2.2000000000000001E-3</v>
      </c>
      <c r="AC1498">
        <v>2.3E-2</v>
      </c>
      <c r="AD1498">
        <v>9.7999999999999997E-3</v>
      </c>
      <c r="AE1498">
        <v>0.82299999999999995</v>
      </c>
      <c r="AF1498">
        <v>8.1299999999999997E-2</v>
      </c>
      <c r="AG1498">
        <v>3.4099999999999998E-2</v>
      </c>
      <c r="AH1498">
        <v>6.1000000000000004E-3</v>
      </c>
      <c r="AI1498">
        <v>1.0800000000000001E-2</v>
      </c>
      <c r="AJ1498">
        <v>3.0999999999999999E-3</v>
      </c>
      <c r="AK1498">
        <v>3.0000000000000001E-3</v>
      </c>
      <c r="AL1498">
        <v>1.17E-3</v>
      </c>
      <c r="AM1498">
        <v>1.4999999999999999E-4</v>
      </c>
      <c r="AN1498">
        <v>4.4999999999999999E-4</v>
      </c>
      <c r="AO1498">
        <v>0</v>
      </c>
      <c r="AP1498">
        <v>0</v>
      </c>
      <c r="AQ1498" t="s">
        <v>607</v>
      </c>
      <c r="AR1498" t="s">
        <v>606</v>
      </c>
      <c r="AS1498" t="s">
        <v>607</v>
      </c>
      <c r="AT1498" t="s">
        <v>606</v>
      </c>
      <c r="AU1498" t="s">
        <v>606</v>
      </c>
      <c r="BK1498">
        <v>1.2999999999999999E-4</v>
      </c>
      <c r="BL1498">
        <v>5.0000000000000002E-5</v>
      </c>
      <c r="BM1498">
        <v>8.0000000000000007E-5</v>
      </c>
      <c r="BN1498">
        <v>0</v>
      </c>
      <c r="BO1498">
        <v>0</v>
      </c>
      <c r="BP1498">
        <v>0</v>
      </c>
      <c r="BQ1498">
        <v>0</v>
      </c>
      <c r="BR1498">
        <v>7.7999999999999999E-4</v>
      </c>
      <c r="BS1498">
        <v>2.3000000000000001E-4</v>
      </c>
      <c r="BT1498">
        <v>2.9E-4</v>
      </c>
      <c r="BU1498">
        <v>1.7000000000000001E-4</v>
      </c>
      <c r="BV1498">
        <v>0.70299999999999996</v>
      </c>
      <c r="BW1498">
        <v>0.86159680000000005</v>
      </c>
      <c r="BX1498">
        <v>20.3</v>
      </c>
      <c r="BY1498">
        <v>4686.2</v>
      </c>
      <c r="BZ1498">
        <v>216.9</v>
      </c>
      <c r="CB1498">
        <v>93.4</v>
      </c>
      <c r="CC1498">
        <v>3.2248597320000001</v>
      </c>
      <c r="CD1498">
        <v>3.2221186020000001</v>
      </c>
      <c r="CE1498">
        <v>185.89</v>
      </c>
      <c r="CF1498" t="s">
        <v>673</v>
      </c>
      <c r="CG1498">
        <v>9800</v>
      </c>
      <c r="CH1498" t="s">
        <v>674</v>
      </c>
      <c r="CI1498" t="s">
        <v>5075</v>
      </c>
      <c r="CJ1498" t="s">
        <v>675</v>
      </c>
      <c r="CL1498" t="s">
        <v>779</v>
      </c>
      <c r="CM1498" t="s">
        <v>779</v>
      </c>
      <c r="CU1498" t="s">
        <v>780</v>
      </c>
      <c r="CV1498" t="s">
        <v>780</v>
      </c>
      <c r="CW1498" t="s">
        <v>5130</v>
      </c>
      <c r="CX1498">
        <v>6600</v>
      </c>
      <c r="CY1498" t="s">
        <v>677</v>
      </c>
    </row>
    <row r="1499" spans="1:103" hidden="1">
      <c r="A1499" t="str">
        <f t="shared" si="17"/>
        <v>200/D-093-K/094-A-11/00</v>
      </c>
      <c r="B1499">
        <v>85444</v>
      </c>
      <c r="C1499" t="s">
        <v>3079</v>
      </c>
      <c r="D1499" t="s">
        <v>592</v>
      </c>
      <c r="E1499" t="s">
        <v>3163</v>
      </c>
      <c r="F1499" t="s">
        <v>594</v>
      </c>
      <c r="G1499" t="s">
        <v>5131</v>
      </c>
      <c r="H1499">
        <v>6889</v>
      </c>
      <c r="I1499" t="s">
        <v>616</v>
      </c>
      <c r="J1499" t="s">
        <v>667</v>
      </c>
      <c r="K1499" t="s">
        <v>773</v>
      </c>
      <c r="L1499" t="s">
        <v>864</v>
      </c>
      <c r="N1499" t="s">
        <v>5081</v>
      </c>
      <c r="O1499" t="s">
        <v>5085</v>
      </c>
      <c r="P1499" t="s">
        <v>5132</v>
      </c>
      <c r="Q1499" t="s">
        <v>3742</v>
      </c>
      <c r="R1499">
        <v>4600</v>
      </c>
      <c r="S1499">
        <v>4600</v>
      </c>
      <c r="T1499">
        <v>3797</v>
      </c>
      <c r="U1499">
        <v>25</v>
      </c>
      <c r="V1499">
        <v>25</v>
      </c>
      <c r="W1499">
        <v>23</v>
      </c>
      <c r="Z1499" t="s">
        <v>607</v>
      </c>
      <c r="AA1499">
        <v>1E-4</v>
      </c>
      <c r="AB1499">
        <v>2.3999999999999998E-3</v>
      </c>
      <c r="AC1499">
        <v>2.3099999999999999E-2</v>
      </c>
      <c r="AD1499">
        <v>9.7000000000000003E-3</v>
      </c>
      <c r="AE1499">
        <v>0.82720000000000005</v>
      </c>
      <c r="AF1499">
        <v>8.0699999999999994E-2</v>
      </c>
      <c r="AG1499">
        <v>3.3000000000000002E-2</v>
      </c>
      <c r="AH1499">
        <v>4.8999999999999998E-3</v>
      </c>
      <c r="AI1499">
        <v>9.5999999999999992E-3</v>
      </c>
      <c r="AJ1499">
        <v>2.8999999999999998E-3</v>
      </c>
      <c r="AK1499">
        <v>2.8E-3</v>
      </c>
      <c r="AL1499">
        <v>1.16E-3</v>
      </c>
      <c r="AM1499">
        <v>2.0000000000000001E-4</v>
      </c>
      <c r="AN1499">
        <v>4.0999999999999999E-4</v>
      </c>
      <c r="AO1499">
        <v>0</v>
      </c>
      <c r="AP1499">
        <v>0</v>
      </c>
      <c r="AQ1499" t="s">
        <v>607</v>
      </c>
      <c r="AR1499" t="s">
        <v>606</v>
      </c>
      <c r="AS1499" t="s">
        <v>606</v>
      </c>
      <c r="AT1499" t="s">
        <v>606</v>
      </c>
      <c r="AU1499" t="s">
        <v>606</v>
      </c>
      <c r="BK1499">
        <v>1.6000000000000001E-4</v>
      </c>
      <c r="BL1499">
        <v>5.0000000000000002E-5</v>
      </c>
      <c r="BM1499">
        <v>1.1E-4</v>
      </c>
      <c r="BN1499">
        <v>0</v>
      </c>
      <c r="BO1499">
        <v>0</v>
      </c>
      <c r="BP1499">
        <v>0</v>
      </c>
      <c r="BQ1499">
        <v>0</v>
      </c>
      <c r="BR1499">
        <v>7.9000000000000001E-4</v>
      </c>
      <c r="BS1499">
        <v>2.4000000000000001E-4</v>
      </c>
      <c r="BT1499">
        <v>2.9999999999999997E-4</v>
      </c>
      <c r="BU1499">
        <v>1.8000000000000001E-4</v>
      </c>
      <c r="BV1499">
        <v>0.69699999999999995</v>
      </c>
      <c r="BW1499">
        <v>0.85424319999999998</v>
      </c>
      <c r="BX1499">
        <v>20.100000000000001</v>
      </c>
      <c r="BY1499">
        <v>4688.7</v>
      </c>
      <c r="BZ1499">
        <v>216.1</v>
      </c>
      <c r="CB1499">
        <v>93.3</v>
      </c>
      <c r="CC1499">
        <v>3.2214069919999999</v>
      </c>
      <c r="CD1499">
        <v>3.2186687960000002</v>
      </c>
      <c r="CE1499">
        <v>185.14</v>
      </c>
      <c r="CF1499" t="s">
        <v>673</v>
      </c>
      <c r="CG1499">
        <v>9700</v>
      </c>
      <c r="CH1499" t="s">
        <v>3743</v>
      </c>
      <c r="CI1499" t="s">
        <v>5075</v>
      </c>
      <c r="CJ1499" t="s">
        <v>675</v>
      </c>
      <c r="CL1499" t="s">
        <v>779</v>
      </c>
      <c r="CM1499" t="s">
        <v>779</v>
      </c>
      <c r="CR1499" t="s">
        <v>780</v>
      </c>
      <c r="CU1499" t="s">
        <v>780</v>
      </c>
      <c r="CV1499" t="s">
        <v>780</v>
      </c>
      <c r="CW1499" t="s">
        <v>5133</v>
      </c>
      <c r="CX1499">
        <v>5800</v>
      </c>
      <c r="CY1499" t="s">
        <v>677</v>
      </c>
    </row>
    <row r="1500" spans="1:103" hidden="1">
      <c r="B1500">
        <v>85445</v>
      </c>
      <c r="C1500" t="s">
        <v>2920</v>
      </c>
      <c r="D1500" t="s">
        <v>592</v>
      </c>
      <c r="E1500" t="s">
        <v>3163</v>
      </c>
      <c r="F1500" t="s">
        <v>594</v>
      </c>
      <c r="G1500" t="s">
        <v>5134</v>
      </c>
      <c r="H1500">
        <v>8341</v>
      </c>
      <c r="I1500" t="s">
        <v>616</v>
      </c>
      <c r="J1500" t="s">
        <v>2922</v>
      </c>
      <c r="L1500" t="s">
        <v>2923</v>
      </c>
      <c r="N1500" t="s">
        <v>5112</v>
      </c>
      <c r="O1500" t="s">
        <v>5078</v>
      </c>
      <c r="P1500" t="s">
        <v>5135</v>
      </c>
      <c r="Q1500" t="s">
        <v>5074</v>
      </c>
      <c r="R1500">
        <v>5000</v>
      </c>
      <c r="S1500">
        <v>5000</v>
      </c>
      <c r="T1500">
        <v>3423</v>
      </c>
      <c r="U1500">
        <v>27</v>
      </c>
      <c r="V1500">
        <v>27</v>
      </c>
      <c r="W1500">
        <v>22</v>
      </c>
      <c r="Z1500">
        <v>1E-4</v>
      </c>
      <c r="AA1500">
        <v>2.0000000000000001E-4</v>
      </c>
      <c r="AB1500">
        <v>3.5999999999999999E-3</v>
      </c>
      <c r="AC1500">
        <v>1.7399999999999999E-2</v>
      </c>
      <c r="AD1500">
        <v>7.1000000000000004E-3</v>
      </c>
      <c r="AE1500">
        <v>0.82599999999999996</v>
      </c>
      <c r="AF1500">
        <v>7.9600000000000004E-2</v>
      </c>
      <c r="AG1500">
        <v>3.5200000000000002E-2</v>
      </c>
      <c r="AH1500">
        <v>5.1999999999999998E-3</v>
      </c>
      <c r="AI1500">
        <v>1.06E-2</v>
      </c>
      <c r="AJ1500">
        <v>3.3E-3</v>
      </c>
      <c r="AK1500">
        <v>3.5999999999999999E-3</v>
      </c>
      <c r="AL1500">
        <v>2.0899999999999998E-3</v>
      </c>
      <c r="AM1500">
        <v>6.2E-4</v>
      </c>
      <c r="AN1500">
        <v>1.3799999999999999E-3</v>
      </c>
      <c r="AO1500">
        <v>3.0000000000000001E-5</v>
      </c>
      <c r="AP1500">
        <v>0</v>
      </c>
      <c r="AQ1500" t="s">
        <v>607</v>
      </c>
      <c r="AR1500" t="s">
        <v>607</v>
      </c>
      <c r="AS1500" t="s">
        <v>606</v>
      </c>
      <c r="AT1500" t="s">
        <v>606</v>
      </c>
      <c r="AU1500" t="s">
        <v>606</v>
      </c>
      <c r="BK1500">
        <v>3.1E-4</v>
      </c>
      <c r="BL1500">
        <v>6.0000000000000002E-5</v>
      </c>
      <c r="BM1500">
        <v>3.1E-4</v>
      </c>
      <c r="BN1500">
        <v>1.0000000000000001E-5</v>
      </c>
      <c r="BO1500">
        <v>1.0000000000000001E-5</v>
      </c>
      <c r="BP1500">
        <v>5.0000000000000002E-5</v>
      </c>
      <c r="BQ1500">
        <v>0</v>
      </c>
      <c r="BR1500">
        <v>1.5499999999999999E-3</v>
      </c>
      <c r="BS1500">
        <v>4.6999999999999999E-4</v>
      </c>
      <c r="BT1500">
        <v>5.9999999999999995E-4</v>
      </c>
      <c r="BU1500">
        <v>6.0999999999999997E-4</v>
      </c>
      <c r="BV1500">
        <v>0.70899999999999996</v>
      </c>
      <c r="BW1500">
        <v>0.86895040000000001</v>
      </c>
      <c r="BX1500">
        <v>20.5</v>
      </c>
      <c r="BY1500">
        <v>4649.8999999999996</v>
      </c>
      <c r="BZ1500">
        <v>217.3</v>
      </c>
      <c r="CB1500">
        <v>96.9</v>
      </c>
      <c r="CC1500">
        <v>3.3457056540000001</v>
      </c>
      <c r="CD1500">
        <v>3.342861804</v>
      </c>
      <c r="CE1500">
        <v>193.16</v>
      </c>
      <c r="CF1500" t="s">
        <v>673</v>
      </c>
      <c r="CG1500">
        <v>7100</v>
      </c>
      <c r="CH1500" t="s">
        <v>3805</v>
      </c>
      <c r="CI1500" t="s">
        <v>5075</v>
      </c>
      <c r="CJ1500" t="s">
        <v>2928</v>
      </c>
      <c r="CW1500" t="s">
        <v>5052</v>
      </c>
      <c r="CX1500">
        <v>3700</v>
      </c>
      <c r="CY1500" t="s">
        <v>677</v>
      </c>
    </row>
    <row r="1501" spans="1:103" hidden="1">
      <c r="B1501">
        <v>52299</v>
      </c>
      <c r="C1501" t="s">
        <v>5136</v>
      </c>
      <c r="D1501" t="s">
        <v>592</v>
      </c>
      <c r="E1501" t="s">
        <v>3163</v>
      </c>
      <c r="F1501" t="s">
        <v>594</v>
      </c>
      <c r="G1501" t="s">
        <v>5137</v>
      </c>
      <c r="H1501">
        <v>10285</v>
      </c>
      <c r="I1501" t="s">
        <v>616</v>
      </c>
      <c r="J1501" t="s">
        <v>3669</v>
      </c>
      <c r="K1501">
        <v>16092</v>
      </c>
      <c r="L1501" t="s">
        <v>2923</v>
      </c>
      <c r="M1501" t="s">
        <v>5138</v>
      </c>
      <c r="N1501" t="s">
        <v>5112</v>
      </c>
      <c r="O1501" t="s">
        <v>5078</v>
      </c>
      <c r="P1501" t="s">
        <v>5135</v>
      </c>
      <c r="Q1501" t="s">
        <v>642</v>
      </c>
      <c r="R1501">
        <v>400</v>
      </c>
      <c r="S1501">
        <v>400</v>
      </c>
      <c r="T1501">
        <v>303</v>
      </c>
      <c r="U1501">
        <v>21</v>
      </c>
      <c r="V1501">
        <v>21</v>
      </c>
      <c r="W1501">
        <v>23</v>
      </c>
      <c r="Z1501" t="s">
        <v>607</v>
      </c>
      <c r="AA1501">
        <v>2.0000000000000001E-4</v>
      </c>
      <c r="AB1501">
        <v>4.0000000000000001E-3</v>
      </c>
      <c r="AC1501">
        <v>2.06E-2</v>
      </c>
      <c r="AD1501">
        <v>8.3999999999999995E-3</v>
      </c>
      <c r="AE1501">
        <v>0.83679999999999999</v>
      </c>
      <c r="AF1501">
        <v>7.5999999999999998E-2</v>
      </c>
      <c r="AG1501">
        <v>3.1099999999999999E-2</v>
      </c>
      <c r="AH1501">
        <v>4.1000000000000003E-3</v>
      </c>
      <c r="AI1501">
        <v>8.8999999999999999E-3</v>
      </c>
      <c r="AJ1501">
        <v>2.5000000000000001E-3</v>
      </c>
      <c r="AK1501">
        <v>2.5999999999999999E-3</v>
      </c>
      <c r="AL1501">
        <v>1.23E-3</v>
      </c>
      <c r="AM1501">
        <v>3.6999999999999999E-4</v>
      </c>
      <c r="AN1501">
        <v>8.7000000000000001E-4</v>
      </c>
      <c r="AO1501">
        <v>4.0000000000000003E-5</v>
      </c>
      <c r="AP1501">
        <v>0</v>
      </c>
      <c r="AQ1501" t="s">
        <v>607</v>
      </c>
      <c r="AR1501" t="s">
        <v>606</v>
      </c>
      <c r="AS1501" t="s">
        <v>606</v>
      </c>
      <c r="AT1501" t="s">
        <v>606</v>
      </c>
      <c r="AU1501" t="s">
        <v>606</v>
      </c>
      <c r="BK1501">
        <v>1.2999999999999999E-4</v>
      </c>
      <c r="BL1501">
        <v>4.0000000000000003E-5</v>
      </c>
      <c r="BM1501">
        <v>1.8000000000000001E-4</v>
      </c>
      <c r="BN1501">
        <v>1.0000000000000001E-5</v>
      </c>
      <c r="BO1501">
        <v>1.0000000000000001E-5</v>
      </c>
      <c r="BP1501">
        <v>4.0000000000000003E-5</v>
      </c>
      <c r="BQ1501">
        <v>0</v>
      </c>
      <c r="BR1501">
        <v>9.3000000000000005E-4</v>
      </c>
      <c r="BS1501">
        <v>2.7999999999999998E-4</v>
      </c>
      <c r="BT1501">
        <v>3.2000000000000003E-4</v>
      </c>
      <c r="BU1501">
        <v>3.5E-4</v>
      </c>
      <c r="BV1501">
        <v>0.69099999999999995</v>
      </c>
      <c r="BW1501">
        <v>0.84688960000000002</v>
      </c>
      <c r="BX1501">
        <v>20</v>
      </c>
      <c r="BY1501">
        <v>4673.2</v>
      </c>
      <c r="BZ1501">
        <v>214.5</v>
      </c>
      <c r="CB1501">
        <v>97.4</v>
      </c>
      <c r="CC1501">
        <v>3.3629693569999999</v>
      </c>
      <c r="CD1501">
        <v>3.3601108329999998</v>
      </c>
      <c r="CE1501">
        <v>194.53</v>
      </c>
      <c r="CF1501" t="s">
        <v>673</v>
      </c>
      <c r="CG1501">
        <v>8400</v>
      </c>
      <c r="CH1501" t="s">
        <v>3670</v>
      </c>
      <c r="CJ1501" t="s">
        <v>2928</v>
      </c>
      <c r="CL1501">
        <v>1304.2</v>
      </c>
      <c r="CM1501">
        <v>1320</v>
      </c>
      <c r="CN1501">
        <v>1304.2</v>
      </c>
      <c r="CO1501">
        <v>1306.8</v>
      </c>
      <c r="CU1501">
        <v>841.3</v>
      </c>
      <c r="CV1501">
        <v>837.3</v>
      </c>
      <c r="CW1501" t="s">
        <v>5139</v>
      </c>
      <c r="CX1501">
        <v>6000</v>
      </c>
      <c r="CY1501" t="s">
        <v>677</v>
      </c>
    </row>
    <row r="1502" spans="1:103" hidden="1">
      <c r="B1502">
        <v>52296</v>
      </c>
      <c r="C1502" t="s">
        <v>4075</v>
      </c>
      <c r="D1502" t="s">
        <v>592</v>
      </c>
      <c r="E1502" t="s">
        <v>3163</v>
      </c>
      <c r="F1502" t="s">
        <v>594</v>
      </c>
      <c r="G1502" t="s">
        <v>5140</v>
      </c>
      <c r="H1502">
        <v>7827</v>
      </c>
      <c r="I1502" t="s">
        <v>616</v>
      </c>
      <c r="J1502" t="s">
        <v>4077</v>
      </c>
      <c r="K1502">
        <v>507</v>
      </c>
      <c r="L1502" t="s">
        <v>2923</v>
      </c>
      <c r="M1502" t="s">
        <v>4078</v>
      </c>
      <c r="N1502" t="s">
        <v>5112</v>
      </c>
      <c r="O1502" t="s">
        <v>5078</v>
      </c>
      <c r="P1502" t="s">
        <v>5135</v>
      </c>
      <c r="Q1502" t="s">
        <v>823</v>
      </c>
      <c r="R1502">
        <v>400</v>
      </c>
      <c r="S1502">
        <v>400</v>
      </c>
      <c r="T1502">
        <v>316</v>
      </c>
      <c r="U1502">
        <v>17</v>
      </c>
      <c r="V1502">
        <v>17</v>
      </c>
      <c r="W1502">
        <v>23</v>
      </c>
      <c r="Z1502">
        <v>1E-4</v>
      </c>
      <c r="AA1502">
        <v>1E-4</v>
      </c>
      <c r="AB1502">
        <v>3.5999999999999999E-3</v>
      </c>
      <c r="AC1502">
        <v>2.12E-2</v>
      </c>
      <c r="AD1502">
        <v>1.0699999999999999E-2</v>
      </c>
      <c r="AE1502">
        <v>0.82979999999999998</v>
      </c>
      <c r="AF1502">
        <v>7.9699999999999993E-2</v>
      </c>
      <c r="AG1502">
        <v>3.0499999999999999E-2</v>
      </c>
      <c r="AH1502">
        <v>5.1999999999999998E-3</v>
      </c>
      <c r="AI1502">
        <v>9.5999999999999992E-3</v>
      </c>
      <c r="AJ1502">
        <v>2.5999999999999999E-3</v>
      </c>
      <c r="AK1502">
        <v>2.7000000000000001E-3</v>
      </c>
      <c r="AL1502">
        <v>1.23E-3</v>
      </c>
      <c r="AM1502">
        <v>2.5999999999999998E-4</v>
      </c>
      <c r="AN1502">
        <v>6.0999999999999997E-4</v>
      </c>
      <c r="AO1502">
        <v>0</v>
      </c>
      <c r="AP1502">
        <v>0</v>
      </c>
      <c r="AQ1502" t="s">
        <v>607</v>
      </c>
      <c r="AR1502" t="s">
        <v>606</v>
      </c>
      <c r="AS1502" t="s">
        <v>606</v>
      </c>
      <c r="AT1502" t="s">
        <v>606</v>
      </c>
      <c r="AU1502" t="s">
        <v>606</v>
      </c>
      <c r="BK1502">
        <v>1.3999999999999999E-4</v>
      </c>
      <c r="BL1502">
        <v>5.0000000000000002E-5</v>
      </c>
      <c r="BM1502">
        <v>1.2E-4</v>
      </c>
      <c r="BN1502">
        <v>0</v>
      </c>
      <c r="BO1502">
        <v>0</v>
      </c>
      <c r="BP1502">
        <v>0</v>
      </c>
      <c r="BQ1502">
        <v>0</v>
      </c>
      <c r="BR1502">
        <v>9.2000000000000003E-4</v>
      </c>
      <c r="BS1502">
        <v>2.7E-4</v>
      </c>
      <c r="BT1502">
        <v>3.3E-4</v>
      </c>
      <c r="BU1502">
        <v>2.7E-4</v>
      </c>
      <c r="BV1502">
        <v>0.69599999999999995</v>
      </c>
      <c r="BW1502">
        <v>0.85301760000000004</v>
      </c>
      <c r="BX1502">
        <v>20.100000000000001</v>
      </c>
      <c r="BY1502">
        <v>4685.6000000000004</v>
      </c>
      <c r="BZ1502">
        <v>215.6</v>
      </c>
      <c r="CB1502">
        <v>95.9</v>
      </c>
      <c r="CC1502">
        <v>3.311178248</v>
      </c>
      <c r="CD1502">
        <v>3.3083637459999999</v>
      </c>
      <c r="CE1502">
        <v>191.25</v>
      </c>
      <c r="CF1502" t="s">
        <v>673</v>
      </c>
      <c r="CG1502">
        <v>10700</v>
      </c>
      <c r="CH1502" t="s">
        <v>4079</v>
      </c>
      <c r="CJ1502" t="s">
        <v>2928</v>
      </c>
      <c r="CU1502">
        <v>842.1</v>
      </c>
      <c r="CV1502">
        <v>837.8</v>
      </c>
      <c r="CW1502" t="s">
        <v>5139</v>
      </c>
      <c r="CX1502">
        <v>8600</v>
      </c>
      <c r="CY1502" t="s">
        <v>677</v>
      </c>
    </row>
    <row r="1503" spans="1:103" hidden="1">
      <c r="B1503">
        <v>52293</v>
      </c>
      <c r="C1503" t="s">
        <v>3672</v>
      </c>
      <c r="D1503" t="s">
        <v>592</v>
      </c>
      <c r="E1503" t="s">
        <v>3163</v>
      </c>
      <c r="F1503" t="s">
        <v>594</v>
      </c>
      <c r="G1503" t="s">
        <v>5141</v>
      </c>
      <c r="H1503">
        <v>12859</v>
      </c>
      <c r="I1503" t="s">
        <v>616</v>
      </c>
      <c r="J1503" t="s">
        <v>3674</v>
      </c>
      <c r="K1503">
        <v>9263</v>
      </c>
      <c r="L1503" t="s">
        <v>2923</v>
      </c>
      <c r="M1503" t="s">
        <v>852</v>
      </c>
      <c r="N1503" t="s">
        <v>5112</v>
      </c>
      <c r="O1503" t="s">
        <v>5078</v>
      </c>
      <c r="P1503" t="s">
        <v>5135</v>
      </c>
      <c r="Q1503" t="s">
        <v>642</v>
      </c>
      <c r="R1503">
        <v>500</v>
      </c>
      <c r="S1503">
        <v>500</v>
      </c>
      <c r="T1503">
        <v>415</v>
      </c>
      <c r="U1503">
        <v>14</v>
      </c>
      <c r="V1503">
        <v>14</v>
      </c>
      <c r="W1503">
        <v>23</v>
      </c>
      <c r="Z1503">
        <v>1E-4</v>
      </c>
      <c r="AA1503">
        <v>2.0000000000000001E-4</v>
      </c>
      <c r="AB1503">
        <v>7.7999999999999996E-3</v>
      </c>
      <c r="AC1503">
        <v>7.6E-3</v>
      </c>
      <c r="AD1503" t="s">
        <v>606</v>
      </c>
      <c r="AE1503">
        <v>0.83950000000000002</v>
      </c>
      <c r="AF1503">
        <v>8.2500000000000004E-2</v>
      </c>
      <c r="AG1503">
        <v>3.8100000000000002E-2</v>
      </c>
      <c r="AH1503">
        <v>4.7000000000000002E-3</v>
      </c>
      <c r="AI1503">
        <v>1.12E-2</v>
      </c>
      <c r="AJ1503">
        <v>2.2000000000000001E-3</v>
      </c>
      <c r="AK1503">
        <v>2.3999999999999998E-3</v>
      </c>
      <c r="AL1503">
        <v>1.08E-3</v>
      </c>
      <c r="AM1503">
        <v>1.9000000000000001E-4</v>
      </c>
      <c r="AN1503">
        <v>4.8999999999999998E-4</v>
      </c>
      <c r="AO1503">
        <v>5.0000000000000002E-5</v>
      </c>
      <c r="AP1503">
        <v>0</v>
      </c>
      <c r="AQ1503" t="s">
        <v>607</v>
      </c>
      <c r="AR1503" t="s">
        <v>607</v>
      </c>
      <c r="AS1503" t="s">
        <v>607</v>
      </c>
      <c r="AT1503" t="s">
        <v>607</v>
      </c>
      <c r="AU1503" t="s">
        <v>606</v>
      </c>
      <c r="BK1503">
        <v>1E-4</v>
      </c>
      <c r="BL1503">
        <v>2.0000000000000002E-5</v>
      </c>
      <c r="BM1503">
        <v>8.0000000000000007E-5</v>
      </c>
      <c r="BN1503">
        <v>1.0000000000000001E-5</v>
      </c>
      <c r="BO1503">
        <v>1.0000000000000001E-5</v>
      </c>
      <c r="BP1503">
        <v>3.0000000000000001E-5</v>
      </c>
      <c r="BQ1503">
        <v>0</v>
      </c>
      <c r="BR1503">
        <v>6.9999999999999999E-4</v>
      </c>
      <c r="BS1503">
        <v>2.7E-4</v>
      </c>
      <c r="BT1503">
        <v>3.4000000000000002E-4</v>
      </c>
      <c r="BU1503">
        <v>3.3E-4</v>
      </c>
      <c r="BV1503">
        <v>0.68600000000000005</v>
      </c>
      <c r="BW1503">
        <v>0.8407616</v>
      </c>
      <c r="BX1503">
        <v>19.8</v>
      </c>
      <c r="BY1503">
        <v>4593.8999999999996</v>
      </c>
      <c r="BZ1503">
        <v>213.5</v>
      </c>
      <c r="CB1503">
        <v>98.6</v>
      </c>
      <c r="CC1503">
        <v>3.4044022439999999</v>
      </c>
      <c r="CD1503">
        <v>3.401508502</v>
      </c>
      <c r="CE1503">
        <v>197.49</v>
      </c>
      <c r="CF1503" t="s">
        <v>609</v>
      </c>
      <c r="CG1503">
        <v>0</v>
      </c>
      <c r="CH1503" t="s">
        <v>3675</v>
      </c>
      <c r="CJ1503" t="s">
        <v>3676</v>
      </c>
      <c r="CL1503">
        <v>1175</v>
      </c>
      <c r="CM1503">
        <v>1180</v>
      </c>
      <c r="CU1503">
        <v>848.2</v>
      </c>
      <c r="CV1503">
        <v>843.2</v>
      </c>
      <c r="CW1503" t="s">
        <v>5139</v>
      </c>
      <c r="CX1503">
        <v>0</v>
      </c>
      <c r="CY1503" t="s">
        <v>677</v>
      </c>
    </row>
    <row r="1504" spans="1:103" hidden="1">
      <c r="B1504">
        <v>52361</v>
      </c>
      <c r="C1504" t="s">
        <v>3579</v>
      </c>
      <c r="D1504" t="s">
        <v>592</v>
      </c>
      <c r="E1504" t="s">
        <v>3163</v>
      </c>
      <c r="F1504" t="s">
        <v>594</v>
      </c>
      <c r="G1504" t="s">
        <v>5142</v>
      </c>
      <c r="H1504">
        <v>18978</v>
      </c>
      <c r="I1504" t="s">
        <v>616</v>
      </c>
      <c r="J1504" t="s">
        <v>3581</v>
      </c>
      <c r="K1504">
        <v>3152</v>
      </c>
      <c r="L1504" t="s">
        <v>2923</v>
      </c>
      <c r="M1504" t="s">
        <v>3900</v>
      </c>
      <c r="N1504" t="s">
        <v>5112</v>
      </c>
      <c r="O1504" t="s">
        <v>5078</v>
      </c>
      <c r="P1504" t="s">
        <v>5135</v>
      </c>
      <c r="Q1504" t="s">
        <v>642</v>
      </c>
      <c r="R1504">
        <v>500</v>
      </c>
      <c r="S1504">
        <v>500</v>
      </c>
      <c r="T1504">
        <v>394</v>
      </c>
      <c r="U1504">
        <v>24</v>
      </c>
      <c r="V1504">
        <v>24</v>
      </c>
      <c r="W1504">
        <v>21</v>
      </c>
      <c r="Z1504">
        <v>1E-4</v>
      </c>
      <c r="AA1504">
        <v>1E-4</v>
      </c>
      <c r="AB1504">
        <v>3.0000000000000001E-3</v>
      </c>
      <c r="AC1504">
        <v>2.24E-2</v>
      </c>
      <c r="AD1504">
        <v>3.3999999999999998E-3</v>
      </c>
      <c r="AE1504">
        <v>0.85399999999999998</v>
      </c>
      <c r="AF1504">
        <v>6.8199999999999997E-2</v>
      </c>
      <c r="AG1504">
        <v>2.5399999999999999E-2</v>
      </c>
      <c r="AH1504">
        <v>4.7000000000000002E-3</v>
      </c>
      <c r="AI1504">
        <v>8.6E-3</v>
      </c>
      <c r="AJ1504">
        <v>3.0000000000000001E-3</v>
      </c>
      <c r="AK1504">
        <v>3.0000000000000001E-3</v>
      </c>
      <c r="AL1504">
        <v>1.4E-3</v>
      </c>
      <c r="AM1504">
        <v>3.3E-4</v>
      </c>
      <c r="AN1504">
        <v>3.1E-4</v>
      </c>
      <c r="AO1504">
        <v>0</v>
      </c>
      <c r="AP1504">
        <v>0</v>
      </c>
      <c r="AQ1504" t="s">
        <v>607</v>
      </c>
      <c r="AR1504" t="s">
        <v>607</v>
      </c>
      <c r="AS1504" t="s">
        <v>606</v>
      </c>
      <c r="AT1504" t="s">
        <v>606</v>
      </c>
      <c r="AU1504" t="s">
        <v>606</v>
      </c>
      <c r="BK1504">
        <v>1.6000000000000001E-4</v>
      </c>
      <c r="BL1504">
        <v>6.9999999999999994E-5</v>
      </c>
      <c r="BM1504">
        <v>1.1E-4</v>
      </c>
      <c r="BN1504">
        <v>0</v>
      </c>
      <c r="BO1504">
        <v>0</v>
      </c>
      <c r="BP1504">
        <v>0</v>
      </c>
      <c r="BQ1504">
        <v>0</v>
      </c>
      <c r="BR1504">
        <v>1.0300000000000001E-3</v>
      </c>
      <c r="BS1504">
        <v>2.5000000000000001E-4</v>
      </c>
      <c r="BT1504">
        <v>2.5999999999999998E-4</v>
      </c>
      <c r="BU1504">
        <v>1.8000000000000001E-4</v>
      </c>
      <c r="BV1504">
        <v>0.68</v>
      </c>
      <c r="BW1504">
        <v>0.83340800000000004</v>
      </c>
      <c r="BX1504">
        <v>19.600000000000001</v>
      </c>
      <c r="BY1504">
        <v>4656.8999999999996</v>
      </c>
      <c r="BZ1504">
        <v>212</v>
      </c>
      <c r="CB1504">
        <v>95.4</v>
      </c>
      <c r="CC1504">
        <v>3.2939145449999998</v>
      </c>
      <c r="CD1504">
        <v>3.2911147170000001</v>
      </c>
      <c r="CE1504">
        <v>189.59</v>
      </c>
      <c r="CF1504" t="s">
        <v>673</v>
      </c>
      <c r="CG1504">
        <v>3400</v>
      </c>
      <c r="CH1504" t="s">
        <v>3583</v>
      </c>
      <c r="CJ1504" t="s">
        <v>3584</v>
      </c>
      <c r="CU1504">
        <v>843.7</v>
      </c>
      <c r="CV1504">
        <v>838.5</v>
      </c>
      <c r="CW1504" t="s">
        <v>5139</v>
      </c>
      <c r="CX1504">
        <v>1200</v>
      </c>
      <c r="CY1504" t="s">
        <v>677</v>
      </c>
    </row>
    <row r="1505" spans="1:103" hidden="1">
      <c r="B1505">
        <v>52325</v>
      </c>
      <c r="C1505" t="s">
        <v>4758</v>
      </c>
      <c r="D1505" t="s">
        <v>592</v>
      </c>
      <c r="E1505" t="s">
        <v>3163</v>
      </c>
      <c r="F1505" t="s">
        <v>594</v>
      </c>
      <c r="G1505" t="s">
        <v>5143</v>
      </c>
      <c r="H1505">
        <v>7614</v>
      </c>
      <c r="I1505" t="s">
        <v>616</v>
      </c>
      <c r="J1505" t="s">
        <v>3685</v>
      </c>
      <c r="K1505">
        <v>10594</v>
      </c>
      <c r="L1505" t="s">
        <v>2923</v>
      </c>
      <c r="M1505" t="s">
        <v>3900</v>
      </c>
      <c r="N1505" t="s">
        <v>5112</v>
      </c>
      <c r="O1505" t="s">
        <v>5078</v>
      </c>
      <c r="P1505" t="s">
        <v>5135</v>
      </c>
      <c r="Q1505" t="s">
        <v>642</v>
      </c>
      <c r="R1505">
        <v>450</v>
      </c>
      <c r="S1505">
        <v>450</v>
      </c>
      <c r="T1505">
        <v>338</v>
      </c>
      <c r="U1505">
        <v>20</v>
      </c>
      <c r="V1505">
        <v>20</v>
      </c>
      <c r="W1505">
        <v>23</v>
      </c>
      <c r="Y1505" t="s">
        <v>4596</v>
      </c>
      <c r="Z1505" t="s">
        <v>607</v>
      </c>
      <c r="AA1505">
        <v>1E-4</v>
      </c>
      <c r="AB1505">
        <v>3.0999999999999999E-3</v>
      </c>
      <c r="AC1505">
        <v>2.3400000000000001E-2</v>
      </c>
      <c r="AD1505">
        <v>4.4000000000000003E-3</v>
      </c>
      <c r="AE1505">
        <v>0.84079999999999999</v>
      </c>
      <c r="AF1505">
        <v>7.1800000000000003E-2</v>
      </c>
      <c r="AG1505">
        <v>2.7900000000000001E-2</v>
      </c>
      <c r="AH1505">
        <v>5.0000000000000001E-3</v>
      </c>
      <c r="AI1505">
        <v>9.1000000000000004E-3</v>
      </c>
      <c r="AJ1505">
        <v>3.2000000000000002E-3</v>
      </c>
      <c r="AK1505">
        <v>3.2000000000000002E-3</v>
      </c>
      <c r="AL1505">
        <v>2.0799999999999998E-3</v>
      </c>
      <c r="AM1505">
        <v>5.5999999999999995E-4</v>
      </c>
      <c r="AN1505">
        <v>1.23E-3</v>
      </c>
      <c r="AO1505">
        <v>1.2E-4</v>
      </c>
      <c r="AP1505">
        <v>0</v>
      </c>
      <c r="AQ1505" t="s">
        <v>607</v>
      </c>
      <c r="AR1505" t="s">
        <v>606</v>
      </c>
      <c r="AS1505" t="s">
        <v>606</v>
      </c>
      <c r="AT1505" t="s">
        <v>606</v>
      </c>
      <c r="AU1505" t="s">
        <v>606</v>
      </c>
      <c r="BK1505">
        <v>3.6999999999999999E-4</v>
      </c>
      <c r="BL1505">
        <v>6.9999999999999994E-5</v>
      </c>
      <c r="BM1505">
        <v>3.3E-4</v>
      </c>
      <c r="BN1505">
        <v>1.0000000000000001E-5</v>
      </c>
      <c r="BO1505">
        <v>1.0000000000000001E-5</v>
      </c>
      <c r="BP1505">
        <v>6.0000000000000002E-5</v>
      </c>
      <c r="BQ1505">
        <v>0</v>
      </c>
      <c r="BR1505">
        <v>1.5499999999999999E-3</v>
      </c>
      <c r="BS1505">
        <v>4.4999999999999999E-4</v>
      </c>
      <c r="BT1505">
        <v>6.2E-4</v>
      </c>
      <c r="BU1505">
        <v>5.4000000000000001E-4</v>
      </c>
      <c r="BV1505">
        <v>0.69799999999999995</v>
      </c>
      <c r="BW1505">
        <v>0.85546880000000003</v>
      </c>
      <c r="BX1505">
        <v>20.2</v>
      </c>
      <c r="BY1505">
        <v>4658.3</v>
      </c>
      <c r="BZ1505">
        <v>214.7</v>
      </c>
      <c r="CB1505">
        <v>96.3</v>
      </c>
      <c r="CC1505">
        <v>3.32498921</v>
      </c>
      <c r="CD1505">
        <v>3.3221629689999999</v>
      </c>
      <c r="CE1505">
        <v>191.52</v>
      </c>
      <c r="CF1505" t="s">
        <v>673</v>
      </c>
      <c r="CG1505">
        <v>4400</v>
      </c>
      <c r="CH1505" t="s">
        <v>3689</v>
      </c>
      <c r="CJ1505" t="s">
        <v>3690</v>
      </c>
      <c r="CL1505">
        <v>1542</v>
      </c>
      <c r="CM1505">
        <v>1546</v>
      </c>
      <c r="CN1505">
        <v>1535</v>
      </c>
      <c r="CO1505">
        <v>1546</v>
      </c>
      <c r="CP1505">
        <v>1189</v>
      </c>
      <c r="CQ1505">
        <v>1204.5</v>
      </c>
      <c r="CU1505">
        <v>809.5</v>
      </c>
      <c r="CV1505">
        <v>805.4</v>
      </c>
      <c r="CW1505" t="s">
        <v>5139</v>
      </c>
      <c r="CX1505">
        <v>2700</v>
      </c>
      <c r="CY1505" t="s">
        <v>677</v>
      </c>
    </row>
    <row r="1506" spans="1:103" hidden="1">
      <c r="B1506">
        <v>52323</v>
      </c>
      <c r="C1506" t="s">
        <v>5144</v>
      </c>
      <c r="D1506" t="s">
        <v>592</v>
      </c>
      <c r="E1506" t="s">
        <v>3163</v>
      </c>
      <c r="F1506" t="s">
        <v>594</v>
      </c>
      <c r="G1506" t="s">
        <v>5145</v>
      </c>
      <c r="H1506">
        <v>5087</v>
      </c>
      <c r="I1506" t="s">
        <v>616</v>
      </c>
      <c r="J1506" t="s">
        <v>5146</v>
      </c>
      <c r="K1506">
        <v>19683</v>
      </c>
      <c r="L1506" t="s">
        <v>2923</v>
      </c>
      <c r="M1506" t="s">
        <v>4071</v>
      </c>
      <c r="N1506" t="s">
        <v>5112</v>
      </c>
      <c r="O1506" t="s">
        <v>5078</v>
      </c>
      <c r="P1506" t="s">
        <v>5135</v>
      </c>
      <c r="Q1506" t="s">
        <v>823</v>
      </c>
      <c r="R1506">
        <v>700</v>
      </c>
      <c r="S1506">
        <v>700</v>
      </c>
      <c r="T1506">
        <v>524</v>
      </c>
      <c r="U1506">
        <v>25</v>
      </c>
      <c r="V1506">
        <v>25</v>
      </c>
      <c r="W1506">
        <v>22</v>
      </c>
      <c r="Z1506">
        <v>1E-4</v>
      </c>
      <c r="AA1506">
        <v>1E-4</v>
      </c>
      <c r="AB1506">
        <v>1.9E-3</v>
      </c>
      <c r="AC1506">
        <v>9.1999999999999998E-3</v>
      </c>
      <c r="AD1506">
        <v>1.5299999999999999E-2</v>
      </c>
      <c r="AE1506">
        <v>0.76739999999999997</v>
      </c>
      <c r="AF1506">
        <v>0.1152</v>
      </c>
      <c r="AG1506">
        <v>5.3699999999999998E-2</v>
      </c>
      <c r="AH1506">
        <v>8.0000000000000002E-3</v>
      </c>
      <c r="AI1506">
        <v>1.67E-2</v>
      </c>
      <c r="AJ1506">
        <v>3.3999999999999998E-3</v>
      </c>
      <c r="AK1506">
        <v>4.4999999999999997E-3</v>
      </c>
      <c r="AL1506">
        <v>1.33E-3</v>
      </c>
      <c r="AM1506">
        <v>3.2000000000000003E-4</v>
      </c>
      <c r="AN1506">
        <v>5.1000000000000004E-4</v>
      </c>
      <c r="AO1506">
        <v>0</v>
      </c>
      <c r="AP1506">
        <v>0</v>
      </c>
      <c r="AQ1506" t="s">
        <v>607</v>
      </c>
      <c r="AR1506" t="s">
        <v>606</v>
      </c>
      <c r="AS1506" t="s">
        <v>606</v>
      </c>
      <c r="AT1506" t="s">
        <v>606</v>
      </c>
      <c r="AU1506" t="s">
        <v>606</v>
      </c>
      <c r="BK1506">
        <v>2.2000000000000001E-4</v>
      </c>
      <c r="BL1506">
        <v>4.0000000000000003E-5</v>
      </c>
      <c r="BM1506">
        <v>1E-4</v>
      </c>
      <c r="BN1506">
        <v>0</v>
      </c>
      <c r="BO1506">
        <v>0</v>
      </c>
      <c r="BP1506">
        <v>0</v>
      </c>
      <c r="BQ1506">
        <v>0</v>
      </c>
      <c r="BR1506">
        <v>1.1299999999999999E-3</v>
      </c>
      <c r="BS1506">
        <v>2.9E-4</v>
      </c>
      <c r="BT1506">
        <v>3.6999999999999999E-4</v>
      </c>
      <c r="BU1506">
        <v>1.9000000000000001E-4</v>
      </c>
      <c r="BV1506">
        <v>0.746</v>
      </c>
      <c r="BW1506">
        <v>0.91429760000000004</v>
      </c>
      <c r="BX1506">
        <v>21.5</v>
      </c>
      <c r="BY1506">
        <v>4664.3</v>
      </c>
      <c r="BZ1506">
        <v>226.5</v>
      </c>
      <c r="CB1506">
        <v>94.2</v>
      </c>
      <c r="CC1506">
        <v>3.2524816570000001</v>
      </c>
      <c r="CD1506">
        <v>3.2497170479999999</v>
      </c>
      <c r="CE1506">
        <v>187.38</v>
      </c>
      <c r="CF1506" t="s">
        <v>673</v>
      </c>
      <c r="CG1506">
        <v>15300</v>
      </c>
      <c r="CH1506" t="s">
        <v>4073</v>
      </c>
      <c r="CJ1506" t="s">
        <v>3665</v>
      </c>
      <c r="CU1506">
        <v>772.9</v>
      </c>
      <c r="CV1506">
        <v>768.1</v>
      </c>
      <c r="CW1506" t="s">
        <v>5139</v>
      </c>
      <c r="CX1506">
        <v>6000</v>
      </c>
      <c r="CY1506" t="s">
        <v>677</v>
      </c>
    </row>
    <row r="1507" spans="1:103" hidden="1">
      <c r="B1507">
        <v>52290</v>
      </c>
      <c r="C1507" t="s">
        <v>4116</v>
      </c>
      <c r="D1507" t="s">
        <v>592</v>
      </c>
      <c r="E1507" t="s">
        <v>3163</v>
      </c>
      <c r="F1507" t="s">
        <v>594</v>
      </c>
      <c r="G1507" t="s">
        <v>5147</v>
      </c>
      <c r="H1507">
        <v>13428</v>
      </c>
      <c r="I1507" t="s">
        <v>616</v>
      </c>
      <c r="J1507" t="s">
        <v>4118</v>
      </c>
      <c r="L1507" t="s">
        <v>2923</v>
      </c>
      <c r="M1507" t="s">
        <v>852</v>
      </c>
      <c r="N1507" t="s">
        <v>5112</v>
      </c>
      <c r="O1507" t="s">
        <v>5078</v>
      </c>
      <c r="P1507" t="s">
        <v>5135</v>
      </c>
      <c r="Q1507" t="s">
        <v>642</v>
      </c>
      <c r="R1507">
        <v>450</v>
      </c>
      <c r="S1507">
        <v>450</v>
      </c>
      <c r="T1507">
        <v>222</v>
      </c>
      <c r="U1507">
        <v>14</v>
      </c>
      <c r="V1507">
        <v>14</v>
      </c>
      <c r="W1507">
        <v>22</v>
      </c>
      <c r="Y1507" t="s">
        <v>4762</v>
      </c>
      <c r="Z1507">
        <v>1E-4</v>
      </c>
      <c r="AA1507">
        <v>2.9999999999999997E-4</v>
      </c>
      <c r="AB1507">
        <v>8.0000000000000002E-3</v>
      </c>
      <c r="AC1507">
        <v>6.8999999999999999E-3</v>
      </c>
      <c r="AD1507" t="s">
        <v>606</v>
      </c>
      <c r="AE1507">
        <v>0.82350000000000001</v>
      </c>
      <c r="AF1507">
        <v>8.3000000000000004E-2</v>
      </c>
      <c r="AG1507">
        <v>4.6699999999999998E-2</v>
      </c>
      <c r="AH1507">
        <v>4.8999999999999998E-3</v>
      </c>
      <c r="AI1507">
        <v>1.14E-2</v>
      </c>
      <c r="AJ1507">
        <v>2.8E-3</v>
      </c>
      <c r="AK1507">
        <v>3.0999999999999999E-3</v>
      </c>
      <c r="AL1507">
        <v>1.6900000000000001E-3</v>
      </c>
      <c r="AM1507">
        <v>6.7000000000000002E-4</v>
      </c>
      <c r="AN1507">
        <v>2.0699999999999998E-3</v>
      </c>
      <c r="AO1507">
        <v>8.4999999999999995E-4</v>
      </c>
      <c r="AP1507">
        <v>1.6000000000000001E-4</v>
      </c>
      <c r="AQ1507">
        <v>1E-4</v>
      </c>
      <c r="AR1507" t="s">
        <v>607</v>
      </c>
      <c r="AS1507" t="s">
        <v>607</v>
      </c>
      <c r="AT1507" t="s">
        <v>606</v>
      </c>
      <c r="AU1507" t="s">
        <v>606</v>
      </c>
      <c r="BK1507">
        <v>1.6000000000000001E-4</v>
      </c>
      <c r="BL1507">
        <v>3.0000000000000001E-5</v>
      </c>
      <c r="BM1507">
        <v>2.0000000000000001E-4</v>
      </c>
      <c r="BN1507">
        <v>4.0000000000000003E-5</v>
      </c>
      <c r="BO1507">
        <v>5.0000000000000002E-5</v>
      </c>
      <c r="BP1507">
        <v>1.6000000000000001E-4</v>
      </c>
      <c r="BQ1507">
        <v>4.0000000000000003E-5</v>
      </c>
      <c r="BR1507">
        <v>1.1800000000000001E-3</v>
      </c>
      <c r="BS1507">
        <v>4.6999999999999999E-4</v>
      </c>
      <c r="BT1507">
        <v>5.9999999999999995E-4</v>
      </c>
      <c r="BU1507">
        <v>8.3000000000000001E-4</v>
      </c>
      <c r="BV1507">
        <v>0.71299999999999997</v>
      </c>
      <c r="BW1507">
        <v>0.87385279999999999</v>
      </c>
      <c r="BX1507">
        <v>20.6</v>
      </c>
      <c r="BY1507">
        <v>4578</v>
      </c>
      <c r="BZ1507">
        <v>217.4</v>
      </c>
      <c r="CB1507">
        <v>105.8</v>
      </c>
      <c r="CC1507">
        <v>3.6529995679999998</v>
      </c>
      <c r="CD1507">
        <v>3.6498945190000001</v>
      </c>
      <c r="CE1507">
        <v>212.83</v>
      </c>
      <c r="CF1507" t="s">
        <v>609</v>
      </c>
      <c r="CG1507">
        <v>0</v>
      </c>
      <c r="CH1507" t="s">
        <v>4122</v>
      </c>
      <c r="CJ1507" t="s">
        <v>3690</v>
      </c>
      <c r="CW1507" t="s">
        <v>5139</v>
      </c>
      <c r="CX1507">
        <v>0</v>
      </c>
      <c r="CY1507" t="s">
        <v>677</v>
      </c>
    </row>
    <row r="1508" spans="1:103" hidden="1">
      <c r="B1508">
        <v>52320</v>
      </c>
      <c r="C1508" t="s">
        <v>4766</v>
      </c>
      <c r="D1508" t="s">
        <v>592</v>
      </c>
      <c r="E1508" t="s">
        <v>3163</v>
      </c>
      <c r="F1508" t="s">
        <v>594</v>
      </c>
      <c r="G1508" t="s">
        <v>5148</v>
      </c>
      <c r="H1508">
        <v>15119</v>
      </c>
      <c r="I1508" t="s">
        <v>616</v>
      </c>
      <c r="J1508" t="s">
        <v>3662</v>
      </c>
      <c r="K1508">
        <v>455</v>
      </c>
      <c r="L1508" t="s">
        <v>2923</v>
      </c>
      <c r="M1508" t="s">
        <v>1638</v>
      </c>
      <c r="N1508" t="s">
        <v>5149</v>
      </c>
      <c r="O1508" t="s">
        <v>5150</v>
      </c>
      <c r="P1508" t="s">
        <v>5151</v>
      </c>
      <c r="Q1508" t="s">
        <v>642</v>
      </c>
      <c r="R1508">
        <v>620</v>
      </c>
      <c r="S1508">
        <v>620</v>
      </c>
      <c r="T1508">
        <v>480</v>
      </c>
      <c r="U1508">
        <v>18</v>
      </c>
      <c r="V1508">
        <v>18</v>
      </c>
      <c r="W1508">
        <v>23</v>
      </c>
      <c r="Z1508" t="s">
        <v>607</v>
      </c>
      <c r="AA1508">
        <v>1E-4</v>
      </c>
      <c r="AB1508">
        <v>2.7000000000000001E-3</v>
      </c>
      <c r="AC1508">
        <v>2.4E-2</v>
      </c>
      <c r="AD1508">
        <v>1.3599999999999999E-2</v>
      </c>
      <c r="AE1508">
        <v>0.83750000000000002</v>
      </c>
      <c r="AF1508">
        <v>7.3599999999999999E-2</v>
      </c>
      <c r="AG1508">
        <v>2.6200000000000001E-2</v>
      </c>
      <c r="AH1508">
        <v>4.4000000000000003E-3</v>
      </c>
      <c r="AI1508">
        <v>7.7000000000000002E-3</v>
      </c>
      <c r="AJ1508">
        <v>2.5000000000000001E-3</v>
      </c>
      <c r="AK1508">
        <v>2.3999999999999998E-3</v>
      </c>
      <c r="AL1508">
        <v>1.2600000000000001E-3</v>
      </c>
      <c r="AM1508">
        <v>4.0999999999999999E-4</v>
      </c>
      <c r="AN1508">
        <v>7.9000000000000001E-4</v>
      </c>
      <c r="AO1508">
        <v>1.1E-4</v>
      </c>
      <c r="AP1508">
        <v>0</v>
      </c>
      <c r="AQ1508" t="s">
        <v>607</v>
      </c>
      <c r="AR1508" t="s">
        <v>607</v>
      </c>
      <c r="AS1508" t="s">
        <v>607</v>
      </c>
      <c r="AT1508" t="s">
        <v>606</v>
      </c>
      <c r="AU1508" t="s">
        <v>606</v>
      </c>
      <c r="BK1508">
        <v>2.4000000000000001E-4</v>
      </c>
      <c r="BL1508">
        <v>4.0000000000000003E-5</v>
      </c>
      <c r="BM1508">
        <v>2.9999999999999997E-4</v>
      </c>
      <c r="BN1508">
        <v>1.0000000000000001E-5</v>
      </c>
      <c r="BO1508">
        <v>1.0000000000000001E-5</v>
      </c>
      <c r="BP1508">
        <v>6.9999999999999994E-5</v>
      </c>
      <c r="BQ1508">
        <v>0</v>
      </c>
      <c r="BR1508">
        <v>8.9999999999999998E-4</v>
      </c>
      <c r="BS1508">
        <v>2.9E-4</v>
      </c>
      <c r="BT1508">
        <v>4.6000000000000001E-4</v>
      </c>
      <c r="BU1508">
        <v>4.0999999999999999E-4</v>
      </c>
      <c r="BV1508">
        <v>0.69099999999999995</v>
      </c>
      <c r="BW1508">
        <v>0.84688960000000002</v>
      </c>
      <c r="BX1508">
        <v>20</v>
      </c>
      <c r="BY1508">
        <v>4708.8999999999996</v>
      </c>
      <c r="BZ1508">
        <v>214.7</v>
      </c>
      <c r="CB1508">
        <v>97.2</v>
      </c>
      <c r="CC1508">
        <v>3.3560638759999999</v>
      </c>
      <c r="CD1508">
        <v>3.353211221</v>
      </c>
      <c r="CE1508">
        <v>192.91</v>
      </c>
      <c r="CF1508" t="s">
        <v>673</v>
      </c>
      <c r="CG1508">
        <v>13600</v>
      </c>
      <c r="CH1508" t="s">
        <v>3664</v>
      </c>
      <c r="CJ1508" t="s">
        <v>3665</v>
      </c>
      <c r="CL1508">
        <v>1132.2</v>
      </c>
      <c r="CM1508">
        <v>1926.9</v>
      </c>
      <c r="CN1508">
        <v>1132.2</v>
      </c>
      <c r="CO1508">
        <v>1144.2</v>
      </c>
      <c r="CU1508">
        <v>764.7</v>
      </c>
      <c r="CV1508">
        <v>761</v>
      </c>
      <c r="CW1508" t="s">
        <v>5152</v>
      </c>
      <c r="CX1508">
        <v>7400</v>
      </c>
      <c r="CY1508" t="s">
        <v>677</v>
      </c>
    </row>
    <row r="1509" spans="1:103" hidden="1">
      <c r="B1509">
        <v>76620</v>
      </c>
      <c r="C1509" t="s">
        <v>3617</v>
      </c>
      <c r="D1509" t="s">
        <v>592</v>
      </c>
      <c r="E1509" t="s">
        <v>3163</v>
      </c>
      <c r="F1509" t="s">
        <v>594</v>
      </c>
      <c r="G1509" t="s">
        <v>5153</v>
      </c>
      <c r="H1509">
        <v>10245</v>
      </c>
      <c r="I1509" t="s">
        <v>616</v>
      </c>
      <c r="J1509" t="s">
        <v>3619</v>
      </c>
      <c r="K1509">
        <v>10378</v>
      </c>
      <c r="L1509" t="s">
        <v>3609</v>
      </c>
      <c r="M1509" t="s">
        <v>3762</v>
      </c>
      <c r="N1509" t="s">
        <v>5154</v>
      </c>
      <c r="O1509" t="s">
        <v>5149</v>
      </c>
      <c r="P1509" t="s">
        <v>5155</v>
      </c>
      <c r="Q1509" t="s">
        <v>823</v>
      </c>
      <c r="R1509">
        <v>540</v>
      </c>
      <c r="S1509">
        <v>540</v>
      </c>
      <c r="T1509">
        <v>410</v>
      </c>
      <c r="U1509">
        <v>19</v>
      </c>
      <c r="V1509">
        <v>19</v>
      </c>
      <c r="W1509">
        <v>23</v>
      </c>
      <c r="Z1509" t="s">
        <v>607</v>
      </c>
      <c r="AA1509">
        <v>1E-4</v>
      </c>
      <c r="AB1509">
        <v>1.9E-3</v>
      </c>
      <c r="AC1509">
        <v>1.47E-2</v>
      </c>
      <c r="AD1509" t="s">
        <v>607</v>
      </c>
      <c r="AE1509">
        <v>0.80189999999999995</v>
      </c>
      <c r="AF1509">
        <v>0.1002</v>
      </c>
      <c r="AG1509">
        <v>4.53E-2</v>
      </c>
      <c r="AH1509">
        <v>6.6E-3</v>
      </c>
      <c r="AI1509">
        <v>1.3899999999999999E-2</v>
      </c>
      <c r="AJ1509">
        <v>3.8999999999999998E-3</v>
      </c>
      <c r="AK1509">
        <v>4.4000000000000003E-3</v>
      </c>
      <c r="AL1509">
        <v>2.0699999999999998E-3</v>
      </c>
      <c r="AM1509">
        <v>5.1999999999999995E-4</v>
      </c>
      <c r="AN1509">
        <v>9.7999999999999997E-4</v>
      </c>
      <c r="AO1509">
        <v>1.3999999999999999E-4</v>
      </c>
      <c r="AP1509">
        <v>0</v>
      </c>
      <c r="AQ1509" t="s">
        <v>607</v>
      </c>
      <c r="AR1509" t="s">
        <v>606</v>
      </c>
      <c r="AS1509" t="s">
        <v>607</v>
      </c>
      <c r="AT1509" t="s">
        <v>606</v>
      </c>
      <c r="AU1509" t="s">
        <v>606</v>
      </c>
      <c r="BK1509">
        <v>2.9E-4</v>
      </c>
      <c r="BL1509">
        <v>5.0000000000000002E-5</v>
      </c>
      <c r="BM1509">
        <v>2.9E-4</v>
      </c>
      <c r="BN1509">
        <v>1.0000000000000001E-5</v>
      </c>
      <c r="BO1509">
        <v>0</v>
      </c>
      <c r="BP1509">
        <v>5.0000000000000002E-5</v>
      </c>
      <c r="BQ1509">
        <v>0</v>
      </c>
      <c r="BR1509">
        <v>1.48E-3</v>
      </c>
      <c r="BS1509">
        <v>4.0999999999999999E-4</v>
      </c>
      <c r="BT1509">
        <v>4.8000000000000001E-4</v>
      </c>
      <c r="BU1509">
        <v>3.3E-4</v>
      </c>
      <c r="BV1509">
        <v>0.72799999999999998</v>
      </c>
      <c r="BW1509">
        <v>0.89223680000000005</v>
      </c>
      <c r="BX1509">
        <v>21</v>
      </c>
      <c r="BY1509">
        <v>4611.1000000000004</v>
      </c>
      <c r="BZ1509">
        <v>221.1</v>
      </c>
      <c r="CB1509">
        <v>96.5</v>
      </c>
      <c r="CC1509">
        <v>3.331894691</v>
      </c>
      <c r="CD1509">
        <v>3.3290625810000001</v>
      </c>
      <c r="CE1509">
        <v>192.2</v>
      </c>
      <c r="CF1509" t="s">
        <v>609</v>
      </c>
      <c r="CG1509">
        <v>7.5</v>
      </c>
      <c r="CH1509" t="s">
        <v>3620</v>
      </c>
      <c r="CJ1509" t="s">
        <v>3621</v>
      </c>
      <c r="CU1509">
        <v>859.5</v>
      </c>
      <c r="CV1509">
        <v>855.3</v>
      </c>
      <c r="CW1509" t="s">
        <v>5156</v>
      </c>
      <c r="CX1509">
        <v>0</v>
      </c>
      <c r="CY1509" t="s">
        <v>677</v>
      </c>
    </row>
    <row r="1510" spans="1:103" hidden="1">
      <c r="B1510">
        <v>76619</v>
      </c>
      <c r="C1510" t="s">
        <v>3606</v>
      </c>
      <c r="D1510" t="s">
        <v>592</v>
      </c>
      <c r="E1510" t="s">
        <v>3163</v>
      </c>
      <c r="F1510" t="s">
        <v>594</v>
      </c>
      <c r="G1510" t="s">
        <v>5157</v>
      </c>
      <c r="H1510">
        <v>8792</v>
      </c>
      <c r="I1510" t="s">
        <v>616</v>
      </c>
      <c r="J1510" t="s">
        <v>3608</v>
      </c>
      <c r="K1510">
        <v>9239</v>
      </c>
      <c r="L1510" t="s">
        <v>3609</v>
      </c>
      <c r="M1510" t="s">
        <v>4751</v>
      </c>
      <c r="N1510" t="s">
        <v>5154</v>
      </c>
      <c r="O1510" t="s">
        <v>5149</v>
      </c>
      <c r="P1510" t="s">
        <v>5158</v>
      </c>
      <c r="Q1510" t="s">
        <v>642</v>
      </c>
      <c r="R1510">
        <v>575</v>
      </c>
      <c r="S1510">
        <v>575</v>
      </c>
      <c r="T1510">
        <v>369</v>
      </c>
      <c r="U1510">
        <v>20</v>
      </c>
      <c r="V1510">
        <v>20</v>
      </c>
      <c r="W1510">
        <v>23</v>
      </c>
      <c r="Z1510" t="s">
        <v>607</v>
      </c>
      <c r="AA1510">
        <v>1E-4</v>
      </c>
      <c r="AB1510">
        <v>1.9E-3</v>
      </c>
      <c r="AC1510">
        <v>1.41E-2</v>
      </c>
      <c r="AD1510" t="s">
        <v>607</v>
      </c>
      <c r="AE1510">
        <v>0.8266</v>
      </c>
      <c r="AF1510">
        <v>8.9300000000000004E-2</v>
      </c>
      <c r="AG1510">
        <v>3.7900000000000003E-2</v>
      </c>
      <c r="AH1510">
        <v>5.7000000000000002E-3</v>
      </c>
      <c r="AI1510">
        <v>1.1900000000000001E-2</v>
      </c>
      <c r="AJ1510">
        <v>3.3999999999999998E-3</v>
      </c>
      <c r="AK1510">
        <v>3.8E-3</v>
      </c>
      <c r="AL1510">
        <v>1.65E-3</v>
      </c>
      <c r="AM1510">
        <v>2.7E-4</v>
      </c>
      <c r="AN1510">
        <v>6.8999999999999997E-4</v>
      </c>
      <c r="AO1510">
        <v>5.0000000000000002E-5</v>
      </c>
      <c r="AP1510">
        <v>0</v>
      </c>
      <c r="AQ1510" t="s">
        <v>607</v>
      </c>
      <c r="AR1510" t="s">
        <v>607</v>
      </c>
      <c r="AS1510" t="s">
        <v>607</v>
      </c>
      <c r="AT1510" t="s">
        <v>607</v>
      </c>
      <c r="AU1510" t="s">
        <v>606</v>
      </c>
      <c r="BK1510">
        <v>2.3000000000000001E-4</v>
      </c>
      <c r="BL1510">
        <v>5.0000000000000002E-5</v>
      </c>
      <c r="BM1510">
        <v>1.8000000000000001E-4</v>
      </c>
      <c r="BN1510">
        <v>1.0000000000000001E-5</v>
      </c>
      <c r="BO1510">
        <v>1.0000000000000001E-5</v>
      </c>
      <c r="BP1510">
        <v>3.0000000000000001E-5</v>
      </c>
      <c r="BQ1510">
        <v>0</v>
      </c>
      <c r="BR1510">
        <v>1.1999999999999999E-3</v>
      </c>
      <c r="BS1510">
        <v>3.3E-4</v>
      </c>
      <c r="BT1510">
        <v>3.6999999999999999E-4</v>
      </c>
      <c r="BU1510">
        <v>2.3000000000000001E-4</v>
      </c>
      <c r="BV1510">
        <v>0.70399999999999996</v>
      </c>
      <c r="BW1510">
        <v>0.86282239999999999</v>
      </c>
      <c r="BX1510">
        <v>20.3</v>
      </c>
      <c r="BY1510">
        <v>4615.3</v>
      </c>
      <c r="BZ1510">
        <v>216.9</v>
      </c>
      <c r="CB1510">
        <v>95.3</v>
      </c>
      <c r="CC1510">
        <v>3.290461804</v>
      </c>
      <c r="CD1510">
        <v>3.2876649119999999</v>
      </c>
      <c r="CE1510">
        <v>189.52</v>
      </c>
      <c r="CF1510" t="s">
        <v>609</v>
      </c>
      <c r="CG1510">
        <v>5</v>
      </c>
      <c r="CH1510" t="s">
        <v>3614</v>
      </c>
      <c r="CJ1510" t="s">
        <v>3615</v>
      </c>
      <c r="CU1510">
        <v>878</v>
      </c>
      <c r="CV1510">
        <v>873</v>
      </c>
      <c r="CW1510" t="s">
        <v>5156</v>
      </c>
      <c r="CX1510">
        <v>0</v>
      </c>
      <c r="CY1510" t="s">
        <v>677</v>
      </c>
    </row>
    <row r="1511" spans="1:103" hidden="1">
      <c r="A1511" t="str">
        <f>2&amp;J1511</f>
        <v>200/D-093-K/094-A-11/00</v>
      </c>
      <c r="B1511">
        <v>52717</v>
      </c>
      <c r="C1511" t="s">
        <v>3198</v>
      </c>
      <c r="D1511" t="s">
        <v>592</v>
      </c>
      <c r="E1511" t="s">
        <v>3163</v>
      </c>
      <c r="F1511" t="s">
        <v>594</v>
      </c>
      <c r="G1511" t="s">
        <v>5159</v>
      </c>
      <c r="H1511">
        <v>1918</v>
      </c>
      <c r="I1511" t="s">
        <v>616</v>
      </c>
      <c r="J1511" t="s">
        <v>667</v>
      </c>
      <c r="L1511" t="s">
        <v>874</v>
      </c>
      <c r="N1511" t="s">
        <v>5160</v>
      </c>
      <c r="O1511" t="s">
        <v>5155</v>
      </c>
      <c r="P1511" t="s">
        <v>5161</v>
      </c>
      <c r="Q1511" t="s">
        <v>3124</v>
      </c>
      <c r="R1511">
        <v>5000</v>
      </c>
      <c r="S1511">
        <v>5000</v>
      </c>
      <c r="T1511">
        <v>3374</v>
      </c>
      <c r="U1511">
        <v>30</v>
      </c>
      <c r="V1511">
        <v>30</v>
      </c>
      <c r="W1511">
        <v>23</v>
      </c>
      <c r="Z1511" t="s">
        <v>607</v>
      </c>
      <c r="AA1511">
        <v>1E-4</v>
      </c>
      <c r="AB1511">
        <v>2E-3</v>
      </c>
      <c r="AC1511">
        <v>2.4199999999999999E-2</v>
      </c>
      <c r="AD1511">
        <v>1.1599999999999999E-2</v>
      </c>
      <c r="AE1511">
        <v>0.82140000000000002</v>
      </c>
      <c r="AF1511">
        <v>7.9600000000000004E-2</v>
      </c>
      <c r="AG1511">
        <v>3.2399999999999998E-2</v>
      </c>
      <c r="AH1511">
        <v>5.4000000000000003E-3</v>
      </c>
      <c r="AI1511">
        <v>1.03E-2</v>
      </c>
      <c r="AJ1511">
        <v>3.2000000000000002E-3</v>
      </c>
      <c r="AK1511">
        <v>3.3E-3</v>
      </c>
      <c r="AL1511">
        <v>1.7099999999999999E-3</v>
      </c>
      <c r="AM1511">
        <v>4.6000000000000001E-4</v>
      </c>
      <c r="AN1511">
        <v>9.3999999999999997E-4</v>
      </c>
      <c r="AO1511">
        <v>4.0000000000000003E-5</v>
      </c>
      <c r="AP1511">
        <v>0</v>
      </c>
      <c r="AQ1511" t="s">
        <v>606</v>
      </c>
      <c r="AR1511" t="s">
        <v>606</v>
      </c>
      <c r="AS1511" t="s">
        <v>606</v>
      </c>
      <c r="AT1511" t="s">
        <v>606</v>
      </c>
      <c r="AU1511" t="s">
        <v>606</v>
      </c>
      <c r="BK1511">
        <v>2.7999999999999998E-4</v>
      </c>
      <c r="BL1511">
        <v>6.0000000000000002E-5</v>
      </c>
      <c r="BM1511">
        <v>2.9E-4</v>
      </c>
      <c r="BN1511">
        <v>1.0000000000000001E-5</v>
      </c>
      <c r="BO1511">
        <v>1.0000000000000001E-5</v>
      </c>
      <c r="BP1511">
        <v>4.0000000000000003E-5</v>
      </c>
      <c r="BQ1511">
        <v>0</v>
      </c>
      <c r="BR1511">
        <v>1.23E-3</v>
      </c>
      <c r="BS1511">
        <v>3.8999999999999999E-4</v>
      </c>
      <c r="BT1511">
        <v>5.6999999999999998E-4</v>
      </c>
      <c r="BU1511">
        <v>4.6999999999999999E-4</v>
      </c>
      <c r="BV1511">
        <v>0.71</v>
      </c>
      <c r="BW1511">
        <v>0.87017599999999995</v>
      </c>
      <c r="BX1511">
        <v>20.5</v>
      </c>
      <c r="BY1511">
        <v>4694.7</v>
      </c>
      <c r="BZ1511">
        <v>217.8</v>
      </c>
      <c r="CB1511">
        <v>95.5</v>
      </c>
      <c r="CC1511">
        <v>3.297367285</v>
      </c>
      <c r="CD1511">
        <v>3.294564523</v>
      </c>
      <c r="CE1511">
        <v>189.94</v>
      </c>
      <c r="CF1511" t="s">
        <v>673</v>
      </c>
      <c r="CG1511">
        <v>11600</v>
      </c>
      <c r="CH1511" t="s">
        <v>674</v>
      </c>
      <c r="CI1511" t="s">
        <v>5075</v>
      </c>
      <c r="CJ1511" t="s">
        <v>675</v>
      </c>
      <c r="CW1511" t="s">
        <v>5162</v>
      </c>
      <c r="CX1511">
        <v>7800</v>
      </c>
      <c r="CY1511" t="s">
        <v>677</v>
      </c>
    </row>
    <row r="1512" spans="1:103" hidden="1">
      <c r="B1512">
        <v>79040</v>
      </c>
      <c r="C1512" t="s">
        <v>5163</v>
      </c>
      <c r="D1512" t="s">
        <v>592</v>
      </c>
      <c r="E1512" t="s">
        <v>5164</v>
      </c>
      <c r="F1512" t="s">
        <v>594</v>
      </c>
      <c r="G1512" t="s">
        <v>5165</v>
      </c>
      <c r="H1512" t="s">
        <v>3000</v>
      </c>
      <c r="I1512" t="s">
        <v>616</v>
      </c>
      <c r="J1512" t="s">
        <v>1302</v>
      </c>
      <c r="K1512" t="s">
        <v>773</v>
      </c>
      <c r="L1512" t="s">
        <v>617</v>
      </c>
      <c r="N1512" t="s">
        <v>5166</v>
      </c>
      <c r="O1512" t="s">
        <v>5167</v>
      </c>
      <c r="P1512" t="s">
        <v>5168</v>
      </c>
      <c r="Q1512" t="s">
        <v>4009</v>
      </c>
      <c r="R1512">
        <v>8041</v>
      </c>
      <c r="S1512">
        <v>8041</v>
      </c>
      <c r="T1512">
        <v>7954</v>
      </c>
      <c r="U1512">
        <v>27</v>
      </c>
      <c r="V1512">
        <v>27</v>
      </c>
      <c r="W1512">
        <v>21</v>
      </c>
      <c r="Y1512" t="s">
        <v>5169</v>
      </c>
      <c r="Z1512" t="s">
        <v>607</v>
      </c>
      <c r="AA1512">
        <v>4.0000000000000002E-4</v>
      </c>
      <c r="AB1512">
        <v>9.5999999999999992E-3</v>
      </c>
      <c r="AC1512">
        <v>1.2999999999999999E-2</v>
      </c>
      <c r="AD1512" t="s">
        <v>606</v>
      </c>
      <c r="AE1512">
        <v>0.96919999999999995</v>
      </c>
      <c r="AF1512">
        <v>5.7000000000000002E-3</v>
      </c>
      <c r="AG1512">
        <v>1.2999999999999999E-3</v>
      </c>
      <c r="AH1512">
        <v>2.9999999999999997E-4</v>
      </c>
      <c r="AI1512">
        <v>2.0000000000000001E-4</v>
      </c>
      <c r="AJ1512">
        <v>2.0000000000000001E-4</v>
      </c>
      <c r="AK1512">
        <v>1E-4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 t="s">
        <v>606</v>
      </c>
      <c r="AR1512" t="s">
        <v>606</v>
      </c>
      <c r="AS1512" t="s">
        <v>606</v>
      </c>
      <c r="AT1512" t="s">
        <v>606</v>
      </c>
      <c r="AU1512" t="s">
        <v>606</v>
      </c>
      <c r="BK1512">
        <v>0</v>
      </c>
      <c r="BL1512">
        <v>0</v>
      </c>
      <c r="BM1512">
        <v>0</v>
      </c>
      <c r="BN1512">
        <v>0</v>
      </c>
      <c r="BO1512">
        <v>0</v>
      </c>
      <c r="BP1512">
        <v>0</v>
      </c>
      <c r="BQ1512">
        <v>0</v>
      </c>
      <c r="BR1512">
        <v>0</v>
      </c>
      <c r="BS1512">
        <v>0</v>
      </c>
      <c r="BT1512">
        <v>0</v>
      </c>
      <c r="BU1512">
        <v>0</v>
      </c>
      <c r="BV1512">
        <v>0.57699999999999996</v>
      </c>
      <c r="BW1512">
        <v>0.7071712</v>
      </c>
      <c r="BX1512">
        <v>16.7</v>
      </c>
      <c r="BY1512">
        <v>4621.3</v>
      </c>
      <c r="BZ1512">
        <v>192.5</v>
      </c>
      <c r="CB1512">
        <v>97.4</v>
      </c>
      <c r="CC1512">
        <v>3.3629693569999999</v>
      </c>
      <c r="CD1512">
        <v>3.3601108329999998</v>
      </c>
      <c r="CE1512">
        <v>198.26</v>
      </c>
      <c r="CF1512" t="s">
        <v>609</v>
      </c>
      <c r="CG1512">
        <v>0</v>
      </c>
      <c r="CH1512" t="s">
        <v>628</v>
      </c>
      <c r="CI1512" t="s">
        <v>5075</v>
      </c>
      <c r="CJ1512" t="s">
        <v>624</v>
      </c>
      <c r="CL1512" t="s">
        <v>779</v>
      </c>
      <c r="CM1512" t="s">
        <v>779</v>
      </c>
      <c r="CR1512" t="s">
        <v>780</v>
      </c>
      <c r="CS1512" t="s">
        <v>780</v>
      </c>
      <c r="CT1512" t="s">
        <v>780</v>
      </c>
      <c r="CU1512" t="s">
        <v>780</v>
      </c>
      <c r="CV1512" t="s">
        <v>780</v>
      </c>
      <c r="CW1512" t="s">
        <v>4783</v>
      </c>
      <c r="CX1512">
        <v>0</v>
      </c>
      <c r="CY1512" t="s">
        <v>677</v>
      </c>
    </row>
    <row r="1513" spans="1:103" hidden="1">
      <c r="B1513">
        <v>79041</v>
      </c>
      <c r="C1513" t="s">
        <v>5163</v>
      </c>
      <c r="D1513" t="s">
        <v>592</v>
      </c>
      <c r="E1513" t="s">
        <v>5164</v>
      </c>
      <c r="F1513" t="s">
        <v>594</v>
      </c>
      <c r="G1513" t="s">
        <v>5170</v>
      </c>
      <c r="H1513" t="s">
        <v>3157</v>
      </c>
      <c r="I1513" t="s">
        <v>616</v>
      </c>
      <c r="J1513" t="s">
        <v>1302</v>
      </c>
      <c r="K1513" t="s">
        <v>773</v>
      </c>
      <c r="L1513" t="s">
        <v>617</v>
      </c>
      <c r="N1513" t="s">
        <v>5166</v>
      </c>
      <c r="O1513" t="s">
        <v>5167</v>
      </c>
      <c r="P1513" t="s">
        <v>5168</v>
      </c>
      <c r="Q1513" t="s">
        <v>3979</v>
      </c>
      <c r="R1513">
        <v>8035</v>
      </c>
      <c r="S1513">
        <v>8035</v>
      </c>
      <c r="T1513">
        <v>8550</v>
      </c>
      <c r="U1513">
        <v>26</v>
      </c>
      <c r="V1513">
        <v>26</v>
      </c>
      <c r="W1513">
        <v>21</v>
      </c>
      <c r="Y1513" t="s">
        <v>5171</v>
      </c>
      <c r="Z1513" t="s">
        <v>607</v>
      </c>
      <c r="AA1513">
        <v>4.0000000000000002E-4</v>
      </c>
      <c r="AB1513">
        <v>8.8999999999999999E-3</v>
      </c>
      <c r="AC1513">
        <v>1.29E-2</v>
      </c>
      <c r="AD1513" t="s">
        <v>606</v>
      </c>
      <c r="AE1513">
        <v>0.96940000000000004</v>
      </c>
      <c r="AF1513">
        <v>5.5999999999999999E-3</v>
      </c>
      <c r="AG1513">
        <v>1.1999999999999999E-3</v>
      </c>
      <c r="AH1513">
        <v>4.0000000000000002E-4</v>
      </c>
      <c r="AI1513">
        <v>2.9999999999999997E-4</v>
      </c>
      <c r="AJ1513">
        <v>4.0000000000000002E-4</v>
      </c>
      <c r="AK1513">
        <v>2.9999999999999997E-4</v>
      </c>
      <c r="AL1513">
        <v>6.9999999999999994E-5</v>
      </c>
      <c r="AM1513">
        <v>0</v>
      </c>
      <c r="AN1513">
        <v>0</v>
      </c>
      <c r="AO1513">
        <v>0</v>
      </c>
      <c r="AP1513">
        <v>0</v>
      </c>
      <c r="AQ1513" t="s">
        <v>606</v>
      </c>
      <c r="AR1513" t="s">
        <v>606</v>
      </c>
      <c r="AS1513" t="s">
        <v>606</v>
      </c>
      <c r="AT1513" t="s">
        <v>606</v>
      </c>
      <c r="AU1513" t="s">
        <v>606</v>
      </c>
      <c r="BK1513">
        <v>0</v>
      </c>
      <c r="BL1513">
        <v>3.0000000000000001E-5</v>
      </c>
      <c r="BM1513">
        <v>0</v>
      </c>
      <c r="BN1513">
        <v>0</v>
      </c>
      <c r="BO1513">
        <v>0</v>
      </c>
      <c r="BP1513">
        <v>0</v>
      </c>
      <c r="BQ1513">
        <v>0</v>
      </c>
      <c r="BR1513">
        <v>1E-4</v>
      </c>
      <c r="BS1513">
        <v>0</v>
      </c>
      <c r="BT1513">
        <v>0</v>
      </c>
      <c r="BU1513">
        <v>0</v>
      </c>
      <c r="BV1513">
        <v>0.57799999999999996</v>
      </c>
      <c r="BW1513">
        <v>0.70839680000000005</v>
      </c>
      <c r="BX1513">
        <v>16.7</v>
      </c>
      <c r="BY1513">
        <v>4621.3</v>
      </c>
      <c r="BZ1513">
        <v>192.7</v>
      </c>
      <c r="CB1513">
        <v>97.1</v>
      </c>
      <c r="CC1513">
        <v>3.3526111350000001</v>
      </c>
      <c r="CD1513">
        <v>3.3497614160000002</v>
      </c>
      <c r="CE1513">
        <v>197.6</v>
      </c>
      <c r="CF1513" t="s">
        <v>609</v>
      </c>
      <c r="CG1513">
        <v>0</v>
      </c>
      <c r="CH1513" t="s">
        <v>631</v>
      </c>
      <c r="CI1513" t="s">
        <v>5075</v>
      </c>
      <c r="CJ1513" t="s">
        <v>624</v>
      </c>
      <c r="CL1513" t="s">
        <v>779</v>
      </c>
      <c r="CM1513" t="s">
        <v>779</v>
      </c>
      <c r="CR1513" t="s">
        <v>780</v>
      </c>
      <c r="CS1513" t="s">
        <v>780</v>
      </c>
      <c r="CT1513" t="s">
        <v>780</v>
      </c>
      <c r="CU1513" t="s">
        <v>780</v>
      </c>
      <c r="CV1513" t="s">
        <v>780</v>
      </c>
      <c r="CW1513" t="s">
        <v>4783</v>
      </c>
      <c r="CX1513">
        <v>0</v>
      </c>
      <c r="CY1513" t="s">
        <v>677</v>
      </c>
    </row>
    <row r="1514" spans="1:103" hidden="1">
      <c r="A1514" t="str">
        <f>2&amp;J1514</f>
        <v>200/D-093-K/094-A-11/00</v>
      </c>
      <c r="B1514">
        <v>52717</v>
      </c>
      <c r="C1514" t="s">
        <v>3198</v>
      </c>
      <c r="D1514" t="s">
        <v>592</v>
      </c>
      <c r="E1514" t="s">
        <v>3163</v>
      </c>
      <c r="F1514" t="s">
        <v>594</v>
      </c>
      <c r="G1514" t="s">
        <v>5172</v>
      </c>
      <c r="H1514">
        <v>12306</v>
      </c>
      <c r="I1514" t="s">
        <v>616</v>
      </c>
      <c r="J1514" t="s">
        <v>667</v>
      </c>
      <c r="L1514" t="s">
        <v>874</v>
      </c>
      <c r="N1514" t="s">
        <v>5173</v>
      </c>
      <c r="O1514" t="s">
        <v>5174</v>
      </c>
      <c r="P1514" t="s">
        <v>5175</v>
      </c>
      <c r="Q1514" t="s">
        <v>3124</v>
      </c>
      <c r="R1514">
        <v>4500</v>
      </c>
      <c r="S1514">
        <v>4500</v>
      </c>
      <c r="T1514">
        <v>3771</v>
      </c>
      <c r="U1514">
        <v>23</v>
      </c>
      <c r="V1514">
        <v>23</v>
      </c>
      <c r="W1514">
        <v>23</v>
      </c>
      <c r="Y1514" t="s">
        <v>4034</v>
      </c>
      <c r="Z1514" t="s">
        <v>607</v>
      </c>
      <c r="AA1514">
        <v>1E-4</v>
      </c>
      <c r="AB1514">
        <v>2.5999999999999999E-3</v>
      </c>
      <c r="AC1514">
        <v>2.3900000000000001E-2</v>
      </c>
      <c r="AD1514">
        <v>1.12E-2</v>
      </c>
      <c r="AE1514">
        <v>0.8145</v>
      </c>
      <c r="AF1514">
        <v>8.2400000000000001E-2</v>
      </c>
      <c r="AG1514">
        <v>3.5499999999999997E-2</v>
      </c>
      <c r="AH1514">
        <v>6.0000000000000001E-3</v>
      </c>
      <c r="AI1514">
        <v>1.18E-2</v>
      </c>
      <c r="AJ1514">
        <v>3.5000000000000001E-3</v>
      </c>
      <c r="AK1514">
        <v>3.3E-3</v>
      </c>
      <c r="AL1514">
        <v>1.5E-3</v>
      </c>
      <c r="AM1514">
        <v>3.2000000000000003E-4</v>
      </c>
      <c r="AN1514">
        <v>6.6E-4</v>
      </c>
      <c r="AO1514">
        <v>5.0000000000000002E-5</v>
      </c>
      <c r="AP1514">
        <v>0</v>
      </c>
      <c r="AQ1514" t="s">
        <v>607</v>
      </c>
      <c r="AR1514" t="s">
        <v>607</v>
      </c>
      <c r="AS1514" t="s">
        <v>607</v>
      </c>
      <c r="AT1514" t="s">
        <v>606</v>
      </c>
      <c r="AU1514" t="s">
        <v>606</v>
      </c>
      <c r="BK1514">
        <v>2.1000000000000001E-4</v>
      </c>
      <c r="BL1514">
        <v>5.0000000000000002E-5</v>
      </c>
      <c r="BM1514">
        <v>1.9000000000000001E-4</v>
      </c>
      <c r="BN1514">
        <v>1.0000000000000001E-5</v>
      </c>
      <c r="BO1514">
        <v>1.0000000000000001E-5</v>
      </c>
      <c r="BP1514">
        <v>3.0000000000000001E-5</v>
      </c>
      <c r="BQ1514">
        <v>0</v>
      </c>
      <c r="BR1514">
        <v>1.0499999999999999E-3</v>
      </c>
      <c r="BS1514">
        <v>3.2000000000000003E-4</v>
      </c>
      <c r="BT1514">
        <v>4.4999999999999999E-4</v>
      </c>
      <c r="BU1514">
        <v>3.5E-4</v>
      </c>
      <c r="BV1514">
        <v>0.71399999999999997</v>
      </c>
      <c r="BW1514">
        <v>0.87507840000000003</v>
      </c>
      <c r="BX1514">
        <v>20.6</v>
      </c>
      <c r="BY1514">
        <v>4690.3</v>
      </c>
      <c r="BZ1514">
        <v>218.7</v>
      </c>
      <c r="CB1514">
        <v>97.1</v>
      </c>
      <c r="CC1514">
        <v>3.3526111350000001</v>
      </c>
      <c r="CD1514">
        <v>3.3497614160000002</v>
      </c>
      <c r="CE1514">
        <v>193.51</v>
      </c>
      <c r="CF1514" t="s">
        <v>673</v>
      </c>
      <c r="CG1514">
        <v>11200</v>
      </c>
      <c r="CH1514" t="s">
        <v>674</v>
      </c>
      <c r="CI1514" t="s">
        <v>5075</v>
      </c>
      <c r="CJ1514" t="s">
        <v>675</v>
      </c>
      <c r="CW1514" t="s">
        <v>5176</v>
      </c>
      <c r="CX1514">
        <v>8300</v>
      </c>
      <c r="CY1514" t="s">
        <v>677</v>
      </c>
    </row>
    <row r="1515" spans="1:103" hidden="1">
      <c r="B1515">
        <v>79041</v>
      </c>
      <c r="C1515" t="s">
        <v>5163</v>
      </c>
      <c r="D1515" t="s">
        <v>592</v>
      </c>
      <c r="E1515" t="s">
        <v>614</v>
      </c>
      <c r="F1515" t="s">
        <v>594</v>
      </c>
      <c r="G1515" t="s">
        <v>5177</v>
      </c>
      <c r="H1515">
        <v>5233</v>
      </c>
      <c r="I1515" t="s">
        <v>616</v>
      </c>
      <c r="J1515" t="s">
        <v>1302</v>
      </c>
      <c r="L1515" t="s">
        <v>617</v>
      </c>
      <c r="N1515" t="s">
        <v>5178</v>
      </c>
      <c r="O1515" t="s">
        <v>5179</v>
      </c>
      <c r="P1515" t="s">
        <v>5180</v>
      </c>
      <c r="Q1515" t="s">
        <v>3979</v>
      </c>
      <c r="R1515">
        <v>7388</v>
      </c>
      <c r="S1515">
        <v>7388</v>
      </c>
      <c r="T1515">
        <v>6400</v>
      </c>
      <c r="U1515">
        <v>24</v>
      </c>
      <c r="V1515">
        <v>24</v>
      </c>
      <c r="W1515">
        <v>22</v>
      </c>
      <c r="Y1515" t="s">
        <v>5181</v>
      </c>
      <c r="Z1515" t="s">
        <v>607</v>
      </c>
      <c r="AA1515">
        <v>2.9999999999999997E-4</v>
      </c>
      <c r="AB1515">
        <v>1.38E-2</v>
      </c>
      <c r="AC1515">
        <v>2.3E-2</v>
      </c>
      <c r="AD1515" t="s">
        <v>606</v>
      </c>
      <c r="AE1515">
        <v>0.95530000000000004</v>
      </c>
      <c r="AF1515">
        <v>5.7000000000000002E-3</v>
      </c>
      <c r="AG1515">
        <v>8.0000000000000004E-4</v>
      </c>
      <c r="AH1515">
        <v>2.9999999999999997E-4</v>
      </c>
      <c r="AI1515">
        <v>2.0000000000000001E-4</v>
      </c>
      <c r="AJ1515">
        <v>2.0000000000000001E-4</v>
      </c>
      <c r="AK1515">
        <v>2.0000000000000001E-4</v>
      </c>
      <c r="AL1515">
        <v>1E-4</v>
      </c>
      <c r="AM1515">
        <v>0</v>
      </c>
      <c r="AN1515">
        <v>0</v>
      </c>
      <c r="AO1515">
        <v>0</v>
      </c>
      <c r="AP1515">
        <v>0</v>
      </c>
      <c r="AQ1515" t="s">
        <v>607</v>
      </c>
      <c r="AR1515" t="s">
        <v>607</v>
      </c>
      <c r="AS1515" t="s">
        <v>606</v>
      </c>
      <c r="AT1515" t="s">
        <v>606</v>
      </c>
      <c r="AU1515" t="s">
        <v>606</v>
      </c>
      <c r="BK1515">
        <v>0</v>
      </c>
      <c r="BL1515">
        <v>3.0000000000000001E-5</v>
      </c>
      <c r="BM1515">
        <v>0</v>
      </c>
      <c r="BN1515">
        <v>0</v>
      </c>
      <c r="BO1515">
        <v>0</v>
      </c>
      <c r="BP1515">
        <v>0</v>
      </c>
      <c r="BQ1515">
        <v>0</v>
      </c>
      <c r="BR1515">
        <v>6.9999999999999994E-5</v>
      </c>
      <c r="BS1515">
        <v>0</v>
      </c>
      <c r="BT1515">
        <v>0</v>
      </c>
      <c r="BU1515">
        <v>0</v>
      </c>
      <c r="BV1515">
        <v>0.58899999999999997</v>
      </c>
      <c r="BW1515">
        <v>0.72187840000000003</v>
      </c>
      <c r="BX1515">
        <v>17</v>
      </c>
      <c r="BY1515">
        <v>4644.3999999999996</v>
      </c>
      <c r="BZ1515">
        <v>193.4</v>
      </c>
      <c r="CB1515">
        <v>102</v>
      </c>
      <c r="CC1515">
        <v>3.5217954250000001</v>
      </c>
      <c r="CD1515">
        <v>3.5188018990000001</v>
      </c>
      <c r="CE1515">
        <v>207.43</v>
      </c>
      <c r="CF1515" t="s">
        <v>609</v>
      </c>
      <c r="CG1515">
        <v>0</v>
      </c>
      <c r="CH1515" t="s">
        <v>631</v>
      </c>
      <c r="CI1515" t="s">
        <v>5075</v>
      </c>
      <c r="CJ1515" t="s">
        <v>624</v>
      </c>
      <c r="CW1515" t="s">
        <v>5182</v>
      </c>
      <c r="CX1515">
        <v>0</v>
      </c>
      <c r="CY1515" t="s">
        <v>677</v>
      </c>
    </row>
    <row r="1516" spans="1:103" hidden="1">
      <c r="B1516">
        <v>79040</v>
      </c>
      <c r="C1516" t="s">
        <v>5163</v>
      </c>
      <c r="D1516" t="s">
        <v>592</v>
      </c>
      <c r="E1516" t="s">
        <v>614</v>
      </c>
      <c r="F1516" t="s">
        <v>594</v>
      </c>
      <c r="G1516" t="s">
        <v>5183</v>
      </c>
      <c r="H1516">
        <v>10513</v>
      </c>
      <c r="I1516" t="s">
        <v>616</v>
      </c>
      <c r="J1516" t="s">
        <v>1302</v>
      </c>
      <c r="L1516" t="s">
        <v>617</v>
      </c>
      <c r="N1516" t="s">
        <v>5178</v>
      </c>
      <c r="O1516" t="s">
        <v>5179</v>
      </c>
      <c r="P1516" t="s">
        <v>5180</v>
      </c>
      <c r="Q1516" t="s">
        <v>4009</v>
      </c>
      <c r="R1516">
        <v>7381</v>
      </c>
      <c r="S1516">
        <v>7381</v>
      </c>
      <c r="T1516">
        <v>6220</v>
      </c>
      <c r="U1516">
        <v>28</v>
      </c>
      <c r="V1516">
        <v>28</v>
      </c>
      <c r="W1516">
        <v>22</v>
      </c>
      <c r="Y1516" t="s">
        <v>5184</v>
      </c>
      <c r="Z1516" t="s">
        <v>607</v>
      </c>
      <c r="AA1516">
        <v>2.9999999999999997E-4</v>
      </c>
      <c r="AB1516">
        <v>1.3899999999999999E-2</v>
      </c>
      <c r="AC1516">
        <v>2.1299999999999999E-2</v>
      </c>
      <c r="AD1516" t="s">
        <v>606</v>
      </c>
      <c r="AE1516">
        <v>0.95760000000000001</v>
      </c>
      <c r="AF1516">
        <v>5.5999999999999999E-3</v>
      </c>
      <c r="AG1516">
        <v>6.9999999999999999E-4</v>
      </c>
      <c r="AH1516">
        <v>2.0000000000000001E-4</v>
      </c>
      <c r="AI1516">
        <v>1E-4</v>
      </c>
      <c r="AJ1516">
        <v>2.0000000000000001E-4</v>
      </c>
      <c r="AK1516">
        <v>1E-4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 t="s">
        <v>607</v>
      </c>
      <c r="AR1516" t="s">
        <v>607</v>
      </c>
      <c r="AS1516" t="s">
        <v>606</v>
      </c>
      <c r="AT1516" t="s">
        <v>606</v>
      </c>
      <c r="AU1516" t="s">
        <v>606</v>
      </c>
      <c r="BK1516">
        <v>0</v>
      </c>
      <c r="BL1516">
        <v>0</v>
      </c>
      <c r="BM1516">
        <v>0</v>
      </c>
      <c r="BN1516">
        <v>0</v>
      </c>
      <c r="BO1516">
        <v>0</v>
      </c>
      <c r="BP1516">
        <v>0</v>
      </c>
      <c r="BQ1516">
        <v>0</v>
      </c>
      <c r="BR1516">
        <v>0</v>
      </c>
      <c r="BS1516">
        <v>0</v>
      </c>
      <c r="BT1516">
        <v>0</v>
      </c>
      <c r="BU1516">
        <v>0</v>
      </c>
      <c r="BV1516">
        <v>0.58599999999999997</v>
      </c>
      <c r="BW1516">
        <v>0.7182016</v>
      </c>
      <c r="BX1516">
        <v>16.899999999999999</v>
      </c>
      <c r="BY1516">
        <v>4640.1000000000004</v>
      </c>
      <c r="BZ1516">
        <v>193</v>
      </c>
      <c r="CB1516">
        <v>107.2</v>
      </c>
      <c r="CC1516">
        <v>3.7013379369999999</v>
      </c>
      <c r="CD1516">
        <v>3.6981918</v>
      </c>
      <c r="CE1516">
        <v>216.63</v>
      </c>
      <c r="CF1516" t="s">
        <v>609</v>
      </c>
      <c r="CG1516">
        <v>0</v>
      </c>
      <c r="CH1516" t="s">
        <v>628</v>
      </c>
      <c r="CI1516" t="s">
        <v>5075</v>
      </c>
      <c r="CJ1516" t="s">
        <v>624</v>
      </c>
      <c r="CW1516" t="s">
        <v>5182</v>
      </c>
      <c r="CX1516">
        <v>0</v>
      </c>
      <c r="CY1516" t="s">
        <v>677</v>
      </c>
    </row>
    <row r="1517" spans="1:103" hidden="1">
      <c r="A1517" t="str">
        <f>2&amp;J1517</f>
        <v>200/D-093-K/094-A-11/00</v>
      </c>
      <c r="B1517">
        <v>52717</v>
      </c>
      <c r="C1517" t="s">
        <v>3198</v>
      </c>
      <c r="D1517" t="s">
        <v>592</v>
      </c>
      <c r="E1517" t="s">
        <v>3163</v>
      </c>
      <c r="F1517" t="s">
        <v>594</v>
      </c>
      <c r="G1517" t="s">
        <v>5185</v>
      </c>
      <c r="H1517">
        <v>10934</v>
      </c>
      <c r="I1517" t="s">
        <v>616</v>
      </c>
      <c r="J1517" t="s">
        <v>667</v>
      </c>
      <c r="L1517" t="s">
        <v>874</v>
      </c>
      <c r="N1517" t="s">
        <v>5186</v>
      </c>
      <c r="O1517" t="s">
        <v>5187</v>
      </c>
      <c r="P1517" t="s">
        <v>5188</v>
      </c>
      <c r="Q1517" t="s">
        <v>3124</v>
      </c>
      <c r="R1517">
        <v>4800</v>
      </c>
      <c r="S1517">
        <v>4800</v>
      </c>
      <c r="T1517">
        <v>3870</v>
      </c>
      <c r="U1517">
        <v>38</v>
      </c>
      <c r="V1517">
        <v>38</v>
      </c>
      <c r="W1517">
        <v>23</v>
      </c>
      <c r="Z1517" t="s">
        <v>607</v>
      </c>
      <c r="AA1517">
        <v>1E-4</v>
      </c>
      <c r="AB1517">
        <v>2.5999999999999999E-3</v>
      </c>
      <c r="AC1517">
        <v>2.3699999999999999E-2</v>
      </c>
      <c r="AD1517">
        <v>1.0800000000000001E-2</v>
      </c>
      <c r="AE1517">
        <v>0.82540000000000002</v>
      </c>
      <c r="AF1517">
        <v>7.9299999999999995E-2</v>
      </c>
      <c r="AG1517">
        <v>3.1800000000000002E-2</v>
      </c>
      <c r="AH1517">
        <v>5.1999999999999998E-3</v>
      </c>
      <c r="AI1517">
        <v>9.2999999999999992E-3</v>
      </c>
      <c r="AJ1517">
        <v>2.8999999999999998E-3</v>
      </c>
      <c r="AK1517">
        <v>2.8999999999999998E-3</v>
      </c>
      <c r="AL1517">
        <v>1.5100000000000001E-3</v>
      </c>
      <c r="AM1517">
        <v>4.4000000000000002E-4</v>
      </c>
      <c r="AN1517">
        <v>9.2000000000000003E-4</v>
      </c>
      <c r="AO1517">
        <v>1.2999999999999999E-4</v>
      </c>
      <c r="AP1517">
        <v>0</v>
      </c>
      <c r="AQ1517" t="s">
        <v>607</v>
      </c>
      <c r="AR1517" t="s">
        <v>607</v>
      </c>
      <c r="AS1517" t="s">
        <v>606</v>
      </c>
      <c r="AT1517" t="s">
        <v>606</v>
      </c>
      <c r="AU1517" t="s">
        <v>606</v>
      </c>
      <c r="BK1517">
        <v>2.1000000000000001E-4</v>
      </c>
      <c r="BL1517">
        <v>5.0000000000000002E-5</v>
      </c>
      <c r="BM1517">
        <v>2.5000000000000001E-4</v>
      </c>
      <c r="BN1517">
        <v>1.0000000000000001E-5</v>
      </c>
      <c r="BO1517">
        <v>1.0000000000000001E-5</v>
      </c>
      <c r="BP1517">
        <v>5.0000000000000002E-5</v>
      </c>
      <c r="BQ1517">
        <v>0</v>
      </c>
      <c r="BR1517">
        <v>1.14E-3</v>
      </c>
      <c r="BS1517">
        <v>3.6000000000000002E-4</v>
      </c>
      <c r="BT1517">
        <v>4.8999999999999998E-4</v>
      </c>
      <c r="BU1517">
        <v>4.2999999999999999E-4</v>
      </c>
      <c r="BV1517">
        <v>0.70399999999999996</v>
      </c>
      <c r="BW1517">
        <v>0.86282239999999999</v>
      </c>
      <c r="BX1517">
        <v>20.3</v>
      </c>
      <c r="BY1517">
        <v>4691.1000000000004</v>
      </c>
      <c r="BZ1517">
        <v>216.9</v>
      </c>
      <c r="CB1517">
        <v>97.2</v>
      </c>
      <c r="CC1517">
        <v>3.3560638759999999</v>
      </c>
      <c r="CD1517">
        <v>3.353211221</v>
      </c>
      <c r="CE1517">
        <v>193.62</v>
      </c>
      <c r="CF1517" t="s">
        <v>673</v>
      </c>
      <c r="CG1517">
        <v>10800</v>
      </c>
      <c r="CH1517" t="s">
        <v>674</v>
      </c>
      <c r="CI1517" t="s">
        <v>5075</v>
      </c>
      <c r="CJ1517" t="s">
        <v>675</v>
      </c>
      <c r="CW1517" t="s">
        <v>5189</v>
      </c>
      <c r="CX1517">
        <v>7100</v>
      </c>
      <c r="CY1517" t="s">
        <v>677</v>
      </c>
    </row>
    <row r="1518" spans="1:103" hidden="1">
      <c r="C1518" t="s">
        <v>2720</v>
      </c>
      <c r="D1518" t="s">
        <v>592</v>
      </c>
      <c r="E1518" t="s">
        <v>614</v>
      </c>
      <c r="F1518" t="s">
        <v>594</v>
      </c>
      <c r="G1518" t="s">
        <v>5190</v>
      </c>
      <c r="H1518">
        <v>752</v>
      </c>
      <c r="I1518" t="s">
        <v>616</v>
      </c>
      <c r="J1518" t="s">
        <v>2722</v>
      </c>
      <c r="L1518" t="s">
        <v>2310</v>
      </c>
      <c r="N1518" t="s">
        <v>5191</v>
      </c>
      <c r="O1518" t="s">
        <v>5192</v>
      </c>
      <c r="P1518" t="s">
        <v>5193</v>
      </c>
      <c r="Q1518" t="s">
        <v>3041</v>
      </c>
      <c r="R1518">
        <v>4551</v>
      </c>
      <c r="S1518">
        <v>4551</v>
      </c>
      <c r="T1518">
        <v>4114</v>
      </c>
      <c r="U1518">
        <v>19</v>
      </c>
      <c r="V1518">
        <v>19</v>
      </c>
      <c r="W1518">
        <v>22</v>
      </c>
      <c r="Y1518" t="s">
        <v>4186</v>
      </c>
      <c r="Z1518" t="s">
        <v>607</v>
      </c>
      <c r="AA1518">
        <v>2.9999999999999997E-4</v>
      </c>
      <c r="AB1518">
        <v>7.7999999999999996E-3</v>
      </c>
      <c r="AC1518">
        <v>1.9300000000000001E-2</v>
      </c>
      <c r="AD1518" t="s">
        <v>607</v>
      </c>
      <c r="AE1518">
        <v>0.95899999999999996</v>
      </c>
      <c r="AF1518">
        <v>1.0200000000000001E-2</v>
      </c>
      <c r="AG1518">
        <v>1.5E-3</v>
      </c>
      <c r="AH1518">
        <v>5.0000000000000001E-4</v>
      </c>
      <c r="AI1518">
        <v>5.0000000000000001E-4</v>
      </c>
      <c r="AJ1518">
        <v>2.0000000000000001E-4</v>
      </c>
      <c r="AK1518">
        <v>1E-4</v>
      </c>
      <c r="AL1518">
        <v>1.2999999999999999E-4</v>
      </c>
      <c r="AM1518">
        <v>6.0000000000000002E-5</v>
      </c>
      <c r="AN1518">
        <v>1.4999999999999999E-4</v>
      </c>
      <c r="AO1518">
        <v>9.0000000000000006E-5</v>
      </c>
      <c r="AP1518">
        <v>0</v>
      </c>
      <c r="AQ1518" t="s">
        <v>607</v>
      </c>
      <c r="AR1518" t="s">
        <v>606</v>
      </c>
      <c r="AS1518" t="s">
        <v>606</v>
      </c>
      <c r="AT1518" t="s">
        <v>606</v>
      </c>
      <c r="AU1518" t="s">
        <v>606</v>
      </c>
      <c r="BK1518">
        <v>1.0000000000000001E-5</v>
      </c>
      <c r="BL1518">
        <v>2.0000000000000002E-5</v>
      </c>
      <c r="BM1518">
        <v>1.0000000000000001E-5</v>
      </c>
      <c r="BN1518">
        <v>0</v>
      </c>
      <c r="BO1518">
        <v>0</v>
      </c>
      <c r="BP1518">
        <v>1.0000000000000001E-5</v>
      </c>
      <c r="BQ1518">
        <v>0</v>
      </c>
      <c r="BR1518">
        <v>5.0000000000000002E-5</v>
      </c>
      <c r="BS1518">
        <v>2.0000000000000002E-5</v>
      </c>
      <c r="BT1518">
        <v>1.0000000000000001E-5</v>
      </c>
      <c r="BU1518">
        <v>4.0000000000000003E-5</v>
      </c>
      <c r="BV1518">
        <v>0.58699999999999997</v>
      </c>
      <c r="BW1518">
        <v>0.71942720000000004</v>
      </c>
      <c r="BX1518">
        <v>17</v>
      </c>
      <c r="BY1518">
        <v>4641.8</v>
      </c>
      <c r="BZ1518">
        <v>194.2</v>
      </c>
      <c r="CB1518">
        <v>110.4</v>
      </c>
      <c r="CC1518">
        <v>3.8118256370000001</v>
      </c>
      <c r="CD1518">
        <v>3.8085855849999999</v>
      </c>
      <c r="CE1518">
        <v>223.62</v>
      </c>
      <c r="CF1518" t="s">
        <v>609</v>
      </c>
      <c r="CG1518">
        <v>3</v>
      </c>
      <c r="CH1518" t="s">
        <v>3043</v>
      </c>
      <c r="CJ1518" t="s">
        <v>2596</v>
      </c>
      <c r="CW1518" t="s">
        <v>5194</v>
      </c>
      <c r="CX1518">
        <v>0</v>
      </c>
      <c r="CY1518" t="s">
        <v>677</v>
      </c>
    </row>
    <row r="1519" spans="1:103" hidden="1">
      <c r="C1519" t="s">
        <v>2720</v>
      </c>
      <c r="D1519" t="s">
        <v>592</v>
      </c>
      <c r="E1519" t="s">
        <v>614</v>
      </c>
      <c r="F1519" t="s">
        <v>594</v>
      </c>
      <c r="G1519" t="s">
        <v>5195</v>
      </c>
      <c r="H1519">
        <v>9599</v>
      </c>
      <c r="I1519" t="s">
        <v>616</v>
      </c>
      <c r="J1519" t="s">
        <v>2722</v>
      </c>
      <c r="L1519" t="s">
        <v>2310</v>
      </c>
      <c r="N1519" t="s">
        <v>5191</v>
      </c>
      <c r="O1519" t="s">
        <v>5192</v>
      </c>
      <c r="P1519" t="s">
        <v>5193</v>
      </c>
      <c r="Q1519" t="s">
        <v>5196</v>
      </c>
      <c r="R1519">
        <v>4551</v>
      </c>
      <c r="S1519">
        <v>4551</v>
      </c>
      <c r="T1519">
        <v>3916</v>
      </c>
      <c r="U1519">
        <v>20</v>
      </c>
      <c r="V1519">
        <v>20</v>
      </c>
      <c r="W1519">
        <v>22</v>
      </c>
      <c r="Y1519" t="s">
        <v>5197</v>
      </c>
      <c r="Z1519" t="s">
        <v>607</v>
      </c>
      <c r="AA1519">
        <v>2.9999999999999997E-4</v>
      </c>
      <c r="AB1519">
        <v>8.2000000000000007E-3</v>
      </c>
      <c r="AC1519">
        <v>1.72E-2</v>
      </c>
      <c r="AD1519" t="s">
        <v>607</v>
      </c>
      <c r="AE1519">
        <v>0.96050000000000002</v>
      </c>
      <c r="AF1519">
        <v>1.0200000000000001E-2</v>
      </c>
      <c r="AG1519">
        <v>1.6000000000000001E-3</v>
      </c>
      <c r="AH1519">
        <v>5.0000000000000001E-4</v>
      </c>
      <c r="AI1519">
        <v>5.0000000000000001E-4</v>
      </c>
      <c r="AJ1519">
        <v>2.0000000000000001E-4</v>
      </c>
      <c r="AK1519">
        <v>1E-4</v>
      </c>
      <c r="AL1519">
        <v>1.1E-4</v>
      </c>
      <c r="AM1519">
        <v>5.0000000000000002E-5</v>
      </c>
      <c r="AN1519">
        <v>2.5999999999999998E-4</v>
      </c>
      <c r="AO1519">
        <v>1E-4</v>
      </c>
      <c r="AP1519">
        <v>0</v>
      </c>
      <c r="AQ1519" t="s">
        <v>607</v>
      </c>
      <c r="AR1519" t="s">
        <v>607</v>
      </c>
      <c r="AS1519" t="s">
        <v>607</v>
      </c>
      <c r="AT1519" t="s">
        <v>606</v>
      </c>
      <c r="AU1519" t="s">
        <v>606</v>
      </c>
      <c r="BK1519">
        <v>1.0000000000000001E-5</v>
      </c>
      <c r="BL1519">
        <v>3.0000000000000001E-5</v>
      </c>
      <c r="BM1519">
        <v>0</v>
      </c>
      <c r="BN1519">
        <v>0</v>
      </c>
      <c r="BO1519">
        <v>0</v>
      </c>
      <c r="BP1519">
        <v>0</v>
      </c>
      <c r="BQ1519">
        <v>0</v>
      </c>
      <c r="BR1519">
        <v>6.0000000000000002E-5</v>
      </c>
      <c r="BS1519">
        <v>2.0000000000000002E-5</v>
      </c>
      <c r="BT1519">
        <v>2.0000000000000002E-5</v>
      </c>
      <c r="BU1519">
        <v>4.0000000000000003E-5</v>
      </c>
      <c r="BV1519">
        <v>0.58599999999999997</v>
      </c>
      <c r="BW1519">
        <v>0.7182016</v>
      </c>
      <c r="BX1519">
        <v>16.899999999999999</v>
      </c>
      <c r="BY1519">
        <v>4635</v>
      </c>
      <c r="BZ1519">
        <v>194</v>
      </c>
      <c r="CB1519">
        <v>112.2</v>
      </c>
      <c r="CC1519">
        <v>3.8739749680000002</v>
      </c>
      <c r="CD1519">
        <v>3.8706820890000002</v>
      </c>
      <c r="CE1519">
        <v>227.54</v>
      </c>
      <c r="CF1519" t="s">
        <v>609</v>
      </c>
      <c r="CG1519">
        <v>3</v>
      </c>
      <c r="CH1519" t="s">
        <v>2723</v>
      </c>
      <c r="CJ1519" t="s">
        <v>2596</v>
      </c>
      <c r="CW1519" t="s">
        <v>5194</v>
      </c>
      <c r="CX1519">
        <v>0</v>
      </c>
      <c r="CY1519" t="s">
        <v>677</v>
      </c>
    </row>
    <row r="1520" spans="1:103" hidden="1">
      <c r="B1520">
        <v>79040</v>
      </c>
      <c r="C1520" t="s">
        <v>5163</v>
      </c>
      <c r="D1520" t="s">
        <v>592</v>
      </c>
      <c r="E1520" t="s">
        <v>614</v>
      </c>
      <c r="F1520" t="s">
        <v>594</v>
      </c>
      <c r="G1520" t="s">
        <v>5198</v>
      </c>
      <c r="H1520">
        <v>1001</v>
      </c>
      <c r="I1520" t="s">
        <v>616</v>
      </c>
      <c r="J1520" t="s">
        <v>1302</v>
      </c>
      <c r="L1520" t="s">
        <v>617</v>
      </c>
      <c r="N1520" t="s">
        <v>5191</v>
      </c>
      <c r="O1520" t="s">
        <v>5199</v>
      </c>
      <c r="P1520" t="s">
        <v>5193</v>
      </c>
      <c r="Q1520" t="s">
        <v>4009</v>
      </c>
      <c r="R1520">
        <v>8100</v>
      </c>
      <c r="S1520">
        <v>8100</v>
      </c>
      <c r="T1520">
        <v>7879</v>
      </c>
      <c r="U1520" t="s">
        <v>694</v>
      </c>
      <c r="V1520" t="s">
        <v>694</v>
      </c>
      <c r="W1520">
        <v>22</v>
      </c>
      <c r="Y1520" t="s">
        <v>5200</v>
      </c>
      <c r="Z1520" t="s">
        <v>607</v>
      </c>
      <c r="AA1520">
        <v>4.0000000000000002E-4</v>
      </c>
      <c r="AB1520">
        <v>8.5000000000000006E-3</v>
      </c>
      <c r="AC1520">
        <v>5.4000000000000003E-3</v>
      </c>
      <c r="AD1520" t="s">
        <v>606</v>
      </c>
      <c r="AE1520">
        <v>0.97860000000000003</v>
      </c>
      <c r="AF1520">
        <v>5.4999999999999997E-3</v>
      </c>
      <c r="AG1520">
        <v>8.0000000000000004E-4</v>
      </c>
      <c r="AH1520">
        <v>2.9999999999999997E-4</v>
      </c>
      <c r="AI1520">
        <v>2.0000000000000001E-4</v>
      </c>
      <c r="AJ1520">
        <v>2.0000000000000001E-4</v>
      </c>
      <c r="AK1520">
        <v>1E-4</v>
      </c>
      <c r="AL1520">
        <v>0</v>
      </c>
      <c r="AM1520">
        <v>0</v>
      </c>
      <c r="AN1520">
        <v>0</v>
      </c>
      <c r="AO1520">
        <v>0</v>
      </c>
      <c r="AP1520">
        <v>0</v>
      </c>
      <c r="AQ1520" t="s">
        <v>606</v>
      </c>
      <c r="AR1520" t="s">
        <v>606</v>
      </c>
      <c r="AS1520" t="s">
        <v>606</v>
      </c>
      <c r="AT1520" t="s">
        <v>606</v>
      </c>
      <c r="AU1520" t="s">
        <v>606</v>
      </c>
      <c r="BK1520">
        <v>0</v>
      </c>
      <c r="BL1520">
        <v>0</v>
      </c>
      <c r="BM1520">
        <v>0</v>
      </c>
      <c r="BN1520">
        <v>0</v>
      </c>
      <c r="BO1520">
        <v>0</v>
      </c>
      <c r="BP1520">
        <v>0</v>
      </c>
      <c r="BQ1520">
        <v>0</v>
      </c>
      <c r="BR1520">
        <v>0</v>
      </c>
      <c r="BS1520">
        <v>0</v>
      </c>
      <c r="BT1520">
        <v>0</v>
      </c>
      <c r="BU1520">
        <v>0</v>
      </c>
      <c r="BV1520">
        <v>0.56899999999999995</v>
      </c>
      <c r="BW1520">
        <v>0.69736640000000005</v>
      </c>
      <c r="BX1520">
        <v>16.399999999999999</v>
      </c>
      <c r="BY1520">
        <v>4602.1000000000004</v>
      </c>
      <c r="BZ1520">
        <v>191.6</v>
      </c>
      <c r="CB1520">
        <v>97.3</v>
      </c>
      <c r="CC1520">
        <v>3.3595166160000001</v>
      </c>
      <c r="CD1520">
        <v>3.3566610269999999</v>
      </c>
      <c r="CE1520">
        <v>198.16</v>
      </c>
      <c r="CF1520" t="s">
        <v>609</v>
      </c>
      <c r="CG1520">
        <v>0</v>
      </c>
      <c r="CH1520" t="s">
        <v>628</v>
      </c>
      <c r="CI1520" t="s">
        <v>5075</v>
      </c>
      <c r="CJ1520" t="s">
        <v>624</v>
      </c>
      <c r="CW1520" t="s">
        <v>5201</v>
      </c>
      <c r="CX1520">
        <v>0</v>
      </c>
      <c r="CY1520" t="s">
        <v>677</v>
      </c>
    </row>
    <row r="1521" spans="1:103" hidden="1">
      <c r="B1521">
        <v>79041</v>
      </c>
      <c r="C1521" t="s">
        <v>5163</v>
      </c>
      <c r="D1521" t="s">
        <v>592</v>
      </c>
      <c r="E1521" t="s">
        <v>614</v>
      </c>
      <c r="F1521" t="s">
        <v>594</v>
      </c>
      <c r="G1521" t="s">
        <v>5202</v>
      </c>
      <c r="H1521">
        <v>988</v>
      </c>
      <c r="I1521" t="s">
        <v>616</v>
      </c>
      <c r="J1521" t="s">
        <v>1302</v>
      </c>
      <c r="L1521" t="s">
        <v>617</v>
      </c>
      <c r="N1521" t="s">
        <v>5191</v>
      </c>
      <c r="O1521" t="s">
        <v>5199</v>
      </c>
      <c r="P1521" t="s">
        <v>5193</v>
      </c>
      <c r="Q1521" t="s">
        <v>3979</v>
      </c>
      <c r="R1521">
        <v>8100</v>
      </c>
      <c r="S1521">
        <v>8100</v>
      </c>
      <c r="T1521">
        <v>4101</v>
      </c>
      <c r="U1521" t="s">
        <v>694</v>
      </c>
      <c r="V1521" t="s">
        <v>694</v>
      </c>
      <c r="W1521">
        <v>22</v>
      </c>
      <c r="Y1521" t="s">
        <v>5200</v>
      </c>
      <c r="Z1521" t="s">
        <v>607</v>
      </c>
      <c r="AA1521">
        <v>4.0000000000000002E-4</v>
      </c>
      <c r="AB1521">
        <v>8.5000000000000006E-3</v>
      </c>
      <c r="AC1521">
        <v>5.3E-3</v>
      </c>
      <c r="AD1521" t="s">
        <v>606</v>
      </c>
      <c r="AE1521">
        <v>0.97840000000000005</v>
      </c>
      <c r="AF1521">
        <v>5.7000000000000002E-3</v>
      </c>
      <c r="AG1521">
        <v>8.0000000000000004E-4</v>
      </c>
      <c r="AH1521">
        <v>2.0000000000000001E-4</v>
      </c>
      <c r="AI1521">
        <v>2.0000000000000001E-4</v>
      </c>
      <c r="AJ1521">
        <v>2.0000000000000001E-4</v>
      </c>
      <c r="AK1521">
        <v>1E-4</v>
      </c>
      <c r="AL1521">
        <v>8.0000000000000007E-5</v>
      </c>
      <c r="AM1521">
        <v>0</v>
      </c>
      <c r="AN1521">
        <v>0</v>
      </c>
      <c r="AO1521">
        <v>0</v>
      </c>
      <c r="AP1521">
        <v>0</v>
      </c>
      <c r="AQ1521" t="s">
        <v>606</v>
      </c>
      <c r="AR1521" t="s">
        <v>606</v>
      </c>
      <c r="AS1521" t="s">
        <v>606</v>
      </c>
      <c r="AT1521" t="s">
        <v>606</v>
      </c>
      <c r="AU1521" t="s">
        <v>606</v>
      </c>
      <c r="BK1521">
        <v>0</v>
      </c>
      <c r="BL1521">
        <v>3.0000000000000001E-5</v>
      </c>
      <c r="BM1521">
        <v>0</v>
      </c>
      <c r="BN1521">
        <v>0</v>
      </c>
      <c r="BO1521">
        <v>0</v>
      </c>
      <c r="BP1521">
        <v>0</v>
      </c>
      <c r="BQ1521">
        <v>0</v>
      </c>
      <c r="BR1521">
        <v>9.0000000000000006E-5</v>
      </c>
      <c r="BS1521">
        <v>0</v>
      </c>
      <c r="BT1521">
        <v>0</v>
      </c>
      <c r="BU1521">
        <v>0</v>
      </c>
      <c r="BV1521">
        <v>0.56899999999999995</v>
      </c>
      <c r="BW1521">
        <v>0.69736640000000005</v>
      </c>
      <c r="BX1521">
        <v>16.5</v>
      </c>
      <c r="BY1521">
        <v>4601.6000000000004</v>
      </c>
      <c r="BZ1521">
        <v>191.6</v>
      </c>
      <c r="CB1521">
        <v>97.1</v>
      </c>
      <c r="CC1521">
        <v>3.3526111350000001</v>
      </c>
      <c r="CD1521">
        <v>3.3497614160000002</v>
      </c>
      <c r="CE1521">
        <v>197.29</v>
      </c>
      <c r="CF1521" t="s">
        <v>609</v>
      </c>
      <c r="CG1521">
        <v>0</v>
      </c>
      <c r="CH1521" t="s">
        <v>631</v>
      </c>
      <c r="CI1521" t="s">
        <v>5075</v>
      </c>
      <c r="CJ1521" t="s">
        <v>624</v>
      </c>
      <c r="CW1521" t="s">
        <v>5201</v>
      </c>
      <c r="CX1521">
        <v>0</v>
      </c>
      <c r="CY1521" t="s">
        <v>677</v>
      </c>
    </row>
    <row r="1522" spans="1:103" hidden="1">
      <c r="B1522">
        <v>52314</v>
      </c>
      <c r="C1522" t="s">
        <v>5203</v>
      </c>
      <c r="D1522" t="s">
        <v>592</v>
      </c>
      <c r="E1522" t="s">
        <v>3163</v>
      </c>
      <c r="F1522" t="s">
        <v>594</v>
      </c>
      <c r="G1522" t="s">
        <v>5204</v>
      </c>
      <c r="H1522">
        <v>12685</v>
      </c>
      <c r="I1522" t="s">
        <v>616</v>
      </c>
      <c r="J1522" t="s">
        <v>5205</v>
      </c>
      <c r="L1522" t="s">
        <v>2923</v>
      </c>
      <c r="M1522" t="s">
        <v>1638</v>
      </c>
      <c r="N1522" t="s">
        <v>5206</v>
      </c>
      <c r="O1522" t="s">
        <v>5207</v>
      </c>
      <c r="P1522" t="s">
        <v>5208</v>
      </c>
      <c r="Q1522" t="s">
        <v>642</v>
      </c>
      <c r="R1522">
        <v>400</v>
      </c>
      <c r="S1522">
        <v>400</v>
      </c>
      <c r="T1522">
        <v>341</v>
      </c>
      <c r="U1522">
        <v>-2</v>
      </c>
      <c r="V1522">
        <v>-2</v>
      </c>
      <c r="W1522">
        <v>22</v>
      </c>
      <c r="Z1522" t="s">
        <v>607</v>
      </c>
      <c r="AA1522">
        <v>1E-4</v>
      </c>
      <c r="AB1522">
        <v>3.3E-3</v>
      </c>
      <c r="AC1522">
        <v>2.2499999999999999E-2</v>
      </c>
      <c r="AD1522">
        <v>4.1999999999999997E-3</v>
      </c>
      <c r="AE1522">
        <v>0.84530000000000005</v>
      </c>
      <c r="AF1522">
        <v>7.3999999999999996E-2</v>
      </c>
      <c r="AG1522">
        <v>2.8799999999999999E-2</v>
      </c>
      <c r="AH1522">
        <v>4.7999999999999996E-3</v>
      </c>
      <c r="AI1522">
        <v>8.5000000000000006E-3</v>
      </c>
      <c r="AJ1522">
        <v>2.5000000000000001E-3</v>
      </c>
      <c r="AK1522">
        <v>2.3E-3</v>
      </c>
      <c r="AL1522">
        <v>1.08E-3</v>
      </c>
      <c r="AM1522">
        <v>2.1000000000000001E-4</v>
      </c>
      <c r="AN1522">
        <v>5.1999999999999995E-4</v>
      </c>
      <c r="AO1522">
        <v>0</v>
      </c>
      <c r="AP1522">
        <v>0</v>
      </c>
      <c r="AQ1522" t="s">
        <v>606</v>
      </c>
      <c r="AR1522" t="s">
        <v>606</v>
      </c>
      <c r="AS1522" t="s">
        <v>606</v>
      </c>
      <c r="AT1522" t="s">
        <v>606</v>
      </c>
      <c r="AU1522" t="s">
        <v>606</v>
      </c>
      <c r="BK1522">
        <v>1.3999999999999999E-4</v>
      </c>
      <c r="BL1522">
        <v>4.0000000000000003E-5</v>
      </c>
      <c r="BM1522">
        <v>1.2999999999999999E-4</v>
      </c>
      <c r="BN1522">
        <v>0</v>
      </c>
      <c r="BO1522">
        <v>0</v>
      </c>
      <c r="BP1522">
        <v>0</v>
      </c>
      <c r="BQ1522">
        <v>0</v>
      </c>
      <c r="BR1522">
        <v>7.7999999999999999E-4</v>
      </c>
      <c r="BS1522">
        <v>2.3000000000000001E-4</v>
      </c>
      <c r="BT1522">
        <v>3.2000000000000003E-4</v>
      </c>
      <c r="BU1522">
        <v>2.5000000000000001E-4</v>
      </c>
      <c r="BV1522">
        <v>0.68400000000000005</v>
      </c>
      <c r="BW1522">
        <v>0.83831040000000001</v>
      </c>
      <c r="BX1522">
        <v>19.8</v>
      </c>
      <c r="BY1522">
        <v>4663</v>
      </c>
      <c r="BZ1522">
        <v>213</v>
      </c>
      <c r="CB1522">
        <v>95</v>
      </c>
      <c r="CC1522">
        <v>3.2801035820000002</v>
      </c>
      <c r="CD1522">
        <v>3.2773154940000002</v>
      </c>
      <c r="CE1522">
        <v>189.45</v>
      </c>
      <c r="CF1522" t="s">
        <v>673</v>
      </c>
      <c r="CG1522">
        <v>4200</v>
      </c>
      <c r="CH1522" t="s">
        <v>5209</v>
      </c>
      <c r="CJ1522" t="s">
        <v>5210</v>
      </c>
      <c r="CW1522" t="s">
        <v>5211</v>
      </c>
      <c r="CX1522">
        <v>700</v>
      </c>
      <c r="CY1522" t="s">
        <v>677</v>
      </c>
    </row>
    <row r="1523" spans="1:103" hidden="1">
      <c r="A1523" t="str">
        <f>2&amp;J1523</f>
        <v>200/D-093-K/094-A-11/00</v>
      </c>
      <c r="B1523">
        <v>52717</v>
      </c>
      <c r="C1523" t="s">
        <v>3198</v>
      </c>
      <c r="D1523" t="s">
        <v>592</v>
      </c>
      <c r="E1523" t="s">
        <v>3163</v>
      </c>
      <c r="F1523" t="s">
        <v>594</v>
      </c>
      <c r="G1523" t="s">
        <v>5212</v>
      </c>
      <c r="H1523">
        <v>17287</v>
      </c>
      <c r="I1523" t="s">
        <v>616</v>
      </c>
      <c r="J1523" t="s">
        <v>667</v>
      </c>
      <c r="L1523" t="s">
        <v>874</v>
      </c>
      <c r="N1523" t="s">
        <v>5213</v>
      </c>
      <c r="O1523" t="s">
        <v>5206</v>
      </c>
      <c r="P1523" t="s">
        <v>5214</v>
      </c>
      <c r="Q1523" t="s">
        <v>3124</v>
      </c>
      <c r="R1523">
        <v>4500</v>
      </c>
      <c r="S1523">
        <v>4500</v>
      </c>
      <c r="T1523">
        <v>3829</v>
      </c>
      <c r="U1523">
        <v>33</v>
      </c>
      <c r="V1523">
        <v>33</v>
      </c>
      <c r="W1523">
        <v>23</v>
      </c>
      <c r="Z1523" t="s">
        <v>607</v>
      </c>
      <c r="AA1523">
        <v>1E-4</v>
      </c>
      <c r="AB1523">
        <v>2.5000000000000001E-3</v>
      </c>
      <c r="AC1523">
        <v>2.3699999999999999E-2</v>
      </c>
      <c r="AD1523">
        <v>1.1900000000000001E-2</v>
      </c>
      <c r="AE1523">
        <v>0.82620000000000005</v>
      </c>
      <c r="AF1523">
        <v>7.8399999999999997E-2</v>
      </c>
      <c r="AG1523">
        <v>3.0300000000000001E-2</v>
      </c>
      <c r="AH1523">
        <v>5.5999999999999999E-3</v>
      </c>
      <c r="AI1523">
        <v>9.2999999999999992E-3</v>
      </c>
      <c r="AJ1523">
        <v>3.0000000000000001E-3</v>
      </c>
      <c r="AK1523">
        <v>3.0999999999999999E-3</v>
      </c>
      <c r="AL1523">
        <v>1.6800000000000001E-3</v>
      </c>
      <c r="AM1523">
        <v>4.0000000000000002E-4</v>
      </c>
      <c r="AN1523">
        <v>7.6000000000000004E-4</v>
      </c>
      <c r="AO1523">
        <v>3.0000000000000001E-5</v>
      </c>
      <c r="AP1523">
        <v>0</v>
      </c>
      <c r="AQ1523" t="s">
        <v>607</v>
      </c>
      <c r="AR1523" t="s">
        <v>606</v>
      </c>
      <c r="AS1523" t="s">
        <v>606</v>
      </c>
      <c r="AT1523" t="s">
        <v>606</v>
      </c>
      <c r="AU1523" t="s">
        <v>606</v>
      </c>
      <c r="BK1523">
        <v>2.3000000000000001E-4</v>
      </c>
      <c r="BL1523">
        <v>6.0000000000000002E-5</v>
      </c>
      <c r="BM1523">
        <v>2.4000000000000001E-4</v>
      </c>
      <c r="BN1523">
        <v>1.0000000000000001E-5</v>
      </c>
      <c r="BO1523">
        <v>1.0000000000000001E-5</v>
      </c>
      <c r="BP1523">
        <v>5.0000000000000002E-5</v>
      </c>
      <c r="BQ1523">
        <v>0</v>
      </c>
      <c r="BR1523">
        <v>1.16E-3</v>
      </c>
      <c r="BS1523">
        <v>3.6000000000000002E-4</v>
      </c>
      <c r="BT1523">
        <v>5.1000000000000004E-4</v>
      </c>
      <c r="BU1523">
        <v>4.0000000000000002E-4</v>
      </c>
      <c r="BV1523">
        <v>0.70299999999999996</v>
      </c>
      <c r="BW1523">
        <v>0.86159680000000005</v>
      </c>
      <c r="BX1523">
        <v>20.3</v>
      </c>
      <c r="BY1523">
        <v>4696.2</v>
      </c>
      <c r="BZ1523">
        <v>216.8</v>
      </c>
      <c r="CB1523">
        <v>96</v>
      </c>
      <c r="CC1523">
        <v>3.3146309879999998</v>
      </c>
      <c r="CD1523">
        <v>3.3118135519999998</v>
      </c>
      <c r="CE1523">
        <v>191.01</v>
      </c>
      <c r="CF1523" t="s">
        <v>673</v>
      </c>
      <c r="CG1523">
        <v>11900</v>
      </c>
      <c r="CH1523" t="s">
        <v>674</v>
      </c>
      <c r="CI1523" t="s">
        <v>5075</v>
      </c>
      <c r="CJ1523" t="s">
        <v>675</v>
      </c>
      <c r="CW1523" t="s">
        <v>5215</v>
      </c>
      <c r="CX1523">
        <v>10000</v>
      </c>
      <c r="CY1523" t="s">
        <v>677</v>
      </c>
    </row>
    <row r="1524" spans="1:103" hidden="1">
      <c r="C1524" t="s">
        <v>2720</v>
      </c>
      <c r="D1524" t="s">
        <v>592</v>
      </c>
      <c r="E1524" t="s">
        <v>614</v>
      </c>
      <c r="F1524" t="s">
        <v>594</v>
      </c>
      <c r="G1524" t="s">
        <v>5216</v>
      </c>
      <c r="H1524" t="s">
        <v>3157</v>
      </c>
      <c r="I1524" t="s">
        <v>616</v>
      </c>
      <c r="J1524" t="s">
        <v>2722</v>
      </c>
      <c r="L1524" t="s">
        <v>2310</v>
      </c>
      <c r="N1524" t="s">
        <v>5217</v>
      </c>
      <c r="O1524" t="s">
        <v>5218</v>
      </c>
      <c r="P1524" t="s">
        <v>5219</v>
      </c>
      <c r="Q1524" t="s">
        <v>5220</v>
      </c>
      <c r="R1524">
        <v>6200</v>
      </c>
      <c r="S1524">
        <v>6200</v>
      </c>
      <c r="T1524">
        <v>3702</v>
      </c>
      <c r="U1524">
        <v>21</v>
      </c>
      <c r="V1524">
        <v>21</v>
      </c>
      <c r="W1524">
        <v>22</v>
      </c>
      <c r="Y1524" t="s">
        <v>5221</v>
      </c>
      <c r="Z1524" t="s">
        <v>607</v>
      </c>
      <c r="AA1524">
        <v>2.9999999999999997E-4</v>
      </c>
      <c r="AB1524">
        <v>7.9000000000000008E-3</v>
      </c>
      <c r="AC1524">
        <v>2.12E-2</v>
      </c>
      <c r="AD1524" t="s">
        <v>606</v>
      </c>
      <c r="AE1524">
        <v>0.95779999999999998</v>
      </c>
      <c r="AF1524">
        <v>9.9000000000000008E-3</v>
      </c>
      <c r="AG1524">
        <v>1.5E-3</v>
      </c>
      <c r="AH1524">
        <v>4.0000000000000002E-4</v>
      </c>
      <c r="AI1524">
        <v>4.0000000000000002E-4</v>
      </c>
      <c r="AJ1524">
        <v>2.0000000000000001E-4</v>
      </c>
      <c r="AK1524">
        <v>1E-4</v>
      </c>
      <c r="AL1524">
        <v>0</v>
      </c>
      <c r="AM1524">
        <v>6.9999999999999994E-5</v>
      </c>
      <c r="AN1524">
        <v>6.9999999999999994E-5</v>
      </c>
      <c r="AO1524">
        <v>1E-4</v>
      </c>
      <c r="AP1524">
        <v>0</v>
      </c>
      <c r="AQ1524" t="s">
        <v>606</v>
      </c>
      <c r="AR1524" t="s">
        <v>606</v>
      </c>
      <c r="AS1524" t="s">
        <v>606</v>
      </c>
      <c r="AT1524" t="s">
        <v>606</v>
      </c>
      <c r="AU1524" t="s">
        <v>606</v>
      </c>
      <c r="BK1524">
        <v>1.0000000000000001E-5</v>
      </c>
      <c r="BL1524">
        <v>0</v>
      </c>
      <c r="BM1524">
        <v>0</v>
      </c>
      <c r="BN1524">
        <v>0</v>
      </c>
      <c r="BO1524">
        <v>0</v>
      </c>
      <c r="BP1524">
        <v>0</v>
      </c>
      <c r="BQ1524">
        <v>0</v>
      </c>
      <c r="BR1524">
        <v>0</v>
      </c>
      <c r="BS1524">
        <v>1.0000000000000001E-5</v>
      </c>
      <c r="BT1524">
        <v>1.0000000000000001E-5</v>
      </c>
      <c r="BU1524">
        <v>3.0000000000000001E-5</v>
      </c>
      <c r="BV1524">
        <v>0.58799999999999997</v>
      </c>
      <c r="BW1524">
        <v>0.72065279999999998</v>
      </c>
      <c r="BX1524">
        <v>17</v>
      </c>
      <c r="BY1524">
        <v>4647.1000000000004</v>
      </c>
      <c r="BZ1524">
        <v>194.3</v>
      </c>
      <c r="CB1524">
        <v>108.6</v>
      </c>
      <c r="CC1524">
        <v>3.749676306</v>
      </c>
      <c r="CD1524">
        <v>3.746489081</v>
      </c>
      <c r="CE1524">
        <v>220.16</v>
      </c>
      <c r="CF1524" t="s">
        <v>609</v>
      </c>
      <c r="CG1524">
        <v>0</v>
      </c>
      <c r="CH1524" t="s">
        <v>2723</v>
      </c>
      <c r="CJ1524" t="s">
        <v>2596</v>
      </c>
      <c r="CT1524">
        <v>80</v>
      </c>
      <c r="CW1524" t="s">
        <v>2690</v>
      </c>
      <c r="CX1524">
        <v>0</v>
      </c>
      <c r="CY1524" t="s">
        <v>677</v>
      </c>
    </row>
    <row r="1525" spans="1:103" hidden="1">
      <c r="A1525" t="str">
        <f>2&amp;J1525</f>
        <v>200/D-093-K/094-A-11/00</v>
      </c>
      <c r="B1525">
        <v>52717</v>
      </c>
      <c r="C1525" t="s">
        <v>3198</v>
      </c>
      <c r="D1525" t="s">
        <v>592</v>
      </c>
      <c r="E1525" t="s">
        <v>3163</v>
      </c>
      <c r="F1525" t="s">
        <v>594</v>
      </c>
      <c r="G1525" t="s">
        <v>5222</v>
      </c>
      <c r="H1525">
        <v>16034</v>
      </c>
      <c r="I1525" t="s">
        <v>616</v>
      </c>
      <c r="J1525" t="s">
        <v>667</v>
      </c>
      <c r="L1525" t="s">
        <v>874</v>
      </c>
      <c r="N1525" t="s">
        <v>5223</v>
      </c>
      <c r="O1525" t="s">
        <v>5224</v>
      </c>
      <c r="P1525" t="s">
        <v>5225</v>
      </c>
      <c r="Q1525" t="s">
        <v>3124</v>
      </c>
      <c r="R1525">
        <v>4300</v>
      </c>
      <c r="S1525">
        <v>4300</v>
      </c>
      <c r="T1525">
        <v>3605</v>
      </c>
      <c r="U1525">
        <v>26</v>
      </c>
      <c r="V1525">
        <v>26</v>
      </c>
      <c r="W1525">
        <v>23</v>
      </c>
      <c r="Z1525" t="s">
        <v>607</v>
      </c>
      <c r="AA1525">
        <v>1E-4</v>
      </c>
      <c r="AB1525">
        <v>2.0999999999999999E-3</v>
      </c>
      <c r="AC1525">
        <v>2.3400000000000001E-2</v>
      </c>
      <c r="AD1525">
        <v>1.09E-2</v>
      </c>
      <c r="AE1525">
        <v>0.82279999999999998</v>
      </c>
      <c r="AF1525">
        <v>8.0699999999999994E-2</v>
      </c>
      <c r="AG1525">
        <v>3.2199999999999999E-2</v>
      </c>
      <c r="AH1525">
        <v>5.4999999999999997E-3</v>
      </c>
      <c r="AI1525">
        <v>0.01</v>
      </c>
      <c r="AJ1525">
        <v>3.2000000000000002E-3</v>
      </c>
      <c r="AK1525">
        <v>3.2000000000000002E-3</v>
      </c>
      <c r="AL1525">
        <v>1.75E-3</v>
      </c>
      <c r="AM1525">
        <v>3.6999999999999999E-4</v>
      </c>
      <c r="AN1525">
        <v>7.1000000000000002E-4</v>
      </c>
      <c r="AO1525">
        <v>5.0000000000000002E-5</v>
      </c>
      <c r="AP1525">
        <v>0</v>
      </c>
      <c r="AQ1525" t="s">
        <v>607</v>
      </c>
      <c r="AR1525" t="s">
        <v>606</v>
      </c>
      <c r="AS1525" t="s">
        <v>606</v>
      </c>
      <c r="AT1525" t="s">
        <v>606</v>
      </c>
      <c r="AU1525" t="s">
        <v>606</v>
      </c>
      <c r="BK1525">
        <v>2.4000000000000001E-4</v>
      </c>
      <c r="BL1525">
        <v>6.0000000000000002E-5</v>
      </c>
      <c r="BM1525">
        <v>2.0000000000000001E-4</v>
      </c>
      <c r="BN1525">
        <v>1.0000000000000001E-5</v>
      </c>
      <c r="BO1525">
        <v>1.0000000000000001E-5</v>
      </c>
      <c r="BP1525">
        <v>3.0000000000000001E-5</v>
      </c>
      <c r="BQ1525">
        <v>0</v>
      </c>
      <c r="BR1525">
        <v>1.1900000000000001E-3</v>
      </c>
      <c r="BS1525">
        <v>3.6999999999999999E-4</v>
      </c>
      <c r="BT1525">
        <v>5.1999999999999995E-4</v>
      </c>
      <c r="BU1525">
        <v>3.8999999999999999E-4</v>
      </c>
      <c r="BV1525">
        <v>0.70699999999999996</v>
      </c>
      <c r="BW1525">
        <v>0.86649920000000002</v>
      </c>
      <c r="BX1525">
        <v>20.399999999999999</v>
      </c>
      <c r="BY1525">
        <v>4690.3999999999996</v>
      </c>
      <c r="BZ1525">
        <v>217.4</v>
      </c>
      <c r="CB1525">
        <v>95.3</v>
      </c>
      <c r="CC1525">
        <v>3.290461804</v>
      </c>
      <c r="CD1525">
        <v>3.2876649119999999</v>
      </c>
      <c r="CE1525">
        <v>189.58</v>
      </c>
      <c r="CF1525" t="s">
        <v>673</v>
      </c>
      <c r="CG1525">
        <v>10900</v>
      </c>
      <c r="CH1525" t="s">
        <v>674</v>
      </c>
      <c r="CI1525" t="s">
        <v>5075</v>
      </c>
      <c r="CJ1525" t="s">
        <v>675</v>
      </c>
      <c r="CW1525" t="s">
        <v>5226</v>
      </c>
      <c r="CX1525">
        <v>5900</v>
      </c>
      <c r="CY1525" t="s">
        <v>677</v>
      </c>
    </row>
    <row r="1526" spans="1:103" hidden="1">
      <c r="B1526">
        <v>79038</v>
      </c>
      <c r="C1526" t="s">
        <v>1741</v>
      </c>
      <c r="D1526" t="s">
        <v>592</v>
      </c>
      <c r="E1526" t="s">
        <v>614</v>
      </c>
      <c r="F1526" t="s">
        <v>594</v>
      </c>
      <c r="G1526" t="s">
        <v>5227</v>
      </c>
      <c r="H1526">
        <v>19688</v>
      </c>
      <c r="I1526" t="s">
        <v>616</v>
      </c>
      <c r="J1526" t="s">
        <v>1302</v>
      </c>
      <c r="L1526" t="s">
        <v>617</v>
      </c>
      <c r="N1526" t="s">
        <v>5228</v>
      </c>
      <c r="O1526" t="s">
        <v>5229</v>
      </c>
      <c r="P1526" t="s">
        <v>5230</v>
      </c>
      <c r="Q1526" t="s">
        <v>4928</v>
      </c>
      <c r="R1526">
        <v>450</v>
      </c>
      <c r="S1526">
        <v>450</v>
      </c>
      <c r="T1526">
        <v>412</v>
      </c>
      <c r="U1526">
        <v>10</v>
      </c>
      <c r="V1526">
        <v>10</v>
      </c>
      <c r="W1526">
        <v>22</v>
      </c>
      <c r="Z1526" t="s">
        <v>607</v>
      </c>
      <c r="AA1526">
        <v>2.0000000000000001E-4</v>
      </c>
      <c r="AB1526">
        <v>5.4999999999999997E-3</v>
      </c>
      <c r="AC1526">
        <v>4.6100000000000002E-2</v>
      </c>
      <c r="AD1526" t="s">
        <v>606</v>
      </c>
      <c r="AE1526">
        <v>0.94199999999999995</v>
      </c>
      <c r="AF1526">
        <v>5.7000000000000002E-3</v>
      </c>
      <c r="AG1526">
        <v>2.0000000000000001E-4</v>
      </c>
      <c r="AH1526" t="s">
        <v>607</v>
      </c>
      <c r="AI1526" t="s">
        <v>607</v>
      </c>
      <c r="AJ1526" t="s">
        <v>607</v>
      </c>
      <c r="AK1526" t="s">
        <v>607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 t="s">
        <v>607</v>
      </c>
      <c r="AR1526" t="s">
        <v>606</v>
      </c>
      <c r="AS1526" t="s">
        <v>606</v>
      </c>
      <c r="AT1526" t="s">
        <v>606</v>
      </c>
      <c r="AU1526" t="s">
        <v>606</v>
      </c>
      <c r="BK1526">
        <v>0</v>
      </c>
      <c r="BL1526">
        <v>0</v>
      </c>
      <c r="BM1526">
        <v>1.9000000000000001E-4</v>
      </c>
      <c r="BN1526">
        <v>1.0000000000000001E-5</v>
      </c>
      <c r="BO1526">
        <v>2.0000000000000002E-5</v>
      </c>
      <c r="BP1526">
        <v>6.9999999999999994E-5</v>
      </c>
      <c r="BQ1526">
        <v>0</v>
      </c>
      <c r="BR1526">
        <v>0</v>
      </c>
      <c r="BS1526">
        <v>0</v>
      </c>
      <c r="BT1526">
        <v>0</v>
      </c>
      <c r="BU1526">
        <v>1.0000000000000001E-5</v>
      </c>
      <c r="BV1526">
        <v>0.60599999999999998</v>
      </c>
      <c r="BW1526">
        <v>0.74271359999999997</v>
      </c>
      <c r="BX1526">
        <v>17.5</v>
      </c>
      <c r="BY1526">
        <v>4720.2</v>
      </c>
      <c r="BZ1526">
        <v>196.3</v>
      </c>
      <c r="CB1526">
        <v>99.5</v>
      </c>
      <c r="CC1526">
        <v>3.4354769100000002</v>
      </c>
      <c r="CD1526">
        <v>3.4325567540000002</v>
      </c>
      <c r="CE1526">
        <v>185.54</v>
      </c>
      <c r="CF1526" t="s">
        <v>609</v>
      </c>
      <c r="CG1526">
        <v>0</v>
      </c>
      <c r="CH1526" t="s">
        <v>787</v>
      </c>
      <c r="CJ1526" t="s">
        <v>624</v>
      </c>
      <c r="CW1526" t="s">
        <v>5231</v>
      </c>
      <c r="CX1526">
        <v>0</v>
      </c>
      <c r="CY1526" t="s">
        <v>677</v>
      </c>
    </row>
    <row r="1527" spans="1:103" hidden="1">
      <c r="B1527">
        <v>79037</v>
      </c>
      <c r="C1527" t="s">
        <v>1741</v>
      </c>
      <c r="D1527" t="s">
        <v>592</v>
      </c>
      <c r="E1527" t="s">
        <v>614</v>
      </c>
      <c r="F1527" t="s">
        <v>594</v>
      </c>
      <c r="G1527" t="s">
        <v>5232</v>
      </c>
      <c r="H1527">
        <v>17466</v>
      </c>
      <c r="I1527" t="s">
        <v>616</v>
      </c>
      <c r="J1527" t="s">
        <v>1302</v>
      </c>
      <c r="L1527" t="s">
        <v>617</v>
      </c>
      <c r="N1527" t="s">
        <v>5228</v>
      </c>
      <c r="O1527" t="s">
        <v>5229</v>
      </c>
      <c r="P1527" t="s">
        <v>5233</v>
      </c>
      <c r="Q1527" t="s">
        <v>783</v>
      </c>
      <c r="R1527">
        <v>600</v>
      </c>
      <c r="S1527">
        <v>600</v>
      </c>
      <c r="T1527">
        <v>430</v>
      </c>
      <c r="U1527">
        <v>2</v>
      </c>
      <c r="V1527">
        <v>2</v>
      </c>
      <c r="W1527">
        <v>22</v>
      </c>
      <c r="Y1527" t="s">
        <v>5234</v>
      </c>
      <c r="Z1527" t="s">
        <v>606</v>
      </c>
      <c r="AA1527">
        <v>1E-4</v>
      </c>
      <c r="AB1527">
        <v>3.0999999999999999E-3</v>
      </c>
      <c r="AC1527">
        <v>0.1079</v>
      </c>
      <c r="AD1527">
        <v>2.0000000000000001E-4</v>
      </c>
      <c r="AE1527">
        <v>0.88729999999999998</v>
      </c>
      <c r="AF1527">
        <v>8.9999999999999998E-4</v>
      </c>
      <c r="AG1527">
        <v>4.0000000000000002E-4</v>
      </c>
      <c r="AH1527">
        <v>1E-4</v>
      </c>
      <c r="AI1527" t="s">
        <v>607</v>
      </c>
      <c r="AJ1527" t="s">
        <v>607</v>
      </c>
      <c r="AK1527" t="s">
        <v>607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 t="s">
        <v>607</v>
      </c>
      <c r="AR1527" t="s">
        <v>606</v>
      </c>
      <c r="AS1527" t="s">
        <v>606</v>
      </c>
      <c r="AT1527" t="s">
        <v>606</v>
      </c>
      <c r="AU1527" t="s">
        <v>606</v>
      </c>
      <c r="BK1527">
        <v>0</v>
      </c>
      <c r="BL1527">
        <v>0</v>
      </c>
      <c r="BM1527">
        <v>0</v>
      </c>
      <c r="BN1527">
        <v>0</v>
      </c>
      <c r="BO1527">
        <v>0</v>
      </c>
      <c r="BP1527">
        <v>0</v>
      </c>
      <c r="BQ1527">
        <v>0</v>
      </c>
      <c r="BR1527">
        <v>0</v>
      </c>
      <c r="BS1527">
        <v>0</v>
      </c>
      <c r="BT1527">
        <v>0</v>
      </c>
      <c r="BU1527">
        <v>0</v>
      </c>
      <c r="BV1527">
        <v>0.66200000000000003</v>
      </c>
      <c r="BW1527">
        <v>0.81134720000000005</v>
      </c>
      <c r="BX1527">
        <v>19.100000000000001</v>
      </c>
      <c r="BY1527">
        <v>4894.8999999999996</v>
      </c>
      <c r="BZ1527">
        <v>202.9</v>
      </c>
      <c r="CB1527">
        <v>114</v>
      </c>
      <c r="CC1527">
        <v>3.9361242989999998</v>
      </c>
      <c r="CD1527">
        <v>3.9327785930000001</v>
      </c>
      <c r="CE1527">
        <v>232.41</v>
      </c>
      <c r="CF1527" t="s">
        <v>609</v>
      </c>
      <c r="CG1527">
        <v>150</v>
      </c>
      <c r="CH1527" t="s">
        <v>784</v>
      </c>
      <c r="CJ1527" t="s">
        <v>624</v>
      </c>
      <c r="CW1527" t="s">
        <v>5231</v>
      </c>
      <c r="CX1527">
        <v>0</v>
      </c>
      <c r="CY1527" t="s">
        <v>677</v>
      </c>
    </row>
    <row r="1528" spans="1:103" hidden="1">
      <c r="B1528">
        <v>79039</v>
      </c>
      <c r="C1528" t="s">
        <v>1741</v>
      </c>
      <c r="D1528" t="s">
        <v>592</v>
      </c>
      <c r="E1528" t="s">
        <v>614</v>
      </c>
      <c r="F1528" t="s">
        <v>594</v>
      </c>
      <c r="G1528" t="s">
        <v>5235</v>
      </c>
      <c r="H1528">
        <v>17667</v>
      </c>
      <c r="I1528" t="s">
        <v>616</v>
      </c>
      <c r="J1528" t="s">
        <v>1302</v>
      </c>
      <c r="L1528" t="s">
        <v>617</v>
      </c>
      <c r="N1528" t="s">
        <v>5228</v>
      </c>
      <c r="O1528" t="s">
        <v>5229</v>
      </c>
      <c r="P1528" t="s">
        <v>5233</v>
      </c>
      <c r="Q1528" t="s">
        <v>777</v>
      </c>
      <c r="R1528">
        <v>173</v>
      </c>
      <c r="S1528">
        <v>173</v>
      </c>
      <c r="T1528">
        <v>95</v>
      </c>
      <c r="U1528">
        <v>3</v>
      </c>
      <c r="V1528">
        <v>3</v>
      </c>
      <c r="W1528">
        <v>22</v>
      </c>
      <c r="Y1528" t="s">
        <v>4038</v>
      </c>
      <c r="Z1528" t="s">
        <v>607</v>
      </c>
      <c r="AA1528">
        <v>5.9999999999999995E-4</v>
      </c>
      <c r="AB1528">
        <v>1.2999999999999999E-2</v>
      </c>
      <c r="AC1528">
        <v>3.04E-2</v>
      </c>
      <c r="AD1528" t="s">
        <v>607</v>
      </c>
      <c r="AE1528">
        <v>0.94379999999999997</v>
      </c>
      <c r="AF1528">
        <v>8.3000000000000001E-3</v>
      </c>
      <c r="AG1528">
        <v>1.2999999999999999E-3</v>
      </c>
      <c r="AH1528">
        <v>4.0000000000000002E-4</v>
      </c>
      <c r="AI1528">
        <v>2.9999999999999997E-4</v>
      </c>
      <c r="AJ1528">
        <v>2.9999999999999997E-4</v>
      </c>
      <c r="AK1528">
        <v>2.0000000000000001E-4</v>
      </c>
      <c r="AL1528">
        <v>3.3E-4</v>
      </c>
      <c r="AM1528">
        <v>1.2999999999999999E-4</v>
      </c>
      <c r="AN1528">
        <v>4.2000000000000002E-4</v>
      </c>
      <c r="AO1528">
        <v>9.0000000000000006E-5</v>
      </c>
      <c r="AP1528">
        <v>0</v>
      </c>
      <c r="AQ1528" t="s">
        <v>607</v>
      </c>
      <c r="AR1528" t="s">
        <v>607</v>
      </c>
      <c r="AS1528" t="s">
        <v>607</v>
      </c>
      <c r="AT1528" t="s">
        <v>606</v>
      </c>
      <c r="AU1528" t="s">
        <v>606</v>
      </c>
      <c r="BK1528">
        <v>1.0000000000000001E-5</v>
      </c>
      <c r="BL1528">
        <v>4.0000000000000003E-5</v>
      </c>
      <c r="BM1528">
        <v>1.0000000000000001E-5</v>
      </c>
      <c r="BN1528">
        <v>0</v>
      </c>
      <c r="BO1528">
        <v>0</v>
      </c>
      <c r="BP1528">
        <v>1.0000000000000001E-5</v>
      </c>
      <c r="BQ1528">
        <v>0</v>
      </c>
      <c r="BR1528">
        <v>2.3000000000000001E-4</v>
      </c>
      <c r="BS1528">
        <v>3.0000000000000001E-5</v>
      </c>
      <c r="BT1528">
        <v>3.0000000000000001E-5</v>
      </c>
      <c r="BU1528">
        <v>6.9999999999999994E-5</v>
      </c>
      <c r="BV1528">
        <v>0.60099999999999998</v>
      </c>
      <c r="BW1528">
        <v>0.73658559999999995</v>
      </c>
      <c r="BX1528">
        <v>17.399999999999999</v>
      </c>
      <c r="BY1528">
        <v>4662.8999999999996</v>
      </c>
      <c r="BZ1528">
        <v>195.1</v>
      </c>
      <c r="CB1528">
        <v>106.1</v>
      </c>
      <c r="CC1528">
        <v>3.6633577900000001</v>
      </c>
      <c r="CD1528">
        <v>3.6602439360000001</v>
      </c>
      <c r="CE1528">
        <v>215.47</v>
      </c>
      <c r="CF1528" t="s">
        <v>609</v>
      </c>
      <c r="CG1528">
        <v>28</v>
      </c>
      <c r="CH1528" t="s">
        <v>778</v>
      </c>
      <c r="CJ1528" t="s">
        <v>624</v>
      </c>
      <c r="CW1528" t="s">
        <v>5231</v>
      </c>
      <c r="CX1528">
        <v>0</v>
      </c>
      <c r="CY1528" t="s">
        <v>677</v>
      </c>
    </row>
    <row r="1529" spans="1:103" hidden="1">
      <c r="B1529">
        <v>79040</v>
      </c>
      <c r="C1529" t="s">
        <v>5163</v>
      </c>
      <c r="D1529" t="s">
        <v>592</v>
      </c>
      <c r="E1529" t="s">
        <v>614</v>
      </c>
      <c r="F1529" t="s">
        <v>594</v>
      </c>
      <c r="G1529" t="s">
        <v>5236</v>
      </c>
      <c r="H1529">
        <v>169</v>
      </c>
      <c r="I1529" t="s">
        <v>616</v>
      </c>
      <c r="J1529" t="s">
        <v>1302</v>
      </c>
      <c r="L1529" t="s">
        <v>617</v>
      </c>
      <c r="N1529" t="s">
        <v>5228</v>
      </c>
      <c r="O1529" t="s">
        <v>5229</v>
      </c>
      <c r="P1529" t="s">
        <v>5233</v>
      </c>
      <c r="Q1529" t="s">
        <v>4009</v>
      </c>
      <c r="R1529">
        <v>7590</v>
      </c>
      <c r="S1529">
        <v>7590</v>
      </c>
      <c r="T1529">
        <v>6547</v>
      </c>
      <c r="U1529">
        <v>22</v>
      </c>
      <c r="V1529">
        <v>22</v>
      </c>
      <c r="W1529">
        <v>22</v>
      </c>
      <c r="Y1529" t="s">
        <v>5237</v>
      </c>
      <c r="Z1529" t="s">
        <v>607</v>
      </c>
      <c r="AA1529">
        <v>4.0000000000000002E-4</v>
      </c>
      <c r="AB1529">
        <v>7.9000000000000008E-3</v>
      </c>
      <c r="AC1529">
        <v>6.4000000000000003E-3</v>
      </c>
      <c r="AD1529" t="s">
        <v>606</v>
      </c>
      <c r="AE1529">
        <v>0.97870000000000001</v>
      </c>
      <c r="AF1529">
        <v>5.4999999999999997E-3</v>
      </c>
      <c r="AG1529">
        <v>5.9999999999999995E-4</v>
      </c>
      <c r="AH1529">
        <v>2.0000000000000001E-4</v>
      </c>
      <c r="AI1529">
        <v>1E-4</v>
      </c>
      <c r="AJ1529">
        <v>1E-4</v>
      </c>
      <c r="AK1529">
        <v>1E-4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 t="s">
        <v>607</v>
      </c>
      <c r="AR1529" t="s">
        <v>606</v>
      </c>
      <c r="AS1529" t="s">
        <v>606</v>
      </c>
      <c r="AT1529" t="s">
        <v>606</v>
      </c>
      <c r="AU1529" t="s">
        <v>606</v>
      </c>
      <c r="BK1529">
        <v>0</v>
      </c>
      <c r="BL1529">
        <v>0</v>
      </c>
      <c r="BM1529">
        <v>0</v>
      </c>
      <c r="BN1529">
        <v>0</v>
      </c>
      <c r="BO1529">
        <v>0</v>
      </c>
      <c r="BP1529">
        <v>0</v>
      </c>
      <c r="BQ1529">
        <v>0</v>
      </c>
      <c r="BR1529">
        <v>0</v>
      </c>
      <c r="BS1529">
        <v>0</v>
      </c>
      <c r="BT1529">
        <v>0</v>
      </c>
      <c r="BU1529">
        <v>0</v>
      </c>
      <c r="BV1529">
        <v>0.56899999999999995</v>
      </c>
      <c r="BW1529">
        <v>0.69736640000000005</v>
      </c>
      <c r="BX1529">
        <v>16.399999999999999</v>
      </c>
      <c r="BY1529">
        <v>4606.1000000000004</v>
      </c>
      <c r="BZ1529">
        <v>191.6</v>
      </c>
      <c r="CB1529">
        <v>100.1</v>
      </c>
      <c r="CC1529">
        <v>3.4561933530000002</v>
      </c>
      <c r="CD1529">
        <v>3.4532555889999998</v>
      </c>
      <c r="CE1529">
        <v>203.55</v>
      </c>
      <c r="CF1529" t="s">
        <v>609</v>
      </c>
      <c r="CG1529">
        <v>0</v>
      </c>
      <c r="CH1529" t="s">
        <v>628</v>
      </c>
      <c r="CI1529" t="s">
        <v>5075</v>
      </c>
      <c r="CJ1529" t="s">
        <v>624</v>
      </c>
      <c r="CW1529" t="s">
        <v>5231</v>
      </c>
      <c r="CX1529">
        <v>0</v>
      </c>
      <c r="CY1529" t="s">
        <v>677</v>
      </c>
    </row>
    <row r="1530" spans="1:103" hidden="1">
      <c r="B1530">
        <v>79041</v>
      </c>
      <c r="C1530" t="s">
        <v>5163</v>
      </c>
      <c r="D1530" t="s">
        <v>592</v>
      </c>
      <c r="E1530" t="s">
        <v>614</v>
      </c>
      <c r="F1530" t="s">
        <v>594</v>
      </c>
      <c r="G1530" t="s">
        <v>5238</v>
      </c>
      <c r="H1530">
        <v>16379</v>
      </c>
      <c r="I1530" t="s">
        <v>616</v>
      </c>
      <c r="J1530" t="s">
        <v>1302</v>
      </c>
      <c r="L1530" t="s">
        <v>617</v>
      </c>
      <c r="N1530" t="s">
        <v>5228</v>
      </c>
      <c r="O1530" t="s">
        <v>5229</v>
      </c>
      <c r="P1530" t="s">
        <v>5233</v>
      </c>
      <c r="Q1530" t="s">
        <v>3979</v>
      </c>
      <c r="R1530">
        <v>7896</v>
      </c>
      <c r="S1530">
        <v>7896</v>
      </c>
      <c r="T1530">
        <v>7299</v>
      </c>
      <c r="U1530">
        <v>22</v>
      </c>
      <c r="V1530">
        <v>22</v>
      </c>
      <c r="W1530">
        <v>22</v>
      </c>
      <c r="Y1530" t="s">
        <v>5237</v>
      </c>
      <c r="Z1530" t="s">
        <v>607</v>
      </c>
      <c r="AA1530">
        <v>4.0000000000000002E-4</v>
      </c>
      <c r="AB1530">
        <v>8.3000000000000001E-3</v>
      </c>
      <c r="AC1530">
        <v>4.1999999999999997E-3</v>
      </c>
      <c r="AD1530" t="s">
        <v>606</v>
      </c>
      <c r="AE1530">
        <v>0.97989999999999999</v>
      </c>
      <c r="AF1530">
        <v>5.8999999999999999E-3</v>
      </c>
      <c r="AG1530">
        <v>5.9999999999999995E-4</v>
      </c>
      <c r="AH1530">
        <v>2.0000000000000001E-4</v>
      </c>
      <c r="AI1530">
        <v>1E-4</v>
      </c>
      <c r="AJ1530">
        <v>1E-4</v>
      </c>
      <c r="AK1530">
        <v>1E-4</v>
      </c>
      <c r="AL1530">
        <v>1E-4</v>
      </c>
      <c r="AM1530">
        <v>0</v>
      </c>
      <c r="AN1530">
        <v>0</v>
      </c>
      <c r="AO1530">
        <v>0</v>
      </c>
      <c r="AP1530">
        <v>0</v>
      </c>
      <c r="AQ1530" t="s">
        <v>607</v>
      </c>
      <c r="AR1530" t="s">
        <v>607</v>
      </c>
      <c r="AS1530" t="s">
        <v>607</v>
      </c>
      <c r="AT1530" t="s">
        <v>606</v>
      </c>
      <c r="AU1530" t="s">
        <v>606</v>
      </c>
      <c r="BK1530">
        <v>0</v>
      </c>
      <c r="BL1530">
        <v>2.0000000000000002E-5</v>
      </c>
      <c r="BM1530">
        <v>0</v>
      </c>
      <c r="BN1530">
        <v>0</v>
      </c>
      <c r="BO1530">
        <v>0</v>
      </c>
      <c r="BP1530">
        <v>0</v>
      </c>
      <c r="BQ1530">
        <v>0</v>
      </c>
      <c r="BR1530">
        <v>8.0000000000000007E-5</v>
      </c>
      <c r="BS1530">
        <v>0</v>
      </c>
      <c r="BT1530">
        <v>0</v>
      </c>
      <c r="BU1530">
        <v>0</v>
      </c>
      <c r="BV1530">
        <v>0.56699999999999995</v>
      </c>
      <c r="BW1530">
        <v>0.69491519999999996</v>
      </c>
      <c r="BX1530">
        <v>16.399999999999999</v>
      </c>
      <c r="BY1530">
        <v>4599.1000000000004</v>
      </c>
      <c r="BZ1530">
        <v>191.5</v>
      </c>
      <c r="CB1530">
        <v>106.5</v>
      </c>
      <c r="CC1530">
        <v>3.6771687530000001</v>
      </c>
      <c r="CD1530">
        <v>3.674043159</v>
      </c>
      <c r="CE1530">
        <v>216.49</v>
      </c>
      <c r="CF1530" t="s">
        <v>609</v>
      </c>
      <c r="CG1530">
        <v>0</v>
      </c>
      <c r="CH1530" t="s">
        <v>631</v>
      </c>
      <c r="CI1530" t="s">
        <v>5075</v>
      </c>
      <c r="CJ1530" t="s">
        <v>624</v>
      </c>
      <c r="CW1530" t="s">
        <v>5231</v>
      </c>
      <c r="CX1530">
        <v>0</v>
      </c>
      <c r="CY1530" t="s">
        <v>677</v>
      </c>
    </row>
    <row r="1531" spans="1:103" hidden="1">
      <c r="C1531" t="s">
        <v>687</v>
      </c>
      <c r="D1531" t="s">
        <v>592</v>
      </c>
      <c r="E1531" t="s">
        <v>614</v>
      </c>
      <c r="F1531" t="s">
        <v>594</v>
      </c>
      <c r="G1531" t="s">
        <v>5239</v>
      </c>
      <c r="H1531">
        <v>16364</v>
      </c>
      <c r="I1531" t="s">
        <v>616</v>
      </c>
      <c r="J1531" t="s">
        <v>1302</v>
      </c>
      <c r="L1531" t="s">
        <v>617</v>
      </c>
      <c r="N1531" t="s">
        <v>5228</v>
      </c>
      <c r="O1531" t="s">
        <v>5229</v>
      </c>
      <c r="P1531" t="s">
        <v>5233</v>
      </c>
      <c r="Q1531" t="s">
        <v>1644</v>
      </c>
      <c r="R1531">
        <v>903</v>
      </c>
      <c r="S1531">
        <v>903</v>
      </c>
      <c r="T1531">
        <v>675</v>
      </c>
      <c r="U1531">
        <v>25</v>
      </c>
      <c r="V1531">
        <v>25</v>
      </c>
      <c r="W1531">
        <v>22</v>
      </c>
      <c r="Y1531" t="s">
        <v>5240</v>
      </c>
      <c r="Z1531" t="s">
        <v>607</v>
      </c>
      <c r="AA1531">
        <v>2.9999999999999997E-4</v>
      </c>
      <c r="AB1531">
        <v>5.7999999999999996E-3</v>
      </c>
      <c r="AC1531">
        <v>1.3599999999999999E-2</v>
      </c>
      <c r="AD1531" t="s">
        <v>606</v>
      </c>
      <c r="AE1531">
        <v>0.97529999999999994</v>
      </c>
      <c r="AF1531">
        <v>4.1999999999999997E-3</v>
      </c>
      <c r="AG1531">
        <v>2.9999999999999997E-4</v>
      </c>
      <c r="AH1531" t="s">
        <v>607</v>
      </c>
      <c r="AI1531">
        <v>1E-4</v>
      </c>
      <c r="AJ1531">
        <v>1E-4</v>
      </c>
      <c r="AK1531">
        <v>1E-4</v>
      </c>
      <c r="AL1531">
        <v>3.0000000000000001E-5</v>
      </c>
      <c r="AM1531">
        <v>8.0000000000000007E-5</v>
      </c>
      <c r="AN1531">
        <v>0</v>
      </c>
      <c r="AO1531">
        <v>0</v>
      </c>
      <c r="AP1531">
        <v>0</v>
      </c>
      <c r="AQ1531" t="s">
        <v>607</v>
      </c>
      <c r="AR1531" t="s">
        <v>606</v>
      </c>
      <c r="AS1531" t="s">
        <v>606</v>
      </c>
      <c r="AT1531" t="s">
        <v>606</v>
      </c>
      <c r="AU1531" t="s">
        <v>606</v>
      </c>
      <c r="BK1531">
        <v>0</v>
      </c>
      <c r="BL1531">
        <v>1.0000000000000001E-5</v>
      </c>
      <c r="BM1531">
        <v>0</v>
      </c>
      <c r="BN1531">
        <v>0</v>
      </c>
      <c r="BO1531">
        <v>0</v>
      </c>
      <c r="BP1531">
        <v>0</v>
      </c>
      <c r="BQ1531">
        <v>0</v>
      </c>
      <c r="BR1531">
        <v>6.0000000000000002E-5</v>
      </c>
      <c r="BS1531">
        <v>1.0000000000000001E-5</v>
      </c>
      <c r="BT1531">
        <v>1.0000000000000001E-5</v>
      </c>
      <c r="BU1531">
        <v>0</v>
      </c>
      <c r="BV1531">
        <v>0.57399999999999995</v>
      </c>
      <c r="BW1531">
        <v>0.70349439999999996</v>
      </c>
      <c r="BX1531">
        <v>16.600000000000001</v>
      </c>
      <c r="BY1531">
        <v>4628.7</v>
      </c>
      <c r="BZ1531">
        <v>192.4</v>
      </c>
      <c r="CB1531">
        <v>101.7</v>
      </c>
      <c r="CC1531">
        <v>3.5114372029999998</v>
      </c>
      <c r="CD1531">
        <v>3.508452482</v>
      </c>
      <c r="CE1531">
        <v>205.92</v>
      </c>
      <c r="CF1531" t="s">
        <v>609</v>
      </c>
      <c r="CG1531">
        <v>0</v>
      </c>
      <c r="CJ1531" t="s">
        <v>624</v>
      </c>
      <c r="CW1531" t="s">
        <v>5231</v>
      </c>
      <c r="CX1531">
        <v>0</v>
      </c>
      <c r="CY1531" t="s">
        <v>677</v>
      </c>
    </row>
    <row r="1532" spans="1:103" hidden="1">
      <c r="B1532">
        <v>83944</v>
      </c>
      <c r="C1532" t="s">
        <v>1741</v>
      </c>
      <c r="D1532" t="s">
        <v>592</v>
      </c>
      <c r="E1532" t="s">
        <v>614</v>
      </c>
      <c r="F1532" t="s">
        <v>594</v>
      </c>
      <c r="G1532" t="s">
        <v>5241</v>
      </c>
      <c r="H1532" t="s">
        <v>2821</v>
      </c>
      <c r="I1532" t="s">
        <v>616</v>
      </c>
      <c r="J1532" t="s">
        <v>1302</v>
      </c>
      <c r="L1532" t="s">
        <v>617</v>
      </c>
      <c r="N1532" t="s">
        <v>5228</v>
      </c>
      <c r="O1532" t="s">
        <v>5229</v>
      </c>
      <c r="P1532" t="s">
        <v>5230</v>
      </c>
      <c r="Q1532" t="s">
        <v>693</v>
      </c>
      <c r="R1532">
        <v>140</v>
      </c>
      <c r="S1532">
        <v>140</v>
      </c>
      <c r="T1532" t="s">
        <v>605</v>
      </c>
      <c r="U1532" t="s">
        <v>694</v>
      </c>
      <c r="V1532" t="s">
        <v>694</v>
      </c>
      <c r="W1532">
        <v>21</v>
      </c>
      <c r="Y1532" t="s">
        <v>5242</v>
      </c>
      <c r="Z1532" t="s">
        <v>607</v>
      </c>
      <c r="AA1532" t="s">
        <v>607</v>
      </c>
      <c r="AB1532" t="s">
        <v>606</v>
      </c>
      <c r="AC1532">
        <v>0.97740000000000005</v>
      </c>
      <c r="AD1532" t="s">
        <v>606</v>
      </c>
      <c r="AE1532">
        <v>2.2499999999999999E-2</v>
      </c>
      <c r="AF1532">
        <v>1E-4</v>
      </c>
      <c r="AG1532" t="s">
        <v>607</v>
      </c>
      <c r="AH1532" t="s">
        <v>607</v>
      </c>
      <c r="AI1532" t="s">
        <v>607</v>
      </c>
      <c r="AJ1532" t="s">
        <v>607</v>
      </c>
      <c r="AK1532" t="s">
        <v>607</v>
      </c>
      <c r="AL1532">
        <v>0</v>
      </c>
      <c r="AM1532">
        <v>0</v>
      </c>
      <c r="AN1532">
        <v>0</v>
      </c>
      <c r="AO1532">
        <v>0</v>
      </c>
      <c r="AP1532">
        <v>0</v>
      </c>
      <c r="AQ1532" t="s">
        <v>606</v>
      </c>
      <c r="AR1532" t="s">
        <v>606</v>
      </c>
      <c r="AS1532" t="s">
        <v>606</v>
      </c>
      <c r="AT1532" t="s">
        <v>606</v>
      </c>
      <c r="AU1532" t="s">
        <v>606</v>
      </c>
      <c r="BK1532">
        <v>0</v>
      </c>
      <c r="BL1532">
        <v>0</v>
      </c>
      <c r="BM1532">
        <v>0</v>
      </c>
      <c r="BN1532">
        <v>0</v>
      </c>
      <c r="BO1532">
        <v>0</v>
      </c>
      <c r="BP1532">
        <v>0</v>
      </c>
      <c r="BQ1532">
        <v>0</v>
      </c>
      <c r="BR1532">
        <v>0</v>
      </c>
      <c r="BS1532">
        <v>0</v>
      </c>
      <c r="BT1532">
        <v>0</v>
      </c>
      <c r="BU1532">
        <v>0</v>
      </c>
      <c r="BV1532">
        <v>1.506</v>
      </c>
      <c r="BW1532">
        <v>1.8457536000000001</v>
      </c>
      <c r="BX1532">
        <v>43.4</v>
      </c>
      <c r="BY1532">
        <v>7313.8</v>
      </c>
      <c r="BZ1532">
        <v>301.60000000000002</v>
      </c>
      <c r="CB1532">
        <v>85.7</v>
      </c>
      <c r="CC1532">
        <v>2.958998705</v>
      </c>
      <c r="CD1532">
        <v>2.9564835559999998</v>
      </c>
      <c r="CE1532">
        <v>159.58000000000001</v>
      </c>
      <c r="CF1532" t="s">
        <v>609</v>
      </c>
      <c r="CG1532">
        <v>0</v>
      </c>
      <c r="CH1532" t="s">
        <v>695</v>
      </c>
      <c r="CJ1532" t="s">
        <v>624</v>
      </c>
      <c r="CW1532" t="s">
        <v>5231</v>
      </c>
      <c r="CX1532">
        <v>0</v>
      </c>
      <c r="CY1532" t="s">
        <v>677</v>
      </c>
    </row>
    <row r="1533" spans="1:103" hidden="1">
      <c r="A1533" t="str">
        <f>2&amp;J1533</f>
        <v>200/D-093-K/094-A-11/00</v>
      </c>
      <c r="B1533">
        <v>52717</v>
      </c>
      <c r="C1533" t="s">
        <v>3198</v>
      </c>
      <c r="D1533" t="s">
        <v>592</v>
      </c>
      <c r="E1533" t="s">
        <v>3163</v>
      </c>
      <c r="F1533" t="s">
        <v>594</v>
      </c>
      <c r="G1533" t="s">
        <v>5243</v>
      </c>
      <c r="H1533">
        <v>7453</v>
      </c>
      <c r="I1533" t="s">
        <v>616</v>
      </c>
      <c r="J1533" t="s">
        <v>667</v>
      </c>
      <c r="L1533" t="s">
        <v>874</v>
      </c>
      <c r="N1533" t="s">
        <v>5244</v>
      </c>
      <c r="O1533" t="s">
        <v>5245</v>
      </c>
      <c r="P1533" t="s">
        <v>5246</v>
      </c>
      <c r="Q1533" t="s">
        <v>3124</v>
      </c>
      <c r="R1533">
        <v>4500</v>
      </c>
      <c r="S1533">
        <v>4500</v>
      </c>
      <c r="T1533">
        <v>3798</v>
      </c>
      <c r="U1533">
        <v>27</v>
      </c>
      <c r="V1533">
        <v>27</v>
      </c>
      <c r="W1533">
        <v>21</v>
      </c>
      <c r="Y1533" t="s">
        <v>5247</v>
      </c>
      <c r="Z1533" t="s">
        <v>607</v>
      </c>
      <c r="AA1533">
        <v>1E-4</v>
      </c>
      <c r="AB1533">
        <v>1.8E-3</v>
      </c>
      <c r="AC1533">
        <v>2.46E-2</v>
      </c>
      <c r="AD1533">
        <v>1.32E-2</v>
      </c>
      <c r="AE1533">
        <v>0.82130000000000003</v>
      </c>
      <c r="AF1533">
        <v>7.9100000000000004E-2</v>
      </c>
      <c r="AG1533">
        <v>3.2800000000000003E-2</v>
      </c>
      <c r="AH1533">
        <v>5.5999999999999999E-3</v>
      </c>
      <c r="AI1533">
        <v>1.01E-2</v>
      </c>
      <c r="AJ1533">
        <v>3.2000000000000002E-3</v>
      </c>
      <c r="AK1533">
        <v>3.2000000000000002E-3</v>
      </c>
      <c r="AL1533">
        <v>1.42E-3</v>
      </c>
      <c r="AM1533">
        <v>2.5999999999999998E-4</v>
      </c>
      <c r="AN1533">
        <v>6.8999999999999997E-4</v>
      </c>
      <c r="AO1533">
        <v>5.0000000000000002E-5</v>
      </c>
      <c r="AP1533">
        <v>0</v>
      </c>
      <c r="AQ1533" t="s">
        <v>607</v>
      </c>
      <c r="AR1533" t="s">
        <v>607</v>
      </c>
      <c r="AS1533" t="s">
        <v>606</v>
      </c>
      <c r="AT1533" t="s">
        <v>606</v>
      </c>
      <c r="AU1533" t="s">
        <v>606</v>
      </c>
      <c r="BK1533">
        <v>2.1000000000000001E-4</v>
      </c>
      <c r="BL1533">
        <v>5.0000000000000002E-5</v>
      </c>
      <c r="BM1533">
        <v>2.2000000000000001E-4</v>
      </c>
      <c r="BN1533">
        <v>1.0000000000000001E-5</v>
      </c>
      <c r="BO1533">
        <v>1.0000000000000001E-5</v>
      </c>
      <c r="BP1533">
        <v>3.0000000000000001E-5</v>
      </c>
      <c r="BQ1533">
        <v>0</v>
      </c>
      <c r="BR1533">
        <v>1.0300000000000001E-3</v>
      </c>
      <c r="BS1533">
        <v>3.1E-4</v>
      </c>
      <c r="BT1533">
        <v>4.2000000000000002E-4</v>
      </c>
      <c r="BU1533">
        <v>2.9E-4</v>
      </c>
      <c r="BV1533">
        <v>0.70699999999999996</v>
      </c>
      <c r="BW1533">
        <v>0.86649920000000002</v>
      </c>
      <c r="BX1533">
        <v>20.399999999999999</v>
      </c>
      <c r="BY1533">
        <v>4704.8</v>
      </c>
      <c r="BZ1533">
        <v>217.6</v>
      </c>
      <c r="CB1533">
        <v>95.3</v>
      </c>
      <c r="CC1533">
        <v>3.290461804</v>
      </c>
      <c r="CD1533">
        <v>3.2876649119999999</v>
      </c>
      <c r="CE1533">
        <v>189.43</v>
      </c>
      <c r="CF1533" t="s">
        <v>673</v>
      </c>
      <c r="CG1533">
        <v>13200</v>
      </c>
      <c r="CH1533" t="s">
        <v>674</v>
      </c>
      <c r="CI1533" t="s">
        <v>5075</v>
      </c>
      <c r="CJ1533" t="s">
        <v>675</v>
      </c>
      <c r="CW1533" t="s">
        <v>5248</v>
      </c>
      <c r="CX1533">
        <v>7500</v>
      </c>
      <c r="CY1533" t="s">
        <v>677</v>
      </c>
    </row>
    <row r="1534" spans="1:103" hidden="1">
      <c r="B1534">
        <v>76762</v>
      </c>
      <c r="C1534" t="s">
        <v>4674</v>
      </c>
      <c r="D1534" t="s">
        <v>592</v>
      </c>
      <c r="E1534" t="s">
        <v>3163</v>
      </c>
      <c r="F1534" t="s">
        <v>594</v>
      </c>
      <c r="G1534" t="s">
        <v>5249</v>
      </c>
      <c r="H1534">
        <v>9077</v>
      </c>
      <c r="I1534" t="s">
        <v>616</v>
      </c>
      <c r="J1534" t="s">
        <v>4676</v>
      </c>
      <c r="K1534">
        <v>17394</v>
      </c>
      <c r="L1534" t="s">
        <v>638</v>
      </c>
      <c r="M1534" t="s">
        <v>959</v>
      </c>
      <c r="N1534" t="s">
        <v>5250</v>
      </c>
      <c r="O1534" t="s">
        <v>5251</v>
      </c>
      <c r="P1534" t="s">
        <v>5252</v>
      </c>
      <c r="Q1534" t="s">
        <v>1063</v>
      </c>
      <c r="R1534">
        <v>500</v>
      </c>
      <c r="S1534">
        <v>500</v>
      </c>
      <c r="T1534">
        <v>478</v>
      </c>
      <c r="U1534">
        <v>7</v>
      </c>
      <c r="V1534">
        <v>7</v>
      </c>
      <c r="W1534">
        <v>23</v>
      </c>
      <c r="Y1534" t="s">
        <v>5253</v>
      </c>
      <c r="Z1534" t="s">
        <v>607</v>
      </c>
      <c r="AA1534">
        <v>2.9999999999999997E-4</v>
      </c>
      <c r="AB1534">
        <v>9.7999999999999997E-3</v>
      </c>
      <c r="AC1534">
        <v>1.49E-2</v>
      </c>
      <c r="AD1534" t="s">
        <v>607</v>
      </c>
      <c r="AE1534">
        <v>0.95950000000000002</v>
      </c>
      <c r="AF1534">
        <v>1.17E-2</v>
      </c>
      <c r="AG1534">
        <v>2E-3</v>
      </c>
      <c r="AH1534">
        <v>5.9999999999999995E-4</v>
      </c>
      <c r="AI1534">
        <v>5.9999999999999995E-4</v>
      </c>
      <c r="AJ1534">
        <v>2.0000000000000001E-4</v>
      </c>
      <c r="AK1534">
        <v>1E-4</v>
      </c>
      <c r="AL1534">
        <v>0</v>
      </c>
      <c r="AM1534">
        <v>6.9999999999999994E-5</v>
      </c>
      <c r="AN1534">
        <v>5.0000000000000002E-5</v>
      </c>
      <c r="AO1534">
        <v>9.0000000000000006E-5</v>
      </c>
      <c r="AP1534">
        <v>0</v>
      </c>
      <c r="AQ1534" t="s">
        <v>607</v>
      </c>
      <c r="AR1534" t="s">
        <v>607</v>
      </c>
      <c r="AS1534" t="s">
        <v>607</v>
      </c>
      <c r="AT1534" t="s">
        <v>606</v>
      </c>
      <c r="AU1534" t="s">
        <v>606</v>
      </c>
      <c r="BK1534">
        <v>1.0000000000000001E-5</v>
      </c>
      <c r="BL1534">
        <v>0</v>
      </c>
      <c r="BM1534">
        <v>2.0000000000000002E-5</v>
      </c>
      <c r="BN1534">
        <v>0</v>
      </c>
      <c r="BO1534">
        <v>0</v>
      </c>
      <c r="BP1534">
        <v>1.0000000000000001E-5</v>
      </c>
      <c r="BQ1534">
        <v>0</v>
      </c>
      <c r="BR1534">
        <v>0</v>
      </c>
      <c r="BS1534">
        <v>1.0000000000000001E-5</v>
      </c>
      <c r="BT1534">
        <v>1.0000000000000001E-5</v>
      </c>
      <c r="BU1534">
        <v>3.0000000000000001E-5</v>
      </c>
      <c r="BV1534">
        <v>0.58499999999999996</v>
      </c>
      <c r="BW1534">
        <v>0.71697599999999995</v>
      </c>
      <c r="BX1534">
        <v>16.899999999999999</v>
      </c>
      <c r="BY1534">
        <v>4627.1000000000004</v>
      </c>
      <c r="BZ1534">
        <v>193.8</v>
      </c>
      <c r="CB1534">
        <v>111.5</v>
      </c>
      <c r="CC1534">
        <v>3.8498057829999999</v>
      </c>
      <c r="CD1534">
        <v>3.8465334480000002</v>
      </c>
      <c r="CE1534">
        <v>225.19</v>
      </c>
      <c r="CF1534" t="s">
        <v>609</v>
      </c>
      <c r="CG1534">
        <v>25</v>
      </c>
      <c r="CH1534" t="s">
        <v>4678</v>
      </c>
      <c r="CI1534" t="s">
        <v>4944</v>
      </c>
      <c r="CJ1534" t="s">
        <v>4952</v>
      </c>
      <c r="CL1534">
        <v>1302</v>
      </c>
      <c r="CM1534">
        <v>1765</v>
      </c>
      <c r="CN1534">
        <v>1302</v>
      </c>
      <c r="CO1534">
        <v>1765</v>
      </c>
      <c r="CP1534" t="s">
        <v>157</v>
      </c>
      <c r="CQ1534" t="s">
        <v>157</v>
      </c>
      <c r="CU1534">
        <v>460.3</v>
      </c>
      <c r="CV1534">
        <v>455.8</v>
      </c>
      <c r="CW1534" t="s">
        <v>5254</v>
      </c>
      <c r="CX1534">
        <v>0</v>
      </c>
      <c r="CY1534" t="s">
        <v>677</v>
      </c>
    </row>
    <row r="1535" spans="1:103" hidden="1">
      <c r="B1535">
        <v>76763</v>
      </c>
      <c r="C1535" t="s">
        <v>4965</v>
      </c>
      <c r="D1535" t="s">
        <v>592</v>
      </c>
      <c r="E1535" t="s">
        <v>3163</v>
      </c>
      <c r="F1535" t="s">
        <v>594</v>
      </c>
      <c r="G1535" t="s">
        <v>5255</v>
      </c>
      <c r="H1535">
        <v>9537</v>
      </c>
      <c r="I1535" t="s">
        <v>616</v>
      </c>
      <c r="J1535" t="s">
        <v>4205</v>
      </c>
      <c r="K1535">
        <v>17180</v>
      </c>
      <c r="L1535" t="s">
        <v>638</v>
      </c>
      <c r="M1535" t="s">
        <v>4169</v>
      </c>
      <c r="N1535" t="s">
        <v>5250</v>
      </c>
      <c r="O1535" t="s">
        <v>5251</v>
      </c>
      <c r="P1535" t="s">
        <v>5256</v>
      </c>
      <c r="Q1535" t="s">
        <v>642</v>
      </c>
      <c r="R1535">
        <v>425</v>
      </c>
      <c r="S1535">
        <v>425</v>
      </c>
      <c r="T1535">
        <v>520</v>
      </c>
      <c r="U1535">
        <v>9</v>
      </c>
      <c r="V1535">
        <v>9</v>
      </c>
      <c r="W1535">
        <v>23</v>
      </c>
      <c r="Y1535" t="s">
        <v>5257</v>
      </c>
      <c r="Z1535" t="s">
        <v>606</v>
      </c>
      <c r="AA1535">
        <v>2.9999999999999997E-4</v>
      </c>
      <c r="AB1535">
        <v>9.1999999999999998E-3</v>
      </c>
      <c r="AC1535">
        <v>1.41E-2</v>
      </c>
      <c r="AD1535" t="s">
        <v>607</v>
      </c>
      <c r="AE1535">
        <v>0.95809999999999995</v>
      </c>
      <c r="AF1535">
        <v>1.4500000000000001E-2</v>
      </c>
      <c r="AG1535">
        <v>2.0999999999999999E-3</v>
      </c>
      <c r="AH1535">
        <v>5.0000000000000001E-4</v>
      </c>
      <c r="AI1535">
        <v>2.9999999999999997E-4</v>
      </c>
      <c r="AJ1535">
        <v>1E-4</v>
      </c>
      <c r="AK1535">
        <v>1E-4</v>
      </c>
      <c r="AL1535">
        <v>1.2999999999999999E-4</v>
      </c>
      <c r="AM1535">
        <v>5.0000000000000002E-5</v>
      </c>
      <c r="AN1535">
        <v>2.5000000000000001E-4</v>
      </c>
      <c r="AO1535">
        <v>9.0000000000000006E-5</v>
      </c>
      <c r="AP1535">
        <v>0</v>
      </c>
      <c r="AQ1535" t="s">
        <v>607</v>
      </c>
      <c r="AR1535" t="s">
        <v>607</v>
      </c>
      <c r="AS1535" t="s">
        <v>606</v>
      </c>
      <c r="AT1535" t="s">
        <v>606</v>
      </c>
      <c r="AU1535" t="s">
        <v>606</v>
      </c>
      <c r="BK1535">
        <v>2.0000000000000002E-5</v>
      </c>
      <c r="BL1535">
        <v>2.0000000000000002E-5</v>
      </c>
      <c r="BM1535">
        <v>1.0000000000000001E-5</v>
      </c>
      <c r="BN1535">
        <v>0</v>
      </c>
      <c r="BO1535">
        <v>0</v>
      </c>
      <c r="BP1535">
        <v>1.0000000000000001E-5</v>
      </c>
      <c r="BQ1535">
        <v>0</v>
      </c>
      <c r="BR1535">
        <v>5.0000000000000002E-5</v>
      </c>
      <c r="BS1535">
        <v>1.0000000000000001E-5</v>
      </c>
      <c r="BT1535">
        <v>2.0000000000000002E-5</v>
      </c>
      <c r="BU1535">
        <v>4.0000000000000003E-5</v>
      </c>
      <c r="BV1535">
        <v>0.58499999999999996</v>
      </c>
      <c r="BW1535">
        <v>0.71697599999999995</v>
      </c>
      <c r="BX1535">
        <v>16.899999999999999</v>
      </c>
      <c r="BY1535">
        <v>4626.6000000000004</v>
      </c>
      <c r="BZ1535">
        <v>194.1</v>
      </c>
      <c r="CB1535">
        <v>111.7</v>
      </c>
      <c r="CC1535">
        <v>3.8567112649999999</v>
      </c>
      <c r="CD1535">
        <v>3.85343306</v>
      </c>
      <c r="CE1535">
        <v>226.72</v>
      </c>
      <c r="CF1535" t="s">
        <v>609</v>
      </c>
      <c r="CG1535">
        <v>45</v>
      </c>
      <c r="CH1535" t="s">
        <v>4208</v>
      </c>
      <c r="CJ1535" t="s">
        <v>4209</v>
      </c>
      <c r="CU1535">
        <v>461.4</v>
      </c>
      <c r="CV1535">
        <v>456.9</v>
      </c>
      <c r="CW1535" t="s">
        <v>5254</v>
      </c>
      <c r="CX1535">
        <v>0</v>
      </c>
      <c r="CY1535" t="s">
        <v>677</v>
      </c>
    </row>
    <row r="1536" spans="1:103" hidden="1">
      <c r="B1536">
        <v>76741</v>
      </c>
      <c r="C1536" t="s">
        <v>4192</v>
      </c>
      <c r="D1536" t="s">
        <v>592</v>
      </c>
      <c r="E1536" t="s">
        <v>3163</v>
      </c>
      <c r="F1536" t="s">
        <v>594</v>
      </c>
      <c r="G1536" t="s">
        <v>5258</v>
      </c>
      <c r="H1536">
        <v>10136</v>
      </c>
      <c r="I1536" t="s">
        <v>616</v>
      </c>
      <c r="J1536" t="s">
        <v>2620</v>
      </c>
      <c r="K1536">
        <v>5718</v>
      </c>
      <c r="L1536" t="s">
        <v>638</v>
      </c>
      <c r="M1536" t="s">
        <v>4169</v>
      </c>
      <c r="N1536" t="s">
        <v>5250</v>
      </c>
      <c r="O1536" t="s">
        <v>5251</v>
      </c>
      <c r="P1536" t="s">
        <v>5256</v>
      </c>
      <c r="Q1536" t="s">
        <v>642</v>
      </c>
      <c r="R1536">
        <v>250</v>
      </c>
      <c r="S1536">
        <v>250</v>
      </c>
      <c r="T1536">
        <v>285</v>
      </c>
      <c r="U1536">
        <v>1</v>
      </c>
      <c r="V1536">
        <v>1</v>
      </c>
      <c r="W1536">
        <v>23</v>
      </c>
      <c r="Z1536" t="s">
        <v>607</v>
      </c>
      <c r="AA1536">
        <v>2.9999999999999997E-4</v>
      </c>
      <c r="AB1536">
        <v>9.2999999999999992E-3</v>
      </c>
      <c r="AC1536">
        <v>1.32E-2</v>
      </c>
      <c r="AD1536" t="s">
        <v>607</v>
      </c>
      <c r="AE1536">
        <v>0.96150000000000002</v>
      </c>
      <c r="AF1536">
        <v>1.1299999999999999E-2</v>
      </c>
      <c r="AG1536">
        <v>2.2000000000000001E-3</v>
      </c>
      <c r="AH1536">
        <v>5.0000000000000001E-4</v>
      </c>
      <c r="AI1536">
        <v>5.9999999999999995E-4</v>
      </c>
      <c r="AJ1536">
        <v>2.9999999999999997E-4</v>
      </c>
      <c r="AK1536">
        <v>1E-4</v>
      </c>
      <c r="AL1536">
        <v>0</v>
      </c>
      <c r="AM1536">
        <v>6.0000000000000002E-5</v>
      </c>
      <c r="AN1536">
        <v>4.4000000000000002E-4</v>
      </c>
      <c r="AO1536">
        <v>9.0000000000000006E-5</v>
      </c>
      <c r="AP1536">
        <v>0</v>
      </c>
      <c r="AQ1536" t="s">
        <v>607</v>
      </c>
      <c r="AR1536" t="s">
        <v>607</v>
      </c>
      <c r="AS1536" t="s">
        <v>607</v>
      </c>
      <c r="AT1536" t="s">
        <v>606</v>
      </c>
      <c r="AU1536" t="s">
        <v>606</v>
      </c>
      <c r="BK1536">
        <v>1.0000000000000001E-5</v>
      </c>
      <c r="BL1536">
        <v>0</v>
      </c>
      <c r="BM1536">
        <v>1.0000000000000001E-5</v>
      </c>
      <c r="BN1536">
        <v>0</v>
      </c>
      <c r="BO1536">
        <v>0</v>
      </c>
      <c r="BP1536">
        <v>1.0000000000000001E-5</v>
      </c>
      <c r="BQ1536">
        <v>0</v>
      </c>
      <c r="BR1536">
        <v>0</v>
      </c>
      <c r="BS1536">
        <v>1.0000000000000001E-5</v>
      </c>
      <c r="BT1536">
        <v>2.0000000000000002E-5</v>
      </c>
      <c r="BU1536">
        <v>5.0000000000000002E-5</v>
      </c>
      <c r="BV1536">
        <v>0.58399999999999996</v>
      </c>
      <c r="BW1536">
        <v>0.71575040000000001</v>
      </c>
      <c r="BX1536">
        <v>16.899999999999999</v>
      </c>
      <c r="BY1536">
        <v>4622.2</v>
      </c>
      <c r="BZ1536">
        <v>193.8</v>
      </c>
      <c r="CB1536">
        <v>111</v>
      </c>
      <c r="CC1536">
        <v>3.8325420800000001</v>
      </c>
      <c r="CD1536">
        <v>3.82928442</v>
      </c>
      <c r="CE1536">
        <v>224.87</v>
      </c>
      <c r="CF1536" t="s">
        <v>609</v>
      </c>
      <c r="CG1536">
        <v>25</v>
      </c>
      <c r="CH1536" t="s">
        <v>2581</v>
      </c>
      <c r="CJ1536" t="s">
        <v>2582</v>
      </c>
      <c r="CU1536">
        <v>454.7</v>
      </c>
      <c r="CV1536">
        <v>449.1</v>
      </c>
      <c r="CW1536" t="s">
        <v>5254</v>
      </c>
      <c r="CX1536">
        <v>0</v>
      </c>
      <c r="CY1536" t="s">
        <v>677</v>
      </c>
    </row>
    <row r="1537" spans="2:103" hidden="1">
      <c r="C1537" t="s">
        <v>5259</v>
      </c>
      <c r="D1537" t="s">
        <v>592</v>
      </c>
      <c r="E1537" t="s">
        <v>3163</v>
      </c>
      <c r="F1537" t="s">
        <v>594</v>
      </c>
      <c r="G1537" t="s">
        <v>5260</v>
      </c>
      <c r="H1537">
        <v>9111</v>
      </c>
      <c r="I1537" t="s">
        <v>616</v>
      </c>
      <c r="J1537" t="s">
        <v>2620</v>
      </c>
      <c r="K1537" t="s">
        <v>5261</v>
      </c>
      <c r="L1537" t="s">
        <v>638</v>
      </c>
      <c r="M1537" t="s">
        <v>959</v>
      </c>
      <c r="N1537" t="s">
        <v>5250</v>
      </c>
      <c r="O1537" t="s">
        <v>5251</v>
      </c>
      <c r="P1537" t="s">
        <v>5256</v>
      </c>
      <c r="Q1537" t="s">
        <v>642</v>
      </c>
      <c r="R1537">
        <v>300</v>
      </c>
      <c r="S1537">
        <v>300</v>
      </c>
      <c r="T1537">
        <v>302</v>
      </c>
      <c r="U1537">
        <v>6</v>
      </c>
      <c r="V1537">
        <v>6</v>
      </c>
      <c r="W1537">
        <v>23</v>
      </c>
      <c r="Y1537" t="s">
        <v>5262</v>
      </c>
      <c r="Z1537" t="s">
        <v>607</v>
      </c>
      <c r="AA1537">
        <v>2.9999999999999997E-4</v>
      </c>
      <c r="AB1537">
        <v>8.6E-3</v>
      </c>
      <c r="AC1537">
        <v>1.3899999999999999E-2</v>
      </c>
      <c r="AD1537" t="s">
        <v>607</v>
      </c>
      <c r="AE1537">
        <v>0.96109999999999995</v>
      </c>
      <c r="AF1537">
        <v>1.0699999999999999E-2</v>
      </c>
      <c r="AG1537">
        <v>2.0999999999999999E-3</v>
      </c>
      <c r="AH1537">
        <v>6.9999999999999999E-4</v>
      </c>
      <c r="AI1537">
        <v>6.9999999999999999E-4</v>
      </c>
      <c r="AJ1537">
        <v>4.0000000000000002E-4</v>
      </c>
      <c r="AK1537">
        <v>2.9999999999999997E-4</v>
      </c>
      <c r="AL1537">
        <v>1.2999999999999999E-4</v>
      </c>
      <c r="AM1537">
        <v>8.0000000000000007E-5</v>
      </c>
      <c r="AN1537">
        <v>5.0000000000000001E-4</v>
      </c>
      <c r="AO1537">
        <v>9.0000000000000006E-5</v>
      </c>
      <c r="AP1537">
        <v>0</v>
      </c>
      <c r="AQ1537" t="s">
        <v>607</v>
      </c>
      <c r="AR1537" t="s">
        <v>607</v>
      </c>
      <c r="AS1537" t="s">
        <v>606</v>
      </c>
      <c r="AT1537" t="s">
        <v>606</v>
      </c>
      <c r="AU1537" t="s">
        <v>606</v>
      </c>
      <c r="BK1537">
        <v>3.0000000000000001E-5</v>
      </c>
      <c r="BL1537">
        <v>4.0000000000000003E-5</v>
      </c>
      <c r="BM1537">
        <v>2.0000000000000002E-5</v>
      </c>
      <c r="BN1537">
        <v>0</v>
      </c>
      <c r="BO1537">
        <v>0</v>
      </c>
      <c r="BP1537">
        <v>1.0000000000000001E-5</v>
      </c>
      <c r="BQ1537">
        <v>0</v>
      </c>
      <c r="BR1537">
        <v>1.2999999999999999E-4</v>
      </c>
      <c r="BS1537">
        <v>4.0000000000000003E-5</v>
      </c>
      <c r="BT1537">
        <v>5.0000000000000002E-5</v>
      </c>
      <c r="BU1537">
        <v>8.0000000000000007E-5</v>
      </c>
      <c r="BV1537">
        <v>0.58599999999999997</v>
      </c>
      <c r="BW1537">
        <v>0.7182016</v>
      </c>
      <c r="BX1537">
        <v>17</v>
      </c>
      <c r="BY1537">
        <v>4623.8999999999996</v>
      </c>
      <c r="BZ1537">
        <v>194.1</v>
      </c>
      <c r="CB1537">
        <v>107</v>
      </c>
      <c r="CC1537">
        <v>3.6944324559999999</v>
      </c>
      <c r="CD1537">
        <v>3.6912921879999998</v>
      </c>
      <c r="CE1537">
        <v>216.17</v>
      </c>
      <c r="CF1537" t="s">
        <v>609</v>
      </c>
      <c r="CG1537">
        <v>30</v>
      </c>
      <c r="CH1537" t="s">
        <v>2621</v>
      </c>
      <c r="CI1537">
        <v>6670</v>
      </c>
      <c r="CJ1537" t="s">
        <v>2582</v>
      </c>
      <c r="CW1537" t="s">
        <v>5254</v>
      </c>
      <c r="CX1537">
        <v>0</v>
      </c>
      <c r="CY1537" t="s">
        <v>677</v>
      </c>
    </row>
    <row r="1538" spans="2:103" hidden="1">
      <c r="B1538">
        <v>76756</v>
      </c>
      <c r="C1538" t="s">
        <v>4960</v>
      </c>
      <c r="D1538" t="s">
        <v>592</v>
      </c>
      <c r="E1538" t="s">
        <v>3163</v>
      </c>
      <c r="F1538" t="s">
        <v>594</v>
      </c>
      <c r="G1538" t="s">
        <v>5263</v>
      </c>
      <c r="H1538">
        <v>11433</v>
      </c>
      <c r="I1538" t="s">
        <v>616</v>
      </c>
      <c r="J1538" t="s">
        <v>4962</v>
      </c>
      <c r="K1538">
        <v>17178</v>
      </c>
      <c r="L1538" t="s">
        <v>1088</v>
      </c>
      <c r="M1538" t="s">
        <v>4169</v>
      </c>
      <c r="N1538" t="s">
        <v>5250</v>
      </c>
      <c r="O1538" t="s">
        <v>5264</v>
      </c>
      <c r="P1538" t="s">
        <v>5252</v>
      </c>
      <c r="Q1538" t="s">
        <v>1063</v>
      </c>
      <c r="R1538">
        <v>700</v>
      </c>
      <c r="S1538">
        <v>700</v>
      </c>
      <c r="T1538">
        <v>288</v>
      </c>
      <c r="U1538">
        <v>0</v>
      </c>
      <c r="V1538">
        <v>0</v>
      </c>
      <c r="W1538">
        <v>22</v>
      </c>
      <c r="Y1538" t="s">
        <v>5265</v>
      </c>
      <c r="Z1538" t="s">
        <v>606</v>
      </c>
      <c r="AA1538">
        <v>2.9999999999999997E-4</v>
      </c>
      <c r="AB1538">
        <v>8.9999999999999993E-3</v>
      </c>
      <c r="AC1538">
        <v>1.4800000000000001E-2</v>
      </c>
      <c r="AD1538" t="s">
        <v>607</v>
      </c>
      <c r="AE1538">
        <v>0.95899999999999996</v>
      </c>
      <c r="AF1538">
        <v>1.2999999999999999E-2</v>
      </c>
      <c r="AG1538">
        <v>2.3E-3</v>
      </c>
      <c r="AH1538">
        <v>5.9999999999999995E-4</v>
      </c>
      <c r="AI1538">
        <v>5.0000000000000001E-4</v>
      </c>
      <c r="AJ1538">
        <v>2.0000000000000001E-4</v>
      </c>
      <c r="AK1538">
        <v>1E-4</v>
      </c>
      <c r="AL1538">
        <v>0</v>
      </c>
      <c r="AM1538">
        <v>0</v>
      </c>
      <c r="AN1538">
        <v>8.0000000000000007E-5</v>
      </c>
      <c r="AO1538">
        <v>1E-4</v>
      </c>
      <c r="AP1538">
        <v>0</v>
      </c>
      <c r="AQ1538" t="s">
        <v>607</v>
      </c>
      <c r="AR1538" t="s">
        <v>607</v>
      </c>
      <c r="AS1538" t="s">
        <v>606</v>
      </c>
      <c r="AT1538" t="s">
        <v>606</v>
      </c>
      <c r="AU1538" t="s">
        <v>606</v>
      </c>
      <c r="BK1538">
        <v>0</v>
      </c>
      <c r="BL1538">
        <v>0</v>
      </c>
      <c r="BM1538">
        <v>0</v>
      </c>
      <c r="BN1538">
        <v>0</v>
      </c>
      <c r="BO1538">
        <v>0</v>
      </c>
      <c r="BP1538">
        <v>0</v>
      </c>
      <c r="BQ1538">
        <v>0</v>
      </c>
      <c r="BR1538">
        <v>0</v>
      </c>
      <c r="BS1538">
        <v>0</v>
      </c>
      <c r="BT1538">
        <v>0</v>
      </c>
      <c r="BU1538">
        <v>2.0000000000000002E-5</v>
      </c>
      <c r="BV1538">
        <v>0.58499999999999996</v>
      </c>
      <c r="BW1538">
        <v>0.71697599999999995</v>
      </c>
      <c r="BX1538">
        <v>16.899999999999999</v>
      </c>
      <c r="BY1538">
        <v>4628.5</v>
      </c>
      <c r="BZ1538">
        <v>194</v>
      </c>
      <c r="CB1538">
        <v>108.6</v>
      </c>
      <c r="CC1538">
        <v>3.749676306</v>
      </c>
      <c r="CD1538">
        <v>3.746489081</v>
      </c>
      <c r="CE1538">
        <v>219.76</v>
      </c>
      <c r="CF1538" t="s">
        <v>609</v>
      </c>
      <c r="CG1538">
        <v>35</v>
      </c>
      <c r="CH1538" t="s">
        <v>4963</v>
      </c>
      <c r="CI1538" t="s">
        <v>4683</v>
      </c>
      <c r="CJ1538" t="s">
        <v>4964</v>
      </c>
      <c r="CL1538" t="s">
        <v>157</v>
      </c>
      <c r="CM1538" t="s">
        <v>157</v>
      </c>
      <c r="CN1538" t="s">
        <v>157</v>
      </c>
      <c r="CO1538" t="s">
        <v>157</v>
      </c>
      <c r="CP1538" t="s">
        <v>157</v>
      </c>
      <c r="CQ1538" t="s">
        <v>157</v>
      </c>
      <c r="CU1538">
        <v>462.8</v>
      </c>
      <c r="CV1538">
        <v>458.2</v>
      </c>
      <c r="CW1538" t="s">
        <v>5266</v>
      </c>
      <c r="CX1538">
        <v>0</v>
      </c>
      <c r="CY1538" t="s">
        <v>677</v>
      </c>
    </row>
    <row r="1539" spans="2:103" hidden="1">
      <c r="B1539">
        <v>76751</v>
      </c>
      <c r="C1539" t="s">
        <v>2893</v>
      </c>
      <c r="D1539" t="s">
        <v>592</v>
      </c>
      <c r="E1539" t="s">
        <v>3163</v>
      </c>
      <c r="F1539" t="s">
        <v>594</v>
      </c>
      <c r="G1539" t="s">
        <v>5267</v>
      </c>
      <c r="H1539">
        <v>12503</v>
      </c>
      <c r="I1539" t="s">
        <v>616</v>
      </c>
      <c r="J1539" t="s">
        <v>2603</v>
      </c>
      <c r="L1539" t="s">
        <v>638</v>
      </c>
      <c r="M1539" t="s">
        <v>2887</v>
      </c>
      <c r="N1539" t="s">
        <v>5250</v>
      </c>
      <c r="O1539" t="s">
        <v>5264</v>
      </c>
      <c r="P1539" t="s">
        <v>5252</v>
      </c>
      <c r="Q1539" t="s">
        <v>642</v>
      </c>
      <c r="R1539">
        <v>270</v>
      </c>
      <c r="S1539">
        <v>270</v>
      </c>
      <c r="T1539">
        <v>239</v>
      </c>
      <c r="U1539">
        <v>-7</v>
      </c>
      <c r="V1539">
        <v>-7</v>
      </c>
      <c r="W1539">
        <v>23</v>
      </c>
      <c r="Y1539" t="s">
        <v>5268</v>
      </c>
      <c r="Z1539" t="s">
        <v>607</v>
      </c>
      <c r="AA1539">
        <v>2.9999999999999997E-4</v>
      </c>
      <c r="AB1539">
        <v>8.5000000000000006E-3</v>
      </c>
      <c r="AC1539">
        <v>1.32E-2</v>
      </c>
      <c r="AD1539" t="s">
        <v>607</v>
      </c>
      <c r="AE1539">
        <v>0.96409999999999996</v>
      </c>
      <c r="AF1539">
        <v>1.0500000000000001E-2</v>
      </c>
      <c r="AG1539">
        <v>1.9E-3</v>
      </c>
      <c r="AH1539">
        <v>5.9999999999999995E-4</v>
      </c>
      <c r="AI1539">
        <v>5.9999999999999995E-4</v>
      </c>
      <c r="AJ1539">
        <v>2.0000000000000001E-4</v>
      </c>
      <c r="AK1539">
        <v>1E-4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 t="s">
        <v>606</v>
      </c>
      <c r="AR1539" t="s">
        <v>606</v>
      </c>
      <c r="AS1539" t="s">
        <v>606</v>
      </c>
      <c r="AT1539" t="s">
        <v>606</v>
      </c>
      <c r="AU1539" t="s">
        <v>606</v>
      </c>
      <c r="BK1539">
        <v>0</v>
      </c>
      <c r="BL1539">
        <v>0</v>
      </c>
      <c r="BM1539">
        <v>0</v>
      </c>
      <c r="BN1539">
        <v>0</v>
      </c>
      <c r="BO1539">
        <v>0</v>
      </c>
      <c r="BP1539">
        <v>0</v>
      </c>
      <c r="BQ1539">
        <v>0</v>
      </c>
      <c r="BR1539">
        <v>0</v>
      </c>
      <c r="BS1539">
        <v>0</v>
      </c>
      <c r="BT1539">
        <v>0</v>
      </c>
      <c r="BU1539">
        <v>0</v>
      </c>
      <c r="BV1539">
        <v>0.58099999999999996</v>
      </c>
      <c r="BW1539">
        <v>0.71207359999999997</v>
      </c>
      <c r="BX1539">
        <v>16.8</v>
      </c>
      <c r="BY1539">
        <v>4624.3999999999996</v>
      </c>
      <c r="BZ1539">
        <v>193.5</v>
      </c>
      <c r="CB1539">
        <v>103.6</v>
      </c>
      <c r="CC1539">
        <v>3.5770392750000002</v>
      </c>
      <c r="CD1539">
        <v>3.5739987919999998</v>
      </c>
      <c r="CE1539">
        <v>208.93</v>
      </c>
      <c r="CF1539" t="s">
        <v>609</v>
      </c>
      <c r="CG1539">
        <v>15</v>
      </c>
      <c r="CH1539" t="s">
        <v>2896</v>
      </c>
      <c r="CI1539" t="s">
        <v>157</v>
      </c>
      <c r="CJ1539" t="s">
        <v>2606</v>
      </c>
      <c r="CL1539">
        <v>2031</v>
      </c>
      <c r="CM1539">
        <v>2040</v>
      </c>
      <c r="CN1539">
        <v>2022.5</v>
      </c>
      <c r="CO1539">
        <v>2027.5</v>
      </c>
      <c r="CU1539">
        <v>459</v>
      </c>
      <c r="CV1539">
        <v>454.1</v>
      </c>
      <c r="CW1539" t="s">
        <v>5266</v>
      </c>
      <c r="CX1539">
        <v>0</v>
      </c>
      <c r="CY1539" t="s">
        <v>677</v>
      </c>
    </row>
    <row r="1540" spans="2:103" hidden="1">
      <c r="B1540">
        <v>76746</v>
      </c>
      <c r="C1540" t="s">
        <v>4167</v>
      </c>
      <c r="D1540" t="s">
        <v>592</v>
      </c>
      <c r="E1540" t="s">
        <v>3163</v>
      </c>
      <c r="F1540" t="s">
        <v>594</v>
      </c>
      <c r="G1540" t="s">
        <v>5269</v>
      </c>
      <c r="H1540">
        <v>16399</v>
      </c>
      <c r="I1540" t="s">
        <v>616</v>
      </c>
      <c r="J1540" t="s">
        <v>3421</v>
      </c>
      <c r="K1540">
        <v>13677</v>
      </c>
      <c r="L1540" t="s">
        <v>638</v>
      </c>
      <c r="M1540" t="s">
        <v>4169</v>
      </c>
      <c r="N1540" t="s">
        <v>5250</v>
      </c>
      <c r="O1540" t="s">
        <v>5264</v>
      </c>
      <c r="P1540" t="s">
        <v>5256</v>
      </c>
      <c r="Q1540" t="s">
        <v>642</v>
      </c>
      <c r="R1540">
        <v>110</v>
      </c>
      <c r="S1540">
        <v>110</v>
      </c>
      <c r="T1540">
        <v>145</v>
      </c>
      <c r="U1540">
        <v>-10</v>
      </c>
      <c r="V1540">
        <v>-10</v>
      </c>
      <c r="W1540">
        <v>21</v>
      </c>
      <c r="Z1540" t="s">
        <v>607</v>
      </c>
      <c r="AA1540">
        <v>2.9999999999999997E-4</v>
      </c>
      <c r="AB1540">
        <v>9.4000000000000004E-3</v>
      </c>
      <c r="AC1540">
        <v>1.6500000000000001E-2</v>
      </c>
      <c r="AD1540" t="s">
        <v>607</v>
      </c>
      <c r="AE1540">
        <v>0.95499999999999996</v>
      </c>
      <c r="AF1540">
        <v>1.2699999999999999E-2</v>
      </c>
      <c r="AG1540">
        <v>2.8999999999999998E-3</v>
      </c>
      <c r="AH1540">
        <v>8.9999999999999998E-4</v>
      </c>
      <c r="AI1540">
        <v>1E-3</v>
      </c>
      <c r="AJ1540">
        <v>5.0000000000000001E-4</v>
      </c>
      <c r="AK1540">
        <v>2.9999999999999997E-4</v>
      </c>
      <c r="AL1540">
        <v>1.4999999999999999E-4</v>
      </c>
      <c r="AM1540">
        <v>3.0000000000000001E-5</v>
      </c>
      <c r="AN1540">
        <v>6.0000000000000002E-5</v>
      </c>
      <c r="AO1540">
        <v>0</v>
      </c>
      <c r="AP1540">
        <v>0</v>
      </c>
      <c r="AQ1540" t="s">
        <v>607</v>
      </c>
      <c r="AR1540" t="s">
        <v>606</v>
      </c>
      <c r="AS1540" t="s">
        <v>606</v>
      </c>
      <c r="AT1540" t="s">
        <v>606</v>
      </c>
      <c r="AU1540" t="s">
        <v>606</v>
      </c>
      <c r="BK1540">
        <v>2.0000000000000002E-5</v>
      </c>
      <c r="BL1540">
        <v>5.0000000000000002E-5</v>
      </c>
      <c r="BM1540">
        <v>1.0000000000000001E-5</v>
      </c>
      <c r="BN1540">
        <v>0</v>
      </c>
      <c r="BO1540">
        <v>0</v>
      </c>
      <c r="BP1540">
        <v>0</v>
      </c>
      <c r="BQ1540">
        <v>0</v>
      </c>
      <c r="BR1540">
        <v>1E-4</v>
      </c>
      <c r="BS1540">
        <v>3.0000000000000001E-5</v>
      </c>
      <c r="BT1540">
        <v>2.0000000000000002E-5</v>
      </c>
      <c r="BU1540">
        <v>3.0000000000000001E-5</v>
      </c>
      <c r="BV1540">
        <v>0.59</v>
      </c>
      <c r="BW1540">
        <v>0.72310399999999997</v>
      </c>
      <c r="BX1540">
        <v>17.100000000000001</v>
      </c>
      <c r="BY1540">
        <v>4630.7</v>
      </c>
      <c r="BZ1540">
        <v>194.7</v>
      </c>
      <c r="CB1540">
        <v>104.3</v>
      </c>
      <c r="CC1540">
        <v>3.601208459</v>
      </c>
      <c r="CD1540">
        <v>3.5981474320000002</v>
      </c>
      <c r="CE1540">
        <v>210.55</v>
      </c>
      <c r="CF1540" t="s">
        <v>609</v>
      </c>
      <c r="CG1540">
        <v>25</v>
      </c>
      <c r="CH1540" t="s">
        <v>3422</v>
      </c>
      <c r="CJ1540" t="s">
        <v>3423</v>
      </c>
      <c r="CU1540">
        <v>481</v>
      </c>
      <c r="CV1540">
        <v>475.8</v>
      </c>
      <c r="CW1540" t="s">
        <v>5266</v>
      </c>
      <c r="CX1540">
        <v>0</v>
      </c>
      <c r="CY1540" t="s">
        <v>677</v>
      </c>
    </row>
    <row r="1541" spans="2:103" hidden="1">
      <c r="B1541">
        <v>76747</v>
      </c>
      <c r="C1541" t="s">
        <v>4997</v>
      </c>
      <c r="D1541" t="s">
        <v>592</v>
      </c>
      <c r="E1541" t="s">
        <v>3163</v>
      </c>
      <c r="F1541" t="s">
        <v>594</v>
      </c>
      <c r="G1541" t="s">
        <v>5270</v>
      </c>
      <c r="H1541">
        <v>11666</v>
      </c>
      <c r="I1541" t="s">
        <v>616</v>
      </c>
      <c r="J1541" t="s">
        <v>4556</v>
      </c>
      <c r="K1541">
        <v>17611</v>
      </c>
      <c r="L1541" t="s">
        <v>638</v>
      </c>
      <c r="M1541" t="s">
        <v>4169</v>
      </c>
      <c r="N1541" t="s">
        <v>5250</v>
      </c>
      <c r="O1541" t="s">
        <v>5264</v>
      </c>
      <c r="P1541" t="s">
        <v>5252</v>
      </c>
      <c r="Q1541" t="s">
        <v>642</v>
      </c>
      <c r="R1541">
        <v>750</v>
      </c>
      <c r="S1541">
        <v>750</v>
      </c>
      <c r="T1541">
        <v>682</v>
      </c>
      <c r="U1541">
        <v>5</v>
      </c>
      <c r="V1541">
        <v>5</v>
      </c>
      <c r="W1541">
        <v>22</v>
      </c>
      <c r="Z1541" t="s">
        <v>607</v>
      </c>
      <c r="AA1541">
        <v>2.9999999999999997E-4</v>
      </c>
      <c r="AB1541">
        <v>7.0000000000000001E-3</v>
      </c>
      <c r="AC1541">
        <v>1.6899999999999998E-2</v>
      </c>
      <c r="AD1541" t="s">
        <v>607</v>
      </c>
      <c r="AE1541">
        <v>0.9637</v>
      </c>
      <c r="AF1541">
        <v>9.4999999999999998E-3</v>
      </c>
      <c r="AG1541">
        <v>1.1999999999999999E-3</v>
      </c>
      <c r="AH1541">
        <v>4.0000000000000002E-4</v>
      </c>
      <c r="AI1541">
        <v>4.0000000000000002E-4</v>
      </c>
      <c r="AJ1541">
        <v>2.0000000000000001E-4</v>
      </c>
      <c r="AK1541">
        <v>1E-4</v>
      </c>
      <c r="AL1541">
        <v>1.2999999999999999E-4</v>
      </c>
      <c r="AM1541">
        <v>0</v>
      </c>
      <c r="AN1541">
        <v>6.9999999999999994E-5</v>
      </c>
      <c r="AO1541">
        <v>0</v>
      </c>
      <c r="AP1541">
        <v>0</v>
      </c>
      <c r="AQ1541" t="s">
        <v>607</v>
      </c>
      <c r="AR1541" t="s">
        <v>607</v>
      </c>
      <c r="AS1541" t="s">
        <v>607</v>
      </c>
      <c r="AT1541" t="s">
        <v>606</v>
      </c>
      <c r="AU1541" t="s">
        <v>606</v>
      </c>
      <c r="BK1541">
        <v>0</v>
      </c>
      <c r="BL1541">
        <v>2.0000000000000002E-5</v>
      </c>
      <c r="BM1541">
        <v>1.0000000000000001E-5</v>
      </c>
      <c r="BN1541">
        <v>0</v>
      </c>
      <c r="BO1541">
        <v>0</v>
      </c>
      <c r="BP1541">
        <v>0</v>
      </c>
      <c r="BQ1541">
        <v>0</v>
      </c>
      <c r="BR1541">
        <v>5.0000000000000002E-5</v>
      </c>
      <c r="BS1541">
        <v>0</v>
      </c>
      <c r="BT1541">
        <v>0</v>
      </c>
      <c r="BU1541">
        <v>2.0000000000000002E-5</v>
      </c>
      <c r="BV1541">
        <v>0.58299999999999996</v>
      </c>
      <c r="BW1541">
        <v>0.71452479999999996</v>
      </c>
      <c r="BX1541">
        <v>16.899999999999999</v>
      </c>
      <c r="BY1541">
        <v>4636.3999999999996</v>
      </c>
      <c r="BZ1541">
        <v>193.7</v>
      </c>
      <c r="CB1541">
        <v>108.7</v>
      </c>
      <c r="CC1541">
        <v>3.7531290460000002</v>
      </c>
      <c r="CD1541">
        <v>3.7499388859999998</v>
      </c>
      <c r="CE1541">
        <v>219.41</v>
      </c>
      <c r="CF1541" t="s">
        <v>609</v>
      </c>
      <c r="CG1541">
        <v>25</v>
      </c>
      <c r="CH1541" t="s">
        <v>4557</v>
      </c>
      <c r="CI1541" t="s">
        <v>157</v>
      </c>
      <c r="CJ1541" t="s">
        <v>4558</v>
      </c>
      <c r="CU1541">
        <v>451.5</v>
      </c>
      <c r="CV1541">
        <v>447</v>
      </c>
      <c r="CW1541" t="s">
        <v>5266</v>
      </c>
      <c r="CX1541">
        <v>0</v>
      </c>
      <c r="CY1541" t="s">
        <v>677</v>
      </c>
    </row>
    <row r="1542" spans="2:103" hidden="1">
      <c r="B1542">
        <v>76745</v>
      </c>
      <c r="C1542" t="s">
        <v>4179</v>
      </c>
      <c r="D1542" t="s">
        <v>592</v>
      </c>
      <c r="E1542" t="s">
        <v>3163</v>
      </c>
      <c r="F1542" t="s">
        <v>594</v>
      </c>
      <c r="G1542" t="s">
        <v>5271</v>
      </c>
      <c r="H1542">
        <v>20382</v>
      </c>
      <c r="I1542" t="s">
        <v>616</v>
      </c>
      <c r="J1542" t="s">
        <v>4181</v>
      </c>
      <c r="K1542">
        <v>5255</v>
      </c>
      <c r="L1542" t="s">
        <v>638</v>
      </c>
      <c r="M1542" t="s">
        <v>4169</v>
      </c>
      <c r="N1542" t="s">
        <v>5250</v>
      </c>
      <c r="O1542" t="s">
        <v>5264</v>
      </c>
      <c r="P1542" t="s">
        <v>5256</v>
      </c>
      <c r="Q1542" t="s">
        <v>642</v>
      </c>
      <c r="R1542">
        <v>100</v>
      </c>
      <c r="S1542">
        <v>100</v>
      </c>
      <c r="T1542">
        <v>159</v>
      </c>
      <c r="U1542">
        <v>-7</v>
      </c>
      <c r="V1542">
        <v>-7</v>
      </c>
      <c r="W1542">
        <v>21</v>
      </c>
      <c r="Z1542" t="s">
        <v>607</v>
      </c>
      <c r="AA1542">
        <v>2.9999999999999997E-4</v>
      </c>
      <c r="AB1542">
        <v>9.1999999999999998E-3</v>
      </c>
      <c r="AC1542">
        <v>1.3599999999999999E-2</v>
      </c>
      <c r="AD1542">
        <v>2.0000000000000001E-4</v>
      </c>
      <c r="AE1542">
        <v>0.95840000000000003</v>
      </c>
      <c r="AF1542">
        <v>1.11E-2</v>
      </c>
      <c r="AG1542">
        <v>2.5000000000000001E-3</v>
      </c>
      <c r="AH1542">
        <v>1.1000000000000001E-3</v>
      </c>
      <c r="AI1542">
        <v>1.5E-3</v>
      </c>
      <c r="AJ1542">
        <v>5.9999999999999995E-4</v>
      </c>
      <c r="AK1542">
        <v>5.0000000000000001E-4</v>
      </c>
      <c r="AL1542">
        <v>3.8999999999999999E-4</v>
      </c>
      <c r="AM1542">
        <v>1E-4</v>
      </c>
      <c r="AN1542">
        <v>1.7000000000000001E-4</v>
      </c>
      <c r="AO1542">
        <v>0</v>
      </c>
      <c r="AP1542">
        <v>0</v>
      </c>
      <c r="AQ1542" t="s">
        <v>607</v>
      </c>
      <c r="AR1542" t="s">
        <v>606</v>
      </c>
      <c r="AS1542" t="s">
        <v>606</v>
      </c>
      <c r="AT1542" t="s">
        <v>606</v>
      </c>
      <c r="AU1542" t="s">
        <v>606</v>
      </c>
      <c r="BK1542">
        <v>1.0000000000000001E-5</v>
      </c>
      <c r="BL1542">
        <v>5.0000000000000002E-5</v>
      </c>
      <c r="BM1542">
        <v>0</v>
      </c>
      <c r="BN1542">
        <v>0</v>
      </c>
      <c r="BO1542">
        <v>0</v>
      </c>
      <c r="BP1542">
        <v>0</v>
      </c>
      <c r="BQ1542">
        <v>0</v>
      </c>
      <c r="BR1542">
        <v>1.6000000000000001E-4</v>
      </c>
      <c r="BS1542">
        <v>6.0000000000000002E-5</v>
      </c>
      <c r="BT1542">
        <v>3.0000000000000001E-5</v>
      </c>
      <c r="BU1542">
        <v>3.0000000000000001E-5</v>
      </c>
      <c r="BV1542">
        <v>0.58799999999999997</v>
      </c>
      <c r="BW1542">
        <v>0.72065279999999998</v>
      </c>
      <c r="BX1542">
        <v>17</v>
      </c>
      <c r="BY1542">
        <v>4622</v>
      </c>
      <c r="BZ1542">
        <v>194.4</v>
      </c>
      <c r="CB1542">
        <v>101</v>
      </c>
      <c r="CC1542">
        <v>3.4872680190000001</v>
      </c>
      <c r="CD1542">
        <v>3.484303841</v>
      </c>
      <c r="CE1542">
        <v>204.61</v>
      </c>
      <c r="CF1542" t="s">
        <v>609</v>
      </c>
      <c r="CG1542">
        <v>175</v>
      </c>
      <c r="CH1542" t="s">
        <v>4182</v>
      </c>
      <c r="CJ1542" t="s">
        <v>4183</v>
      </c>
      <c r="CU1542">
        <v>486.6</v>
      </c>
      <c r="CV1542">
        <v>481.7</v>
      </c>
      <c r="CW1542" t="s">
        <v>5266</v>
      </c>
      <c r="CX1542">
        <v>0</v>
      </c>
      <c r="CY1542" t="s">
        <v>677</v>
      </c>
    </row>
    <row r="1543" spans="2:103" hidden="1">
      <c r="B1543">
        <v>76755</v>
      </c>
      <c r="C1543" t="s">
        <v>3433</v>
      </c>
      <c r="D1543" t="s">
        <v>592</v>
      </c>
      <c r="E1543" t="s">
        <v>3163</v>
      </c>
      <c r="F1543" t="s">
        <v>594</v>
      </c>
      <c r="G1543" t="s">
        <v>5272</v>
      </c>
      <c r="H1543">
        <v>20599</v>
      </c>
      <c r="I1543" t="s">
        <v>616</v>
      </c>
      <c r="J1543" t="s">
        <v>4666</v>
      </c>
      <c r="L1543" t="s">
        <v>638</v>
      </c>
      <c r="M1543" t="s">
        <v>4169</v>
      </c>
      <c r="N1543" t="s">
        <v>5250</v>
      </c>
      <c r="O1543" t="s">
        <v>5264</v>
      </c>
      <c r="P1543" t="s">
        <v>5252</v>
      </c>
      <c r="Q1543" t="s">
        <v>642</v>
      </c>
      <c r="R1543">
        <v>300</v>
      </c>
      <c r="S1543">
        <v>300</v>
      </c>
      <c r="T1543">
        <v>344</v>
      </c>
      <c r="U1543">
        <v>4</v>
      </c>
      <c r="V1543">
        <v>4</v>
      </c>
      <c r="W1543">
        <v>23</v>
      </c>
      <c r="Y1543" t="s">
        <v>5273</v>
      </c>
      <c r="Z1543" t="s">
        <v>607</v>
      </c>
      <c r="AA1543">
        <v>2.9999999999999997E-4</v>
      </c>
      <c r="AB1543">
        <v>8.2000000000000007E-3</v>
      </c>
      <c r="AC1543">
        <v>1.61E-2</v>
      </c>
      <c r="AD1543" t="s">
        <v>607</v>
      </c>
      <c r="AE1543">
        <v>0.96099999999999997</v>
      </c>
      <c r="AF1543">
        <v>1.06E-2</v>
      </c>
      <c r="AG1543">
        <v>1.8E-3</v>
      </c>
      <c r="AH1543">
        <v>5.9999999999999995E-4</v>
      </c>
      <c r="AI1543">
        <v>5.9999999999999995E-4</v>
      </c>
      <c r="AJ1543">
        <v>2.9999999999999997E-4</v>
      </c>
      <c r="AK1543">
        <v>2.0000000000000001E-4</v>
      </c>
      <c r="AL1543">
        <v>4.0000000000000003E-5</v>
      </c>
      <c r="AM1543">
        <v>0</v>
      </c>
      <c r="AN1543">
        <v>6.9999999999999994E-5</v>
      </c>
      <c r="AO1543">
        <v>1E-4</v>
      </c>
      <c r="AP1543">
        <v>0</v>
      </c>
      <c r="AQ1543" t="s">
        <v>607</v>
      </c>
      <c r="AR1543" t="s">
        <v>607</v>
      </c>
      <c r="AS1543" t="s">
        <v>606</v>
      </c>
      <c r="AT1543" t="s">
        <v>606</v>
      </c>
      <c r="AU1543" t="s">
        <v>606</v>
      </c>
      <c r="BK1543">
        <v>0</v>
      </c>
      <c r="BL1543">
        <v>2.0000000000000002E-5</v>
      </c>
      <c r="BM1543">
        <v>1.0000000000000001E-5</v>
      </c>
      <c r="BN1543">
        <v>0</v>
      </c>
      <c r="BO1543">
        <v>0</v>
      </c>
      <c r="BP1543">
        <v>0</v>
      </c>
      <c r="BQ1543">
        <v>0</v>
      </c>
      <c r="BR1543">
        <v>4.0000000000000003E-5</v>
      </c>
      <c r="BS1543">
        <v>0</v>
      </c>
      <c r="BT1543">
        <v>0</v>
      </c>
      <c r="BU1543">
        <v>2.0000000000000002E-5</v>
      </c>
      <c r="BV1543">
        <v>0.58499999999999996</v>
      </c>
      <c r="BW1543">
        <v>0.71697599999999995</v>
      </c>
      <c r="BX1543">
        <v>16.899999999999999</v>
      </c>
      <c r="BY1543">
        <v>4632.2</v>
      </c>
      <c r="BZ1543">
        <v>193.9</v>
      </c>
      <c r="CB1543">
        <v>110.4</v>
      </c>
      <c r="CC1543">
        <v>3.8118256370000001</v>
      </c>
      <c r="CD1543">
        <v>3.8085855849999999</v>
      </c>
      <c r="CE1543">
        <v>223.19</v>
      </c>
      <c r="CF1543" t="s">
        <v>609</v>
      </c>
      <c r="CG1543">
        <v>20</v>
      </c>
      <c r="CH1543" t="s">
        <v>2560</v>
      </c>
      <c r="CJ1543" t="s">
        <v>2561</v>
      </c>
      <c r="CU1543">
        <v>462.6</v>
      </c>
      <c r="CV1543">
        <v>457.4</v>
      </c>
      <c r="CW1543" t="s">
        <v>5266</v>
      </c>
      <c r="CX1543">
        <v>0</v>
      </c>
      <c r="CY1543" t="s">
        <v>677</v>
      </c>
    </row>
    <row r="1544" spans="2:103" hidden="1">
      <c r="B1544">
        <v>76742</v>
      </c>
      <c r="C1544" t="s">
        <v>3424</v>
      </c>
      <c r="D1544" t="s">
        <v>592</v>
      </c>
      <c r="E1544" t="s">
        <v>3163</v>
      </c>
      <c r="F1544" t="s">
        <v>594</v>
      </c>
      <c r="G1544" t="s">
        <v>5274</v>
      </c>
      <c r="H1544">
        <v>17093</v>
      </c>
      <c r="I1544" t="s">
        <v>616</v>
      </c>
      <c r="J1544" t="s">
        <v>2564</v>
      </c>
      <c r="K1544">
        <v>7823</v>
      </c>
      <c r="L1544" t="s">
        <v>638</v>
      </c>
      <c r="M1544" t="s">
        <v>4169</v>
      </c>
      <c r="N1544" t="s">
        <v>5250</v>
      </c>
      <c r="O1544" t="s">
        <v>5264</v>
      </c>
      <c r="P1544" t="s">
        <v>5252</v>
      </c>
      <c r="Q1544" t="s">
        <v>642</v>
      </c>
      <c r="R1544">
        <v>850</v>
      </c>
      <c r="S1544">
        <v>850</v>
      </c>
      <c r="T1544">
        <v>753</v>
      </c>
      <c r="U1544">
        <v>3</v>
      </c>
      <c r="V1544">
        <v>3</v>
      </c>
      <c r="W1544">
        <v>22</v>
      </c>
      <c r="Y1544" t="s">
        <v>4186</v>
      </c>
      <c r="Z1544" t="s">
        <v>606</v>
      </c>
      <c r="AA1544">
        <v>2.9999999999999997E-4</v>
      </c>
      <c r="AB1544">
        <v>7.7999999999999996E-3</v>
      </c>
      <c r="AC1544">
        <v>1.5100000000000001E-2</v>
      </c>
      <c r="AD1544" t="s">
        <v>607</v>
      </c>
      <c r="AE1544">
        <v>0.96340000000000003</v>
      </c>
      <c r="AF1544">
        <v>1.01E-2</v>
      </c>
      <c r="AG1544">
        <v>1.8E-3</v>
      </c>
      <c r="AH1544">
        <v>5.0000000000000001E-4</v>
      </c>
      <c r="AI1544">
        <v>5.0000000000000001E-4</v>
      </c>
      <c r="AJ1544">
        <v>2.0000000000000001E-4</v>
      </c>
      <c r="AK1544">
        <v>1E-4</v>
      </c>
      <c r="AL1544">
        <v>0</v>
      </c>
      <c r="AM1544">
        <v>0</v>
      </c>
      <c r="AN1544">
        <v>9.0000000000000006E-5</v>
      </c>
      <c r="AO1544">
        <v>1E-4</v>
      </c>
      <c r="AP1544">
        <v>0</v>
      </c>
      <c r="AQ1544" t="s">
        <v>607</v>
      </c>
      <c r="AR1544" t="s">
        <v>606</v>
      </c>
      <c r="AS1544" t="s">
        <v>606</v>
      </c>
      <c r="AT1544" t="s">
        <v>606</v>
      </c>
      <c r="AU1544" t="s">
        <v>606</v>
      </c>
      <c r="BK1544">
        <v>0</v>
      </c>
      <c r="BL1544">
        <v>0</v>
      </c>
      <c r="BM1544">
        <v>0</v>
      </c>
      <c r="BN1544">
        <v>0</v>
      </c>
      <c r="BO1544">
        <v>0</v>
      </c>
      <c r="BP1544">
        <v>0</v>
      </c>
      <c r="BQ1544">
        <v>0</v>
      </c>
      <c r="BR1544">
        <v>0</v>
      </c>
      <c r="BS1544">
        <v>0</v>
      </c>
      <c r="BT1544">
        <v>0</v>
      </c>
      <c r="BU1544">
        <v>1.0000000000000001E-5</v>
      </c>
      <c r="BV1544">
        <v>0.58199999999999996</v>
      </c>
      <c r="BW1544">
        <v>0.71329920000000002</v>
      </c>
      <c r="BX1544">
        <v>16.8</v>
      </c>
      <c r="BY1544">
        <v>4630.7</v>
      </c>
      <c r="BZ1544">
        <v>193.6</v>
      </c>
      <c r="CB1544">
        <v>115.8</v>
      </c>
      <c r="CC1544">
        <v>3.9982736299999999</v>
      </c>
      <c r="CD1544">
        <v>3.994875097</v>
      </c>
      <c r="CE1544">
        <v>235.45</v>
      </c>
      <c r="CF1544" t="s">
        <v>609</v>
      </c>
      <c r="CG1544">
        <v>35</v>
      </c>
      <c r="CH1544" t="s">
        <v>3427</v>
      </c>
      <c r="CI1544" t="s">
        <v>157</v>
      </c>
      <c r="CJ1544" t="s">
        <v>2566</v>
      </c>
      <c r="CU1544">
        <v>445.2</v>
      </c>
      <c r="CV1544">
        <v>440.7</v>
      </c>
      <c r="CW1544" t="s">
        <v>5266</v>
      </c>
      <c r="CX1544">
        <v>0</v>
      </c>
      <c r="CY1544" t="s">
        <v>677</v>
      </c>
    </row>
    <row r="1545" spans="2:103" hidden="1">
      <c r="B1545">
        <v>76737</v>
      </c>
      <c r="C1545" t="s">
        <v>4547</v>
      </c>
      <c r="D1545" t="s">
        <v>592</v>
      </c>
      <c r="E1545" t="s">
        <v>3163</v>
      </c>
      <c r="F1545" t="s">
        <v>594</v>
      </c>
      <c r="G1545" t="s">
        <v>5275</v>
      </c>
      <c r="H1545">
        <v>20235</v>
      </c>
      <c r="I1545" t="s">
        <v>616</v>
      </c>
      <c r="J1545" t="s">
        <v>4549</v>
      </c>
      <c r="K1545">
        <v>18239</v>
      </c>
      <c r="L1545" t="s">
        <v>638</v>
      </c>
      <c r="M1545" t="s">
        <v>4169</v>
      </c>
      <c r="N1545" t="s">
        <v>5250</v>
      </c>
      <c r="O1545" t="s">
        <v>5264</v>
      </c>
      <c r="P1545" t="s">
        <v>5252</v>
      </c>
      <c r="Q1545" t="s">
        <v>642</v>
      </c>
      <c r="R1545">
        <v>250</v>
      </c>
      <c r="S1545">
        <v>250</v>
      </c>
      <c r="T1545">
        <v>266</v>
      </c>
      <c r="U1545">
        <v>9</v>
      </c>
      <c r="V1545">
        <v>9</v>
      </c>
      <c r="W1545">
        <v>22</v>
      </c>
      <c r="Z1545" t="s">
        <v>607</v>
      </c>
      <c r="AA1545">
        <v>2.9999999999999997E-4</v>
      </c>
      <c r="AB1545">
        <v>7.7000000000000002E-3</v>
      </c>
      <c r="AC1545">
        <v>1.43E-2</v>
      </c>
      <c r="AD1545" t="s">
        <v>607</v>
      </c>
      <c r="AE1545">
        <v>0.9637</v>
      </c>
      <c r="AF1545">
        <v>0.01</v>
      </c>
      <c r="AG1545">
        <v>1.5E-3</v>
      </c>
      <c r="AH1545">
        <v>4.0000000000000002E-4</v>
      </c>
      <c r="AI1545">
        <v>2.0000000000000001E-4</v>
      </c>
      <c r="AJ1545">
        <v>2.0000000000000001E-4</v>
      </c>
      <c r="AK1545">
        <v>1E-4</v>
      </c>
      <c r="AL1545">
        <v>1.2E-4</v>
      </c>
      <c r="AM1545">
        <v>2.3000000000000001E-4</v>
      </c>
      <c r="AN1545">
        <v>6.8999999999999997E-4</v>
      </c>
      <c r="AO1545">
        <v>1.9000000000000001E-4</v>
      </c>
      <c r="AP1545">
        <v>0</v>
      </c>
      <c r="AQ1545" t="s">
        <v>607</v>
      </c>
      <c r="AR1545" t="s">
        <v>606</v>
      </c>
      <c r="AS1545" t="s">
        <v>606</v>
      </c>
      <c r="AT1545" t="s">
        <v>606</v>
      </c>
      <c r="AU1545" t="s">
        <v>606</v>
      </c>
      <c r="BK1545">
        <v>2.0000000000000002E-5</v>
      </c>
      <c r="BL1545">
        <v>5.0000000000000002E-5</v>
      </c>
      <c r="BM1545">
        <v>1.0000000000000001E-5</v>
      </c>
      <c r="BN1545">
        <v>0</v>
      </c>
      <c r="BO1545">
        <v>0</v>
      </c>
      <c r="BP1545">
        <v>1.0000000000000001E-5</v>
      </c>
      <c r="BQ1545">
        <v>0</v>
      </c>
      <c r="BR1545">
        <v>1.2999999999999999E-4</v>
      </c>
      <c r="BS1545">
        <v>2.0000000000000002E-5</v>
      </c>
      <c r="BT1545">
        <v>3.0000000000000001E-5</v>
      </c>
      <c r="BU1545">
        <v>1E-4</v>
      </c>
      <c r="BV1545">
        <v>0.58499999999999996</v>
      </c>
      <c r="BW1545">
        <v>0.71697599999999995</v>
      </c>
      <c r="BX1545">
        <v>16.899999999999999</v>
      </c>
      <c r="BY1545">
        <v>4626.1000000000004</v>
      </c>
      <c r="BZ1545">
        <v>194</v>
      </c>
      <c r="CB1545">
        <v>108.9</v>
      </c>
      <c r="CC1545">
        <v>3.7600345270000002</v>
      </c>
      <c r="CD1545">
        <v>3.756838498</v>
      </c>
      <c r="CE1545">
        <v>220.97</v>
      </c>
      <c r="CF1545" t="s">
        <v>609</v>
      </c>
      <c r="CG1545">
        <v>25</v>
      </c>
      <c r="CH1545" t="s">
        <v>4550</v>
      </c>
      <c r="CJ1545" t="s">
        <v>2571</v>
      </c>
      <c r="CU1545">
        <v>458.2</v>
      </c>
      <c r="CV1545">
        <v>452.5</v>
      </c>
      <c r="CW1545" t="s">
        <v>5266</v>
      </c>
      <c r="CX1545">
        <v>0</v>
      </c>
      <c r="CY1545" t="s">
        <v>677</v>
      </c>
    </row>
    <row r="1546" spans="2:103" hidden="1">
      <c r="B1546">
        <v>76738</v>
      </c>
      <c r="C1546" t="s">
        <v>4568</v>
      </c>
      <c r="D1546" t="s">
        <v>592</v>
      </c>
      <c r="E1546" t="s">
        <v>3163</v>
      </c>
      <c r="F1546" t="s">
        <v>594</v>
      </c>
      <c r="G1546" t="s">
        <v>5276</v>
      </c>
      <c r="H1546">
        <v>18918</v>
      </c>
      <c r="I1546" t="s">
        <v>616</v>
      </c>
      <c r="J1546" t="s">
        <v>3394</v>
      </c>
      <c r="K1546">
        <v>11768</v>
      </c>
      <c r="L1546" t="s">
        <v>638</v>
      </c>
      <c r="M1546" t="s">
        <v>4169</v>
      </c>
      <c r="N1546" t="s">
        <v>5250</v>
      </c>
      <c r="O1546" t="s">
        <v>5264</v>
      </c>
      <c r="P1546" t="s">
        <v>5252</v>
      </c>
      <c r="Q1546" t="s">
        <v>642</v>
      </c>
      <c r="R1546">
        <v>225</v>
      </c>
      <c r="S1546">
        <v>225</v>
      </c>
      <c r="T1546">
        <v>247</v>
      </c>
      <c r="U1546">
        <v>4</v>
      </c>
      <c r="V1546">
        <v>4</v>
      </c>
      <c r="W1546">
        <v>22</v>
      </c>
      <c r="Z1546" t="s">
        <v>607</v>
      </c>
      <c r="AA1546">
        <v>2.9999999999999997E-4</v>
      </c>
      <c r="AB1546">
        <v>9.1000000000000004E-3</v>
      </c>
      <c r="AC1546">
        <v>1.29E-2</v>
      </c>
      <c r="AD1546" t="s">
        <v>607</v>
      </c>
      <c r="AE1546">
        <v>0.96340000000000003</v>
      </c>
      <c r="AF1546">
        <v>1.01E-2</v>
      </c>
      <c r="AG1546">
        <v>1.6000000000000001E-3</v>
      </c>
      <c r="AH1546">
        <v>4.0000000000000002E-4</v>
      </c>
      <c r="AI1546">
        <v>2.9999999999999997E-4</v>
      </c>
      <c r="AJ1546">
        <v>2.0000000000000001E-4</v>
      </c>
      <c r="AK1546">
        <v>1E-4</v>
      </c>
      <c r="AL1546">
        <v>1.2999999999999999E-4</v>
      </c>
      <c r="AM1546">
        <v>1.2999999999999999E-4</v>
      </c>
      <c r="AN1546">
        <v>8.0000000000000004E-4</v>
      </c>
      <c r="AO1546">
        <v>1.9000000000000001E-4</v>
      </c>
      <c r="AP1546">
        <v>0</v>
      </c>
      <c r="AQ1546" t="s">
        <v>606</v>
      </c>
      <c r="AR1546" t="s">
        <v>606</v>
      </c>
      <c r="AS1546" t="s">
        <v>606</v>
      </c>
      <c r="AT1546" t="s">
        <v>606</v>
      </c>
      <c r="AU1546" t="s">
        <v>606</v>
      </c>
      <c r="BK1546">
        <v>2.0000000000000002E-5</v>
      </c>
      <c r="BL1546">
        <v>5.0000000000000002E-5</v>
      </c>
      <c r="BM1546">
        <v>1.0000000000000001E-5</v>
      </c>
      <c r="BN1546">
        <v>0</v>
      </c>
      <c r="BO1546">
        <v>0</v>
      </c>
      <c r="BP1546">
        <v>1.0000000000000001E-5</v>
      </c>
      <c r="BQ1546">
        <v>0</v>
      </c>
      <c r="BR1546">
        <v>1.2E-4</v>
      </c>
      <c r="BS1546">
        <v>2.0000000000000002E-5</v>
      </c>
      <c r="BT1546">
        <v>3.0000000000000001E-5</v>
      </c>
      <c r="BU1546">
        <v>9.0000000000000006E-5</v>
      </c>
      <c r="BV1546">
        <v>0.58499999999999996</v>
      </c>
      <c r="BW1546">
        <v>0.71697599999999995</v>
      </c>
      <c r="BX1546">
        <v>16.899999999999999</v>
      </c>
      <c r="BY1546">
        <v>4620.5</v>
      </c>
      <c r="BZ1546">
        <v>193.8</v>
      </c>
      <c r="CB1546">
        <v>109.9</v>
      </c>
      <c r="CC1546">
        <v>3.7945619339999999</v>
      </c>
      <c r="CD1546">
        <v>3.7913365560000001</v>
      </c>
      <c r="CE1546">
        <v>223.41</v>
      </c>
      <c r="CF1546" t="s">
        <v>609</v>
      </c>
      <c r="CG1546">
        <v>20</v>
      </c>
      <c r="CH1546" t="s">
        <v>3395</v>
      </c>
      <c r="CI1546" t="s">
        <v>157</v>
      </c>
      <c r="CJ1546" t="s">
        <v>2557</v>
      </c>
      <c r="CU1546">
        <v>454.7</v>
      </c>
      <c r="CV1546">
        <v>450.5</v>
      </c>
      <c r="CW1546" t="s">
        <v>5266</v>
      </c>
      <c r="CX1546">
        <v>0</v>
      </c>
      <c r="CY1546" t="s">
        <v>677</v>
      </c>
    </row>
    <row r="1547" spans="2:103" hidden="1">
      <c r="B1547">
        <v>76750</v>
      </c>
      <c r="C1547" t="s">
        <v>4957</v>
      </c>
      <c r="D1547" t="s">
        <v>592</v>
      </c>
      <c r="E1547" t="s">
        <v>3163</v>
      </c>
      <c r="F1547" t="s">
        <v>594</v>
      </c>
      <c r="G1547" t="s">
        <v>5277</v>
      </c>
      <c r="H1547">
        <v>14473</v>
      </c>
      <c r="I1547" t="s">
        <v>616</v>
      </c>
      <c r="J1547" t="s">
        <v>4190</v>
      </c>
      <c r="K1547">
        <v>20167</v>
      </c>
      <c r="L1547" t="s">
        <v>638</v>
      </c>
      <c r="M1547" t="s">
        <v>4169</v>
      </c>
      <c r="N1547" t="s">
        <v>5250</v>
      </c>
      <c r="O1547" t="s">
        <v>5264</v>
      </c>
      <c r="P1547" t="s">
        <v>5256</v>
      </c>
      <c r="Q1547" t="s">
        <v>642</v>
      </c>
      <c r="R1547">
        <v>275</v>
      </c>
      <c r="S1547">
        <v>275</v>
      </c>
      <c r="T1547">
        <v>271</v>
      </c>
      <c r="U1547">
        <v>2</v>
      </c>
      <c r="V1547">
        <v>2</v>
      </c>
      <c r="W1547">
        <v>21</v>
      </c>
      <c r="Y1547" t="s">
        <v>4186</v>
      </c>
      <c r="Z1547" t="s">
        <v>607</v>
      </c>
      <c r="AA1547">
        <v>2.9999999999999997E-4</v>
      </c>
      <c r="AB1547">
        <v>7.9000000000000008E-3</v>
      </c>
      <c r="AC1547">
        <v>1.54E-2</v>
      </c>
      <c r="AD1547" t="s">
        <v>607</v>
      </c>
      <c r="AE1547">
        <v>0.96209999999999996</v>
      </c>
      <c r="AF1547">
        <v>1.04E-2</v>
      </c>
      <c r="AG1547">
        <v>1.6999999999999999E-3</v>
      </c>
      <c r="AH1547">
        <v>6.9999999999999999E-4</v>
      </c>
      <c r="AI1547">
        <v>6.9999999999999999E-4</v>
      </c>
      <c r="AJ1547">
        <v>2.9999999999999997E-4</v>
      </c>
      <c r="AK1547">
        <v>2.0000000000000001E-4</v>
      </c>
      <c r="AL1547">
        <v>4.0000000000000003E-5</v>
      </c>
      <c r="AM1547">
        <v>0</v>
      </c>
      <c r="AN1547">
        <v>6.9999999999999994E-5</v>
      </c>
      <c r="AO1547">
        <v>1E-4</v>
      </c>
      <c r="AP1547">
        <v>0</v>
      </c>
      <c r="AQ1547" t="s">
        <v>607</v>
      </c>
      <c r="AR1547" t="s">
        <v>606</v>
      </c>
      <c r="AS1547" t="s">
        <v>606</v>
      </c>
      <c r="AT1547" t="s">
        <v>606</v>
      </c>
      <c r="AU1547" t="s">
        <v>606</v>
      </c>
      <c r="BK1547">
        <v>0</v>
      </c>
      <c r="BL1547">
        <v>2.0000000000000002E-5</v>
      </c>
      <c r="BM1547">
        <v>1.0000000000000001E-5</v>
      </c>
      <c r="BN1547">
        <v>0</v>
      </c>
      <c r="BO1547">
        <v>0</v>
      </c>
      <c r="BP1547">
        <v>0</v>
      </c>
      <c r="BQ1547">
        <v>0</v>
      </c>
      <c r="BR1547">
        <v>4.0000000000000003E-5</v>
      </c>
      <c r="BS1547">
        <v>0</v>
      </c>
      <c r="BT1547">
        <v>0</v>
      </c>
      <c r="BU1547">
        <v>2.0000000000000002E-5</v>
      </c>
      <c r="BV1547">
        <v>0.58399999999999996</v>
      </c>
      <c r="BW1547">
        <v>0.71575040000000001</v>
      </c>
      <c r="BX1547">
        <v>16.899999999999999</v>
      </c>
      <c r="BY1547">
        <v>4630.5</v>
      </c>
      <c r="BZ1547">
        <v>193.9</v>
      </c>
      <c r="CB1547">
        <v>109.6</v>
      </c>
      <c r="CC1547">
        <v>3.7842037120000001</v>
      </c>
      <c r="CD1547">
        <v>3.7809871390000001</v>
      </c>
      <c r="CE1547">
        <v>221.7</v>
      </c>
      <c r="CF1547" t="s">
        <v>609</v>
      </c>
      <c r="CG1547">
        <v>25</v>
      </c>
      <c r="CH1547" t="s">
        <v>4191</v>
      </c>
      <c r="CJ1547" t="s">
        <v>2610</v>
      </c>
      <c r="CU1547">
        <v>456</v>
      </c>
      <c r="CV1547">
        <v>450.3</v>
      </c>
      <c r="CW1547" t="s">
        <v>5266</v>
      </c>
      <c r="CX1547">
        <v>0</v>
      </c>
      <c r="CY1547" t="s">
        <v>677</v>
      </c>
    </row>
    <row r="1548" spans="2:103" hidden="1">
      <c r="B1548">
        <v>76754</v>
      </c>
      <c r="C1548" t="s">
        <v>4648</v>
      </c>
      <c r="D1548" t="s">
        <v>592</v>
      </c>
      <c r="E1548" t="s">
        <v>3163</v>
      </c>
      <c r="F1548" t="s">
        <v>594</v>
      </c>
      <c r="G1548" t="s">
        <v>5278</v>
      </c>
      <c r="H1548">
        <v>13844</v>
      </c>
      <c r="I1548" t="s">
        <v>616</v>
      </c>
      <c r="J1548" t="s">
        <v>4650</v>
      </c>
      <c r="K1548">
        <v>17172</v>
      </c>
      <c r="L1548" t="s">
        <v>1088</v>
      </c>
      <c r="M1548" t="s">
        <v>4169</v>
      </c>
      <c r="N1548" t="s">
        <v>5250</v>
      </c>
      <c r="O1548" t="s">
        <v>5264</v>
      </c>
      <c r="P1548" t="s">
        <v>5252</v>
      </c>
      <c r="Q1548" t="s">
        <v>1063</v>
      </c>
      <c r="R1548">
        <v>325</v>
      </c>
      <c r="S1548">
        <v>325</v>
      </c>
      <c r="T1548">
        <v>335</v>
      </c>
      <c r="U1548">
        <v>5</v>
      </c>
      <c r="V1548">
        <v>5</v>
      </c>
      <c r="W1548">
        <v>22</v>
      </c>
      <c r="Y1548" t="s">
        <v>4240</v>
      </c>
      <c r="Z1548" t="s">
        <v>607</v>
      </c>
      <c r="AA1548">
        <v>2.9999999999999997E-4</v>
      </c>
      <c r="AB1548">
        <v>8.0999999999999996E-3</v>
      </c>
      <c r="AC1548">
        <v>1.6799999999999999E-2</v>
      </c>
      <c r="AD1548" t="s">
        <v>607</v>
      </c>
      <c r="AE1548">
        <v>0.96150000000000002</v>
      </c>
      <c r="AF1548">
        <v>1.01E-2</v>
      </c>
      <c r="AG1548">
        <v>1.6000000000000001E-3</v>
      </c>
      <c r="AH1548">
        <v>5.0000000000000001E-4</v>
      </c>
      <c r="AI1548">
        <v>5.0000000000000001E-4</v>
      </c>
      <c r="AJ1548">
        <v>2.0000000000000001E-4</v>
      </c>
      <c r="AK1548">
        <v>1E-4</v>
      </c>
      <c r="AL1548">
        <v>3.0000000000000001E-5</v>
      </c>
      <c r="AM1548">
        <v>0</v>
      </c>
      <c r="AN1548">
        <v>6.9999999999999994E-5</v>
      </c>
      <c r="AO1548">
        <v>1E-4</v>
      </c>
      <c r="AP1548">
        <v>0</v>
      </c>
      <c r="AQ1548" t="s">
        <v>607</v>
      </c>
      <c r="AR1548" t="s">
        <v>606</v>
      </c>
      <c r="AS1548" t="s">
        <v>606</v>
      </c>
      <c r="AT1548" t="s">
        <v>606</v>
      </c>
      <c r="AU1548" t="s">
        <v>606</v>
      </c>
      <c r="BK1548">
        <v>0</v>
      </c>
      <c r="BL1548">
        <v>2.0000000000000002E-5</v>
      </c>
      <c r="BM1548">
        <v>1.0000000000000001E-5</v>
      </c>
      <c r="BN1548">
        <v>0</v>
      </c>
      <c r="BO1548">
        <v>0</v>
      </c>
      <c r="BP1548">
        <v>0</v>
      </c>
      <c r="BQ1548">
        <v>0</v>
      </c>
      <c r="BR1548">
        <v>5.0000000000000002E-5</v>
      </c>
      <c r="BS1548">
        <v>0</v>
      </c>
      <c r="BT1548">
        <v>0</v>
      </c>
      <c r="BU1548">
        <v>2.0000000000000002E-5</v>
      </c>
      <c r="BV1548">
        <v>0.58399999999999996</v>
      </c>
      <c r="BW1548">
        <v>0.71575040000000001</v>
      </c>
      <c r="BX1548">
        <v>16.899999999999999</v>
      </c>
      <c r="BY1548">
        <v>4634.6000000000004</v>
      </c>
      <c r="BZ1548">
        <v>193.8</v>
      </c>
      <c r="CB1548">
        <v>109.6</v>
      </c>
      <c r="CC1548">
        <v>3.7842037120000001</v>
      </c>
      <c r="CD1548">
        <v>3.7809871390000001</v>
      </c>
      <c r="CE1548">
        <v>221.7</v>
      </c>
      <c r="CF1548" t="s">
        <v>609</v>
      </c>
      <c r="CG1548">
        <v>25</v>
      </c>
      <c r="CH1548" t="s">
        <v>4651</v>
      </c>
      <c r="CI1548" t="s">
        <v>4683</v>
      </c>
      <c r="CJ1548" t="s">
        <v>5279</v>
      </c>
      <c r="CL1548">
        <v>1272</v>
      </c>
      <c r="CM1548">
        <v>1769</v>
      </c>
      <c r="CN1548">
        <v>1272</v>
      </c>
      <c r="CO1548">
        <v>1769</v>
      </c>
      <c r="CP1548" t="s">
        <v>157</v>
      </c>
      <c r="CQ1548" t="s">
        <v>157</v>
      </c>
      <c r="CU1548">
        <v>464.6</v>
      </c>
      <c r="CV1548">
        <v>460.1</v>
      </c>
      <c r="CW1548" t="s">
        <v>5266</v>
      </c>
      <c r="CX1548">
        <v>0</v>
      </c>
      <c r="CY1548" t="s">
        <v>677</v>
      </c>
    </row>
    <row r="1549" spans="2:103" hidden="1">
      <c r="C1549" t="s">
        <v>4174</v>
      </c>
      <c r="D1549" t="s">
        <v>592</v>
      </c>
      <c r="E1549" t="s">
        <v>3163</v>
      </c>
      <c r="F1549" t="s">
        <v>594</v>
      </c>
      <c r="G1549" t="s">
        <v>5280</v>
      </c>
      <c r="H1549">
        <v>17263</v>
      </c>
      <c r="I1549" t="s">
        <v>616</v>
      </c>
      <c r="J1549" t="s">
        <v>2733</v>
      </c>
      <c r="K1549">
        <v>12070</v>
      </c>
      <c r="L1549" t="s">
        <v>638</v>
      </c>
      <c r="M1549" t="s">
        <v>4169</v>
      </c>
      <c r="N1549" t="s">
        <v>5250</v>
      </c>
      <c r="O1549" t="s">
        <v>5264</v>
      </c>
      <c r="P1549" t="s">
        <v>5256</v>
      </c>
      <c r="Q1549" t="s">
        <v>642</v>
      </c>
      <c r="R1549">
        <v>60</v>
      </c>
      <c r="S1549">
        <v>60</v>
      </c>
      <c r="T1549">
        <v>47</v>
      </c>
      <c r="U1549">
        <v>-4</v>
      </c>
      <c r="V1549">
        <v>-4</v>
      </c>
      <c r="W1549">
        <v>21</v>
      </c>
      <c r="Y1549" t="s">
        <v>4186</v>
      </c>
      <c r="Z1549">
        <v>1E-4</v>
      </c>
      <c r="AA1549">
        <v>4.0000000000000002E-4</v>
      </c>
      <c r="AB1549">
        <v>1.1299999999999999E-2</v>
      </c>
      <c r="AC1549">
        <v>1.7000000000000001E-2</v>
      </c>
      <c r="AD1549" t="s">
        <v>607</v>
      </c>
      <c r="AE1549">
        <v>0.9516</v>
      </c>
      <c r="AF1549">
        <v>1.3899999999999999E-2</v>
      </c>
      <c r="AG1549">
        <v>3.0000000000000001E-3</v>
      </c>
      <c r="AH1549">
        <v>1E-3</v>
      </c>
      <c r="AI1549">
        <v>8.9999999999999998E-4</v>
      </c>
      <c r="AJ1549">
        <v>4.0000000000000002E-4</v>
      </c>
      <c r="AK1549">
        <v>2.0000000000000001E-4</v>
      </c>
      <c r="AL1549">
        <v>1.2E-4</v>
      </c>
      <c r="AM1549">
        <v>0</v>
      </c>
      <c r="AN1549">
        <v>0</v>
      </c>
      <c r="AO1549">
        <v>0</v>
      </c>
      <c r="AP1549">
        <v>0</v>
      </c>
      <c r="AQ1549" t="s">
        <v>607</v>
      </c>
      <c r="AR1549" t="s">
        <v>606</v>
      </c>
      <c r="AS1549" t="s">
        <v>606</v>
      </c>
      <c r="AT1549" t="s">
        <v>606</v>
      </c>
      <c r="AU1549" t="s">
        <v>606</v>
      </c>
      <c r="BK1549">
        <v>0</v>
      </c>
      <c r="BL1549">
        <v>3.0000000000000001E-5</v>
      </c>
      <c r="BM1549">
        <v>0</v>
      </c>
      <c r="BN1549">
        <v>0</v>
      </c>
      <c r="BO1549">
        <v>0</v>
      </c>
      <c r="BP1549">
        <v>0</v>
      </c>
      <c r="BQ1549">
        <v>0</v>
      </c>
      <c r="BR1549">
        <v>5.0000000000000002E-5</v>
      </c>
      <c r="BS1549">
        <v>0</v>
      </c>
      <c r="BT1549">
        <v>0</v>
      </c>
      <c r="BU1549">
        <v>0</v>
      </c>
      <c r="BV1549">
        <v>0.59</v>
      </c>
      <c r="BW1549">
        <v>0.72310399999999997</v>
      </c>
      <c r="BX1549">
        <v>17.100000000000001</v>
      </c>
      <c r="BY1549">
        <v>4630.3999999999996</v>
      </c>
      <c r="BZ1549">
        <v>194.5</v>
      </c>
      <c r="CB1549">
        <v>107.5</v>
      </c>
      <c r="CC1549">
        <v>3.7116961590000002</v>
      </c>
      <c r="CD1549">
        <v>3.7085412170000001</v>
      </c>
      <c r="CE1549">
        <v>217.39</v>
      </c>
      <c r="CF1549" t="s">
        <v>609</v>
      </c>
      <c r="CG1549">
        <v>2.5</v>
      </c>
      <c r="CH1549" t="s">
        <v>3412</v>
      </c>
      <c r="CJ1549" t="s">
        <v>2316</v>
      </c>
      <c r="CU1549">
        <v>485.9</v>
      </c>
      <c r="CV1549">
        <v>481</v>
      </c>
      <c r="CW1549" t="s">
        <v>5266</v>
      </c>
      <c r="CX1549">
        <v>0</v>
      </c>
      <c r="CY1549" t="s">
        <v>677</v>
      </c>
    </row>
    <row r="1550" spans="2:103" hidden="1">
      <c r="B1550">
        <v>76970</v>
      </c>
      <c r="C1550" t="s">
        <v>4201</v>
      </c>
      <c r="D1550" t="s">
        <v>592</v>
      </c>
      <c r="E1550" t="s">
        <v>3163</v>
      </c>
      <c r="F1550" t="s">
        <v>594</v>
      </c>
      <c r="G1550" t="s">
        <v>5281</v>
      </c>
      <c r="H1550">
        <v>16657</v>
      </c>
      <c r="I1550" t="s">
        <v>616</v>
      </c>
      <c r="J1550" t="s">
        <v>2639</v>
      </c>
      <c r="K1550">
        <v>13676</v>
      </c>
      <c r="L1550" t="s">
        <v>638</v>
      </c>
      <c r="M1550" t="s">
        <v>4169</v>
      </c>
      <c r="N1550" t="s">
        <v>5250</v>
      </c>
      <c r="O1550" t="s">
        <v>5264</v>
      </c>
      <c r="P1550" t="s">
        <v>5252</v>
      </c>
      <c r="Q1550" t="s">
        <v>642</v>
      </c>
      <c r="R1550">
        <v>60</v>
      </c>
      <c r="S1550">
        <v>60</v>
      </c>
      <c r="T1550">
        <v>95</v>
      </c>
      <c r="U1550">
        <v>-7</v>
      </c>
      <c r="V1550">
        <v>-7</v>
      </c>
      <c r="W1550">
        <v>21</v>
      </c>
      <c r="Y1550" t="s">
        <v>5282</v>
      </c>
      <c r="Z1550">
        <v>1E-4</v>
      </c>
      <c r="AA1550">
        <v>2.9999999999999997E-4</v>
      </c>
      <c r="AB1550">
        <v>8.9999999999999993E-3</v>
      </c>
      <c r="AC1550">
        <v>1.7899999999999999E-2</v>
      </c>
      <c r="AD1550" t="s">
        <v>606</v>
      </c>
      <c r="AE1550">
        <v>0.95530000000000004</v>
      </c>
      <c r="AF1550">
        <v>1.2E-2</v>
      </c>
      <c r="AG1550">
        <v>2.3E-3</v>
      </c>
      <c r="AH1550">
        <v>8.0000000000000004E-4</v>
      </c>
      <c r="AI1550">
        <v>8.9999999999999998E-4</v>
      </c>
      <c r="AJ1550">
        <v>5.0000000000000001E-4</v>
      </c>
      <c r="AK1550">
        <v>2.9999999999999997E-4</v>
      </c>
      <c r="AL1550">
        <v>1.2999999999999999E-4</v>
      </c>
      <c r="AM1550">
        <v>0</v>
      </c>
      <c r="AN1550">
        <v>1.3999999999999999E-4</v>
      </c>
      <c r="AO1550">
        <v>0</v>
      </c>
      <c r="AP1550">
        <v>0</v>
      </c>
      <c r="AQ1550" t="s">
        <v>607</v>
      </c>
      <c r="AR1550" t="s">
        <v>607</v>
      </c>
      <c r="AS1550" t="s">
        <v>607</v>
      </c>
      <c r="AT1550" t="s">
        <v>607</v>
      </c>
      <c r="AU1550" t="s">
        <v>607</v>
      </c>
      <c r="BK1550">
        <v>3.0000000000000001E-5</v>
      </c>
      <c r="BL1550">
        <v>5.0000000000000002E-5</v>
      </c>
      <c r="BM1550">
        <v>2.0000000000000002E-5</v>
      </c>
      <c r="BN1550">
        <v>0</v>
      </c>
      <c r="BO1550">
        <v>0</v>
      </c>
      <c r="BP1550">
        <v>0</v>
      </c>
      <c r="BQ1550">
        <v>0</v>
      </c>
      <c r="BR1550">
        <v>1.2E-4</v>
      </c>
      <c r="BS1550">
        <v>3.0000000000000001E-5</v>
      </c>
      <c r="BT1550">
        <v>4.0000000000000003E-5</v>
      </c>
      <c r="BU1550">
        <v>4.0000000000000003E-5</v>
      </c>
      <c r="BV1550">
        <v>0.59</v>
      </c>
      <c r="BW1550">
        <v>0.72310399999999997</v>
      </c>
      <c r="BX1550">
        <v>17.100000000000001</v>
      </c>
      <c r="BY1550">
        <v>4634.6000000000004</v>
      </c>
      <c r="BZ1550">
        <v>194.7</v>
      </c>
      <c r="CB1550">
        <v>103</v>
      </c>
      <c r="CC1550">
        <v>3.5563228310000001</v>
      </c>
      <c r="CD1550">
        <v>3.5532999570000001</v>
      </c>
      <c r="CE1550">
        <v>206.62</v>
      </c>
      <c r="CF1550" t="s">
        <v>609</v>
      </c>
      <c r="CG1550">
        <v>0</v>
      </c>
      <c r="CH1550" t="s">
        <v>2643</v>
      </c>
      <c r="CJ1550" t="s">
        <v>2644</v>
      </c>
      <c r="CU1550">
        <v>490.7</v>
      </c>
      <c r="CV1550">
        <v>485.5</v>
      </c>
      <c r="CW1550" t="s">
        <v>5266</v>
      </c>
      <c r="CX1550">
        <v>0</v>
      </c>
      <c r="CY1550" t="s">
        <v>677</v>
      </c>
    </row>
    <row r="1551" spans="2:103" hidden="1">
      <c r="B1551">
        <v>85424</v>
      </c>
      <c r="C1551" t="s">
        <v>3416</v>
      </c>
      <c r="D1551" t="s">
        <v>592</v>
      </c>
      <c r="E1551" t="s">
        <v>3163</v>
      </c>
      <c r="F1551" t="s">
        <v>594</v>
      </c>
      <c r="G1551" t="s">
        <v>5283</v>
      </c>
      <c r="H1551">
        <v>18062</v>
      </c>
      <c r="I1551" t="s">
        <v>616</v>
      </c>
      <c r="J1551" t="s">
        <v>3050</v>
      </c>
      <c r="K1551">
        <v>3930</v>
      </c>
      <c r="L1551" t="s">
        <v>638</v>
      </c>
      <c r="N1551" t="s">
        <v>5250</v>
      </c>
      <c r="O1551" t="s">
        <v>5264</v>
      </c>
      <c r="P1551" t="s">
        <v>5252</v>
      </c>
      <c r="Q1551" t="s">
        <v>3747</v>
      </c>
      <c r="R1551">
        <v>400</v>
      </c>
      <c r="S1551">
        <v>400</v>
      </c>
      <c r="T1551">
        <v>444</v>
      </c>
      <c r="U1551">
        <v>-8</v>
      </c>
      <c r="V1551">
        <v>-8</v>
      </c>
      <c r="W1551">
        <v>22</v>
      </c>
      <c r="Y1551" t="s">
        <v>5284</v>
      </c>
      <c r="Z1551">
        <v>1E-4</v>
      </c>
      <c r="AA1551">
        <v>5.9999999999999995E-4</v>
      </c>
      <c r="AB1551">
        <v>1.9E-2</v>
      </c>
      <c r="AC1551">
        <v>1.41E-2</v>
      </c>
      <c r="AD1551">
        <v>1E-4</v>
      </c>
      <c r="AE1551">
        <v>0.93679999999999997</v>
      </c>
      <c r="AF1551">
        <v>0.02</v>
      </c>
      <c r="AG1551">
        <v>4.4999999999999997E-3</v>
      </c>
      <c r="AH1551">
        <v>1.5E-3</v>
      </c>
      <c r="AI1551">
        <v>1.1999999999999999E-3</v>
      </c>
      <c r="AJ1551">
        <v>6.9999999999999999E-4</v>
      </c>
      <c r="AK1551">
        <v>5.0000000000000001E-4</v>
      </c>
      <c r="AL1551">
        <v>4.6000000000000001E-4</v>
      </c>
      <c r="AM1551">
        <v>4.0000000000000003E-5</v>
      </c>
      <c r="AN1551">
        <v>8.0000000000000007E-5</v>
      </c>
      <c r="AO1551">
        <v>0</v>
      </c>
      <c r="AP1551">
        <v>0</v>
      </c>
      <c r="AQ1551" t="s">
        <v>607</v>
      </c>
      <c r="AR1551" t="s">
        <v>606</v>
      </c>
      <c r="AS1551" t="s">
        <v>606</v>
      </c>
      <c r="AT1551" t="s">
        <v>606</v>
      </c>
      <c r="AU1551" t="s">
        <v>606</v>
      </c>
      <c r="BK1551">
        <v>1.0000000000000001E-5</v>
      </c>
      <c r="BL1551">
        <v>8.0000000000000007E-5</v>
      </c>
      <c r="BM1551">
        <v>0</v>
      </c>
      <c r="BN1551">
        <v>0</v>
      </c>
      <c r="BO1551">
        <v>0</v>
      </c>
      <c r="BP1551">
        <v>0</v>
      </c>
      <c r="BQ1551">
        <v>0</v>
      </c>
      <c r="BR1551">
        <v>1.6000000000000001E-4</v>
      </c>
      <c r="BS1551">
        <v>3.0000000000000001E-5</v>
      </c>
      <c r="BT1551">
        <v>2.0000000000000002E-5</v>
      </c>
      <c r="BU1551">
        <v>2.0000000000000002E-5</v>
      </c>
      <c r="BV1551">
        <v>0.59899999999999998</v>
      </c>
      <c r="BW1551">
        <v>0.73413439999999996</v>
      </c>
      <c r="BX1551">
        <v>17.3</v>
      </c>
      <c r="BY1551">
        <v>4611.6000000000004</v>
      </c>
      <c r="BZ1551">
        <v>195.1</v>
      </c>
      <c r="CB1551">
        <v>98.4</v>
      </c>
      <c r="CC1551">
        <v>3.3974967629999999</v>
      </c>
      <c r="CD1551">
        <v>3.3946088909999999</v>
      </c>
      <c r="CE1551">
        <v>199.21</v>
      </c>
      <c r="CF1551" t="s">
        <v>609</v>
      </c>
      <c r="CG1551">
        <v>125</v>
      </c>
      <c r="CH1551" t="s">
        <v>5285</v>
      </c>
      <c r="CI1551" t="s">
        <v>157</v>
      </c>
      <c r="CJ1551" t="s">
        <v>3053</v>
      </c>
      <c r="CU1551">
        <v>478.1</v>
      </c>
      <c r="CV1551">
        <v>473.9</v>
      </c>
      <c r="CW1551" t="s">
        <v>5266</v>
      </c>
      <c r="CX1551">
        <v>0</v>
      </c>
      <c r="CY1551" t="s">
        <v>677</v>
      </c>
    </row>
    <row r="1552" spans="2:103" hidden="1">
      <c r="B1552">
        <v>84803</v>
      </c>
      <c r="C1552" t="s">
        <v>5000</v>
      </c>
      <c r="D1552" t="s">
        <v>592</v>
      </c>
      <c r="E1552" t="s">
        <v>3163</v>
      </c>
      <c r="F1552" t="s">
        <v>594</v>
      </c>
      <c r="G1552" t="s">
        <v>5286</v>
      </c>
      <c r="H1552">
        <v>15034</v>
      </c>
      <c r="I1552" t="s">
        <v>616</v>
      </c>
      <c r="J1552" t="s">
        <v>4537</v>
      </c>
      <c r="K1552">
        <v>24229</v>
      </c>
      <c r="L1552" t="s">
        <v>2310</v>
      </c>
      <c r="M1552" t="s">
        <v>4978</v>
      </c>
      <c r="N1552" t="s">
        <v>5250</v>
      </c>
      <c r="O1552" t="s">
        <v>5264</v>
      </c>
      <c r="P1552" t="s">
        <v>5252</v>
      </c>
      <c r="Q1552" t="s">
        <v>642</v>
      </c>
      <c r="R1552">
        <v>210</v>
      </c>
      <c r="S1552">
        <v>210</v>
      </c>
      <c r="T1552">
        <v>218</v>
      </c>
      <c r="U1552">
        <v>5</v>
      </c>
      <c r="V1552">
        <v>5</v>
      </c>
      <c r="W1552">
        <v>22</v>
      </c>
      <c r="Z1552" t="s">
        <v>607</v>
      </c>
      <c r="AA1552">
        <v>2.0000000000000001E-4</v>
      </c>
      <c r="AB1552">
        <v>5.1000000000000004E-3</v>
      </c>
      <c r="AC1552">
        <v>3.61E-2</v>
      </c>
      <c r="AD1552" t="s">
        <v>607</v>
      </c>
      <c r="AE1552">
        <v>0.95220000000000005</v>
      </c>
      <c r="AF1552">
        <v>6.1000000000000004E-3</v>
      </c>
      <c r="AG1552">
        <v>2.0000000000000001E-4</v>
      </c>
      <c r="AH1552">
        <v>1E-4</v>
      </c>
      <c r="AI1552" t="s">
        <v>607</v>
      </c>
      <c r="AJ1552" t="s">
        <v>607</v>
      </c>
      <c r="AK1552" t="s">
        <v>607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 t="s">
        <v>607</v>
      </c>
      <c r="AR1552" t="s">
        <v>606</v>
      </c>
      <c r="AS1552" t="s">
        <v>606</v>
      </c>
      <c r="AT1552" t="s">
        <v>606</v>
      </c>
      <c r="AU1552" t="s">
        <v>606</v>
      </c>
      <c r="BK1552">
        <v>0</v>
      </c>
      <c r="BL1552">
        <v>0</v>
      </c>
      <c r="BM1552">
        <v>0</v>
      </c>
      <c r="BN1552">
        <v>0</v>
      </c>
      <c r="BO1552">
        <v>0</v>
      </c>
      <c r="BP1552">
        <v>0</v>
      </c>
      <c r="BQ1552">
        <v>0</v>
      </c>
      <c r="BR1552">
        <v>0</v>
      </c>
      <c r="BS1552">
        <v>0</v>
      </c>
      <c r="BT1552">
        <v>0</v>
      </c>
      <c r="BU1552">
        <v>0</v>
      </c>
      <c r="BV1552">
        <v>0.59499999999999997</v>
      </c>
      <c r="BW1552">
        <v>0.72923199999999999</v>
      </c>
      <c r="BX1552">
        <v>17.2</v>
      </c>
      <c r="BY1552">
        <v>4693.2</v>
      </c>
      <c r="BZ1552">
        <v>195.1</v>
      </c>
      <c r="CB1552">
        <v>109.2</v>
      </c>
      <c r="CC1552">
        <v>3.770392749</v>
      </c>
      <c r="CD1552">
        <v>3.7671879150000001</v>
      </c>
      <c r="CE1552">
        <v>217.41</v>
      </c>
      <c r="CF1552" t="s">
        <v>609</v>
      </c>
      <c r="CG1552">
        <v>2.5</v>
      </c>
      <c r="CH1552" t="s">
        <v>4539</v>
      </c>
      <c r="CI1552" t="s">
        <v>157</v>
      </c>
      <c r="CJ1552" t="s">
        <v>2553</v>
      </c>
      <c r="CU1552">
        <v>460.45</v>
      </c>
      <c r="CV1552">
        <v>453.3</v>
      </c>
      <c r="CW1552" t="s">
        <v>5266</v>
      </c>
      <c r="CX1552">
        <v>0</v>
      </c>
      <c r="CY1552" t="s">
        <v>677</v>
      </c>
    </row>
    <row r="1553" spans="2:103" hidden="1">
      <c r="C1553" t="s">
        <v>3019</v>
      </c>
      <c r="D1553" t="s">
        <v>592</v>
      </c>
      <c r="E1553" t="s">
        <v>3163</v>
      </c>
      <c r="F1553" t="s">
        <v>594</v>
      </c>
      <c r="G1553" t="s">
        <v>5287</v>
      </c>
      <c r="H1553">
        <v>14291</v>
      </c>
      <c r="I1553" t="s">
        <v>616</v>
      </c>
      <c r="J1553" t="s">
        <v>2722</v>
      </c>
      <c r="L1553" t="s">
        <v>617</v>
      </c>
      <c r="N1553" t="s">
        <v>5250</v>
      </c>
      <c r="O1553" t="s">
        <v>5264</v>
      </c>
      <c r="P1553" t="s">
        <v>5252</v>
      </c>
      <c r="Q1553" t="s">
        <v>3022</v>
      </c>
      <c r="R1553">
        <v>720</v>
      </c>
      <c r="S1553">
        <v>720</v>
      </c>
      <c r="T1553">
        <v>690</v>
      </c>
      <c r="U1553">
        <v>17</v>
      </c>
      <c r="V1553">
        <v>17</v>
      </c>
      <c r="W1553">
        <v>22</v>
      </c>
      <c r="Y1553" t="s">
        <v>5262</v>
      </c>
      <c r="Z1553" t="s">
        <v>607</v>
      </c>
      <c r="AA1553">
        <v>2.9999999999999997E-4</v>
      </c>
      <c r="AB1553">
        <v>7.9000000000000008E-3</v>
      </c>
      <c r="AC1553">
        <v>1.6899999999999998E-2</v>
      </c>
      <c r="AD1553" t="s">
        <v>607</v>
      </c>
      <c r="AE1553">
        <v>0.96109999999999995</v>
      </c>
      <c r="AF1553">
        <v>1.03E-2</v>
      </c>
      <c r="AG1553">
        <v>1.6999999999999999E-3</v>
      </c>
      <c r="AH1553">
        <v>5.0000000000000001E-4</v>
      </c>
      <c r="AI1553">
        <v>5.0000000000000001E-4</v>
      </c>
      <c r="AJ1553">
        <v>2.0000000000000001E-4</v>
      </c>
      <c r="AK1553">
        <v>1E-4</v>
      </c>
      <c r="AL1553">
        <v>1.2E-4</v>
      </c>
      <c r="AM1553">
        <v>6.0000000000000002E-5</v>
      </c>
      <c r="AN1553">
        <v>6.9999999999999994E-5</v>
      </c>
      <c r="AO1553">
        <v>1E-4</v>
      </c>
      <c r="AP1553">
        <v>0</v>
      </c>
      <c r="AQ1553" t="s">
        <v>607</v>
      </c>
      <c r="AR1553" t="s">
        <v>607</v>
      </c>
      <c r="AS1553" t="s">
        <v>607</v>
      </c>
      <c r="AT1553" t="s">
        <v>606</v>
      </c>
      <c r="AU1553" t="s">
        <v>606</v>
      </c>
      <c r="BK1553">
        <v>1.0000000000000001E-5</v>
      </c>
      <c r="BL1553">
        <v>2.0000000000000002E-5</v>
      </c>
      <c r="BM1553">
        <v>0</v>
      </c>
      <c r="BN1553">
        <v>0</v>
      </c>
      <c r="BO1553">
        <v>0</v>
      </c>
      <c r="BP1553">
        <v>0</v>
      </c>
      <c r="BQ1553">
        <v>0</v>
      </c>
      <c r="BR1553">
        <v>6.0000000000000002E-5</v>
      </c>
      <c r="BS1553">
        <v>1.0000000000000001E-5</v>
      </c>
      <c r="BT1553">
        <v>2.0000000000000002E-5</v>
      </c>
      <c r="BU1553">
        <v>3.0000000000000001E-5</v>
      </c>
      <c r="BV1553">
        <v>0.58499999999999996</v>
      </c>
      <c r="BW1553">
        <v>0.71697599999999995</v>
      </c>
      <c r="BX1553">
        <v>16.899999999999999</v>
      </c>
      <c r="BY1553">
        <v>4634.8999999999996</v>
      </c>
      <c r="BZ1553">
        <v>193.9</v>
      </c>
      <c r="CB1553">
        <v>108.8</v>
      </c>
      <c r="CC1553">
        <v>3.756581787</v>
      </c>
      <c r="CD1553">
        <v>3.7533886920000001</v>
      </c>
      <c r="CE1553">
        <v>220.69</v>
      </c>
      <c r="CF1553" t="s">
        <v>609</v>
      </c>
      <c r="CG1553">
        <v>20</v>
      </c>
      <c r="CH1553" t="s">
        <v>3024</v>
      </c>
      <c r="CJ1553" t="s">
        <v>2596</v>
      </c>
      <c r="CW1553" t="s">
        <v>5266</v>
      </c>
      <c r="CX1553">
        <v>0</v>
      </c>
      <c r="CY1553" t="s">
        <v>677</v>
      </c>
    </row>
    <row r="1554" spans="2:103" hidden="1">
      <c r="C1554" t="s">
        <v>2720</v>
      </c>
      <c r="D1554" t="s">
        <v>592</v>
      </c>
      <c r="E1554" t="s">
        <v>3163</v>
      </c>
      <c r="F1554" t="s">
        <v>594</v>
      </c>
      <c r="G1554" t="s">
        <v>5288</v>
      </c>
      <c r="H1554">
        <v>14475</v>
      </c>
      <c r="I1554" t="s">
        <v>616</v>
      </c>
      <c r="J1554" t="s">
        <v>2722</v>
      </c>
      <c r="L1554" t="s">
        <v>2310</v>
      </c>
      <c r="N1554" t="s">
        <v>5250</v>
      </c>
      <c r="O1554" t="s">
        <v>5264</v>
      </c>
      <c r="P1554" t="s">
        <v>5252</v>
      </c>
      <c r="Q1554" t="s">
        <v>5220</v>
      </c>
      <c r="R1554">
        <v>6400</v>
      </c>
      <c r="S1554">
        <v>6400</v>
      </c>
      <c r="T1554">
        <v>6241</v>
      </c>
      <c r="U1554">
        <v>20</v>
      </c>
      <c r="V1554">
        <v>20</v>
      </c>
      <c r="W1554">
        <v>22</v>
      </c>
      <c r="Y1554" t="s">
        <v>5289</v>
      </c>
      <c r="Z1554" t="s">
        <v>607</v>
      </c>
      <c r="AA1554">
        <v>2.9999999999999997E-4</v>
      </c>
      <c r="AB1554">
        <v>8.0000000000000002E-3</v>
      </c>
      <c r="AC1554">
        <v>1.7000000000000001E-2</v>
      </c>
      <c r="AD1554" t="s">
        <v>607</v>
      </c>
      <c r="AE1554">
        <v>0.96009999999999995</v>
      </c>
      <c r="AF1554">
        <v>1.0500000000000001E-2</v>
      </c>
      <c r="AG1554">
        <v>1.8E-3</v>
      </c>
      <c r="AH1554">
        <v>6.9999999999999999E-4</v>
      </c>
      <c r="AI1554">
        <v>5.9999999999999995E-4</v>
      </c>
      <c r="AJ1554">
        <v>2.0000000000000001E-4</v>
      </c>
      <c r="AK1554">
        <v>1E-4</v>
      </c>
      <c r="AL1554">
        <v>1E-4</v>
      </c>
      <c r="AM1554">
        <v>6.0000000000000002E-5</v>
      </c>
      <c r="AN1554">
        <v>2.5999999999999998E-4</v>
      </c>
      <c r="AO1554">
        <v>1E-4</v>
      </c>
      <c r="AP1554">
        <v>0</v>
      </c>
      <c r="AQ1554" t="s">
        <v>607</v>
      </c>
      <c r="AR1554" t="s">
        <v>606</v>
      </c>
      <c r="AS1554" t="s">
        <v>606</v>
      </c>
      <c r="AT1554" t="s">
        <v>606</v>
      </c>
      <c r="AU1554" t="s">
        <v>606</v>
      </c>
      <c r="BK1554">
        <v>1.0000000000000001E-5</v>
      </c>
      <c r="BL1554">
        <v>3.0000000000000001E-5</v>
      </c>
      <c r="BM1554">
        <v>0</v>
      </c>
      <c r="BN1554">
        <v>0</v>
      </c>
      <c r="BO1554">
        <v>0</v>
      </c>
      <c r="BP1554">
        <v>0</v>
      </c>
      <c r="BQ1554">
        <v>0</v>
      </c>
      <c r="BR1554">
        <v>6.9999999999999994E-5</v>
      </c>
      <c r="BS1554">
        <v>1.0000000000000001E-5</v>
      </c>
      <c r="BT1554">
        <v>2.0000000000000002E-5</v>
      </c>
      <c r="BU1554">
        <v>4.0000000000000003E-5</v>
      </c>
      <c r="BV1554">
        <v>0.58699999999999997</v>
      </c>
      <c r="BW1554">
        <v>0.71942720000000004</v>
      </c>
      <c r="BX1554">
        <v>17</v>
      </c>
      <c r="BY1554">
        <v>4634.3</v>
      </c>
      <c r="BZ1554">
        <v>194.1</v>
      </c>
      <c r="CB1554">
        <v>110.2</v>
      </c>
      <c r="CC1554">
        <v>3.804920155</v>
      </c>
      <c r="CD1554">
        <v>3.8016859730000001</v>
      </c>
      <c r="CE1554">
        <v>223.89</v>
      </c>
      <c r="CF1554" t="s">
        <v>609</v>
      </c>
      <c r="CG1554">
        <v>25</v>
      </c>
      <c r="CH1554" t="s">
        <v>2723</v>
      </c>
      <c r="CJ1554" t="s">
        <v>2596</v>
      </c>
      <c r="CW1554" t="s">
        <v>5266</v>
      </c>
      <c r="CX1554">
        <v>0</v>
      </c>
      <c r="CY1554" t="s">
        <v>677</v>
      </c>
    </row>
    <row r="1555" spans="2:103" hidden="1">
      <c r="B1555">
        <v>76731</v>
      </c>
      <c r="C1555" t="s">
        <v>4582</v>
      </c>
      <c r="D1555" t="s">
        <v>592</v>
      </c>
      <c r="E1555" t="s">
        <v>3163</v>
      </c>
      <c r="F1555" t="s">
        <v>594</v>
      </c>
      <c r="G1555" t="s">
        <v>5290</v>
      </c>
      <c r="H1555">
        <v>7142</v>
      </c>
      <c r="I1555" t="s">
        <v>616</v>
      </c>
      <c r="J1555" t="s">
        <v>2706</v>
      </c>
      <c r="K1555">
        <v>7545</v>
      </c>
      <c r="L1555" t="s">
        <v>638</v>
      </c>
      <c r="M1555" t="s">
        <v>4169</v>
      </c>
      <c r="N1555" t="s">
        <v>5250</v>
      </c>
      <c r="O1555" t="s">
        <v>5264</v>
      </c>
      <c r="P1555" t="s">
        <v>5252</v>
      </c>
      <c r="Q1555" t="s">
        <v>642</v>
      </c>
      <c r="R1555">
        <v>175</v>
      </c>
      <c r="S1555">
        <v>175</v>
      </c>
      <c r="T1555">
        <v>220</v>
      </c>
      <c r="U1555">
        <v>9</v>
      </c>
      <c r="V1555">
        <v>9</v>
      </c>
      <c r="W1555">
        <v>22</v>
      </c>
      <c r="Y1555" t="s">
        <v>4186</v>
      </c>
      <c r="Z1555" t="s">
        <v>607</v>
      </c>
      <c r="AA1555">
        <v>2.9999999999999997E-4</v>
      </c>
      <c r="AB1555">
        <v>1.01E-2</v>
      </c>
      <c r="AC1555">
        <v>1.26E-2</v>
      </c>
      <c r="AD1555" t="s">
        <v>607</v>
      </c>
      <c r="AE1555">
        <v>0.96120000000000005</v>
      </c>
      <c r="AF1555">
        <v>1.0699999999999999E-2</v>
      </c>
      <c r="AG1555">
        <v>3.2000000000000002E-3</v>
      </c>
      <c r="AH1555">
        <v>5.0000000000000001E-4</v>
      </c>
      <c r="AI1555">
        <v>5.0000000000000001E-4</v>
      </c>
      <c r="AJ1555">
        <v>2.0000000000000001E-4</v>
      </c>
      <c r="AK1555">
        <v>1E-4</v>
      </c>
      <c r="AL1555">
        <v>1.2E-4</v>
      </c>
      <c r="AM1555">
        <v>6.0000000000000002E-5</v>
      </c>
      <c r="AN1555">
        <v>1.2999999999999999E-4</v>
      </c>
      <c r="AO1555">
        <v>8.0000000000000007E-5</v>
      </c>
      <c r="AP1555">
        <v>0</v>
      </c>
      <c r="AQ1555" t="s">
        <v>607</v>
      </c>
      <c r="AR1555" t="s">
        <v>607</v>
      </c>
      <c r="AS1555" t="s">
        <v>606</v>
      </c>
      <c r="AT1555" t="s">
        <v>606</v>
      </c>
      <c r="AU1555" t="s">
        <v>606</v>
      </c>
      <c r="BK1555">
        <v>1.0000000000000001E-5</v>
      </c>
      <c r="BL1555">
        <v>3.0000000000000001E-5</v>
      </c>
      <c r="BM1555">
        <v>3.0000000000000001E-5</v>
      </c>
      <c r="BN1555">
        <v>0</v>
      </c>
      <c r="BO1555">
        <v>0</v>
      </c>
      <c r="BP1555">
        <v>2.0000000000000002E-5</v>
      </c>
      <c r="BQ1555">
        <v>0</v>
      </c>
      <c r="BR1555">
        <v>5.0000000000000002E-5</v>
      </c>
      <c r="BS1555">
        <v>1.0000000000000001E-5</v>
      </c>
      <c r="BT1555">
        <v>2.0000000000000002E-5</v>
      </c>
      <c r="BU1555">
        <v>4.0000000000000003E-5</v>
      </c>
      <c r="BV1555">
        <v>0.58399999999999996</v>
      </c>
      <c r="BW1555">
        <v>0.71575040000000001</v>
      </c>
      <c r="BX1555">
        <v>16.899999999999999</v>
      </c>
      <c r="BY1555">
        <v>4619.3999999999996</v>
      </c>
      <c r="BZ1555">
        <v>193.7</v>
      </c>
      <c r="CB1555">
        <v>108.8</v>
      </c>
      <c r="CC1555">
        <v>3.756581787</v>
      </c>
      <c r="CD1555">
        <v>3.7533886920000001</v>
      </c>
      <c r="CE1555">
        <v>218.97</v>
      </c>
      <c r="CF1555" t="s">
        <v>609</v>
      </c>
      <c r="CG1555">
        <v>5</v>
      </c>
      <c r="CH1555" t="s">
        <v>2707</v>
      </c>
      <c r="CI1555" t="s">
        <v>157</v>
      </c>
      <c r="CJ1555" t="s">
        <v>2708</v>
      </c>
      <c r="CU1555">
        <v>455.5</v>
      </c>
      <c r="CV1555">
        <v>451.5</v>
      </c>
      <c r="CW1555" t="s">
        <v>5266</v>
      </c>
      <c r="CX1555">
        <v>0</v>
      </c>
      <c r="CY1555" t="s">
        <v>677</v>
      </c>
    </row>
    <row r="1556" spans="2:103" hidden="1">
      <c r="B1556">
        <v>76735</v>
      </c>
      <c r="C1556" t="s">
        <v>3376</v>
      </c>
      <c r="D1556" t="s">
        <v>592</v>
      </c>
      <c r="E1556" t="s">
        <v>3163</v>
      </c>
      <c r="F1556" t="s">
        <v>594</v>
      </c>
      <c r="G1556" t="s">
        <v>5291</v>
      </c>
      <c r="H1556">
        <v>7729</v>
      </c>
      <c r="I1556" t="s">
        <v>616</v>
      </c>
      <c r="J1556" t="s">
        <v>2585</v>
      </c>
      <c r="K1556">
        <v>11773</v>
      </c>
      <c r="L1556" t="s">
        <v>638</v>
      </c>
      <c r="M1556" t="s">
        <v>4169</v>
      </c>
      <c r="N1556" t="s">
        <v>5250</v>
      </c>
      <c r="O1556" t="s">
        <v>5264</v>
      </c>
      <c r="P1556" t="s">
        <v>5252</v>
      </c>
      <c r="Q1556" t="s">
        <v>642</v>
      </c>
      <c r="R1556">
        <v>120</v>
      </c>
      <c r="S1556">
        <v>120</v>
      </c>
      <c r="T1556">
        <v>137</v>
      </c>
      <c r="U1556">
        <v>15</v>
      </c>
      <c r="V1556">
        <v>15</v>
      </c>
      <c r="W1556">
        <v>22</v>
      </c>
      <c r="Y1556" t="s">
        <v>4178</v>
      </c>
      <c r="Z1556" t="s">
        <v>607</v>
      </c>
      <c r="AA1556">
        <v>2.9999999999999997E-4</v>
      </c>
      <c r="AB1556">
        <v>6.1999999999999998E-3</v>
      </c>
      <c r="AC1556">
        <v>1.4E-2</v>
      </c>
      <c r="AD1556" t="s">
        <v>606</v>
      </c>
      <c r="AE1556">
        <v>0.96819999999999995</v>
      </c>
      <c r="AF1556">
        <v>8.6E-3</v>
      </c>
      <c r="AG1556">
        <v>1E-3</v>
      </c>
      <c r="AH1556">
        <v>5.0000000000000001E-4</v>
      </c>
      <c r="AI1556">
        <v>2.9999999999999997E-4</v>
      </c>
      <c r="AJ1556">
        <v>2.0000000000000001E-4</v>
      </c>
      <c r="AK1556">
        <v>1E-4</v>
      </c>
      <c r="AL1556">
        <v>2.0000000000000002E-5</v>
      </c>
      <c r="AM1556">
        <v>6.9999999999999994E-5</v>
      </c>
      <c r="AN1556">
        <v>6.0000000000000002E-5</v>
      </c>
      <c r="AO1556">
        <v>1.9000000000000001E-4</v>
      </c>
      <c r="AP1556">
        <v>1E-4</v>
      </c>
      <c r="AQ1556" t="s">
        <v>607</v>
      </c>
      <c r="AR1556" t="s">
        <v>606</v>
      </c>
      <c r="AS1556" t="s">
        <v>606</v>
      </c>
      <c r="AT1556" t="s">
        <v>606</v>
      </c>
      <c r="AU1556" t="s">
        <v>606</v>
      </c>
      <c r="BK1556">
        <v>0</v>
      </c>
      <c r="BL1556">
        <v>3.0000000000000001E-5</v>
      </c>
      <c r="BM1556">
        <v>1.0000000000000001E-5</v>
      </c>
      <c r="BN1556">
        <v>0</v>
      </c>
      <c r="BO1556">
        <v>0</v>
      </c>
      <c r="BP1556">
        <v>1.0000000000000001E-5</v>
      </c>
      <c r="BQ1556">
        <v>0</v>
      </c>
      <c r="BR1556">
        <v>5.0000000000000002E-5</v>
      </c>
      <c r="BS1556">
        <v>2.0000000000000002E-5</v>
      </c>
      <c r="BT1556">
        <v>1.0000000000000001E-5</v>
      </c>
      <c r="BU1556">
        <v>3.0000000000000001E-5</v>
      </c>
      <c r="BV1556">
        <v>0.58099999999999996</v>
      </c>
      <c r="BW1556">
        <v>0.71207359999999997</v>
      </c>
      <c r="BX1556">
        <v>16.8</v>
      </c>
      <c r="BY1556">
        <v>4628.5</v>
      </c>
      <c r="BZ1556">
        <v>193.5</v>
      </c>
      <c r="CB1556">
        <v>117.5</v>
      </c>
      <c r="CC1556">
        <v>4.0569702200000002</v>
      </c>
      <c r="CD1556">
        <v>4.053521795</v>
      </c>
      <c r="CE1556">
        <v>239.17</v>
      </c>
      <c r="CF1556" t="s">
        <v>609</v>
      </c>
      <c r="CG1556">
        <v>0</v>
      </c>
      <c r="CH1556" t="s">
        <v>3379</v>
      </c>
      <c r="CJ1556" t="s">
        <v>2587</v>
      </c>
      <c r="CU1556">
        <v>456.8</v>
      </c>
      <c r="CV1556">
        <v>452.6</v>
      </c>
      <c r="CW1556" t="s">
        <v>5266</v>
      </c>
      <c r="CX1556">
        <v>0</v>
      </c>
      <c r="CY1556" t="s">
        <v>677</v>
      </c>
    </row>
    <row r="1557" spans="2:103" hidden="1">
      <c r="B1557">
        <v>77216</v>
      </c>
      <c r="C1557" t="s">
        <v>5292</v>
      </c>
      <c r="D1557" t="s">
        <v>592</v>
      </c>
      <c r="E1557" t="s">
        <v>3163</v>
      </c>
      <c r="F1557" t="s">
        <v>594</v>
      </c>
      <c r="G1557" t="s">
        <v>5293</v>
      </c>
      <c r="H1557">
        <v>13208</v>
      </c>
      <c r="I1557" t="s">
        <v>616</v>
      </c>
      <c r="J1557" t="s">
        <v>2549</v>
      </c>
      <c r="L1557" t="s">
        <v>2310</v>
      </c>
      <c r="N1557" t="s">
        <v>5250</v>
      </c>
      <c r="O1557" t="s">
        <v>5264</v>
      </c>
      <c r="P1557" t="s">
        <v>5256</v>
      </c>
      <c r="Q1557" t="s">
        <v>642</v>
      </c>
      <c r="R1557">
        <v>200</v>
      </c>
      <c r="S1557">
        <v>200</v>
      </c>
      <c r="T1557">
        <v>228</v>
      </c>
      <c r="U1557">
        <v>3</v>
      </c>
      <c r="V1557">
        <v>3</v>
      </c>
      <c r="W1557">
        <v>21</v>
      </c>
      <c r="Y1557" t="s">
        <v>3411</v>
      </c>
      <c r="Z1557" t="s">
        <v>607</v>
      </c>
      <c r="AA1557">
        <v>2.9999999999999997E-4</v>
      </c>
      <c r="AB1557">
        <v>8.0000000000000002E-3</v>
      </c>
      <c r="AC1557">
        <v>1.43E-2</v>
      </c>
      <c r="AD1557" t="s">
        <v>607</v>
      </c>
      <c r="AE1557">
        <v>0.96419999999999995</v>
      </c>
      <c r="AF1557">
        <v>1.01E-2</v>
      </c>
      <c r="AG1557">
        <v>1.6999999999999999E-3</v>
      </c>
      <c r="AH1557">
        <v>4.0000000000000002E-4</v>
      </c>
      <c r="AI1557">
        <v>2.9999999999999997E-4</v>
      </c>
      <c r="AJ1557">
        <v>2.0000000000000001E-4</v>
      </c>
      <c r="AK1557">
        <v>1E-4</v>
      </c>
      <c r="AL1557">
        <v>0</v>
      </c>
      <c r="AM1557">
        <v>6.9999999999999994E-5</v>
      </c>
      <c r="AN1557">
        <v>1.7000000000000001E-4</v>
      </c>
      <c r="AO1557">
        <v>1E-4</v>
      </c>
      <c r="AP1557">
        <v>0</v>
      </c>
      <c r="AQ1557" t="s">
        <v>607</v>
      </c>
      <c r="AR1557" t="s">
        <v>606</v>
      </c>
      <c r="AS1557" t="s">
        <v>606</v>
      </c>
      <c r="AT1557" t="s">
        <v>606</v>
      </c>
      <c r="AU1557" t="s">
        <v>606</v>
      </c>
      <c r="BK1557">
        <v>1.0000000000000001E-5</v>
      </c>
      <c r="BL1557">
        <v>0</v>
      </c>
      <c r="BM1557">
        <v>0</v>
      </c>
      <c r="BN1557">
        <v>0</v>
      </c>
      <c r="BO1557">
        <v>0</v>
      </c>
      <c r="BP1557">
        <v>0</v>
      </c>
      <c r="BQ1557">
        <v>0</v>
      </c>
      <c r="BR1557">
        <v>0</v>
      </c>
      <c r="BS1557">
        <v>1.0000000000000001E-5</v>
      </c>
      <c r="BT1557">
        <v>1.0000000000000001E-5</v>
      </c>
      <c r="BU1557">
        <v>3.0000000000000001E-5</v>
      </c>
      <c r="BV1557">
        <v>0.58199999999999996</v>
      </c>
      <c r="BW1557">
        <v>0.71329920000000002</v>
      </c>
      <c r="BX1557">
        <v>16.8</v>
      </c>
      <c r="BY1557">
        <v>4627.8</v>
      </c>
      <c r="BZ1557">
        <v>193.6</v>
      </c>
      <c r="CB1557">
        <v>111.3</v>
      </c>
      <c r="CC1557">
        <v>3.8429003019999999</v>
      </c>
      <c r="CD1557">
        <v>3.839633837</v>
      </c>
      <c r="CE1557">
        <v>225.87</v>
      </c>
      <c r="CF1557" t="s">
        <v>609</v>
      </c>
      <c r="CG1557">
        <v>15</v>
      </c>
      <c r="CH1557" t="s">
        <v>2590</v>
      </c>
      <c r="CJ1557" t="s">
        <v>2553</v>
      </c>
      <c r="CW1557" t="s">
        <v>5266</v>
      </c>
      <c r="CX1557">
        <v>0</v>
      </c>
      <c r="CY1557" t="s">
        <v>677</v>
      </c>
    </row>
    <row r="1558" spans="2:103" hidden="1">
      <c r="B1558">
        <v>76740</v>
      </c>
      <c r="C1558" t="s">
        <v>4987</v>
      </c>
      <c r="D1558" t="s">
        <v>592</v>
      </c>
      <c r="E1558" t="s">
        <v>3163</v>
      </c>
      <c r="F1558" t="s">
        <v>594</v>
      </c>
      <c r="G1558" t="s">
        <v>5294</v>
      </c>
      <c r="H1558">
        <v>14199</v>
      </c>
      <c r="I1558" t="s">
        <v>616</v>
      </c>
      <c r="J1558" t="s">
        <v>4572</v>
      </c>
      <c r="K1558">
        <v>20152</v>
      </c>
      <c r="L1558" t="s">
        <v>638</v>
      </c>
      <c r="M1558" t="s">
        <v>959</v>
      </c>
      <c r="N1558" t="s">
        <v>5250</v>
      </c>
      <c r="O1558" t="s">
        <v>5264</v>
      </c>
      <c r="P1558" t="s">
        <v>5256</v>
      </c>
      <c r="Q1558" t="s">
        <v>642</v>
      </c>
      <c r="R1558">
        <v>275</v>
      </c>
      <c r="S1558">
        <v>275</v>
      </c>
      <c r="T1558">
        <v>277</v>
      </c>
      <c r="U1558">
        <v>4</v>
      </c>
      <c r="V1558">
        <v>4</v>
      </c>
      <c r="W1558">
        <v>21</v>
      </c>
      <c r="Y1558" t="s">
        <v>4247</v>
      </c>
      <c r="Z1558" t="s">
        <v>607</v>
      </c>
      <c r="AA1558">
        <v>2.9999999999999997E-4</v>
      </c>
      <c r="AB1558">
        <v>7.6E-3</v>
      </c>
      <c r="AC1558">
        <v>1.4200000000000001E-2</v>
      </c>
      <c r="AD1558" t="s">
        <v>607</v>
      </c>
      <c r="AE1558">
        <v>0.96319999999999995</v>
      </c>
      <c r="AF1558">
        <v>1.0200000000000001E-2</v>
      </c>
      <c r="AG1558">
        <v>1.6999999999999999E-3</v>
      </c>
      <c r="AH1558">
        <v>6.9999999999999999E-4</v>
      </c>
      <c r="AI1558">
        <v>5.0000000000000001E-4</v>
      </c>
      <c r="AJ1558">
        <v>2.9999999999999997E-4</v>
      </c>
      <c r="AK1558">
        <v>1E-4</v>
      </c>
      <c r="AL1558">
        <v>1.6000000000000001E-4</v>
      </c>
      <c r="AM1558">
        <v>1.3999999999999999E-4</v>
      </c>
      <c r="AN1558">
        <v>5.2999999999999998E-4</v>
      </c>
      <c r="AO1558">
        <v>9.0000000000000006E-5</v>
      </c>
      <c r="AP1558">
        <v>0</v>
      </c>
      <c r="AQ1558" t="s">
        <v>607</v>
      </c>
      <c r="AR1558" t="s">
        <v>607</v>
      </c>
      <c r="AS1558" t="s">
        <v>606</v>
      </c>
      <c r="AT1558" t="s">
        <v>606</v>
      </c>
      <c r="AU1558" t="s">
        <v>606</v>
      </c>
      <c r="BK1558">
        <v>2.0000000000000002E-5</v>
      </c>
      <c r="BL1558">
        <v>4.0000000000000003E-5</v>
      </c>
      <c r="BM1558">
        <v>1.0000000000000001E-5</v>
      </c>
      <c r="BN1558">
        <v>0</v>
      </c>
      <c r="BO1558">
        <v>0</v>
      </c>
      <c r="BP1558">
        <v>1.0000000000000001E-5</v>
      </c>
      <c r="BQ1558">
        <v>0</v>
      </c>
      <c r="BR1558">
        <v>1E-4</v>
      </c>
      <c r="BS1558">
        <v>2.0000000000000002E-5</v>
      </c>
      <c r="BT1558">
        <v>2.0000000000000002E-5</v>
      </c>
      <c r="BU1558">
        <v>6.0000000000000002E-5</v>
      </c>
      <c r="BV1558">
        <v>0.58499999999999996</v>
      </c>
      <c r="BW1558">
        <v>0.71697599999999995</v>
      </c>
      <c r="BX1558">
        <v>16.899999999999999</v>
      </c>
      <c r="BY1558">
        <v>4626.6000000000004</v>
      </c>
      <c r="BZ1558">
        <v>193.9</v>
      </c>
      <c r="CB1558">
        <v>108.6</v>
      </c>
      <c r="CC1558">
        <v>3.749676306</v>
      </c>
      <c r="CD1558">
        <v>3.746489081</v>
      </c>
      <c r="CE1558">
        <v>220.54</v>
      </c>
      <c r="CF1558" t="s">
        <v>609</v>
      </c>
      <c r="CG1558">
        <v>30</v>
      </c>
      <c r="CH1558" t="s">
        <v>2578</v>
      </c>
      <c r="CJ1558" t="s">
        <v>2557</v>
      </c>
      <c r="CU1558">
        <v>456.3</v>
      </c>
      <c r="CV1558">
        <v>451.1</v>
      </c>
      <c r="CW1558" t="s">
        <v>5266</v>
      </c>
      <c r="CX1558">
        <v>0</v>
      </c>
      <c r="CY1558" t="s">
        <v>677</v>
      </c>
    </row>
    <row r="1559" spans="2:103" hidden="1">
      <c r="B1559">
        <v>76733</v>
      </c>
      <c r="C1559" t="s">
        <v>2597</v>
      </c>
      <c r="D1559" t="s">
        <v>592</v>
      </c>
      <c r="E1559" t="s">
        <v>3163</v>
      </c>
      <c r="F1559" t="s">
        <v>594</v>
      </c>
      <c r="G1559" t="s">
        <v>5295</v>
      </c>
      <c r="H1559">
        <v>9726</v>
      </c>
      <c r="I1559" t="s">
        <v>616</v>
      </c>
      <c r="J1559" t="s">
        <v>4544</v>
      </c>
      <c r="L1559" t="s">
        <v>638</v>
      </c>
      <c r="N1559" t="s">
        <v>5250</v>
      </c>
      <c r="O1559" t="s">
        <v>5264</v>
      </c>
      <c r="P1559" t="s">
        <v>5256</v>
      </c>
      <c r="Q1559" t="s">
        <v>642</v>
      </c>
      <c r="R1559">
        <v>225</v>
      </c>
      <c r="S1559">
        <v>225</v>
      </c>
      <c r="T1559">
        <v>283</v>
      </c>
      <c r="U1559">
        <v>8</v>
      </c>
      <c r="V1559">
        <v>8</v>
      </c>
      <c r="W1559">
        <v>21</v>
      </c>
      <c r="Y1559" t="s">
        <v>4178</v>
      </c>
      <c r="Z1559" t="s">
        <v>607</v>
      </c>
      <c r="AA1559">
        <v>2.9999999999999997E-4</v>
      </c>
      <c r="AB1559">
        <v>8.0999999999999996E-3</v>
      </c>
      <c r="AC1559">
        <v>1.4999999999999999E-2</v>
      </c>
      <c r="AD1559" t="s">
        <v>607</v>
      </c>
      <c r="AE1559">
        <v>0.96240000000000003</v>
      </c>
      <c r="AF1559">
        <v>1.01E-2</v>
      </c>
      <c r="AG1559">
        <v>1.6000000000000001E-3</v>
      </c>
      <c r="AH1559">
        <v>5.9999999999999995E-4</v>
      </c>
      <c r="AI1559">
        <v>2.9999999999999997E-4</v>
      </c>
      <c r="AJ1559">
        <v>2.0000000000000001E-4</v>
      </c>
      <c r="AK1559">
        <v>1E-4</v>
      </c>
      <c r="AL1559">
        <v>1.6000000000000001E-4</v>
      </c>
      <c r="AM1559">
        <v>1.2999999999999999E-4</v>
      </c>
      <c r="AN1559">
        <v>6.2E-4</v>
      </c>
      <c r="AO1559">
        <v>1E-4</v>
      </c>
      <c r="AP1559">
        <v>0</v>
      </c>
      <c r="AQ1559" t="s">
        <v>607</v>
      </c>
      <c r="AR1559" t="s">
        <v>607</v>
      </c>
      <c r="AS1559" t="s">
        <v>606</v>
      </c>
      <c r="AT1559" t="s">
        <v>606</v>
      </c>
      <c r="AU1559" t="s">
        <v>606</v>
      </c>
      <c r="BK1559">
        <v>2.0000000000000002E-5</v>
      </c>
      <c r="BL1559">
        <v>4.0000000000000003E-5</v>
      </c>
      <c r="BM1559">
        <v>0</v>
      </c>
      <c r="BN1559">
        <v>0</v>
      </c>
      <c r="BO1559">
        <v>0</v>
      </c>
      <c r="BP1559">
        <v>0</v>
      </c>
      <c r="BQ1559">
        <v>0</v>
      </c>
      <c r="BR1559">
        <v>1E-4</v>
      </c>
      <c r="BS1559">
        <v>2.0000000000000002E-5</v>
      </c>
      <c r="BT1559">
        <v>3.0000000000000001E-5</v>
      </c>
      <c r="BU1559">
        <v>8.0000000000000007E-5</v>
      </c>
      <c r="BV1559">
        <v>0.58499999999999996</v>
      </c>
      <c r="BW1559">
        <v>0.71697599999999995</v>
      </c>
      <c r="BX1559">
        <v>16.899999999999999</v>
      </c>
      <c r="BY1559">
        <v>4628</v>
      </c>
      <c r="BZ1559">
        <v>193.9</v>
      </c>
      <c r="CB1559">
        <v>108.2</v>
      </c>
      <c r="CC1559">
        <v>3.7358653429999999</v>
      </c>
      <c r="CD1559">
        <v>3.7326898580000001</v>
      </c>
      <c r="CE1559">
        <v>219.66</v>
      </c>
      <c r="CF1559" t="s">
        <v>609</v>
      </c>
      <c r="CG1559">
        <v>30</v>
      </c>
      <c r="CH1559" t="s">
        <v>2599</v>
      </c>
      <c r="CI1559" t="s">
        <v>157</v>
      </c>
      <c r="CJ1559" t="s">
        <v>2600</v>
      </c>
      <c r="CW1559" t="s">
        <v>5266</v>
      </c>
      <c r="CX1559">
        <v>0</v>
      </c>
      <c r="CY1559" t="s">
        <v>677</v>
      </c>
    </row>
    <row r="1560" spans="2:103" hidden="1">
      <c r="B1560">
        <v>76732</v>
      </c>
      <c r="C1560" t="s">
        <v>3382</v>
      </c>
      <c r="D1560" t="s">
        <v>592</v>
      </c>
      <c r="E1560" t="s">
        <v>3163</v>
      </c>
      <c r="F1560" t="s">
        <v>594</v>
      </c>
      <c r="G1560" t="s">
        <v>5296</v>
      </c>
      <c r="H1560">
        <v>19736</v>
      </c>
      <c r="I1560" t="s">
        <v>616</v>
      </c>
      <c r="J1560" t="s">
        <v>4586</v>
      </c>
      <c r="K1560">
        <v>18248</v>
      </c>
      <c r="L1560" t="s">
        <v>638</v>
      </c>
      <c r="M1560" t="s">
        <v>4169</v>
      </c>
      <c r="N1560" t="s">
        <v>5250</v>
      </c>
      <c r="O1560" t="s">
        <v>5264</v>
      </c>
      <c r="P1560" t="s">
        <v>5256</v>
      </c>
      <c r="Q1560" t="s">
        <v>642</v>
      </c>
      <c r="R1560">
        <v>200</v>
      </c>
      <c r="S1560">
        <v>200</v>
      </c>
      <c r="T1560">
        <v>200</v>
      </c>
      <c r="U1560">
        <v>9</v>
      </c>
      <c r="V1560">
        <v>9</v>
      </c>
      <c r="W1560">
        <v>21</v>
      </c>
      <c r="Y1560" t="s">
        <v>4247</v>
      </c>
      <c r="Z1560" t="s">
        <v>607</v>
      </c>
      <c r="AA1560">
        <v>2.9999999999999997E-4</v>
      </c>
      <c r="AB1560">
        <v>8.5000000000000006E-3</v>
      </c>
      <c r="AC1560">
        <v>1.46E-2</v>
      </c>
      <c r="AD1560" t="s">
        <v>607</v>
      </c>
      <c r="AE1560">
        <v>0.96250000000000002</v>
      </c>
      <c r="AF1560">
        <v>1.04E-2</v>
      </c>
      <c r="AG1560">
        <v>2.0999999999999999E-3</v>
      </c>
      <c r="AH1560">
        <v>5.0000000000000001E-4</v>
      </c>
      <c r="AI1560">
        <v>4.0000000000000002E-4</v>
      </c>
      <c r="AJ1560">
        <v>2.0000000000000001E-4</v>
      </c>
      <c r="AK1560">
        <v>1E-4</v>
      </c>
      <c r="AL1560">
        <v>3.0000000000000001E-5</v>
      </c>
      <c r="AM1560">
        <v>6.9999999999999994E-5</v>
      </c>
      <c r="AN1560">
        <v>6.9999999999999994E-5</v>
      </c>
      <c r="AO1560">
        <v>9.0000000000000006E-5</v>
      </c>
      <c r="AP1560">
        <v>0</v>
      </c>
      <c r="AQ1560" t="s">
        <v>607</v>
      </c>
      <c r="AR1560" t="s">
        <v>607</v>
      </c>
      <c r="AS1560" t="s">
        <v>607</v>
      </c>
      <c r="AT1560" t="s">
        <v>607</v>
      </c>
      <c r="AU1560" t="s">
        <v>606</v>
      </c>
      <c r="BK1560">
        <v>1.0000000000000001E-5</v>
      </c>
      <c r="BL1560">
        <v>2.0000000000000002E-5</v>
      </c>
      <c r="BM1560">
        <v>1.0000000000000001E-5</v>
      </c>
      <c r="BN1560">
        <v>0</v>
      </c>
      <c r="BO1560">
        <v>0</v>
      </c>
      <c r="BP1560">
        <v>1.0000000000000001E-5</v>
      </c>
      <c r="BQ1560">
        <v>0</v>
      </c>
      <c r="BR1560">
        <v>5.0000000000000002E-5</v>
      </c>
      <c r="BS1560">
        <v>1.0000000000000001E-5</v>
      </c>
      <c r="BT1560">
        <v>1.0000000000000001E-5</v>
      </c>
      <c r="BU1560">
        <v>2.0000000000000002E-5</v>
      </c>
      <c r="BV1560">
        <v>0.58399999999999996</v>
      </c>
      <c r="BW1560">
        <v>0.71575040000000001</v>
      </c>
      <c r="BX1560">
        <v>16.899999999999999</v>
      </c>
      <c r="BY1560">
        <v>4627.8</v>
      </c>
      <c r="BZ1560">
        <v>193.7</v>
      </c>
      <c r="CB1560">
        <v>112.3</v>
      </c>
      <c r="CC1560">
        <v>3.8774277079999999</v>
      </c>
      <c r="CD1560">
        <v>3.8741318950000001</v>
      </c>
      <c r="CE1560">
        <v>227.56</v>
      </c>
      <c r="CF1560" t="s">
        <v>609</v>
      </c>
      <c r="CG1560">
        <v>10</v>
      </c>
      <c r="CH1560" t="s">
        <v>2574</v>
      </c>
      <c r="CJ1560" t="s">
        <v>2575</v>
      </c>
      <c r="CU1560">
        <v>455.2</v>
      </c>
      <c r="CV1560">
        <v>450</v>
      </c>
      <c r="CW1560" t="s">
        <v>5266</v>
      </c>
      <c r="CX1560">
        <v>0</v>
      </c>
      <c r="CY1560" t="s">
        <v>677</v>
      </c>
    </row>
    <row r="1561" spans="2:103" hidden="1">
      <c r="B1561">
        <v>80625</v>
      </c>
      <c r="C1561" t="s">
        <v>1917</v>
      </c>
      <c r="D1561" t="s">
        <v>592</v>
      </c>
      <c r="E1561" t="s">
        <v>614</v>
      </c>
      <c r="F1561" t="s">
        <v>594</v>
      </c>
      <c r="G1561" t="s">
        <v>5297</v>
      </c>
      <c r="H1561">
        <v>13990</v>
      </c>
      <c r="I1561" t="s">
        <v>616</v>
      </c>
      <c r="J1561" t="s">
        <v>3004</v>
      </c>
      <c r="L1561" t="s">
        <v>617</v>
      </c>
      <c r="N1561" t="s">
        <v>5298</v>
      </c>
      <c r="O1561" t="s">
        <v>5264</v>
      </c>
      <c r="P1561" t="s">
        <v>5299</v>
      </c>
      <c r="Q1561" t="s">
        <v>4575</v>
      </c>
      <c r="R1561">
        <v>270</v>
      </c>
      <c r="S1561">
        <v>270</v>
      </c>
      <c r="T1561">
        <v>194</v>
      </c>
      <c r="U1561">
        <v>15</v>
      </c>
      <c r="V1561">
        <v>15</v>
      </c>
      <c r="W1561">
        <v>21</v>
      </c>
      <c r="Z1561" t="s">
        <v>607</v>
      </c>
      <c r="AA1561">
        <v>1E-4</v>
      </c>
      <c r="AB1561">
        <v>3.5000000000000001E-3</v>
      </c>
      <c r="AC1561">
        <v>0.1086</v>
      </c>
      <c r="AD1561">
        <v>2.0000000000000001E-4</v>
      </c>
      <c r="AE1561">
        <v>0.88619999999999999</v>
      </c>
      <c r="AF1561">
        <v>1E-3</v>
      </c>
      <c r="AG1561">
        <v>4.0000000000000002E-4</v>
      </c>
      <c r="AH1561" t="s">
        <v>607</v>
      </c>
      <c r="AI1561" t="s">
        <v>607</v>
      </c>
      <c r="AJ1561" t="s">
        <v>607</v>
      </c>
      <c r="AK1561" t="s">
        <v>607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 t="s">
        <v>606</v>
      </c>
      <c r="AR1561" t="s">
        <v>606</v>
      </c>
      <c r="AS1561" t="s">
        <v>606</v>
      </c>
      <c r="AT1561" t="s">
        <v>606</v>
      </c>
      <c r="AU1561" t="s">
        <v>606</v>
      </c>
      <c r="BK1561">
        <v>0</v>
      </c>
      <c r="BL1561">
        <v>0</v>
      </c>
      <c r="BM1561">
        <v>0</v>
      </c>
      <c r="BN1561">
        <v>0</v>
      </c>
      <c r="BO1561">
        <v>0</v>
      </c>
      <c r="BP1561">
        <v>0</v>
      </c>
      <c r="BQ1561">
        <v>0</v>
      </c>
      <c r="BR1561">
        <v>0</v>
      </c>
      <c r="BS1561">
        <v>0</v>
      </c>
      <c r="BT1561">
        <v>0</v>
      </c>
      <c r="BU1561">
        <v>0</v>
      </c>
      <c r="BV1561">
        <v>0.66300000000000003</v>
      </c>
      <c r="BW1561">
        <v>0.81257279999999998</v>
      </c>
      <c r="BX1561">
        <v>19.2</v>
      </c>
      <c r="BY1561">
        <v>4897</v>
      </c>
      <c r="BZ1561">
        <v>202.9</v>
      </c>
      <c r="CB1561">
        <v>113</v>
      </c>
      <c r="CC1561">
        <v>3.9015968929999998</v>
      </c>
      <c r="CD1561">
        <v>3.898280535</v>
      </c>
      <c r="CE1561">
        <v>229.36</v>
      </c>
      <c r="CF1561" t="s">
        <v>609</v>
      </c>
      <c r="CG1561">
        <v>220</v>
      </c>
      <c r="CH1561" t="s">
        <v>5300</v>
      </c>
      <c r="CJ1561" t="s">
        <v>1578</v>
      </c>
      <c r="CW1561" t="s">
        <v>5301</v>
      </c>
      <c r="CX1561">
        <v>0</v>
      </c>
      <c r="CY1561" t="s">
        <v>677</v>
      </c>
    </row>
    <row r="1562" spans="2:103" hidden="1">
      <c r="C1562" t="s">
        <v>2629</v>
      </c>
      <c r="D1562" t="s">
        <v>592</v>
      </c>
      <c r="E1562" t="s">
        <v>3163</v>
      </c>
      <c r="F1562" t="s">
        <v>594</v>
      </c>
      <c r="G1562" t="s">
        <v>5302</v>
      </c>
      <c r="H1562">
        <v>14009</v>
      </c>
      <c r="I1562" t="s">
        <v>616</v>
      </c>
      <c r="J1562" t="s">
        <v>4564</v>
      </c>
      <c r="L1562" t="s">
        <v>2632</v>
      </c>
      <c r="N1562" t="s">
        <v>5298</v>
      </c>
      <c r="O1562" t="s">
        <v>5264</v>
      </c>
      <c r="P1562" t="s">
        <v>5303</v>
      </c>
      <c r="Q1562" t="s">
        <v>2634</v>
      </c>
      <c r="R1562">
        <v>560</v>
      </c>
      <c r="S1562">
        <v>560</v>
      </c>
      <c r="T1562">
        <v>449</v>
      </c>
      <c r="U1562">
        <v>16</v>
      </c>
      <c r="V1562">
        <v>16</v>
      </c>
      <c r="W1562">
        <v>23</v>
      </c>
      <c r="Y1562" t="s">
        <v>5304</v>
      </c>
      <c r="Z1562" t="s">
        <v>607</v>
      </c>
      <c r="AA1562">
        <v>1E-4</v>
      </c>
      <c r="AB1562">
        <v>2.8E-3</v>
      </c>
      <c r="AC1562">
        <v>0.10630000000000001</v>
      </c>
      <c r="AD1562" t="s">
        <v>607</v>
      </c>
      <c r="AE1562">
        <v>0.8891</v>
      </c>
      <c r="AF1562">
        <v>8.9999999999999998E-4</v>
      </c>
      <c r="AG1562">
        <v>5.9999999999999995E-4</v>
      </c>
      <c r="AH1562">
        <v>1E-4</v>
      </c>
      <c r="AI1562" t="s">
        <v>607</v>
      </c>
      <c r="AJ1562" t="s">
        <v>607</v>
      </c>
      <c r="AK1562" t="s">
        <v>607</v>
      </c>
      <c r="AL1562">
        <v>6.0000000000000002E-5</v>
      </c>
      <c r="AM1562">
        <v>0</v>
      </c>
      <c r="AN1562">
        <v>0</v>
      </c>
      <c r="AO1562">
        <v>0</v>
      </c>
      <c r="AP1562">
        <v>0</v>
      </c>
      <c r="AQ1562" t="s">
        <v>607</v>
      </c>
      <c r="AR1562" t="s">
        <v>607</v>
      </c>
      <c r="AS1562" t="s">
        <v>606</v>
      </c>
      <c r="AT1562" t="s">
        <v>606</v>
      </c>
      <c r="AU1562" t="s">
        <v>606</v>
      </c>
      <c r="BK1562">
        <v>0</v>
      </c>
      <c r="BL1562">
        <v>4.0000000000000003E-5</v>
      </c>
      <c r="BM1562">
        <v>0</v>
      </c>
      <c r="BN1562">
        <v>0</v>
      </c>
      <c r="BO1562">
        <v>0</v>
      </c>
      <c r="BP1562">
        <v>0</v>
      </c>
      <c r="BQ1562">
        <v>0</v>
      </c>
      <c r="BR1562">
        <v>0</v>
      </c>
      <c r="BS1562">
        <v>0</v>
      </c>
      <c r="BT1562">
        <v>0</v>
      </c>
      <c r="BU1562">
        <v>0</v>
      </c>
      <c r="BV1562">
        <v>0.66100000000000003</v>
      </c>
      <c r="BW1562">
        <v>0.8101216</v>
      </c>
      <c r="BX1562">
        <v>19.100000000000001</v>
      </c>
      <c r="BY1562">
        <v>4890</v>
      </c>
      <c r="BZ1562">
        <v>202.7</v>
      </c>
      <c r="CB1562">
        <v>104.9</v>
      </c>
      <c r="CC1562">
        <v>3.621924903</v>
      </c>
      <c r="CD1562">
        <v>3.6188462669999999</v>
      </c>
      <c r="CE1562">
        <v>210.41</v>
      </c>
      <c r="CF1562" t="s">
        <v>609</v>
      </c>
      <c r="CG1562">
        <v>11</v>
      </c>
      <c r="CH1562" t="s">
        <v>2635</v>
      </c>
      <c r="CJ1562" t="s">
        <v>2636</v>
      </c>
      <c r="CW1562" t="s">
        <v>5301</v>
      </c>
      <c r="CX1562">
        <v>0</v>
      </c>
      <c r="CY1562" t="s">
        <v>677</v>
      </c>
    </row>
    <row r="1563" spans="2:103" hidden="1">
      <c r="B1563">
        <v>79039</v>
      </c>
      <c r="C1563" t="s">
        <v>1741</v>
      </c>
      <c r="D1563" t="s">
        <v>592</v>
      </c>
      <c r="E1563" t="s">
        <v>3163</v>
      </c>
      <c r="F1563" t="s">
        <v>594</v>
      </c>
      <c r="G1563" t="s">
        <v>5305</v>
      </c>
      <c r="H1563">
        <v>17210</v>
      </c>
      <c r="I1563" t="s">
        <v>616</v>
      </c>
      <c r="J1563" t="s">
        <v>1302</v>
      </c>
      <c r="L1563" t="s">
        <v>617</v>
      </c>
      <c r="N1563" t="s">
        <v>5298</v>
      </c>
      <c r="O1563" t="s">
        <v>5246</v>
      </c>
      <c r="P1563" t="s">
        <v>5299</v>
      </c>
      <c r="Q1563" t="s">
        <v>777</v>
      </c>
      <c r="R1563">
        <v>100</v>
      </c>
      <c r="S1563">
        <v>100</v>
      </c>
      <c r="T1563">
        <v>128</v>
      </c>
      <c r="U1563">
        <v>11</v>
      </c>
      <c r="V1563">
        <v>11</v>
      </c>
      <c r="W1563">
        <v>21</v>
      </c>
      <c r="Y1563" t="s">
        <v>4247</v>
      </c>
      <c r="Z1563" t="s">
        <v>607</v>
      </c>
      <c r="AA1563">
        <v>5.9999999999999995E-4</v>
      </c>
      <c r="AB1563">
        <v>1.3599999999999999E-2</v>
      </c>
      <c r="AC1563">
        <v>2.8899999999999999E-2</v>
      </c>
      <c r="AD1563" t="s">
        <v>607</v>
      </c>
      <c r="AE1563">
        <v>0.94299999999999995</v>
      </c>
      <c r="AF1563">
        <v>9.4000000000000004E-3</v>
      </c>
      <c r="AG1563">
        <v>1.4E-3</v>
      </c>
      <c r="AH1563">
        <v>5.0000000000000001E-4</v>
      </c>
      <c r="AI1563">
        <v>4.0000000000000002E-4</v>
      </c>
      <c r="AJ1563">
        <v>4.0000000000000002E-4</v>
      </c>
      <c r="AK1563">
        <v>2.9999999999999997E-4</v>
      </c>
      <c r="AL1563">
        <v>3.8999999999999999E-4</v>
      </c>
      <c r="AM1563">
        <v>1.2999999999999999E-4</v>
      </c>
      <c r="AN1563">
        <v>4.2000000000000002E-4</v>
      </c>
      <c r="AO1563">
        <v>9.0000000000000006E-5</v>
      </c>
      <c r="AP1563">
        <v>0</v>
      </c>
      <c r="AQ1563" t="s">
        <v>607</v>
      </c>
      <c r="AR1563" t="s">
        <v>607</v>
      </c>
      <c r="AS1563" t="s">
        <v>606</v>
      </c>
      <c r="AT1563" t="s">
        <v>606</v>
      </c>
      <c r="AU1563" t="s">
        <v>606</v>
      </c>
      <c r="BK1563">
        <v>1.0000000000000001E-5</v>
      </c>
      <c r="BL1563">
        <v>5.0000000000000002E-5</v>
      </c>
      <c r="BM1563">
        <v>0</v>
      </c>
      <c r="BN1563">
        <v>0</v>
      </c>
      <c r="BO1563">
        <v>0</v>
      </c>
      <c r="BP1563">
        <v>1.0000000000000001E-5</v>
      </c>
      <c r="BQ1563">
        <v>0</v>
      </c>
      <c r="BR1563">
        <v>2.5999999999999998E-4</v>
      </c>
      <c r="BS1563">
        <v>3.0000000000000001E-5</v>
      </c>
      <c r="BT1563">
        <v>3.0000000000000001E-5</v>
      </c>
      <c r="BU1563">
        <v>8.0000000000000007E-5</v>
      </c>
      <c r="BV1563">
        <v>0.60199999999999998</v>
      </c>
      <c r="BW1563">
        <v>0.7378112</v>
      </c>
      <c r="BX1563">
        <v>17.399999999999999</v>
      </c>
      <c r="BY1563">
        <v>4657.7</v>
      </c>
      <c r="BZ1563">
        <v>195.2</v>
      </c>
      <c r="CB1563">
        <v>106.2</v>
      </c>
      <c r="CC1563">
        <v>3.6668105309999999</v>
      </c>
      <c r="CD1563">
        <v>3.663693742</v>
      </c>
      <c r="CE1563">
        <v>215.53</v>
      </c>
      <c r="CF1563" t="s">
        <v>609</v>
      </c>
      <c r="CG1563">
        <v>10</v>
      </c>
      <c r="CH1563" t="s">
        <v>778</v>
      </c>
      <c r="CJ1563" t="s">
        <v>624</v>
      </c>
      <c r="CW1563" t="s">
        <v>5301</v>
      </c>
      <c r="CX1563">
        <v>0</v>
      </c>
      <c r="CY1563" t="s">
        <v>677</v>
      </c>
    </row>
    <row r="1564" spans="2:103" hidden="1">
      <c r="B1564">
        <v>79038</v>
      </c>
      <c r="C1564" t="s">
        <v>1741</v>
      </c>
      <c r="D1564" t="s">
        <v>592</v>
      </c>
      <c r="E1564" t="s">
        <v>3163</v>
      </c>
      <c r="F1564" t="s">
        <v>594</v>
      </c>
      <c r="G1564" t="s">
        <v>5306</v>
      </c>
      <c r="H1564">
        <v>17238</v>
      </c>
      <c r="I1564" t="s">
        <v>616</v>
      </c>
      <c r="J1564" t="s">
        <v>1302</v>
      </c>
      <c r="L1564" t="s">
        <v>617</v>
      </c>
      <c r="N1564" t="s">
        <v>5298</v>
      </c>
      <c r="O1564" t="s">
        <v>5246</v>
      </c>
      <c r="P1564" t="s">
        <v>5299</v>
      </c>
      <c r="Q1564" t="s">
        <v>4928</v>
      </c>
      <c r="R1564">
        <v>380</v>
      </c>
      <c r="S1564">
        <v>380</v>
      </c>
      <c r="T1564">
        <v>408</v>
      </c>
      <c r="U1564">
        <v>8</v>
      </c>
      <c r="V1564">
        <v>8</v>
      </c>
      <c r="W1564">
        <v>21</v>
      </c>
      <c r="Y1564" t="s">
        <v>5307</v>
      </c>
      <c r="Z1564" t="s">
        <v>607</v>
      </c>
      <c r="AA1564">
        <v>2.0000000000000001E-4</v>
      </c>
      <c r="AB1564">
        <v>5.4000000000000003E-3</v>
      </c>
      <c r="AC1564">
        <v>3.8699999999999998E-2</v>
      </c>
      <c r="AD1564" t="s">
        <v>607</v>
      </c>
      <c r="AE1564">
        <v>0.94940000000000002</v>
      </c>
      <c r="AF1564">
        <v>5.7999999999999996E-3</v>
      </c>
      <c r="AG1564">
        <v>2.0000000000000001E-4</v>
      </c>
      <c r="AH1564" t="s">
        <v>607</v>
      </c>
      <c r="AI1564" t="s">
        <v>607</v>
      </c>
      <c r="AJ1564" t="s">
        <v>607</v>
      </c>
      <c r="AK1564" t="s">
        <v>607</v>
      </c>
      <c r="AL1564">
        <v>0</v>
      </c>
      <c r="AM1564">
        <v>0</v>
      </c>
      <c r="AN1564">
        <v>2.0000000000000002E-5</v>
      </c>
      <c r="AO1564">
        <v>0</v>
      </c>
      <c r="AP1564">
        <v>0</v>
      </c>
      <c r="AQ1564" t="s">
        <v>607</v>
      </c>
      <c r="AR1564" t="s">
        <v>607</v>
      </c>
      <c r="AS1564" t="s">
        <v>606</v>
      </c>
      <c r="AT1564" t="s">
        <v>606</v>
      </c>
      <c r="AU1564" t="s">
        <v>606</v>
      </c>
      <c r="BK1564">
        <v>0</v>
      </c>
      <c r="BL1564">
        <v>0</v>
      </c>
      <c r="BM1564">
        <v>1.8000000000000001E-4</v>
      </c>
      <c r="BN1564">
        <v>1.0000000000000001E-5</v>
      </c>
      <c r="BO1564">
        <v>2.0000000000000002E-5</v>
      </c>
      <c r="BP1564">
        <v>6.9999999999999994E-5</v>
      </c>
      <c r="BQ1564">
        <v>0</v>
      </c>
      <c r="BR1564">
        <v>0</v>
      </c>
      <c r="BS1564">
        <v>0</v>
      </c>
      <c r="BT1564">
        <v>0</v>
      </c>
      <c r="BU1564">
        <v>0</v>
      </c>
      <c r="BV1564">
        <v>0.59899999999999998</v>
      </c>
      <c r="BW1564">
        <v>0.73413439999999996</v>
      </c>
      <c r="BX1564">
        <v>17.3</v>
      </c>
      <c r="BY1564">
        <v>4700.1000000000004</v>
      </c>
      <c r="BZ1564">
        <v>195.4</v>
      </c>
      <c r="CB1564">
        <v>102.4</v>
      </c>
      <c r="CC1564">
        <v>3.5356063880000002</v>
      </c>
      <c r="CD1564">
        <v>3.532601122</v>
      </c>
      <c r="CE1564">
        <v>191.84</v>
      </c>
      <c r="CF1564" t="s">
        <v>609</v>
      </c>
      <c r="CG1564">
        <v>2.5</v>
      </c>
      <c r="CH1564" t="s">
        <v>787</v>
      </c>
      <c r="CJ1564" t="s">
        <v>624</v>
      </c>
      <c r="CW1564" t="s">
        <v>5301</v>
      </c>
      <c r="CX1564">
        <v>0</v>
      </c>
      <c r="CY1564" t="s">
        <v>677</v>
      </c>
    </row>
    <row r="1565" spans="2:103" hidden="1">
      <c r="B1565">
        <v>83942</v>
      </c>
      <c r="C1565" t="s">
        <v>2139</v>
      </c>
      <c r="D1565" t="s">
        <v>592</v>
      </c>
      <c r="E1565" t="s">
        <v>3163</v>
      </c>
      <c r="F1565" t="s">
        <v>594</v>
      </c>
      <c r="G1565" t="s">
        <v>5308</v>
      </c>
      <c r="H1565">
        <v>17507</v>
      </c>
      <c r="I1565" t="s">
        <v>616</v>
      </c>
      <c r="J1565" t="s">
        <v>1302</v>
      </c>
      <c r="L1565" t="s">
        <v>617</v>
      </c>
      <c r="N1565" t="s">
        <v>5298</v>
      </c>
      <c r="O1565" t="s">
        <v>5246</v>
      </c>
      <c r="P1565" t="s">
        <v>5303</v>
      </c>
      <c r="Q1565" t="s">
        <v>4040</v>
      </c>
      <c r="R1565">
        <v>2600</v>
      </c>
      <c r="S1565">
        <v>2600</v>
      </c>
      <c r="T1565">
        <v>2083</v>
      </c>
      <c r="U1565">
        <v>30</v>
      </c>
      <c r="V1565">
        <v>30</v>
      </c>
      <c r="W1565">
        <v>23</v>
      </c>
      <c r="Y1565" t="s">
        <v>5309</v>
      </c>
      <c r="Z1565" t="s">
        <v>607</v>
      </c>
      <c r="AA1565">
        <v>4.0000000000000002E-4</v>
      </c>
      <c r="AB1565">
        <v>7.6E-3</v>
      </c>
      <c r="AC1565">
        <v>6.0000000000000001E-3</v>
      </c>
      <c r="AD1565" t="s">
        <v>606</v>
      </c>
      <c r="AE1565">
        <v>0.97809999999999997</v>
      </c>
      <c r="AF1565">
        <v>5.5999999999999999E-3</v>
      </c>
      <c r="AG1565">
        <v>6.9999999999999999E-4</v>
      </c>
      <c r="AH1565">
        <v>2.0000000000000001E-4</v>
      </c>
      <c r="AI1565">
        <v>1E-4</v>
      </c>
      <c r="AJ1565">
        <v>2.0000000000000001E-4</v>
      </c>
      <c r="AK1565">
        <v>1E-4</v>
      </c>
      <c r="AL1565">
        <v>1.4999999999999999E-4</v>
      </c>
      <c r="AM1565">
        <v>5.0000000000000002E-5</v>
      </c>
      <c r="AN1565">
        <v>4.4999999999999999E-4</v>
      </c>
      <c r="AO1565">
        <v>1E-4</v>
      </c>
      <c r="AP1565">
        <v>0</v>
      </c>
      <c r="AQ1565" t="s">
        <v>607</v>
      </c>
      <c r="AR1565" t="s">
        <v>606</v>
      </c>
      <c r="AS1565" t="s">
        <v>606</v>
      </c>
      <c r="AT1565" t="s">
        <v>606</v>
      </c>
      <c r="AU1565" t="s">
        <v>606</v>
      </c>
      <c r="BK1565">
        <v>1.0000000000000001E-5</v>
      </c>
      <c r="BL1565">
        <v>3.0000000000000001E-5</v>
      </c>
      <c r="BM1565">
        <v>0</v>
      </c>
      <c r="BN1565">
        <v>0</v>
      </c>
      <c r="BO1565">
        <v>0</v>
      </c>
      <c r="BP1565">
        <v>0</v>
      </c>
      <c r="BQ1565">
        <v>0</v>
      </c>
      <c r="BR1565">
        <v>1.2E-4</v>
      </c>
      <c r="BS1565">
        <v>2.0000000000000002E-5</v>
      </c>
      <c r="BT1565">
        <v>2.0000000000000002E-5</v>
      </c>
      <c r="BU1565">
        <v>5.0000000000000002E-5</v>
      </c>
      <c r="BV1565">
        <v>0.57099999999999995</v>
      </c>
      <c r="BW1565">
        <v>0.69981760000000004</v>
      </c>
      <c r="BX1565">
        <v>16.5</v>
      </c>
      <c r="BY1565">
        <v>4603.8999999999996</v>
      </c>
      <c r="BZ1565">
        <v>192</v>
      </c>
      <c r="CB1565">
        <v>106.9</v>
      </c>
      <c r="CC1565">
        <v>3.6909797150000001</v>
      </c>
      <c r="CD1565">
        <v>3.6878423819999999</v>
      </c>
      <c r="CE1565">
        <v>217.08</v>
      </c>
      <c r="CF1565" t="s">
        <v>609</v>
      </c>
      <c r="CG1565">
        <v>0</v>
      </c>
      <c r="CH1565" t="s">
        <v>2457</v>
      </c>
      <c r="CJ1565" t="s">
        <v>624</v>
      </c>
      <c r="CW1565" t="s">
        <v>5301</v>
      </c>
      <c r="CX1565">
        <v>0</v>
      </c>
      <c r="CY1565" t="s">
        <v>677</v>
      </c>
    </row>
    <row r="1566" spans="2:103" hidden="1">
      <c r="B1566">
        <v>79037</v>
      </c>
      <c r="C1566" t="s">
        <v>1741</v>
      </c>
      <c r="D1566" t="s">
        <v>592</v>
      </c>
      <c r="E1566" t="s">
        <v>3163</v>
      </c>
      <c r="F1566" t="s">
        <v>594</v>
      </c>
      <c r="G1566" t="s">
        <v>5310</v>
      </c>
      <c r="H1566">
        <v>15096</v>
      </c>
      <c r="I1566" t="s">
        <v>616</v>
      </c>
      <c r="J1566" t="s">
        <v>1302</v>
      </c>
      <c r="L1566" t="s">
        <v>617</v>
      </c>
      <c r="N1566" t="s">
        <v>5298</v>
      </c>
      <c r="O1566" t="s">
        <v>5246</v>
      </c>
      <c r="P1566" t="s">
        <v>5299</v>
      </c>
      <c r="Q1566" t="s">
        <v>783</v>
      </c>
      <c r="R1566">
        <v>350</v>
      </c>
      <c r="S1566">
        <v>350</v>
      </c>
      <c r="T1566">
        <v>371</v>
      </c>
      <c r="U1566">
        <v>5</v>
      </c>
      <c r="V1566">
        <v>5</v>
      </c>
      <c r="W1566">
        <v>21</v>
      </c>
      <c r="Y1566" t="s">
        <v>4038</v>
      </c>
      <c r="Z1566">
        <v>1E-4</v>
      </c>
      <c r="AA1566">
        <v>1E-4</v>
      </c>
      <c r="AB1566">
        <v>3.3999999999999998E-3</v>
      </c>
      <c r="AC1566">
        <v>0.1082</v>
      </c>
      <c r="AD1566">
        <v>1E-4</v>
      </c>
      <c r="AE1566">
        <v>0.88629999999999998</v>
      </c>
      <c r="AF1566">
        <v>1.1000000000000001E-3</v>
      </c>
      <c r="AG1566">
        <v>5.0000000000000001E-4</v>
      </c>
      <c r="AH1566">
        <v>1E-4</v>
      </c>
      <c r="AI1566" t="s">
        <v>607</v>
      </c>
      <c r="AJ1566" t="s">
        <v>607</v>
      </c>
      <c r="AK1566" t="s">
        <v>607</v>
      </c>
      <c r="AL1566">
        <v>4.0000000000000003E-5</v>
      </c>
      <c r="AM1566">
        <v>0</v>
      </c>
      <c r="AN1566">
        <v>0</v>
      </c>
      <c r="AO1566">
        <v>0</v>
      </c>
      <c r="AP1566">
        <v>0</v>
      </c>
      <c r="AQ1566" t="s">
        <v>607</v>
      </c>
      <c r="AR1566" t="s">
        <v>607</v>
      </c>
      <c r="AS1566" t="s">
        <v>606</v>
      </c>
      <c r="AT1566" t="s">
        <v>606</v>
      </c>
      <c r="AU1566" t="s">
        <v>606</v>
      </c>
      <c r="BK1566">
        <v>0</v>
      </c>
      <c r="BL1566">
        <v>4.0000000000000003E-5</v>
      </c>
      <c r="BM1566">
        <v>0</v>
      </c>
      <c r="BN1566">
        <v>0</v>
      </c>
      <c r="BO1566">
        <v>0</v>
      </c>
      <c r="BP1566">
        <v>0</v>
      </c>
      <c r="BQ1566">
        <v>0</v>
      </c>
      <c r="BR1566">
        <v>2.0000000000000002E-5</v>
      </c>
      <c r="BS1566">
        <v>0</v>
      </c>
      <c r="BT1566">
        <v>0</v>
      </c>
      <c r="BU1566">
        <v>0</v>
      </c>
      <c r="BV1566">
        <v>0.66300000000000003</v>
      </c>
      <c r="BW1566">
        <v>0.81257279999999998</v>
      </c>
      <c r="BX1566">
        <v>19.2</v>
      </c>
      <c r="BY1566">
        <v>4894.3999999999996</v>
      </c>
      <c r="BZ1566">
        <v>203</v>
      </c>
      <c r="CB1566">
        <v>115.9</v>
      </c>
      <c r="CC1566">
        <v>4.0017263700000001</v>
      </c>
      <c r="CD1566">
        <v>3.9983249029999999</v>
      </c>
      <c r="CE1566">
        <v>235.37</v>
      </c>
      <c r="CF1566" t="s">
        <v>609</v>
      </c>
      <c r="CG1566">
        <v>90</v>
      </c>
      <c r="CH1566" t="s">
        <v>784</v>
      </c>
      <c r="CJ1566" t="s">
        <v>624</v>
      </c>
      <c r="CW1566" t="s">
        <v>5301</v>
      </c>
      <c r="CX1566">
        <v>0</v>
      </c>
      <c r="CY1566" t="s">
        <v>677</v>
      </c>
    </row>
    <row r="1567" spans="2:103" hidden="1">
      <c r="B1567">
        <v>79044</v>
      </c>
      <c r="C1567" t="s">
        <v>2139</v>
      </c>
      <c r="D1567" t="s">
        <v>592</v>
      </c>
      <c r="E1567" t="s">
        <v>3163</v>
      </c>
      <c r="F1567" t="s">
        <v>594</v>
      </c>
      <c r="G1567" t="s">
        <v>5311</v>
      </c>
      <c r="H1567">
        <v>20258</v>
      </c>
      <c r="I1567" t="s">
        <v>616</v>
      </c>
      <c r="J1567" t="s">
        <v>1302</v>
      </c>
      <c r="L1567" t="s">
        <v>617</v>
      </c>
      <c r="N1567" t="s">
        <v>5298</v>
      </c>
      <c r="O1567" t="s">
        <v>5250</v>
      </c>
      <c r="P1567" t="s">
        <v>5303</v>
      </c>
      <c r="Q1567" t="s">
        <v>4012</v>
      </c>
      <c r="R1567" t="s">
        <v>694</v>
      </c>
      <c r="S1567" t="s">
        <v>694</v>
      </c>
      <c r="T1567">
        <v>55</v>
      </c>
      <c r="U1567">
        <v>30</v>
      </c>
      <c r="V1567">
        <v>30</v>
      </c>
      <c r="W1567">
        <v>23</v>
      </c>
      <c r="Y1567" t="s">
        <v>5312</v>
      </c>
      <c r="Z1567" t="s">
        <v>607</v>
      </c>
      <c r="AA1567" t="s">
        <v>606</v>
      </c>
      <c r="AB1567">
        <v>2.0999999999999999E-3</v>
      </c>
      <c r="AC1567">
        <v>0.99209999999999998</v>
      </c>
      <c r="AD1567">
        <v>8.0000000000000004E-4</v>
      </c>
      <c r="AE1567">
        <v>5.0000000000000001E-3</v>
      </c>
      <c r="AF1567" t="s">
        <v>607</v>
      </c>
      <c r="AG1567" t="s">
        <v>607</v>
      </c>
      <c r="AH1567" t="s">
        <v>607</v>
      </c>
      <c r="AI1567" t="s">
        <v>607</v>
      </c>
      <c r="AJ1567" t="s">
        <v>607</v>
      </c>
      <c r="AK1567" t="s">
        <v>607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 t="s">
        <v>607</v>
      </c>
      <c r="AR1567" t="s">
        <v>606</v>
      </c>
      <c r="AS1567" t="s">
        <v>606</v>
      </c>
      <c r="AT1567" t="s">
        <v>606</v>
      </c>
      <c r="AU1567" t="s">
        <v>606</v>
      </c>
      <c r="BK1567">
        <v>0</v>
      </c>
      <c r="BL1567">
        <v>0</v>
      </c>
      <c r="BM1567">
        <v>0</v>
      </c>
      <c r="BN1567">
        <v>0</v>
      </c>
      <c r="BO1567">
        <v>0</v>
      </c>
      <c r="BP1567">
        <v>0</v>
      </c>
      <c r="BQ1567">
        <v>0</v>
      </c>
      <c r="BR1567">
        <v>0</v>
      </c>
      <c r="BS1567">
        <v>0</v>
      </c>
      <c r="BT1567">
        <v>0</v>
      </c>
      <c r="BU1567">
        <v>0</v>
      </c>
      <c r="BV1567">
        <v>1.5209999999999999</v>
      </c>
      <c r="BW1567">
        <v>1.8641376000000001</v>
      </c>
      <c r="BX1567">
        <v>43.8</v>
      </c>
      <c r="BY1567">
        <v>7355.4</v>
      </c>
      <c r="BZ1567">
        <v>303.2</v>
      </c>
      <c r="CB1567">
        <v>99.4</v>
      </c>
      <c r="CC1567">
        <v>3.432024169</v>
      </c>
      <c r="CD1567">
        <v>3.4291069489999999</v>
      </c>
      <c r="CE1567">
        <v>193.57</v>
      </c>
      <c r="CF1567" t="s">
        <v>609</v>
      </c>
      <c r="CG1567">
        <v>800</v>
      </c>
      <c r="CH1567" t="s">
        <v>4014</v>
      </c>
      <c r="CJ1567" t="s">
        <v>624</v>
      </c>
      <c r="CW1567" t="s">
        <v>5301</v>
      </c>
      <c r="CX1567">
        <v>0</v>
      </c>
      <c r="CY1567" t="s">
        <v>677</v>
      </c>
    </row>
    <row r="1568" spans="2:103" hidden="1">
      <c r="C1568" t="s">
        <v>1741</v>
      </c>
      <c r="D1568" t="s">
        <v>592</v>
      </c>
      <c r="E1568" t="s">
        <v>3163</v>
      </c>
      <c r="F1568" t="s">
        <v>594</v>
      </c>
      <c r="G1568" t="s">
        <v>5313</v>
      </c>
      <c r="H1568">
        <v>16182</v>
      </c>
      <c r="I1568" t="s">
        <v>616</v>
      </c>
      <c r="J1568" t="s">
        <v>1302</v>
      </c>
      <c r="L1568" t="s">
        <v>617</v>
      </c>
      <c r="N1568" t="s">
        <v>5298</v>
      </c>
      <c r="O1568" t="s">
        <v>5246</v>
      </c>
      <c r="P1568" t="s">
        <v>5303</v>
      </c>
      <c r="Q1568" t="s">
        <v>633</v>
      </c>
      <c r="R1568">
        <v>3100</v>
      </c>
      <c r="S1568">
        <v>3100</v>
      </c>
      <c r="T1568">
        <v>2723</v>
      </c>
      <c r="U1568">
        <v>20</v>
      </c>
      <c r="V1568">
        <v>20</v>
      </c>
      <c r="W1568">
        <v>22</v>
      </c>
      <c r="Y1568" t="s">
        <v>5314</v>
      </c>
      <c r="Z1568" t="s">
        <v>607</v>
      </c>
      <c r="AA1568">
        <v>2.9999999999999997E-4</v>
      </c>
      <c r="AB1568">
        <v>6.7000000000000002E-3</v>
      </c>
      <c r="AC1568">
        <v>4.4600000000000001E-2</v>
      </c>
      <c r="AD1568" t="s">
        <v>607</v>
      </c>
      <c r="AE1568">
        <v>0.94099999999999995</v>
      </c>
      <c r="AF1568">
        <v>5.7000000000000002E-3</v>
      </c>
      <c r="AG1568">
        <v>5.9999999999999995E-4</v>
      </c>
      <c r="AH1568">
        <v>2.0000000000000001E-4</v>
      </c>
      <c r="AI1568">
        <v>1E-4</v>
      </c>
      <c r="AJ1568">
        <v>1E-4</v>
      </c>
      <c r="AK1568">
        <v>1E-4</v>
      </c>
      <c r="AL1568">
        <v>1E-4</v>
      </c>
      <c r="AM1568">
        <v>6.9999999999999994E-5</v>
      </c>
      <c r="AN1568">
        <v>1.4999999999999999E-4</v>
      </c>
      <c r="AO1568">
        <v>9.0000000000000006E-5</v>
      </c>
      <c r="AP1568">
        <v>0</v>
      </c>
      <c r="AQ1568" t="s">
        <v>607</v>
      </c>
      <c r="AR1568" t="s">
        <v>606</v>
      </c>
      <c r="AS1568" t="s">
        <v>606</v>
      </c>
      <c r="AT1568" t="s">
        <v>606</v>
      </c>
      <c r="AU1568" t="s">
        <v>606</v>
      </c>
      <c r="BK1568">
        <v>1.0000000000000001E-5</v>
      </c>
      <c r="BL1568">
        <v>2.0000000000000002E-5</v>
      </c>
      <c r="BM1568">
        <v>1.0000000000000001E-5</v>
      </c>
      <c r="BN1568">
        <v>0</v>
      </c>
      <c r="BO1568">
        <v>0</v>
      </c>
      <c r="BP1568">
        <v>1.0000000000000001E-5</v>
      </c>
      <c r="BQ1568">
        <v>0</v>
      </c>
      <c r="BR1568">
        <v>8.0000000000000007E-5</v>
      </c>
      <c r="BS1568">
        <v>1.0000000000000001E-5</v>
      </c>
      <c r="BT1568">
        <v>1.0000000000000001E-5</v>
      </c>
      <c r="BU1568">
        <v>4.0000000000000003E-5</v>
      </c>
      <c r="BV1568">
        <v>0.60699999999999998</v>
      </c>
      <c r="BW1568">
        <v>0.74393920000000002</v>
      </c>
      <c r="BX1568">
        <v>17.600000000000001</v>
      </c>
      <c r="BY1568">
        <v>4713.1000000000004</v>
      </c>
      <c r="BZ1568">
        <v>196.3</v>
      </c>
      <c r="CB1568">
        <v>109.1</v>
      </c>
      <c r="CC1568">
        <v>3.7669400089999998</v>
      </c>
      <c r="CD1568">
        <v>3.7637381099999998</v>
      </c>
      <c r="CE1568">
        <v>220.96</v>
      </c>
      <c r="CF1568" t="s">
        <v>609</v>
      </c>
      <c r="CG1568">
        <v>30</v>
      </c>
      <c r="CH1568" t="s">
        <v>634</v>
      </c>
      <c r="CI1568" t="s">
        <v>157</v>
      </c>
      <c r="CJ1568" t="s">
        <v>624</v>
      </c>
      <c r="CW1568" t="s">
        <v>5301</v>
      </c>
      <c r="CX1568">
        <v>0</v>
      </c>
      <c r="CY1568" t="s">
        <v>677</v>
      </c>
    </row>
    <row r="1569" spans="1:103" hidden="1">
      <c r="B1569">
        <v>83945</v>
      </c>
      <c r="C1569" t="s">
        <v>1741</v>
      </c>
      <c r="D1569" t="s">
        <v>592</v>
      </c>
      <c r="E1569" t="s">
        <v>3163</v>
      </c>
      <c r="F1569" t="s">
        <v>594</v>
      </c>
      <c r="G1569" t="s">
        <v>5315</v>
      </c>
      <c r="H1569">
        <v>11703</v>
      </c>
      <c r="I1569" t="s">
        <v>616</v>
      </c>
      <c r="J1569" t="s">
        <v>1302</v>
      </c>
      <c r="L1569" t="s">
        <v>617</v>
      </c>
      <c r="N1569" t="s">
        <v>5298</v>
      </c>
      <c r="O1569" t="s">
        <v>5246</v>
      </c>
      <c r="P1569" t="s">
        <v>5303</v>
      </c>
      <c r="Q1569" t="s">
        <v>2082</v>
      </c>
      <c r="R1569">
        <v>430</v>
      </c>
      <c r="S1569">
        <v>430</v>
      </c>
      <c r="T1569">
        <v>389</v>
      </c>
      <c r="U1569">
        <v>4</v>
      </c>
      <c r="V1569">
        <v>4</v>
      </c>
      <c r="W1569">
        <v>23</v>
      </c>
      <c r="Z1569">
        <v>1E-4</v>
      </c>
      <c r="AA1569">
        <v>2.0000000000000001E-4</v>
      </c>
      <c r="AB1569">
        <v>5.4999999999999997E-3</v>
      </c>
      <c r="AC1569">
        <v>3.8800000000000001E-2</v>
      </c>
      <c r="AD1569" t="s">
        <v>606</v>
      </c>
      <c r="AE1569">
        <v>0.94950000000000001</v>
      </c>
      <c r="AF1569">
        <v>5.7000000000000002E-3</v>
      </c>
      <c r="AG1569">
        <v>2.0000000000000001E-4</v>
      </c>
      <c r="AH1569" t="s">
        <v>606</v>
      </c>
      <c r="AI1569" t="s">
        <v>607</v>
      </c>
      <c r="AJ1569" t="s">
        <v>607</v>
      </c>
      <c r="AK1569" t="s">
        <v>607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 t="s">
        <v>607</v>
      </c>
      <c r="AR1569" t="s">
        <v>607</v>
      </c>
      <c r="AS1569" t="s">
        <v>606</v>
      </c>
      <c r="AT1569" t="s">
        <v>606</v>
      </c>
      <c r="AU1569" t="s">
        <v>606</v>
      </c>
      <c r="BK1569">
        <v>0</v>
      </c>
      <c r="BL1569">
        <v>0</v>
      </c>
      <c r="BM1569">
        <v>0</v>
      </c>
      <c r="BN1569">
        <v>0</v>
      </c>
      <c r="BO1569">
        <v>0</v>
      </c>
      <c r="BP1569">
        <v>0</v>
      </c>
      <c r="BQ1569">
        <v>0</v>
      </c>
      <c r="BR1569">
        <v>0</v>
      </c>
      <c r="BS1569">
        <v>0</v>
      </c>
      <c r="BT1569">
        <v>0</v>
      </c>
      <c r="BU1569">
        <v>0</v>
      </c>
      <c r="BV1569">
        <v>0.59799999999999998</v>
      </c>
      <c r="BW1569">
        <v>0.73290880000000003</v>
      </c>
      <c r="BX1569">
        <v>17.3</v>
      </c>
      <c r="BY1569">
        <v>4700.3</v>
      </c>
      <c r="BZ1569">
        <v>195.3</v>
      </c>
      <c r="CB1569">
        <v>115.6</v>
      </c>
      <c r="CC1569">
        <v>3.9913681479999998</v>
      </c>
      <c r="CD1569">
        <v>3.9879754859999998</v>
      </c>
      <c r="CE1569">
        <v>231.66</v>
      </c>
      <c r="CF1569" t="s">
        <v>609</v>
      </c>
      <c r="CG1569">
        <v>0</v>
      </c>
      <c r="CH1569" t="s">
        <v>2083</v>
      </c>
      <c r="CJ1569" t="s">
        <v>624</v>
      </c>
      <c r="CW1569" t="s">
        <v>5301</v>
      </c>
      <c r="CX1569">
        <v>0</v>
      </c>
      <c r="CY1569" t="s">
        <v>677</v>
      </c>
    </row>
    <row r="1570" spans="1:103" hidden="1">
      <c r="B1570">
        <v>83948</v>
      </c>
      <c r="C1570" t="s">
        <v>1741</v>
      </c>
      <c r="D1570" t="s">
        <v>592</v>
      </c>
      <c r="E1570" t="s">
        <v>3163</v>
      </c>
      <c r="F1570" t="s">
        <v>594</v>
      </c>
      <c r="G1570" t="s">
        <v>5316</v>
      </c>
      <c r="H1570">
        <v>17182</v>
      </c>
      <c r="I1570" t="s">
        <v>616</v>
      </c>
      <c r="J1570" t="s">
        <v>1302</v>
      </c>
      <c r="L1570" t="s">
        <v>617</v>
      </c>
      <c r="N1570" t="s">
        <v>5298</v>
      </c>
      <c r="O1570" t="s">
        <v>5246</v>
      </c>
      <c r="P1570" t="s">
        <v>5299</v>
      </c>
      <c r="Q1570" t="s">
        <v>1771</v>
      </c>
      <c r="R1570">
        <v>130</v>
      </c>
      <c r="S1570">
        <v>130</v>
      </c>
      <c r="T1570">
        <v>151</v>
      </c>
      <c r="U1570">
        <v>7</v>
      </c>
      <c r="V1570">
        <v>7</v>
      </c>
      <c r="W1570">
        <v>23</v>
      </c>
      <c r="Y1570" t="s">
        <v>4006</v>
      </c>
      <c r="Z1570" t="s">
        <v>607</v>
      </c>
      <c r="AA1570">
        <v>6.9999999999999999E-4</v>
      </c>
      <c r="AB1570">
        <v>1.52E-2</v>
      </c>
      <c r="AC1570">
        <v>2.8400000000000002E-2</v>
      </c>
      <c r="AD1570" t="s">
        <v>607</v>
      </c>
      <c r="AE1570">
        <v>0.93979999999999997</v>
      </c>
      <c r="AF1570">
        <v>9.2999999999999992E-3</v>
      </c>
      <c r="AG1570">
        <v>1.9E-3</v>
      </c>
      <c r="AH1570">
        <v>6.9999999999999999E-4</v>
      </c>
      <c r="AI1570">
        <v>5.0000000000000001E-4</v>
      </c>
      <c r="AJ1570">
        <v>5.9999999999999995E-4</v>
      </c>
      <c r="AK1570">
        <v>2.9999999999999997E-4</v>
      </c>
      <c r="AL1570">
        <v>6.8000000000000005E-4</v>
      </c>
      <c r="AM1570">
        <v>2.9E-4</v>
      </c>
      <c r="AN1570">
        <v>6.6E-4</v>
      </c>
      <c r="AO1570">
        <v>1.9000000000000001E-4</v>
      </c>
      <c r="AP1570">
        <v>1E-4</v>
      </c>
      <c r="AQ1570" t="s">
        <v>607</v>
      </c>
      <c r="AR1570" t="s">
        <v>606</v>
      </c>
      <c r="AS1570" t="s">
        <v>606</v>
      </c>
      <c r="AT1570" t="s">
        <v>606</v>
      </c>
      <c r="AU1570" t="s">
        <v>606</v>
      </c>
      <c r="BK1570">
        <v>2.0000000000000002E-5</v>
      </c>
      <c r="BL1570">
        <v>6.0000000000000002E-5</v>
      </c>
      <c r="BM1570">
        <v>1.0000000000000001E-5</v>
      </c>
      <c r="BN1570">
        <v>0</v>
      </c>
      <c r="BO1570">
        <v>0</v>
      </c>
      <c r="BP1570">
        <v>1.0000000000000001E-5</v>
      </c>
      <c r="BQ1570">
        <v>0</v>
      </c>
      <c r="BR1570">
        <v>3.6000000000000002E-4</v>
      </c>
      <c r="BS1570">
        <v>5.0000000000000002E-5</v>
      </c>
      <c r="BT1570">
        <v>4.0000000000000003E-5</v>
      </c>
      <c r="BU1570">
        <v>1.2999999999999999E-4</v>
      </c>
      <c r="BV1570">
        <v>0.60599999999999998</v>
      </c>
      <c r="BW1570">
        <v>0.74271359999999997</v>
      </c>
      <c r="BX1570">
        <v>17.5</v>
      </c>
      <c r="BY1570">
        <v>4651.6000000000004</v>
      </c>
      <c r="BZ1570">
        <v>195.5</v>
      </c>
      <c r="CB1570">
        <v>107.5</v>
      </c>
      <c r="CC1570">
        <v>3.7116961590000002</v>
      </c>
      <c r="CD1570">
        <v>3.7085412170000001</v>
      </c>
      <c r="CE1570">
        <v>218.41</v>
      </c>
      <c r="CF1570" t="s">
        <v>609</v>
      </c>
      <c r="CG1570">
        <v>15</v>
      </c>
      <c r="CH1570" t="s">
        <v>1772</v>
      </c>
      <c r="CI1570" t="s">
        <v>157</v>
      </c>
      <c r="CJ1570" t="s">
        <v>624</v>
      </c>
      <c r="CW1570" t="s">
        <v>5301</v>
      </c>
      <c r="CX1570">
        <v>0</v>
      </c>
      <c r="CY1570" t="s">
        <v>677</v>
      </c>
    </row>
    <row r="1571" spans="1:103" hidden="1">
      <c r="B1571">
        <v>79042</v>
      </c>
      <c r="C1571" t="s">
        <v>1741</v>
      </c>
      <c r="D1571" t="s">
        <v>592</v>
      </c>
      <c r="E1571" t="s">
        <v>3163</v>
      </c>
      <c r="F1571" t="s">
        <v>594</v>
      </c>
      <c r="G1571" t="s">
        <v>5317</v>
      </c>
      <c r="H1571">
        <v>18855</v>
      </c>
      <c r="I1571" t="s">
        <v>616</v>
      </c>
      <c r="J1571" t="s">
        <v>1302</v>
      </c>
      <c r="L1571" t="s">
        <v>617</v>
      </c>
      <c r="N1571" t="s">
        <v>5298</v>
      </c>
      <c r="O1571" t="s">
        <v>5246</v>
      </c>
      <c r="P1571" t="s">
        <v>5303</v>
      </c>
      <c r="Q1571" t="s">
        <v>705</v>
      </c>
      <c r="R1571">
        <v>850</v>
      </c>
      <c r="S1571">
        <v>850</v>
      </c>
      <c r="T1571">
        <v>652</v>
      </c>
      <c r="U1571">
        <v>19</v>
      </c>
      <c r="V1571">
        <v>19</v>
      </c>
      <c r="W1571">
        <v>22</v>
      </c>
      <c r="Y1571" t="s">
        <v>4445</v>
      </c>
      <c r="Z1571" t="s">
        <v>607</v>
      </c>
      <c r="AA1571">
        <v>4.0000000000000002E-4</v>
      </c>
      <c r="AB1571">
        <v>8.3999999999999995E-3</v>
      </c>
      <c r="AC1571">
        <v>6.7000000000000002E-3</v>
      </c>
      <c r="AD1571" t="s">
        <v>606</v>
      </c>
      <c r="AE1571">
        <v>0.97719999999999996</v>
      </c>
      <c r="AF1571">
        <v>5.8999999999999999E-3</v>
      </c>
      <c r="AG1571">
        <v>6.9999999999999999E-4</v>
      </c>
      <c r="AH1571">
        <v>2.0000000000000001E-4</v>
      </c>
      <c r="AI1571">
        <v>1E-4</v>
      </c>
      <c r="AJ1571">
        <v>1E-4</v>
      </c>
      <c r="AK1571">
        <v>1E-4</v>
      </c>
      <c r="AL1571">
        <v>1E-4</v>
      </c>
      <c r="AM1571">
        <v>0</v>
      </c>
      <c r="AN1571">
        <v>0</v>
      </c>
      <c r="AO1571">
        <v>0</v>
      </c>
      <c r="AP1571">
        <v>0</v>
      </c>
      <c r="AQ1571" t="s">
        <v>606</v>
      </c>
      <c r="AR1571" t="s">
        <v>606</v>
      </c>
      <c r="AS1571" t="s">
        <v>606</v>
      </c>
      <c r="AT1571" t="s">
        <v>606</v>
      </c>
      <c r="AU1571" t="s">
        <v>606</v>
      </c>
      <c r="BK1571">
        <v>0</v>
      </c>
      <c r="BL1571">
        <v>2.0000000000000002E-5</v>
      </c>
      <c r="BM1571">
        <v>0</v>
      </c>
      <c r="BN1571">
        <v>0</v>
      </c>
      <c r="BO1571">
        <v>0</v>
      </c>
      <c r="BP1571">
        <v>0</v>
      </c>
      <c r="BQ1571">
        <v>0</v>
      </c>
      <c r="BR1571">
        <v>8.0000000000000007E-5</v>
      </c>
      <c r="BS1571">
        <v>0</v>
      </c>
      <c r="BT1571">
        <v>0</v>
      </c>
      <c r="BU1571">
        <v>0</v>
      </c>
      <c r="BV1571">
        <v>0.56999999999999995</v>
      </c>
      <c r="BW1571">
        <v>0.69859199999999999</v>
      </c>
      <c r="BX1571">
        <v>16.5</v>
      </c>
      <c r="BY1571">
        <v>4606.1000000000004</v>
      </c>
      <c r="BZ1571">
        <v>191.8</v>
      </c>
      <c r="CB1571">
        <v>100.8</v>
      </c>
      <c r="CC1571">
        <v>3.4803625380000001</v>
      </c>
      <c r="CD1571">
        <v>3.4774042299999999</v>
      </c>
      <c r="CE1571">
        <v>204.76</v>
      </c>
      <c r="CF1571" t="s">
        <v>609</v>
      </c>
      <c r="CG1571">
        <v>0</v>
      </c>
      <c r="CH1571" t="s">
        <v>706</v>
      </c>
      <c r="CJ1571" t="s">
        <v>624</v>
      </c>
      <c r="CW1571" t="s">
        <v>5301</v>
      </c>
      <c r="CX1571">
        <v>0</v>
      </c>
      <c r="CY1571" t="s">
        <v>677</v>
      </c>
    </row>
    <row r="1572" spans="1:103" hidden="1">
      <c r="B1572">
        <v>79043</v>
      </c>
      <c r="C1572" t="s">
        <v>1741</v>
      </c>
      <c r="D1572" t="s">
        <v>592</v>
      </c>
      <c r="E1572" t="s">
        <v>3163</v>
      </c>
      <c r="F1572" t="s">
        <v>594</v>
      </c>
      <c r="G1572" t="s">
        <v>5318</v>
      </c>
      <c r="H1572">
        <v>19159</v>
      </c>
      <c r="I1572" t="s">
        <v>616</v>
      </c>
      <c r="J1572" t="s">
        <v>1302</v>
      </c>
      <c r="L1572" t="s">
        <v>617</v>
      </c>
      <c r="N1572" t="s">
        <v>5298</v>
      </c>
      <c r="O1572" t="s">
        <v>5246</v>
      </c>
      <c r="P1572" t="s">
        <v>5303</v>
      </c>
      <c r="Q1572" t="s">
        <v>701</v>
      </c>
      <c r="R1572">
        <v>920</v>
      </c>
      <c r="S1572">
        <v>920</v>
      </c>
      <c r="T1572">
        <v>785</v>
      </c>
      <c r="U1572">
        <v>26</v>
      </c>
      <c r="V1572">
        <v>26</v>
      </c>
      <c r="W1572">
        <v>22</v>
      </c>
      <c r="Y1572" t="s">
        <v>5319</v>
      </c>
      <c r="Z1572" t="s">
        <v>607</v>
      </c>
      <c r="AA1572">
        <v>4.0000000000000002E-4</v>
      </c>
      <c r="AB1572">
        <v>8.3000000000000001E-3</v>
      </c>
      <c r="AC1572">
        <v>6.7000000000000002E-3</v>
      </c>
      <c r="AD1572" t="s">
        <v>606</v>
      </c>
      <c r="AE1572">
        <v>0.97750000000000004</v>
      </c>
      <c r="AF1572">
        <v>5.7000000000000002E-3</v>
      </c>
      <c r="AG1572">
        <v>6.9999999999999999E-4</v>
      </c>
      <c r="AH1572">
        <v>2.0000000000000001E-4</v>
      </c>
      <c r="AI1572">
        <v>1E-4</v>
      </c>
      <c r="AJ1572">
        <v>2.0000000000000001E-4</v>
      </c>
      <c r="AK1572">
        <v>1E-4</v>
      </c>
      <c r="AL1572">
        <v>2.0000000000000002E-5</v>
      </c>
      <c r="AM1572">
        <v>0</v>
      </c>
      <c r="AN1572">
        <v>0</v>
      </c>
      <c r="AO1572">
        <v>0</v>
      </c>
      <c r="AP1572">
        <v>0</v>
      </c>
      <c r="AQ1572" t="s">
        <v>606</v>
      </c>
      <c r="AR1572" t="s">
        <v>606</v>
      </c>
      <c r="AS1572" t="s">
        <v>606</v>
      </c>
      <c r="AT1572" t="s">
        <v>606</v>
      </c>
      <c r="AU1572" t="s">
        <v>606</v>
      </c>
      <c r="BK1572">
        <v>0</v>
      </c>
      <c r="BL1572">
        <v>3.0000000000000001E-5</v>
      </c>
      <c r="BM1572">
        <v>0</v>
      </c>
      <c r="BN1572">
        <v>0</v>
      </c>
      <c r="BO1572">
        <v>0</v>
      </c>
      <c r="BP1572">
        <v>0</v>
      </c>
      <c r="BQ1572">
        <v>0</v>
      </c>
      <c r="BR1572">
        <v>5.0000000000000002E-5</v>
      </c>
      <c r="BS1572">
        <v>0</v>
      </c>
      <c r="BT1572">
        <v>0</v>
      </c>
      <c r="BU1572">
        <v>0</v>
      </c>
      <c r="BV1572">
        <v>0.56999999999999995</v>
      </c>
      <c r="BW1572">
        <v>0.69859199999999999</v>
      </c>
      <c r="BX1572">
        <v>16.5</v>
      </c>
      <c r="BY1572">
        <v>4606.1000000000004</v>
      </c>
      <c r="BZ1572">
        <v>191.7</v>
      </c>
      <c r="CB1572">
        <v>86.3</v>
      </c>
      <c r="CC1572">
        <v>2.979715149</v>
      </c>
      <c r="CD1572">
        <v>2.9771823909999999</v>
      </c>
      <c r="CE1572">
        <v>171.66</v>
      </c>
      <c r="CF1572" t="s">
        <v>609</v>
      </c>
      <c r="CG1572">
        <v>0</v>
      </c>
      <c r="CH1572" t="s">
        <v>703</v>
      </c>
      <c r="CJ1572" t="s">
        <v>624</v>
      </c>
      <c r="CW1572" t="s">
        <v>5301</v>
      </c>
      <c r="CX1572">
        <v>0</v>
      </c>
      <c r="CY1572" t="s">
        <v>677</v>
      </c>
    </row>
    <row r="1573" spans="1:103" hidden="1">
      <c r="A1573" t="str">
        <f t="shared" ref="A1573:A1574" si="18">2&amp;J1573</f>
        <v>200/D-093-K/094-A-11/00</v>
      </c>
      <c r="B1573">
        <v>52717</v>
      </c>
      <c r="C1573" t="s">
        <v>3198</v>
      </c>
      <c r="D1573" t="s">
        <v>592</v>
      </c>
      <c r="E1573" t="s">
        <v>3163</v>
      </c>
      <c r="F1573" t="s">
        <v>594</v>
      </c>
      <c r="G1573" t="s">
        <v>5320</v>
      </c>
      <c r="H1573">
        <v>13795</v>
      </c>
      <c r="I1573" t="s">
        <v>616</v>
      </c>
      <c r="J1573" t="s">
        <v>667</v>
      </c>
      <c r="L1573" t="s">
        <v>874</v>
      </c>
      <c r="N1573" t="s">
        <v>5321</v>
      </c>
      <c r="O1573" t="s">
        <v>5322</v>
      </c>
      <c r="P1573" t="s">
        <v>5323</v>
      </c>
      <c r="Q1573" t="s">
        <v>3124</v>
      </c>
      <c r="R1573">
        <v>4600</v>
      </c>
      <c r="S1573">
        <v>4600</v>
      </c>
      <c r="T1573">
        <v>4124</v>
      </c>
      <c r="U1573">
        <v>23</v>
      </c>
      <c r="V1573">
        <v>23</v>
      </c>
      <c r="W1573">
        <v>22</v>
      </c>
      <c r="Y1573" t="s">
        <v>4596</v>
      </c>
      <c r="Z1573" t="s">
        <v>607</v>
      </c>
      <c r="AA1573">
        <v>1E-4</v>
      </c>
      <c r="AB1573">
        <v>1.9E-3</v>
      </c>
      <c r="AC1573">
        <v>2.1899999999999999E-2</v>
      </c>
      <c r="AD1573">
        <v>9.5999999999999992E-3</v>
      </c>
      <c r="AE1573">
        <v>0.8216</v>
      </c>
      <c r="AF1573">
        <v>8.1799999999999998E-2</v>
      </c>
      <c r="AG1573">
        <v>3.5700000000000003E-2</v>
      </c>
      <c r="AH1573">
        <v>6.1000000000000004E-3</v>
      </c>
      <c r="AI1573">
        <v>1.0999999999999999E-2</v>
      </c>
      <c r="AJ1573">
        <v>3.3E-3</v>
      </c>
      <c r="AK1573">
        <v>3.0999999999999999E-3</v>
      </c>
      <c r="AL1573">
        <v>1.4E-3</v>
      </c>
      <c r="AM1573">
        <v>1.7000000000000001E-4</v>
      </c>
      <c r="AN1573">
        <v>4.0000000000000002E-4</v>
      </c>
      <c r="AO1573">
        <v>0</v>
      </c>
      <c r="AP1573">
        <v>0</v>
      </c>
      <c r="AQ1573" t="s">
        <v>606</v>
      </c>
      <c r="AR1573" t="s">
        <v>606</v>
      </c>
      <c r="AS1573" t="s">
        <v>606</v>
      </c>
      <c r="AT1573" t="s">
        <v>606</v>
      </c>
      <c r="AU1573" t="s">
        <v>606</v>
      </c>
      <c r="BK1573">
        <v>1.6000000000000001E-4</v>
      </c>
      <c r="BL1573">
        <v>5.0000000000000002E-5</v>
      </c>
      <c r="BM1573">
        <v>1.1E-4</v>
      </c>
      <c r="BN1573">
        <v>0</v>
      </c>
      <c r="BO1573">
        <v>0</v>
      </c>
      <c r="BP1573">
        <v>0</v>
      </c>
      <c r="BQ1573">
        <v>0</v>
      </c>
      <c r="BR1573">
        <v>8.4999999999999995E-4</v>
      </c>
      <c r="BS1573">
        <v>2.5000000000000001E-4</v>
      </c>
      <c r="BT1573">
        <v>3.2000000000000003E-4</v>
      </c>
      <c r="BU1573">
        <v>1.9000000000000001E-4</v>
      </c>
      <c r="BV1573">
        <v>0.70499999999999996</v>
      </c>
      <c r="BW1573">
        <v>0.86404800000000004</v>
      </c>
      <c r="BX1573">
        <v>20.399999999999999</v>
      </c>
      <c r="BY1573">
        <v>4681.3999999999996</v>
      </c>
      <c r="BZ1573">
        <v>217.4</v>
      </c>
      <c r="CB1573">
        <v>93</v>
      </c>
      <c r="CC1573">
        <v>3.2110487700000001</v>
      </c>
      <c r="CD1573">
        <v>3.2083193790000002</v>
      </c>
      <c r="CE1573">
        <v>184.6</v>
      </c>
      <c r="CF1573" t="s">
        <v>673</v>
      </c>
      <c r="CG1573">
        <v>9600</v>
      </c>
      <c r="CH1573" t="s">
        <v>674</v>
      </c>
      <c r="CI1573" t="s">
        <v>5075</v>
      </c>
      <c r="CJ1573" t="s">
        <v>675</v>
      </c>
      <c r="CW1573" t="s">
        <v>5324</v>
      </c>
      <c r="CX1573">
        <v>4200</v>
      </c>
      <c r="CY1573" t="s">
        <v>677</v>
      </c>
    </row>
    <row r="1574" spans="1:103" hidden="1">
      <c r="A1574" t="str">
        <f t="shared" si="18"/>
        <v>200/D-093-K/094-A-11/00</v>
      </c>
      <c r="B1574">
        <v>52717</v>
      </c>
      <c r="C1574" t="s">
        <v>3198</v>
      </c>
      <c r="D1574" t="s">
        <v>592</v>
      </c>
      <c r="E1574" t="s">
        <v>3163</v>
      </c>
      <c r="F1574" t="s">
        <v>594</v>
      </c>
      <c r="G1574" t="s">
        <v>5325</v>
      </c>
      <c r="H1574">
        <v>15993</v>
      </c>
      <c r="I1574" t="s">
        <v>616</v>
      </c>
      <c r="J1574" t="s">
        <v>667</v>
      </c>
      <c r="L1574" t="s">
        <v>874</v>
      </c>
      <c r="N1574" t="s">
        <v>5326</v>
      </c>
      <c r="O1574" t="s">
        <v>5327</v>
      </c>
      <c r="P1574" t="s">
        <v>5328</v>
      </c>
      <c r="Q1574" t="s">
        <v>3124</v>
      </c>
      <c r="R1574">
        <v>4400</v>
      </c>
      <c r="S1574">
        <v>4400</v>
      </c>
      <c r="T1574">
        <v>3858</v>
      </c>
      <c r="U1574">
        <v>25</v>
      </c>
      <c r="V1574">
        <v>25</v>
      </c>
      <c r="W1574">
        <v>22</v>
      </c>
      <c r="Y1574" t="s">
        <v>5329</v>
      </c>
      <c r="Z1574" t="s">
        <v>607</v>
      </c>
      <c r="AA1574">
        <v>1E-4</v>
      </c>
      <c r="AB1574">
        <v>2.5999999999999999E-3</v>
      </c>
      <c r="AC1574">
        <v>2.2499999999999999E-2</v>
      </c>
      <c r="AD1574">
        <v>7.4999999999999997E-3</v>
      </c>
      <c r="AE1574">
        <v>0.82089999999999996</v>
      </c>
      <c r="AF1574">
        <v>8.09E-2</v>
      </c>
      <c r="AG1574">
        <v>3.5999999999999997E-2</v>
      </c>
      <c r="AH1574">
        <v>5.7999999999999996E-3</v>
      </c>
      <c r="AI1574">
        <v>1.09E-2</v>
      </c>
      <c r="AJ1574">
        <v>3.3E-3</v>
      </c>
      <c r="AK1574">
        <v>3.3E-3</v>
      </c>
      <c r="AL1574">
        <v>1.58E-3</v>
      </c>
      <c r="AM1574">
        <v>4.2999999999999999E-4</v>
      </c>
      <c r="AN1574">
        <v>8.3000000000000001E-4</v>
      </c>
      <c r="AO1574">
        <v>6.9999999999999994E-5</v>
      </c>
      <c r="AP1574">
        <v>0</v>
      </c>
      <c r="AQ1574" t="s">
        <v>607</v>
      </c>
      <c r="AR1574" t="s">
        <v>607</v>
      </c>
      <c r="AS1574" t="s">
        <v>607</v>
      </c>
      <c r="AT1574" t="s">
        <v>607</v>
      </c>
      <c r="AU1574" t="s">
        <v>606</v>
      </c>
      <c r="BK1574">
        <v>2.9E-4</v>
      </c>
      <c r="BL1574">
        <v>5.0000000000000002E-5</v>
      </c>
      <c r="BM1574">
        <v>2.4000000000000001E-4</v>
      </c>
      <c r="BN1574">
        <v>1.0000000000000001E-5</v>
      </c>
      <c r="BO1574">
        <v>0</v>
      </c>
      <c r="BP1574">
        <v>2.0000000000000002E-5</v>
      </c>
      <c r="BQ1574">
        <v>0</v>
      </c>
      <c r="BR1574">
        <v>1.17E-3</v>
      </c>
      <c r="BS1574">
        <v>4.0000000000000002E-4</v>
      </c>
      <c r="BT1574">
        <v>5.8E-4</v>
      </c>
      <c r="BU1574">
        <v>5.2999999999999998E-4</v>
      </c>
      <c r="BV1574">
        <v>0.71</v>
      </c>
      <c r="BW1574">
        <v>0.87017599999999995</v>
      </c>
      <c r="BX1574">
        <v>20.5</v>
      </c>
      <c r="BY1574">
        <v>4670.1000000000004</v>
      </c>
      <c r="BZ1574">
        <v>217.8</v>
      </c>
      <c r="CB1574">
        <v>95.2</v>
      </c>
      <c r="CC1574">
        <v>3.2870090630000002</v>
      </c>
      <c r="CD1574">
        <v>3.284215106</v>
      </c>
      <c r="CE1574">
        <v>189.46</v>
      </c>
      <c r="CF1574" t="s">
        <v>673</v>
      </c>
      <c r="CG1574">
        <v>3300</v>
      </c>
      <c r="CH1574" t="s">
        <v>674</v>
      </c>
      <c r="CI1574" t="s">
        <v>5075</v>
      </c>
      <c r="CJ1574" t="s">
        <v>675</v>
      </c>
      <c r="CW1574" t="s">
        <v>2534</v>
      </c>
      <c r="CX1574">
        <v>7500</v>
      </c>
      <c r="CY1574" t="s">
        <v>677</v>
      </c>
    </row>
    <row r="1575" spans="1:103" hidden="1">
      <c r="B1575">
        <v>86448</v>
      </c>
      <c r="C1575" t="s">
        <v>4975</v>
      </c>
      <c r="D1575" t="s">
        <v>592</v>
      </c>
      <c r="E1575" t="s">
        <v>3163</v>
      </c>
      <c r="F1575" t="s">
        <v>594</v>
      </c>
      <c r="G1575" t="s">
        <v>5330</v>
      </c>
      <c r="H1575">
        <v>18980</v>
      </c>
      <c r="I1575" t="s">
        <v>616</v>
      </c>
      <c r="J1575" t="s">
        <v>4977</v>
      </c>
      <c r="K1575">
        <v>24243</v>
      </c>
      <c r="L1575" t="s">
        <v>638</v>
      </c>
      <c r="M1575" t="s">
        <v>4978</v>
      </c>
      <c r="N1575" t="s">
        <v>5331</v>
      </c>
      <c r="O1575" t="s">
        <v>5332</v>
      </c>
      <c r="P1575" t="s">
        <v>5333</v>
      </c>
      <c r="Q1575" t="s">
        <v>642</v>
      </c>
      <c r="R1575">
        <v>1162</v>
      </c>
      <c r="S1575">
        <v>1162</v>
      </c>
      <c r="T1575">
        <v>834</v>
      </c>
      <c r="U1575">
        <v>38</v>
      </c>
      <c r="V1575">
        <v>38</v>
      </c>
      <c r="W1575">
        <v>23</v>
      </c>
      <c r="Y1575" t="s">
        <v>4980</v>
      </c>
      <c r="Z1575" t="s">
        <v>607</v>
      </c>
      <c r="AA1575">
        <v>2.0000000000000001E-4</v>
      </c>
      <c r="AB1575">
        <v>5.1999999999999998E-3</v>
      </c>
      <c r="AC1575">
        <v>3.9399999999999998E-2</v>
      </c>
      <c r="AD1575" t="s">
        <v>606</v>
      </c>
      <c r="AE1575">
        <v>0.94950000000000001</v>
      </c>
      <c r="AF1575">
        <v>5.5999999999999999E-3</v>
      </c>
      <c r="AG1575">
        <v>1E-4</v>
      </c>
      <c r="AH1575" t="s">
        <v>607</v>
      </c>
      <c r="AI1575" t="s">
        <v>607</v>
      </c>
      <c r="AJ1575" t="s">
        <v>606</v>
      </c>
      <c r="AK1575" t="s">
        <v>606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 t="s">
        <v>607</v>
      </c>
      <c r="AR1575" t="s">
        <v>607</v>
      </c>
      <c r="AS1575" t="s">
        <v>607</v>
      </c>
      <c r="AT1575" t="s">
        <v>606</v>
      </c>
      <c r="AU1575" t="s">
        <v>606</v>
      </c>
      <c r="BK1575">
        <v>0</v>
      </c>
      <c r="BL1575">
        <v>0</v>
      </c>
      <c r="BM1575">
        <v>0</v>
      </c>
      <c r="BN1575">
        <v>0</v>
      </c>
      <c r="BO1575">
        <v>0</v>
      </c>
      <c r="BP1575">
        <v>0</v>
      </c>
      <c r="BQ1575">
        <v>0</v>
      </c>
      <c r="BR1575">
        <v>0</v>
      </c>
      <c r="BS1575">
        <v>0</v>
      </c>
      <c r="BT1575">
        <v>0</v>
      </c>
      <c r="BU1575">
        <v>0</v>
      </c>
      <c r="BV1575">
        <v>0.59799999999999998</v>
      </c>
      <c r="BW1575">
        <v>0.73290880000000003</v>
      </c>
      <c r="BX1575">
        <v>17.3</v>
      </c>
      <c r="BY1575">
        <v>4702.6000000000004</v>
      </c>
      <c r="BZ1575">
        <v>195.3</v>
      </c>
      <c r="CB1575">
        <v>109.9</v>
      </c>
      <c r="CC1575">
        <v>3.7945619339999999</v>
      </c>
      <c r="CD1575">
        <v>3.7913365560000001</v>
      </c>
      <c r="CE1575">
        <v>213.69</v>
      </c>
      <c r="CF1575" t="s">
        <v>609</v>
      </c>
      <c r="CG1575">
        <v>0</v>
      </c>
      <c r="CH1575" t="s">
        <v>4638</v>
      </c>
      <c r="CJ1575" t="s">
        <v>3639</v>
      </c>
      <c r="CU1575">
        <v>456.7</v>
      </c>
      <c r="CV1575">
        <v>450</v>
      </c>
      <c r="CW1575" t="s">
        <v>5334</v>
      </c>
      <c r="CX1575">
        <v>0</v>
      </c>
      <c r="CY1575" t="s">
        <v>677</v>
      </c>
    </row>
    <row r="1576" spans="1:103" hidden="1">
      <c r="A1576" t="str">
        <f>2&amp;J1576</f>
        <v>200/D-093-K/094-A-11/00</v>
      </c>
      <c r="B1576">
        <v>52717</v>
      </c>
      <c r="C1576" t="s">
        <v>3198</v>
      </c>
      <c r="D1576" t="s">
        <v>592</v>
      </c>
      <c r="E1576" t="s">
        <v>3163</v>
      </c>
      <c r="F1576" t="s">
        <v>594</v>
      </c>
      <c r="G1576" t="s">
        <v>5335</v>
      </c>
      <c r="H1576">
        <v>10365</v>
      </c>
      <c r="I1576" t="s">
        <v>616</v>
      </c>
      <c r="J1576" t="s">
        <v>667</v>
      </c>
      <c r="K1576" t="s">
        <v>773</v>
      </c>
      <c r="L1576" t="s">
        <v>874</v>
      </c>
      <c r="N1576" t="s">
        <v>5336</v>
      </c>
      <c r="O1576" t="s">
        <v>5337</v>
      </c>
      <c r="P1576" t="s">
        <v>5338</v>
      </c>
      <c r="Q1576" t="s">
        <v>3124</v>
      </c>
      <c r="R1576">
        <v>4100</v>
      </c>
      <c r="S1576">
        <v>4100</v>
      </c>
      <c r="T1576">
        <v>3700</v>
      </c>
      <c r="U1576">
        <v>23</v>
      </c>
      <c r="V1576">
        <v>23</v>
      </c>
      <c r="W1576">
        <v>23</v>
      </c>
      <c r="Y1576" t="s">
        <v>5339</v>
      </c>
      <c r="Z1576" t="s">
        <v>607</v>
      </c>
      <c r="AA1576">
        <v>1E-4</v>
      </c>
      <c r="AB1576">
        <v>2.5000000000000001E-3</v>
      </c>
      <c r="AC1576">
        <v>2.4199999999999999E-2</v>
      </c>
      <c r="AD1576">
        <v>1.18E-2</v>
      </c>
      <c r="AE1576">
        <v>0.82430000000000003</v>
      </c>
      <c r="AF1576">
        <v>8.0100000000000005E-2</v>
      </c>
      <c r="AG1576">
        <v>3.27E-2</v>
      </c>
      <c r="AH1576">
        <v>5.3E-3</v>
      </c>
      <c r="AI1576">
        <v>9.9000000000000008E-3</v>
      </c>
      <c r="AJ1576">
        <v>3.0000000000000001E-3</v>
      </c>
      <c r="AK1576">
        <v>2.8999999999999998E-3</v>
      </c>
      <c r="AL1576">
        <v>9.7999999999999997E-4</v>
      </c>
      <c r="AM1576">
        <v>1.2E-4</v>
      </c>
      <c r="AN1576">
        <v>2.9999999999999997E-4</v>
      </c>
      <c r="AO1576">
        <v>0</v>
      </c>
      <c r="AP1576">
        <v>0</v>
      </c>
      <c r="AQ1576" t="s">
        <v>606</v>
      </c>
      <c r="AR1576" t="s">
        <v>606</v>
      </c>
      <c r="AS1576" t="s">
        <v>606</v>
      </c>
      <c r="AT1576" t="s">
        <v>606</v>
      </c>
      <c r="AU1576" t="s">
        <v>606</v>
      </c>
      <c r="BK1576">
        <v>1.4999999999999999E-4</v>
      </c>
      <c r="BL1576">
        <v>4.0000000000000003E-5</v>
      </c>
      <c r="BM1576">
        <v>1E-4</v>
      </c>
      <c r="BN1576">
        <v>0</v>
      </c>
      <c r="BO1576">
        <v>0</v>
      </c>
      <c r="BP1576">
        <v>0</v>
      </c>
      <c r="BQ1576">
        <v>0</v>
      </c>
      <c r="BR1576">
        <v>7.7999999999999999E-4</v>
      </c>
      <c r="BS1576">
        <v>2.4000000000000001E-4</v>
      </c>
      <c r="BT1576">
        <v>2.9E-4</v>
      </c>
      <c r="BU1576">
        <v>2.0000000000000001E-4</v>
      </c>
      <c r="BV1576">
        <v>0.70099999999999996</v>
      </c>
      <c r="BW1576">
        <v>0.85914559999999995</v>
      </c>
      <c r="BX1576">
        <v>20.2</v>
      </c>
      <c r="BY1576">
        <v>4700</v>
      </c>
      <c r="BZ1576">
        <v>216.6</v>
      </c>
      <c r="CB1576">
        <v>94</v>
      </c>
      <c r="CC1576">
        <v>3.2455761760000001</v>
      </c>
      <c r="CD1576">
        <v>3.2428174360000002</v>
      </c>
      <c r="CE1576">
        <v>187.1</v>
      </c>
      <c r="CF1576" t="s">
        <v>673</v>
      </c>
      <c r="CG1576">
        <v>11800</v>
      </c>
      <c r="CH1576" t="s">
        <v>674</v>
      </c>
      <c r="CI1576" t="s">
        <v>5075</v>
      </c>
      <c r="CJ1576" t="s">
        <v>675</v>
      </c>
      <c r="CL1576" t="s">
        <v>779</v>
      </c>
      <c r="CM1576" t="s">
        <v>779</v>
      </c>
      <c r="CR1576" t="s">
        <v>780</v>
      </c>
      <c r="CU1576" t="s">
        <v>780</v>
      </c>
      <c r="CV1576" t="s">
        <v>780</v>
      </c>
      <c r="CW1576" t="s">
        <v>5340</v>
      </c>
      <c r="CX1576">
        <v>10100</v>
      </c>
      <c r="CY1576" t="s">
        <v>677</v>
      </c>
    </row>
    <row r="1577" spans="1:103" hidden="1">
      <c r="B1577">
        <v>79041</v>
      </c>
      <c r="C1577" t="s">
        <v>5163</v>
      </c>
      <c r="D1577" t="s">
        <v>592</v>
      </c>
      <c r="E1577" t="s">
        <v>614</v>
      </c>
      <c r="F1577" t="s">
        <v>594</v>
      </c>
      <c r="G1577" t="s">
        <v>5341</v>
      </c>
      <c r="H1577" t="s">
        <v>3000</v>
      </c>
      <c r="I1577" t="s">
        <v>616</v>
      </c>
      <c r="J1577" t="s">
        <v>1302</v>
      </c>
      <c r="L1577" t="s">
        <v>617</v>
      </c>
      <c r="N1577" t="s">
        <v>5338</v>
      </c>
      <c r="O1577" t="s">
        <v>5342</v>
      </c>
      <c r="P1577" t="s">
        <v>5343</v>
      </c>
      <c r="Q1577" t="s">
        <v>3979</v>
      </c>
      <c r="R1577">
        <v>7337</v>
      </c>
      <c r="S1577">
        <v>7337</v>
      </c>
      <c r="T1577">
        <v>5946</v>
      </c>
      <c r="U1577">
        <v>24</v>
      </c>
      <c r="V1577">
        <v>24</v>
      </c>
      <c r="W1577">
        <v>23</v>
      </c>
      <c r="Y1577" t="s">
        <v>5344</v>
      </c>
      <c r="Z1577" t="s">
        <v>607</v>
      </c>
      <c r="AA1577">
        <v>4.0000000000000002E-4</v>
      </c>
      <c r="AB1577">
        <v>8.0000000000000002E-3</v>
      </c>
      <c r="AC1577">
        <v>3.8E-3</v>
      </c>
      <c r="AD1577" t="s">
        <v>606</v>
      </c>
      <c r="AE1577">
        <v>0.98029999999999995</v>
      </c>
      <c r="AF1577">
        <v>6.1000000000000004E-3</v>
      </c>
      <c r="AG1577">
        <v>6.9999999999999999E-4</v>
      </c>
      <c r="AH1577">
        <v>2.0000000000000001E-4</v>
      </c>
      <c r="AI1577">
        <v>1E-4</v>
      </c>
      <c r="AJ1577">
        <v>2.0000000000000001E-4</v>
      </c>
      <c r="AK1577">
        <v>1E-4</v>
      </c>
      <c r="AL1577">
        <v>3.0000000000000001E-5</v>
      </c>
      <c r="AM1577">
        <v>0</v>
      </c>
      <c r="AN1577">
        <v>0</v>
      </c>
      <c r="AO1577">
        <v>0</v>
      </c>
      <c r="AP1577">
        <v>0</v>
      </c>
      <c r="AQ1577" t="s">
        <v>607</v>
      </c>
      <c r="AR1577" t="s">
        <v>607</v>
      </c>
      <c r="AS1577" t="s">
        <v>606</v>
      </c>
      <c r="AT1577" t="s">
        <v>606</v>
      </c>
      <c r="AU1577" t="s">
        <v>606</v>
      </c>
      <c r="BK1577">
        <v>0</v>
      </c>
      <c r="BL1577">
        <v>2.0000000000000002E-5</v>
      </c>
      <c r="BM1577">
        <v>0</v>
      </c>
      <c r="BN1577">
        <v>0</v>
      </c>
      <c r="BO1577">
        <v>0</v>
      </c>
      <c r="BP1577">
        <v>0</v>
      </c>
      <c r="BQ1577">
        <v>0</v>
      </c>
      <c r="BR1577">
        <v>5.0000000000000002E-5</v>
      </c>
      <c r="BS1577">
        <v>0</v>
      </c>
      <c r="BT1577">
        <v>0</v>
      </c>
      <c r="BU1577">
        <v>0</v>
      </c>
      <c r="BV1577">
        <v>0.56699999999999995</v>
      </c>
      <c r="BW1577">
        <v>0.69491519999999996</v>
      </c>
      <c r="BX1577">
        <v>16.399999999999999</v>
      </c>
      <c r="BY1577">
        <v>4598.8</v>
      </c>
      <c r="BZ1577">
        <v>191.4</v>
      </c>
      <c r="CB1577">
        <v>102.1</v>
      </c>
      <c r="CC1577">
        <v>3.5252481659999999</v>
      </c>
      <c r="CD1577">
        <v>3.522251705</v>
      </c>
      <c r="CE1577">
        <v>206.8</v>
      </c>
      <c r="CF1577" t="s">
        <v>609</v>
      </c>
      <c r="CG1577">
        <v>0</v>
      </c>
      <c r="CH1577" t="s">
        <v>631</v>
      </c>
      <c r="CI1577" t="s">
        <v>5075</v>
      </c>
      <c r="CJ1577" t="s">
        <v>624</v>
      </c>
      <c r="CW1577" t="s">
        <v>3011</v>
      </c>
      <c r="CX1577">
        <v>0</v>
      </c>
      <c r="CY1577" t="s">
        <v>677</v>
      </c>
    </row>
    <row r="1578" spans="1:103" hidden="1">
      <c r="B1578">
        <v>79040</v>
      </c>
      <c r="C1578" t="s">
        <v>5163</v>
      </c>
      <c r="D1578" t="s">
        <v>592</v>
      </c>
      <c r="E1578" t="s">
        <v>614</v>
      </c>
      <c r="F1578" t="s">
        <v>594</v>
      </c>
      <c r="G1578" t="s">
        <v>5345</v>
      </c>
      <c r="H1578" t="s">
        <v>3157</v>
      </c>
      <c r="I1578" t="s">
        <v>616</v>
      </c>
      <c r="J1578" t="s">
        <v>1302</v>
      </c>
      <c r="L1578" t="s">
        <v>617</v>
      </c>
      <c r="N1578" t="s">
        <v>5338</v>
      </c>
      <c r="O1578" t="s">
        <v>5342</v>
      </c>
      <c r="P1578" t="s">
        <v>5343</v>
      </c>
      <c r="Q1578" t="s">
        <v>4009</v>
      </c>
      <c r="R1578">
        <v>7331</v>
      </c>
      <c r="S1578">
        <v>7331</v>
      </c>
      <c r="T1578">
        <v>6201</v>
      </c>
      <c r="U1578">
        <v>26</v>
      </c>
      <c r="V1578">
        <v>26</v>
      </c>
      <c r="W1578">
        <v>23</v>
      </c>
      <c r="Y1578" t="s">
        <v>5344</v>
      </c>
      <c r="Z1578" t="s">
        <v>607</v>
      </c>
      <c r="AA1578">
        <v>4.0000000000000002E-4</v>
      </c>
      <c r="AB1578">
        <v>8.2000000000000007E-3</v>
      </c>
      <c r="AC1578">
        <v>4.0000000000000001E-3</v>
      </c>
      <c r="AD1578" t="s">
        <v>606</v>
      </c>
      <c r="AE1578">
        <v>0.97960000000000003</v>
      </c>
      <c r="AF1578">
        <v>6.1999999999999998E-3</v>
      </c>
      <c r="AG1578">
        <v>8.0000000000000004E-4</v>
      </c>
      <c r="AH1578">
        <v>2.0000000000000001E-4</v>
      </c>
      <c r="AI1578">
        <v>1E-4</v>
      </c>
      <c r="AJ1578">
        <v>2.0000000000000001E-4</v>
      </c>
      <c r="AK1578">
        <v>1E-4</v>
      </c>
      <c r="AL1578">
        <v>1.2999999999999999E-4</v>
      </c>
      <c r="AM1578">
        <v>0</v>
      </c>
      <c r="AN1578">
        <v>0</v>
      </c>
      <c r="AO1578">
        <v>0</v>
      </c>
      <c r="AP1578">
        <v>0</v>
      </c>
      <c r="AQ1578" t="s">
        <v>606</v>
      </c>
      <c r="AR1578" t="s">
        <v>606</v>
      </c>
      <c r="AS1578" t="s">
        <v>606</v>
      </c>
      <c r="AT1578" t="s">
        <v>606</v>
      </c>
      <c r="AU1578" t="s">
        <v>606</v>
      </c>
      <c r="BK1578">
        <v>0</v>
      </c>
      <c r="BL1578">
        <v>2.0000000000000002E-5</v>
      </c>
      <c r="BM1578">
        <v>0</v>
      </c>
      <c r="BN1578">
        <v>0</v>
      </c>
      <c r="BO1578">
        <v>0</v>
      </c>
      <c r="BP1578">
        <v>0</v>
      </c>
      <c r="BQ1578">
        <v>0</v>
      </c>
      <c r="BR1578">
        <v>5.0000000000000002E-5</v>
      </c>
      <c r="BS1578">
        <v>0</v>
      </c>
      <c r="BT1578">
        <v>0</v>
      </c>
      <c r="BU1578">
        <v>0</v>
      </c>
      <c r="BV1578">
        <v>0.56699999999999995</v>
      </c>
      <c r="BW1578">
        <v>0.69491519999999996</v>
      </c>
      <c r="BX1578">
        <v>16.399999999999999</v>
      </c>
      <c r="BY1578">
        <v>4599.2</v>
      </c>
      <c r="BZ1578">
        <v>191.5</v>
      </c>
      <c r="CB1578">
        <v>89.6</v>
      </c>
      <c r="CC1578">
        <v>3.0936555889999999</v>
      </c>
      <c r="CD1578">
        <v>3.0910259820000001</v>
      </c>
      <c r="CE1578">
        <v>180.27</v>
      </c>
      <c r="CF1578" t="s">
        <v>609</v>
      </c>
      <c r="CG1578">
        <v>0</v>
      </c>
      <c r="CH1578" t="s">
        <v>628</v>
      </c>
      <c r="CI1578" t="s">
        <v>5075</v>
      </c>
      <c r="CJ1578" t="s">
        <v>624</v>
      </c>
      <c r="CW1578" t="s">
        <v>3011</v>
      </c>
      <c r="CX1578">
        <v>0</v>
      </c>
      <c r="CY1578" t="s">
        <v>677</v>
      </c>
    </row>
    <row r="1579" spans="1:103" hidden="1">
      <c r="A1579" t="str">
        <f t="shared" ref="A1579:A1580" si="19">2&amp;J1579</f>
        <v>200/D-093-K/094-A-11/00</v>
      </c>
      <c r="B1579">
        <v>52717</v>
      </c>
      <c r="C1579" t="s">
        <v>3198</v>
      </c>
      <c r="D1579" t="s">
        <v>592</v>
      </c>
      <c r="E1579" t="s">
        <v>3163</v>
      </c>
      <c r="F1579" t="s">
        <v>594</v>
      </c>
      <c r="G1579" t="s">
        <v>5346</v>
      </c>
      <c r="H1579">
        <v>11713</v>
      </c>
      <c r="I1579" t="s">
        <v>616</v>
      </c>
      <c r="J1579" t="s">
        <v>667</v>
      </c>
      <c r="L1579" t="s">
        <v>874</v>
      </c>
      <c r="N1579" t="s">
        <v>5347</v>
      </c>
      <c r="O1579" t="s">
        <v>5348</v>
      </c>
      <c r="P1579" t="s">
        <v>5349</v>
      </c>
      <c r="Q1579" t="s">
        <v>5350</v>
      </c>
      <c r="R1579">
        <v>4800</v>
      </c>
      <c r="S1579">
        <v>4800</v>
      </c>
      <c r="T1579">
        <v>3944</v>
      </c>
      <c r="U1579">
        <v>22</v>
      </c>
      <c r="V1579">
        <v>22</v>
      </c>
      <c r="W1579">
        <v>22</v>
      </c>
      <c r="Z1579" t="s">
        <v>607</v>
      </c>
      <c r="AA1579">
        <v>1E-4</v>
      </c>
      <c r="AB1579">
        <v>2.3999999999999998E-3</v>
      </c>
      <c r="AC1579">
        <v>2.4400000000000002E-2</v>
      </c>
      <c r="AD1579">
        <v>1.0200000000000001E-2</v>
      </c>
      <c r="AE1579">
        <v>0.81899999999999995</v>
      </c>
      <c r="AF1579">
        <v>8.0299999999999996E-2</v>
      </c>
      <c r="AG1579">
        <v>3.5200000000000002E-2</v>
      </c>
      <c r="AH1579">
        <v>5.4000000000000003E-3</v>
      </c>
      <c r="AI1579">
        <v>1.0200000000000001E-2</v>
      </c>
      <c r="AJ1579">
        <v>3.3999999999999998E-3</v>
      </c>
      <c r="AK1579">
        <v>3.3999999999999998E-3</v>
      </c>
      <c r="AL1579">
        <v>1.65E-3</v>
      </c>
      <c r="AM1579">
        <v>4.8000000000000001E-4</v>
      </c>
      <c r="AN1579">
        <v>7.5000000000000002E-4</v>
      </c>
      <c r="AO1579">
        <v>5.0000000000000002E-5</v>
      </c>
      <c r="AP1579">
        <v>0</v>
      </c>
      <c r="AQ1579" t="s">
        <v>607</v>
      </c>
      <c r="AR1579" t="s">
        <v>607</v>
      </c>
      <c r="AS1579" t="s">
        <v>607</v>
      </c>
      <c r="AT1579" t="s">
        <v>606</v>
      </c>
      <c r="AU1579" t="s">
        <v>606</v>
      </c>
      <c r="BK1579">
        <v>2.5000000000000001E-4</v>
      </c>
      <c r="BL1579">
        <v>6.0000000000000002E-5</v>
      </c>
      <c r="BM1579">
        <v>2.3000000000000001E-4</v>
      </c>
      <c r="BN1579">
        <v>1.0000000000000001E-5</v>
      </c>
      <c r="BO1579">
        <v>1.0000000000000001E-5</v>
      </c>
      <c r="BP1579">
        <v>3.0000000000000001E-5</v>
      </c>
      <c r="BQ1579">
        <v>0</v>
      </c>
      <c r="BR1579">
        <v>1.1900000000000001E-3</v>
      </c>
      <c r="BS1579">
        <v>3.6000000000000002E-4</v>
      </c>
      <c r="BT1579">
        <v>5.1000000000000004E-4</v>
      </c>
      <c r="BU1579">
        <v>4.2000000000000002E-4</v>
      </c>
      <c r="BV1579">
        <v>0.71099999999999997</v>
      </c>
      <c r="BW1579">
        <v>0.8714016</v>
      </c>
      <c r="BX1579">
        <v>20.5</v>
      </c>
      <c r="BY1579">
        <v>4688.2</v>
      </c>
      <c r="BZ1579">
        <v>218</v>
      </c>
      <c r="CB1579">
        <v>95</v>
      </c>
      <c r="CC1579">
        <v>3.2801035820000002</v>
      </c>
      <c r="CD1579">
        <v>3.2773154940000002</v>
      </c>
      <c r="CE1579">
        <v>188.9</v>
      </c>
      <c r="CF1579" t="s">
        <v>673</v>
      </c>
      <c r="CG1579">
        <v>10200</v>
      </c>
      <c r="CH1579" t="s">
        <v>674</v>
      </c>
      <c r="CI1579" t="s">
        <v>5075</v>
      </c>
      <c r="CJ1579" t="s">
        <v>675</v>
      </c>
      <c r="CR1579" t="s">
        <v>780</v>
      </c>
      <c r="CW1579" t="s">
        <v>5351</v>
      </c>
      <c r="CX1579">
        <v>8800</v>
      </c>
      <c r="CY1579" t="s">
        <v>677</v>
      </c>
    </row>
    <row r="1580" spans="1:103" hidden="1">
      <c r="A1580" t="str">
        <f t="shared" si="19"/>
        <v>200/D-093-K/094-A-11/00</v>
      </c>
      <c r="B1580">
        <v>84370</v>
      </c>
      <c r="C1580" t="s">
        <v>3138</v>
      </c>
      <c r="D1580" t="s">
        <v>592</v>
      </c>
      <c r="E1580" t="s">
        <v>3163</v>
      </c>
      <c r="F1580" t="s">
        <v>594</v>
      </c>
      <c r="G1580" t="s">
        <v>5352</v>
      </c>
      <c r="H1580">
        <v>10173</v>
      </c>
      <c r="I1580" t="s">
        <v>597</v>
      </c>
      <c r="J1580" t="s">
        <v>667</v>
      </c>
      <c r="L1580" t="s">
        <v>874</v>
      </c>
      <c r="N1580" t="s">
        <v>5347</v>
      </c>
      <c r="O1580" t="s">
        <v>5348</v>
      </c>
      <c r="P1580" t="s">
        <v>5349</v>
      </c>
      <c r="Q1580" t="s">
        <v>3041</v>
      </c>
      <c r="R1580">
        <v>900</v>
      </c>
      <c r="S1580">
        <v>900</v>
      </c>
      <c r="T1580">
        <v>3604</v>
      </c>
      <c r="U1580">
        <v>20</v>
      </c>
      <c r="V1580">
        <v>20</v>
      </c>
      <c r="W1580">
        <v>22</v>
      </c>
      <c r="Y1580" t="s">
        <v>5353</v>
      </c>
      <c r="Z1580" t="s">
        <v>607</v>
      </c>
      <c r="AA1580">
        <v>1E-4</v>
      </c>
      <c r="AB1580">
        <v>2.3E-3</v>
      </c>
      <c r="AC1580">
        <v>2.4400000000000002E-2</v>
      </c>
      <c r="AD1580">
        <v>1.4E-2</v>
      </c>
      <c r="AE1580">
        <v>0.82340000000000002</v>
      </c>
      <c r="AF1580">
        <v>8.0100000000000005E-2</v>
      </c>
      <c r="AG1580">
        <v>3.2399999999999998E-2</v>
      </c>
      <c r="AH1580">
        <v>5.3E-3</v>
      </c>
      <c r="AI1580">
        <v>9.7000000000000003E-3</v>
      </c>
      <c r="AJ1580">
        <v>2.8E-3</v>
      </c>
      <c r="AK1580">
        <v>2.7000000000000001E-3</v>
      </c>
      <c r="AL1580">
        <v>1.6999999999999999E-3</v>
      </c>
      <c r="AM1580">
        <v>1.1000000000000001E-3</v>
      </c>
      <c r="AN1580">
        <v>0</v>
      </c>
      <c r="AO1580">
        <v>0</v>
      </c>
      <c r="AP1580">
        <v>0</v>
      </c>
      <c r="BK1580">
        <v>0</v>
      </c>
      <c r="BL1580">
        <v>0</v>
      </c>
      <c r="BM1580">
        <v>0</v>
      </c>
      <c r="BN1580">
        <v>0</v>
      </c>
      <c r="BO1580">
        <v>0</v>
      </c>
      <c r="BP1580">
        <v>0</v>
      </c>
      <c r="BQ1580">
        <v>0</v>
      </c>
      <c r="BR1580">
        <v>0</v>
      </c>
      <c r="BS1580">
        <v>0</v>
      </c>
      <c r="BT1580">
        <v>0</v>
      </c>
      <c r="BU1580">
        <v>0</v>
      </c>
      <c r="BV1580">
        <v>0.7</v>
      </c>
      <c r="BW1580">
        <v>0.85792000000000002</v>
      </c>
      <c r="BX1580">
        <v>20.2</v>
      </c>
      <c r="BY1580">
        <v>4711.6000000000004</v>
      </c>
      <c r="BZ1580">
        <v>216.7</v>
      </c>
      <c r="CB1580">
        <v>94.2</v>
      </c>
      <c r="CC1580">
        <v>3.2524816570000001</v>
      </c>
      <c r="CD1580">
        <v>3.2497170479999999</v>
      </c>
      <c r="CE1580">
        <v>186.9</v>
      </c>
      <c r="CF1580" t="s">
        <v>673</v>
      </c>
      <c r="CG1580">
        <v>14000</v>
      </c>
      <c r="CH1580" t="s">
        <v>5354</v>
      </c>
      <c r="CJ1580" t="s">
        <v>675</v>
      </c>
      <c r="CW1580" t="s">
        <v>5355</v>
      </c>
      <c r="CX1580">
        <v>9900</v>
      </c>
      <c r="CY1580" t="s">
        <v>677</v>
      </c>
    </row>
    <row r="1581" spans="1:103" hidden="1">
      <c r="B1581">
        <v>52453</v>
      </c>
      <c r="C1581" t="s">
        <v>5356</v>
      </c>
      <c r="D1581" t="s">
        <v>592</v>
      </c>
      <c r="E1581" t="s">
        <v>3163</v>
      </c>
      <c r="F1581" t="s">
        <v>594</v>
      </c>
      <c r="G1581" t="s">
        <v>5357</v>
      </c>
      <c r="H1581">
        <v>13572</v>
      </c>
      <c r="I1581" t="s">
        <v>616</v>
      </c>
      <c r="J1581" t="s">
        <v>3775</v>
      </c>
      <c r="K1581">
        <v>14371</v>
      </c>
      <c r="L1581" t="s">
        <v>3028</v>
      </c>
      <c r="M1581" t="s">
        <v>3350</v>
      </c>
      <c r="N1581" t="s">
        <v>5358</v>
      </c>
      <c r="O1581" t="s">
        <v>5359</v>
      </c>
      <c r="P1581" t="s">
        <v>5360</v>
      </c>
      <c r="Q1581" t="s">
        <v>642</v>
      </c>
      <c r="R1581">
        <v>300</v>
      </c>
      <c r="S1581">
        <v>300</v>
      </c>
      <c r="T1581">
        <v>259</v>
      </c>
      <c r="U1581">
        <v>15</v>
      </c>
      <c r="V1581">
        <v>15</v>
      </c>
      <c r="W1581">
        <v>20</v>
      </c>
      <c r="Y1581" t="s">
        <v>5361</v>
      </c>
      <c r="Z1581" t="s">
        <v>607</v>
      </c>
      <c r="AA1581">
        <v>1E-4</v>
      </c>
      <c r="AB1581">
        <v>3.2000000000000002E-3</v>
      </c>
      <c r="AC1581">
        <v>4.5600000000000002E-2</v>
      </c>
      <c r="AD1581">
        <v>6.0299999999999999E-2</v>
      </c>
      <c r="AE1581">
        <v>0.82979999999999998</v>
      </c>
      <c r="AF1581">
        <v>3.8899999999999997E-2</v>
      </c>
      <c r="AG1581">
        <v>1.2500000000000001E-2</v>
      </c>
      <c r="AH1581">
        <v>1.9E-3</v>
      </c>
      <c r="AI1581">
        <v>3.5999999999999999E-3</v>
      </c>
      <c r="AJ1581">
        <v>1E-3</v>
      </c>
      <c r="AK1581">
        <v>1.1999999999999999E-3</v>
      </c>
      <c r="AL1581">
        <v>6.0999999999999997E-4</v>
      </c>
      <c r="AM1581">
        <v>2.3000000000000001E-4</v>
      </c>
      <c r="AN1581">
        <v>2.7999999999999998E-4</v>
      </c>
      <c r="AO1581">
        <v>0</v>
      </c>
      <c r="AP1581">
        <v>0</v>
      </c>
      <c r="AQ1581" t="s">
        <v>607</v>
      </c>
      <c r="AR1581" t="s">
        <v>607</v>
      </c>
      <c r="AS1581" t="s">
        <v>606</v>
      </c>
      <c r="AT1581" t="s">
        <v>606</v>
      </c>
      <c r="AU1581" t="s">
        <v>606</v>
      </c>
      <c r="BK1581">
        <v>2.0000000000000002E-5</v>
      </c>
      <c r="BL1581">
        <v>2.0000000000000002E-5</v>
      </c>
      <c r="BM1581">
        <v>5.0000000000000002E-5</v>
      </c>
      <c r="BN1581">
        <v>0</v>
      </c>
      <c r="BO1581">
        <v>0</v>
      </c>
      <c r="BP1581">
        <v>0</v>
      </c>
      <c r="BQ1581">
        <v>0</v>
      </c>
      <c r="BR1581">
        <v>4.6999999999999999E-4</v>
      </c>
      <c r="BS1581">
        <v>9.0000000000000006E-5</v>
      </c>
      <c r="BT1581">
        <v>6.0000000000000002E-5</v>
      </c>
      <c r="BU1581">
        <v>6.9999999999999994E-5</v>
      </c>
      <c r="BV1581">
        <v>0.68700000000000006</v>
      </c>
      <c r="BW1581">
        <v>0.84198720000000005</v>
      </c>
      <c r="BX1581">
        <v>19.8</v>
      </c>
      <c r="BY1581">
        <v>4982.8</v>
      </c>
      <c r="BZ1581">
        <v>215.7</v>
      </c>
      <c r="CB1581">
        <v>100.9</v>
      </c>
      <c r="CC1581">
        <v>3.4838152779999998</v>
      </c>
      <c r="CD1581">
        <v>3.4808540350000001</v>
      </c>
      <c r="CE1581">
        <v>202.95</v>
      </c>
      <c r="CF1581" t="s">
        <v>673</v>
      </c>
      <c r="CG1581">
        <v>60300</v>
      </c>
      <c r="CH1581" t="s">
        <v>3776</v>
      </c>
      <c r="CJ1581" t="s">
        <v>3777</v>
      </c>
      <c r="CL1581">
        <v>1140</v>
      </c>
      <c r="CM1581">
        <v>1149.5</v>
      </c>
      <c r="CN1581">
        <v>1140</v>
      </c>
      <c r="CO1581">
        <v>1149.5</v>
      </c>
      <c r="CU1581">
        <v>657.1</v>
      </c>
      <c r="CV1581">
        <v>652.20000000000005</v>
      </c>
      <c r="CW1581" t="s">
        <v>5362</v>
      </c>
      <c r="CX1581">
        <v>53600</v>
      </c>
      <c r="CY1581" t="s">
        <v>677</v>
      </c>
    </row>
    <row r="1582" spans="1:103" hidden="1">
      <c r="B1582">
        <v>86080</v>
      </c>
      <c r="C1582" t="s">
        <v>4107</v>
      </c>
      <c r="D1582" t="s">
        <v>592</v>
      </c>
      <c r="E1582" t="s">
        <v>3163</v>
      </c>
      <c r="F1582" t="s">
        <v>594</v>
      </c>
      <c r="G1582" t="s">
        <v>5363</v>
      </c>
      <c r="H1582">
        <v>11873</v>
      </c>
      <c r="I1582" t="s">
        <v>616</v>
      </c>
      <c r="J1582" t="s">
        <v>4109</v>
      </c>
      <c r="K1582">
        <v>170</v>
      </c>
      <c r="L1582" t="s">
        <v>3028</v>
      </c>
      <c r="M1582" t="s">
        <v>3762</v>
      </c>
      <c r="N1582" t="s">
        <v>5358</v>
      </c>
      <c r="O1582" t="s">
        <v>5359</v>
      </c>
      <c r="P1582" t="s">
        <v>5360</v>
      </c>
      <c r="Q1582" t="s">
        <v>642</v>
      </c>
      <c r="R1582">
        <v>245</v>
      </c>
      <c r="S1582">
        <v>245</v>
      </c>
      <c r="T1582">
        <v>200</v>
      </c>
      <c r="U1582">
        <v>12</v>
      </c>
      <c r="V1582">
        <v>12</v>
      </c>
      <c r="W1582">
        <v>22</v>
      </c>
      <c r="Y1582" t="s">
        <v>5361</v>
      </c>
      <c r="Z1582" t="s">
        <v>607</v>
      </c>
      <c r="AA1582">
        <v>1E-4</v>
      </c>
      <c r="AB1582">
        <v>3.0000000000000001E-3</v>
      </c>
      <c r="AC1582">
        <v>2.6100000000000002E-2</v>
      </c>
      <c r="AD1582">
        <v>3.9100000000000003E-2</v>
      </c>
      <c r="AE1582">
        <v>0.85070000000000001</v>
      </c>
      <c r="AF1582">
        <v>4.5600000000000002E-2</v>
      </c>
      <c r="AG1582">
        <v>1.7500000000000002E-2</v>
      </c>
      <c r="AH1582">
        <v>3.0000000000000001E-3</v>
      </c>
      <c r="AI1582">
        <v>5.7000000000000002E-3</v>
      </c>
      <c r="AJ1582">
        <v>1.6000000000000001E-3</v>
      </c>
      <c r="AK1582">
        <v>2.0999999999999999E-3</v>
      </c>
      <c r="AL1582">
        <v>1.01E-3</v>
      </c>
      <c r="AM1582">
        <v>6.6E-4</v>
      </c>
      <c r="AN1582">
        <v>1.1800000000000001E-3</v>
      </c>
      <c r="AO1582">
        <v>1.2999999999999999E-4</v>
      </c>
      <c r="AP1582">
        <v>0</v>
      </c>
      <c r="AQ1582" t="s">
        <v>607</v>
      </c>
      <c r="AR1582" t="s">
        <v>606</v>
      </c>
      <c r="AS1582" t="s">
        <v>606</v>
      </c>
      <c r="AT1582" t="s">
        <v>606</v>
      </c>
      <c r="AU1582" t="s">
        <v>606</v>
      </c>
      <c r="BK1582">
        <v>9.0000000000000006E-5</v>
      </c>
      <c r="BL1582">
        <v>4.0000000000000003E-5</v>
      </c>
      <c r="BM1582">
        <v>1.2999999999999999E-4</v>
      </c>
      <c r="BN1582">
        <v>1.0000000000000001E-5</v>
      </c>
      <c r="BO1582">
        <v>1.0000000000000001E-5</v>
      </c>
      <c r="BP1582">
        <v>5.0000000000000002E-5</v>
      </c>
      <c r="BQ1582">
        <v>0</v>
      </c>
      <c r="BR1582">
        <v>1.0499999999999999E-3</v>
      </c>
      <c r="BS1582">
        <v>2.9E-4</v>
      </c>
      <c r="BT1582">
        <v>3.6000000000000002E-4</v>
      </c>
      <c r="BU1582">
        <v>4.8999999999999998E-4</v>
      </c>
      <c r="BV1582">
        <v>0.68100000000000005</v>
      </c>
      <c r="BW1582">
        <v>0.83463359999999998</v>
      </c>
      <c r="BX1582">
        <v>19.7</v>
      </c>
      <c r="BY1582">
        <v>4825.7</v>
      </c>
      <c r="BZ1582">
        <v>213.8</v>
      </c>
      <c r="CB1582">
        <v>100.8</v>
      </c>
      <c r="CC1582">
        <v>3.4803625380000001</v>
      </c>
      <c r="CD1582">
        <v>3.4774042299999999</v>
      </c>
      <c r="CE1582">
        <v>202.91</v>
      </c>
      <c r="CF1582" t="s">
        <v>673</v>
      </c>
      <c r="CG1582">
        <v>39100</v>
      </c>
      <c r="CH1582" t="s">
        <v>4111</v>
      </c>
      <c r="CJ1582" t="s">
        <v>3772</v>
      </c>
      <c r="CU1582">
        <v>653.79999999999995</v>
      </c>
      <c r="CV1582">
        <v>649.79999999999995</v>
      </c>
      <c r="CW1582" t="s">
        <v>5362</v>
      </c>
      <c r="CX1582">
        <v>37000</v>
      </c>
      <c r="CY1582" t="s">
        <v>677</v>
      </c>
    </row>
    <row r="1583" spans="1:103" hidden="1">
      <c r="B1583">
        <v>52471</v>
      </c>
      <c r="C1583" t="s">
        <v>4813</v>
      </c>
      <c r="D1583" t="s">
        <v>592</v>
      </c>
      <c r="E1583" t="s">
        <v>3163</v>
      </c>
      <c r="F1583" t="s">
        <v>594</v>
      </c>
      <c r="G1583" t="s">
        <v>5364</v>
      </c>
      <c r="H1583">
        <v>12863</v>
      </c>
      <c r="I1583" t="s">
        <v>616</v>
      </c>
      <c r="J1583" t="s">
        <v>3780</v>
      </c>
      <c r="K1583">
        <v>76</v>
      </c>
      <c r="L1583" t="s">
        <v>3028</v>
      </c>
      <c r="M1583" t="s">
        <v>3967</v>
      </c>
      <c r="N1583" t="s">
        <v>5358</v>
      </c>
      <c r="O1583" t="s">
        <v>5359</v>
      </c>
      <c r="P1583" t="s">
        <v>5365</v>
      </c>
      <c r="Q1583" t="s">
        <v>642</v>
      </c>
      <c r="R1583">
        <v>200</v>
      </c>
      <c r="S1583">
        <v>200</v>
      </c>
      <c r="T1583">
        <v>133</v>
      </c>
      <c r="U1583">
        <v>14</v>
      </c>
      <c r="V1583">
        <v>14</v>
      </c>
      <c r="W1583">
        <v>23</v>
      </c>
      <c r="Y1583" t="s">
        <v>5361</v>
      </c>
      <c r="Z1583" t="s">
        <v>607</v>
      </c>
      <c r="AA1583">
        <v>1E-4</v>
      </c>
      <c r="AB1583">
        <v>3.0000000000000001E-3</v>
      </c>
      <c r="AC1583">
        <v>4.9099999999999998E-2</v>
      </c>
      <c r="AD1583">
        <v>6.4299999999999996E-2</v>
      </c>
      <c r="AE1583">
        <v>0.82240000000000002</v>
      </c>
      <c r="AF1583">
        <v>3.85E-2</v>
      </c>
      <c r="AG1583">
        <v>1.24E-2</v>
      </c>
      <c r="AH1583">
        <v>2.0999999999999999E-3</v>
      </c>
      <c r="AI1583">
        <v>3.8E-3</v>
      </c>
      <c r="AJ1583">
        <v>1.1000000000000001E-3</v>
      </c>
      <c r="AK1583">
        <v>1.2999999999999999E-3</v>
      </c>
      <c r="AL1583">
        <v>5.8E-4</v>
      </c>
      <c r="AM1583">
        <v>2.4000000000000001E-4</v>
      </c>
      <c r="AN1583">
        <v>2.9999999999999997E-4</v>
      </c>
      <c r="AO1583">
        <v>0</v>
      </c>
      <c r="AP1583">
        <v>0</v>
      </c>
      <c r="AQ1583" t="s">
        <v>607</v>
      </c>
      <c r="AR1583" t="s">
        <v>606</v>
      </c>
      <c r="AS1583" t="s">
        <v>606</v>
      </c>
      <c r="AT1583" t="s">
        <v>606</v>
      </c>
      <c r="AU1583" t="s">
        <v>606</v>
      </c>
      <c r="BK1583">
        <v>1.0000000000000001E-5</v>
      </c>
      <c r="BL1583">
        <v>2.0000000000000002E-5</v>
      </c>
      <c r="BM1583">
        <v>4.0000000000000003E-5</v>
      </c>
      <c r="BN1583">
        <v>0</v>
      </c>
      <c r="BO1583">
        <v>0</v>
      </c>
      <c r="BP1583">
        <v>0</v>
      </c>
      <c r="BQ1583">
        <v>0</v>
      </c>
      <c r="BR1583">
        <v>5.0000000000000001E-4</v>
      </c>
      <c r="BS1583">
        <v>9.0000000000000006E-5</v>
      </c>
      <c r="BT1583">
        <v>6.0000000000000002E-5</v>
      </c>
      <c r="BU1583">
        <v>6.0000000000000002E-5</v>
      </c>
      <c r="BV1583">
        <v>0.69299999999999995</v>
      </c>
      <c r="BW1583">
        <v>0.84934080000000001</v>
      </c>
      <c r="BX1583">
        <v>20</v>
      </c>
      <c r="BY1583">
        <v>5009.7</v>
      </c>
      <c r="BZ1583">
        <v>216.9</v>
      </c>
      <c r="CB1583">
        <v>101.1</v>
      </c>
      <c r="CC1583">
        <v>3.4907207599999999</v>
      </c>
      <c r="CD1583">
        <v>3.4877536469999999</v>
      </c>
      <c r="CE1583">
        <v>203.6</v>
      </c>
      <c r="CF1583" t="s">
        <v>673</v>
      </c>
      <c r="CG1583">
        <v>64300</v>
      </c>
      <c r="CH1583" t="s">
        <v>3781</v>
      </c>
      <c r="CJ1583" t="s">
        <v>3782</v>
      </c>
      <c r="CU1583">
        <v>651.1</v>
      </c>
      <c r="CV1583">
        <v>647.4</v>
      </c>
      <c r="CW1583" t="s">
        <v>5362</v>
      </c>
      <c r="CX1583">
        <v>63600</v>
      </c>
      <c r="CY1583" t="s">
        <v>677</v>
      </c>
    </row>
    <row r="1584" spans="1:103" hidden="1">
      <c r="B1584">
        <v>52461</v>
      </c>
      <c r="C1584" t="s">
        <v>3965</v>
      </c>
      <c r="D1584" t="s">
        <v>592</v>
      </c>
      <c r="E1584" t="s">
        <v>3163</v>
      </c>
      <c r="F1584" t="s">
        <v>594</v>
      </c>
      <c r="G1584" t="s">
        <v>5366</v>
      </c>
      <c r="H1584">
        <v>13755</v>
      </c>
      <c r="I1584" t="s">
        <v>616</v>
      </c>
      <c r="J1584" t="s">
        <v>3785</v>
      </c>
      <c r="K1584">
        <v>82</v>
      </c>
      <c r="L1584" t="s">
        <v>3028</v>
      </c>
      <c r="M1584" t="s">
        <v>3967</v>
      </c>
      <c r="N1584" t="s">
        <v>5358</v>
      </c>
      <c r="O1584" t="s">
        <v>5359</v>
      </c>
      <c r="P1584" t="s">
        <v>5365</v>
      </c>
      <c r="Q1584" t="s">
        <v>642</v>
      </c>
      <c r="R1584">
        <v>150</v>
      </c>
      <c r="S1584">
        <v>150</v>
      </c>
      <c r="T1584">
        <v>88</v>
      </c>
      <c r="U1584">
        <v>14</v>
      </c>
      <c r="V1584">
        <v>14</v>
      </c>
      <c r="W1584">
        <v>23</v>
      </c>
      <c r="Y1584" t="s">
        <v>5361</v>
      </c>
      <c r="Z1584" t="s">
        <v>607</v>
      </c>
      <c r="AA1584">
        <v>1E-4</v>
      </c>
      <c r="AB1584">
        <v>3.5000000000000001E-3</v>
      </c>
      <c r="AC1584">
        <v>4.9099999999999998E-2</v>
      </c>
      <c r="AD1584">
        <v>6.6100000000000006E-2</v>
      </c>
      <c r="AE1584">
        <v>0.81259999999999999</v>
      </c>
      <c r="AF1584">
        <v>4.1799999999999997E-2</v>
      </c>
      <c r="AG1584">
        <v>1.46E-2</v>
      </c>
      <c r="AH1584">
        <v>2.5000000000000001E-3</v>
      </c>
      <c r="AI1584">
        <v>4.5999999999999999E-3</v>
      </c>
      <c r="AJ1584">
        <v>1.2999999999999999E-3</v>
      </c>
      <c r="AK1584">
        <v>1.6000000000000001E-3</v>
      </c>
      <c r="AL1584">
        <v>6.9999999999999999E-4</v>
      </c>
      <c r="AM1584">
        <v>1.8000000000000001E-4</v>
      </c>
      <c r="AN1584">
        <v>3.6000000000000002E-4</v>
      </c>
      <c r="AO1584">
        <v>0</v>
      </c>
      <c r="AP1584">
        <v>0</v>
      </c>
      <c r="AQ1584" t="s">
        <v>606</v>
      </c>
      <c r="AR1584" t="s">
        <v>606</v>
      </c>
      <c r="AS1584" t="s">
        <v>606</v>
      </c>
      <c r="AT1584" t="s">
        <v>606</v>
      </c>
      <c r="AU1584" t="s">
        <v>606</v>
      </c>
      <c r="BK1584">
        <v>2.0000000000000002E-5</v>
      </c>
      <c r="BL1584">
        <v>2.0000000000000002E-5</v>
      </c>
      <c r="BM1584">
        <v>5.0000000000000002E-5</v>
      </c>
      <c r="BN1584">
        <v>0</v>
      </c>
      <c r="BO1584">
        <v>0</v>
      </c>
      <c r="BP1584">
        <v>0</v>
      </c>
      <c r="BQ1584">
        <v>0</v>
      </c>
      <c r="BR1584">
        <v>5.8E-4</v>
      </c>
      <c r="BS1584">
        <v>1.2E-4</v>
      </c>
      <c r="BT1584">
        <v>8.0000000000000007E-5</v>
      </c>
      <c r="BU1584">
        <v>9.0000000000000006E-5</v>
      </c>
      <c r="BV1584">
        <v>0.70199999999999996</v>
      </c>
      <c r="BW1584">
        <v>0.8603712</v>
      </c>
      <c r="BX1584">
        <v>20.3</v>
      </c>
      <c r="BY1584">
        <v>5014.5</v>
      </c>
      <c r="BZ1584">
        <v>218.6</v>
      </c>
      <c r="CB1584">
        <v>100.1</v>
      </c>
      <c r="CC1584">
        <v>3.4561933530000002</v>
      </c>
      <c r="CD1584">
        <v>3.4532555889999998</v>
      </c>
      <c r="CE1584">
        <v>201.31</v>
      </c>
      <c r="CF1584" t="s">
        <v>673</v>
      </c>
      <c r="CG1584">
        <v>65600</v>
      </c>
      <c r="CH1584" t="s">
        <v>3786</v>
      </c>
      <c r="CJ1584" t="s">
        <v>3787</v>
      </c>
      <c r="CU1584">
        <v>656.8</v>
      </c>
      <c r="CV1584">
        <v>653.4</v>
      </c>
      <c r="CW1584" t="s">
        <v>5362</v>
      </c>
      <c r="CX1584">
        <v>66100</v>
      </c>
      <c r="CY1584" t="s">
        <v>677</v>
      </c>
    </row>
    <row r="1585" spans="1:103" hidden="1">
      <c r="B1585">
        <v>52377</v>
      </c>
      <c r="C1585" t="s">
        <v>4824</v>
      </c>
      <c r="D1585" t="s">
        <v>592</v>
      </c>
      <c r="E1585" t="s">
        <v>3163</v>
      </c>
      <c r="F1585" t="s">
        <v>594</v>
      </c>
      <c r="G1585" t="s">
        <v>5367</v>
      </c>
      <c r="H1585">
        <v>18653</v>
      </c>
      <c r="I1585" t="s">
        <v>616</v>
      </c>
      <c r="J1585" t="s">
        <v>3752</v>
      </c>
      <c r="K1585">
        <v>184</v>
      </c>
      <c r="L1585" t="s">
        <v>3028</v>
      </c>
      <c r="M1585" t="s">
        <v>3967</v>
      </c>
      <c r="N1585" t="s">
        <v>5358</v>
      </c>
      <c r="O1585" t="s">
        <v>5359</v>
      </c>
      <c r="P1585" t="s">
        <v>5365</v>
      </c>
      <c r="Q1585" t="s">
        <v>642</v>
      </c>
      <c r="R1585">
        <v>170</v>
      </c>
      <c r="S1585">
        <v>170</v>
      </c>
      <c r="T1585">
        <v>94</v>
      </c>
      <c r="U1585">
        <v>15</v>
      </c>
      <c r="V1585">
        <v>15</v>
      </c>
      <c r="W1585">
        <v>23</v>
      </c>
      <c r="Y1585" t="s">
        <v>5361</v>
      </c>
      <c r="Z1585" t="s">
        <v>607</v>
      </c>
      <c r="AA1585">
        <v>1E-4</v>
      </c>
      <c r="AB1585">
        <v>3.3E-3</v>
      </c>
      <c r="AC1585">
        <v>4.0899999999999999E-2</v>
      </c>
      <c r="AD1585">
        <v>6.3600000000000004E-2</v>
      </c>
      <c r="AE1585">
        <v>0.81669999999999998</v>
      </c>
      <c r="AF1585">
        <v>4.5699999999999998E-2</v>
      </c>
      <c r="AG1585">
        <v>1.6899999999999998E-2</v>
      </c>
      <c r="AH1585">
        <v>2.8E-3</v>
      </c>
      <c r="AI1585">
        <v>4.8999999999999998E-3</v>
      </c>
      <c r="AJ1585">
        <v>1.2999999999999999E-3</v>
      </c>
      <c r="AK1585">
        <v>1.6000000000000001E-3</v>
      </c>
      <c r="AL1585">
        <v>6.9999999999999999E-4</v>
      </c>
      <c r="AM1585">
        <v>1.4999999999999999E-4</v>
      </c>
      <c r="AN1585">
        <v>3.5E-4</v>
      </c>
      <c r="AO1585">
        <v>0</v>
      </c>
      <c r="AP1585">
        <v>0</v>
      </c>
      <c r="AQ1585" t="s">
        <v>607</v>
      </c>
      <c r="AR1585" t="s">
        <v>607</v>
      </c>
      <c r="AS1585" t="s">
        <v>606</v>
      </c>
      <c r="AT1585" t="s">
        <v>606</v>
      </c>
      <c r="AU1585" t="s">
        <v>606</v>
      </c>
      <c r="BK1585">
        <v>2.0000000000000002E-5</v>
      </c>
      <c r="BL1585">
        <v>3.0000000000000001E-5</v>
      </c>
      <c r="BM1585">
        <v>4.0000000000000003E-5</v>
      </c>
      <c r="BN1585">
        <v>0</v>
      </c>
      <c r="BO1585">
        <v>0</v>
      </c>
      <c r="BP1585">
        <v>0</v>
      </c>
      <c r="BQ1585">
        <v>0</v>
      </c>
      <c r="BR1585">
        <v>5.6999999999999998E-4</v>
      </c>
      <c r="BS1585">
        <v>1.2999999999999999E-4</v>
      </c>
      <c r="BT1585">
        <v>1E-4</v>
      </c>
      <c r="BU1585">
        <v>1.1E-4</v>
      </c>
      <c r="BV1585">
        <v>0.69799999999999995</v>
      </c>
      <c r="BW1585">
        <v>0.85546880000000003</v>
      </c>
      <c r="BX1585">
        <v>20.2</v>
      </c>
      <c r="BY1585">
        <v>4980.8999999999996</v>
      </c>
      <c r="BZ1585">
        <v>218.2</v>
      </c>
      <c r="CB1585">
        <v>100.5</v>
      </c>
      <c r="CC1585">
        <v>3.4700043159999998</v>
      </c>
      <c r="CD1585">
        <v>3.4670548120000002</v>
      </c>
      <c r="CE1585">
        <v>202.65</v>
      </c>
      <c r="CF1585" t="s">
        <v>673</v>
      </c>
      <c r="CG1585">
        <v>63600</v>
      </c>
      <c r="CH1585" t="s">
        <v>3756</v>
      </c>
      <c r="CJ1585" t="s">
        <v>3757</v>
      </c>
      <c r="CU1585">
        <v>633.29999999999995</v>
      </c>
      <c r="CV1585">
        <v>629.9</v>
      </c>
      <c r="CW1585" t="s">
        <v>5362</v>
      </c>
      <c r="CX1585">
        <v>63200</v>
      </c>
      <c r="CY1585" t="s">
        <v>677</v>
      </c>
    </row>
    <row r="1586" spans="1:103" hidden="1">
      <c r="B1586">
        <v>79042</v>
      </c>
      <c r="C1586" t="s">
        <v>1741</v>
      </c>
      <c r="D1586" t="s">
        <v>592</v>
      </c>
      <c r="E1586" t="s">
        <v>614</v>
      </c>
      <c r="F1586" t="s">
        <v>594</v>
      </c>
      <c r="G1586" t="s">
        <v>5368</v>
      </c>
      <c r="H1586" t="s">
        <v>3000</v>
      </c>
      <c r="I1586" t="s">
        <v>597</v>
      </c>
      <c r="J1586" t="s">
        <v>1302</v>
      </c>
      <c r="L1586" t="s">
        <v>617</v>
      </c>
      <c r="N1586" t="s">
        <v>5369</v>
      </c>
      <c r="O1586" t="s">
        <v>5370</v>
      </c>
      <c r="P1586" t="s">
        <v>5371</v>
      </c>
      <c r="Q1586" t="s">
        <v>705</v>
      </c>
      <c r="R1586">
        <v>1000</v>
      </c>
      <c r="S1586">
        <v>1000</v>
      </c>
      <c r="T1586">
        <v>617</v>
      </c>
      <c r="U1586">
        <v>24</v>
      </c>
      <c r="V1586">
        <v>24</v>
      </c>
      <c r="W1586">
        <v>21</v>
      </c>
      <c r="Z1586" t="s">
        <v>607</v>
      </c>
      <c r="AA1586">
        <v>4.0000000000000002E-4</v>
      </c>
      <c r="AB1586">
        <v>8.0999999999999996E-3</v>
      </c>
      <c r="AC1586">
        <v>6.6E-3</v>
      </c>
      <c r="AD1586" t="s">
        <v>606</v>
      </c>
      <c r="AE1586">
        <v>0.97560000000000002</v>
      </c>
      <c r="AF1586">
        <v>6.3E-3</v>
      </c>
      <c r="AG1586">
        <v>8.9999999999999998E-4</v>
      </c>
      <c r="AH1586">
        <v>2.9999999999999997E-4</v>
      </c>
      <c r="AI1586">
        <v>2.0000000000000001E-4</v>
      </c>
      <c r="AJ1586">
        <v>2.0000000000000001E-4</v>
      </c>
      <c r="AK1586">
        <v>1E-4</v>
      </c>
      <c r="AL1586">
        <v>2.9999999999999997E-4</v>
      </c>
      <c r="AM1586">
        <v>1E-3</v>
      </c>
      <c r="AN1586">
        <v>0</v>
      </c>
      <c r="AO1586">
        <v>0</v>
      </c>
      <c r="AP1586">
        <v>0</v>
      </c>
      <c r="BK1586">
        <v>0</v>
      </c>
      <c r="BL1586">
        <v>0</v>
      </c>
      <c r="BM1586">
        <v>0</v>
      </c>
      <c r="BN1586">
        <v>0</v>
      </c>
      <c r="BO1586">
        <v>0</v>
      </c>
      <c r="BP1586">
        <v>0</v>
      </c>
      <c r="BQ1586">
        <v>0</v>
      </c>
      <c r="BR1586">
        <v>0</v>
      </c>
      <c r="BS1586">
        <v>0</v>
      </c>
      <c r="BT1586">
        <v>0</v>
      </c>
      <c r="BU1586">
        <v>0</v>
      </c>
      <c r="BV1586">
        <v>0.57599999999999996</v>
      </c>
      <c r="BW1586">
        <v>0.70594559999999995</v>
      </c>
      <c r="BX1586">
        <v>16.600000000000001</v>
      </c>
      <c r="BY1586">
        <v>4603.1000000000004</v>
      </c>
      <c r="BZ1586">
        <v>192.4</v>
      </c>
      <c r="CB1586">
        <v>149.69999999999999</v>
      </c>
      <c r="CC1586">
        <v>5.1687526970000004</v>
      </c>
      <c r="CD1586">
        <v>5.1643592580000002</v>
      </c>
      <c r="CE1586">
        <v>303.94</v>
      </c>
      <c r="CF1586" t="s">
        <v>609</v>
      </c>
      <c r="CG1586">
        <v>0</v>
      </c>
      <c r="CH1586" t="s">
        <v>5372</v>
      </c>
      <c r="CJ1586" t="s">
        <v>624</v>
      </c>
      <c r="CW1586" t="s">
        <v>5373</v>
      </c>
      <c r="CX1586">
        <v>0</v>
      </c>
      <c r="CY1586" t="s">
        <v>677</v>
      </c>
    </row>
    <row r="1587" spans="1:103" hidden="1">
      <c r="B1587">
        <v>79043</v>
      </c>
      <c r="C1587" t="s">
        <v>1741</v>
      </c>
      <c r="D1587" t="s">
        <v>592</v>
      </c>
      <c r="E1587" t="s">
        <v>614</v>
      </c>
      <c r="F1587" t="s">
        <v>594</v>
      </c>
      <c r="G1587" t="s">
        <v>5374</v>
      </c>
      <c r="H1587" t="s">
        <v>3157</v>
      </c>
      <c r="I1587" t="s">
        <v>597</v>
      </c>
      <c r="J1587" t="s">
        <v>1302</v>
      </c>
      <c r="L1587" t="s">
        <v>617</v>
      </c>
      <c r="N1587" t="s">
        <v>5369</v>
      </c>
      <c r="O1587" t="s">
        <v>5370</v>
      </c>
      <c r="P1587" t="s">
        <v>5371</v>
      </c>
      <c r="Q1587" t="s">
        <v>701</v>
      </c>
      <c r="R1587">
        <v>1000</v>
      </c>
      <c r="S1587">
        <v>1000</v>
      </c>
      <c r="T1587">
        <v>660</v>
      </c>
      <c r="U1587">
        <v>25</v>
      </c>
      <c r="V1587">
        <v>25</v>
      </c>
      <c r="W1587">
        <v>21</v>
      </c>
      <c r="Z1587" t="s">
        <v>607</v>
      </c>
      <c r="AA1587">
        <v>4.0000000000000002E-4</v>
      </c>
      <c r="AB1587">
        <v>7.7000000000000002E-3</v>
      </c>
      <c r="AC1587">
        <v>5.3E-3</v>
      </c>
      <c r="AD1587" t="s">
        <v>606</v>
      </c>
      <c r="AE1587">
        <v>0.97870000000000001</v>
      </c>
      <c r="AF1587">
        <v>6.3E-3</v>
      </c>
      <c r="AG1587">
        <v>8.9999999999999998E-4</v>
      </c>
      <c r="AH1587">
        <v>2.0000000000000001E-4</v>
      </c>
      <c r="AI1587">
        <v>2.0000000000000001E-4</v>
      </c>
      <c r="AJ1587">
        <v>2.0000000000000001E-4</v>
      </c>
      <c r="AK1587">
        <v>1E-4</v>
      </c>
      <c r="AL1587">
        <v>0</v>
      </c>
      <c r="AM1587">
        <v>0</v>
      </c>
      <c r="AN1587">
        <v>0</v>
      </c>
      <c r="AO1587">
        <v>0</v>
      </c>
      <c r="AP1587">
        <v>0</v>
      </c>
      <c r="BK1587">
        <v>0</v>
      </c>
      <c r="BL1587">
        <v>0</v>
      </c>
      <c r="BM1587">
        <v>0</v>
      </c>
      <c r="BN1587">
        <v>0</v>
      </c>
      <c r="BO1587">
        <v>0</v>
      </c>
      <c r="BP1587">
        <v>0</v>
      </c>
      <c r="BQ1587">
        <v>0</v>
      </c>
      <c r="BR1587">
        <v>0</v>
      </c>
      <c r="BS1587">
        <v>0</v>
      </c>
      <c r="BT1587">
        <v>0</v>
      </c>
      <c r="BU1587">
        <v>0</v>
      </c>
      <c r="BV1587">
        <v>0.56799999999999995</v>
      </c>
      <c r="BW1587">
        <v>0.6961408</v>
      </c>
      <c r="BX1587">
        <v>16.399999999999999</v>
      </c>
      <c r="BY1587">
        <v>4603.3999999999996</v>
      </c>
      <c r="BZ1587">
        <v>191.6</v>
      </c>
      <c r="CB1587">
        <v>95</v>
      </c>
      <c r="CC1587">
        <v>3.28</v>
      </c>
      <c r="CD1587">
        <v>3.2770000000000001</v>
      </c>
      <c r="CE1587">
        <v>195</v>
      </c>
      <c r="CF1587" t="s">
        <v>609</v>
      </c>
      <c r="CG1587">
        <v>0</v>
      </c>
      <c r="CH1587" t="s">
        <v>5375</v>
      </c>
      <c r="CJ1587" t="s">
        <v>624</v>
      </c>
      <c r="CW1587" t="s">
        <v>5373</v>
      </c>
      <c r="CX1587">
        <v>0</v>
      </c>
      <c r="CY1587" t="s">
        <v>677</v>
      </c>
    </row>
    <row r="1588" spans="1:103" hidden="1">
      <c r="A1588" t="str">
        <f t="shared" ref="A1588:A1589" si="20">2&amp;J1588</f>
        <v>200/D-017-C/094-A-14/00</v>
      </c>
      <c r="B1588">
        <v>52705</v>
      </c>
      <c r="C1588" t="s">
        <v>3897</v>
      </c>
      <c r="D1588" t="s">
        <v>592</v>
      </c>
      <c r="E1588" t="s">
        <v>3163</v>
      </c>
      <c r="F1588" t="s">
        <v>594</v>
      </c>
      <c r="G1588" t="s">
        <v>5376</v>
      </c>
      <c r="H1588">
        <v>1698</v>
      </c>
      <c r="I1588" t="s">
        <v>597</v>
      </c>
      <c r="J1588" t="s">
        <v>3899</v>
      </c>
      <c r="K1588">
        <v>384</v>
      </c>
      <c r="L1588" t="s">
        <v>874</v>
      </c>
      <c r="M1588" t="s">
        <v>3900</v>
      </c>
      <c r="N1588" t="s">
        <v>5377</v>
      </c>
      <c r="O1588" t="s">
        <v>5378</v>
      </c>
      <c r="P1588" t="s">
        <v>5379</v>
      </c>
      <c r="Q1588" t="s">
        <v>642</v>
      </c>
      <c r="R1588">
        <v>110</v>
      </c>
      <c r="S1588">
        <v>110</v>
      </c>
      <c r="T1588">
        <v>148</v>
      </c>
      <c r="U1588">
        <v>14</v>
      </c>
      <c r="V1588">
        <v>14</v>
      </c>
      <c r="W1588">
        <v>23</v>
      </c>
      <c r="Z1588" t="s">
        <v>607</v>
      </c>
      <c r="AA1588">
        <v>1E-4</v>
      </c>
      <c r="AB1588">
        <v>6.4999999999999997E-3</v>
      </c>
      <c r="AC1588">
        <v>2.8299999999999999E-2</v>
      </c>
      <c r="AD1588">
        <v>2E-3</v>
      </c>
      <c r="AE1588">
        <v>0.80049999999999999</v>
      </c>
      <c r="AF1588">
        <v>8.4000000000000005E-2</v>
      </c>
      <c r="AG1588">
        <v>3.7999999999999999E-2</v>
      </c>
      <c r="AH1588">
        <v>6.7999999999999996E-3</v>
      </c>
      <c r="AI1588">
        <v>1.2699999999999999E-2</v>
      </c>
      <c r="AJ1588">
        <v>4.4000000000000003E-3</v>
      </c>
      <c r="AK1588">
        <v>4.4000000000000003E-3</v>
      </c>
      <c r="AL1588">
        <v>4.7000000000000002E-3</v>
      </c>
      <c r="AM1588">
        <v>7.6E-3</v>
      </c>
      <c r="AN1588">
        <v>0</v>
      </c>
      <c r="AO1588">
        <v>0</v>
      </c>
      <c r="AP1588">
        <v>0</v>
      </c>
      <c r="BK1588">
        <v>0</v>
      </c>
      <c r="BL1588">
        <v>0</v>
      </c>
      <c r="BM1588">
        <v>0</v>
      </c>
      <c r="BN1588">
        <v>0</v>
      </c>
      <c r="BO1588">
        <v>0</v>
      </c>
      <c r="BP1588">
        <v>0</v>
      </c>
      <c r="BQ1588">
        <v>0</v>
      </c>
      <c r="BR1588">
        <v>0</v>
      </c>
      <c r="BS1588">
        <v>0</v>
      </c>
      <c r="BT1588">
        <v>0</v>
      </c>
      <c r="BU1588">
        <v>0</v>
      </c>
      <c r="BV1588">
        <v>0.74299999999999999</v>
      </c>
      <c r="BW1588">
        <v>0.91062080000000001</v>
      </c>
      <c r="BX1588">
        <v>21.5</v>
      </c>
      <c r="BY1588">
        <v>4643.3999999999996</v>
      </c>
      <c r="BZ1588">
        <v>221.3</v>
      </c>
      <c r="CB1588">
        <v>99.3</v>
      </c>
      <c r="CC1588">
        <v>3.4285714289999998</v>
      </c>
      <c r="CD1588">
        <v>3.425657143</v>
      </c>
      <c r="CE1588">
        <v>197.6</v>
      </c>
      <c r="CF1588" t="s">
        <v>673</v>
      </c>
      <c r="CG1588">
        <v>2000</v>
      </c>
      <c r="CH1588" t="s">
        <v>5380</v>
      </c>
      <c r="CJ1588" t="s">
        <v>3902</v>
      </c>
      <c r="CL1588">
        <v>1096.5999999999999</v>
      </c>
      <c r="CM1588">
        <v>1131.0999999999999</v>
      </c>
      <c r="CN1588">
        <v>1096.5999999999999</v>
      </c>
      <c r="CO1588">
        <v>1131.0999999999999</v>
      </c>
      <c r="CU1588">
        <v>747</v>
      </c>
      <c r="CV1588">
        <v>743.9</v>
      </c>
      <c r="CW1588" t="s">
        <v>5381</v>
      </c>
      <c r="CX1588">
        <v>0</v>
      </c>
      <c r="CY1588" t="s">
        <v>677</v>
      </c>
    </row>
    <row r="1589" spans="1:103" hidden="1">
      <c r="A1589" t="str">
        <f t="shared" si="20"/>
        <v>200/D-093-K/094-A-11/00</v>
      </c>
      <c r="B1589">
        <v>52717</v>
      </c>
      <c r="C1589" t="s">
        <v>3198</v>
      </c>
      <c r="D1589" t="s">
        <v>592</v>
      </c>
      <c r="E1589" t="s">
        <v>3163</v>
      </c>
      <c r="F1589" t="s">
        <v>594</v>
      </c>
      <c r="G1589" t="s">
        <v>5382</v>
      </c>
      <c r="H1589">
        <v>18073</v>
      </c>
      <c r="I1589" t="s">
        <v>616</v>
      </c>
      <c r="J1589" t="s">
        <v>667</v>
      </c>
      <c r="L1589" t="s">
        <v>874</v>
      </c>
      <c r="N1589" t="s">
        <v>5377</v>
      </c>
      <c r="O1589" t="s">
        <v>5378</v>
      </c>
      <c r="P1589" t="s">
        <v>5379</v>
      </c>
      <c r="Q1589" t="s">
        <v>5350</v>
      </c>
      <c r="R1589">
        <v>4650</v>
      </c>
      <c r="S1589">
        <v>4650</v>
      </c>
      <c r="T1589">
        <v>3674</v>
      </c>
      <c r="U1589">
        <v>24</v>
      </c>
      <c r="V1589">
        <v>24</v>
      </c>
      <c r="W1589">
        <v>24</v>
      </c>
      <c r="Z1589" t="s">
        <v>607</v>
      </c>
      <c r="AA1589">
        <v>1E-4</v>
      </c>
      <c r="AB1589">
        <v>1.9E-3</v>
      </c>
      <c r="AC1589">
        <v>2.3099999999999999E-2</v>
      </c>
      <c r="AD1589">
        <v>1.1599999999999999E-2</v>
      </c>
      <c r="AE1589">
        <v>0.82379999999999998</v>
      </c>
      <c r="AF1589">
        <v>8.0500000000000002E-2</v>
      </c>
      <c r="AG1589">
        <v>3.2599999999999997E-2</v>
      </c>
      <c r="AH1589">
        <v>5.4999999999999997E-3</v>
      </c>
      <c r="AI1589">
        <v>0.01</v>
      </c>
      <c r="AJ1589">
        <v>3.0999999999999999E-3</v>
      </c>
      <c r="AK1589">
        <v>3.0999999999999999E-3</v>
      </c>
      <c r="AL1589">
        <v>1.4499999999999999E-3</v>
      </c>
      <c r="AM1589">
        <v>2.7E-4</v>
      </c>
      <c r="AN1589">
        <v>5.4000000000000001E-4</v>
      </c>
      <c r="AO1589">
        <v>0</v>
      </c>
      <c r="AP1589">
        <v>0</v>
      </c>
      <c r="AQ1589" t="s">
        <v>606</v>
      </c>
      <c r="AR1589" t="s">
        <v>606</v>
      </c>
      <c r="AS1589" t="s">
        <v>606</v>
      </c>
      <c r="AT1589" t="s">
        <v>606</v>
      </c>
      <c r="AU1589" t="s">
        <v>606</v>
      </c>
      <c r="BK1589">
        <v>2.3000000000000001E-4</v>
      </c>
      <c r="BL1589">
        <v>6.0000000000000002E-5</v>
      </c>
      <c r="BM1589">
        <v>1.9000000000000001E-4</v>
      </c>
      <c r="BN1589">
        <v>0</v>
      </c>
      <c r="BO1589">
        <v>0</v>
      </c>
      <c r="BP1589">
        <v>0</v>
      </c>
      <c r="BQ1589">
        <v>0</v>
      </c>
      <c r="BR1589">
        <v>9.8999999999999999E-4</v>
      </c>
      <c r="BS1589">
        <v>3.1E-4</v>
      </c>
      <c r="BT1589">
        <v>3.8999999999999999E-4</v>
      </c>
      <c r="BU1589">
        <v>2.7E-4</v>
      </c>
      <c r="BV1589">
        <v>0.70299999999999996</v>
      </c>
      <c r="BW1589">
        <v>0.86159680000000005</v>
      </c>
      <c r="BX1589">
        <v>20.3</v>
      </c>
      <c r="BY1589">
        <v>4694.7</v>
      </c>
      <c r="BZ1589">
        <v>217.1</v>
      </c>
      <c r="CB1589">
        <v>93.9</v>
      </c>
      <c r="CC1589">
        <v>3.2421234349999999</v>
      </c>
      <c r="CD1589">
        <v>3.2393676309999999</v>
      </c>
      <c r="CE1589">
        <v>186.01</v>
      </c>
      <c r="CF1589" t="s">
        <v>673</v>
      </c>
      <c r="CG1589">
        <v>11600</v>
      </c>
      <c r="CH1589" t="s">
        <v>674</v>
      </c>
      <c r="CI1589" t="s">
        <v>5075</v>
      </c>
      <c r="CJ1589" t="s">
        <v>675</v>
      </c>
      <c r="CW1589" t="s">
        <v>5383</v>
      </c>
      <c r="CX1589">
        <v>6800</v>
      </c>
      <c r="CY1589" t="s">
        <v>677</v>
      </c>
    </row>
    <row r="1590" spans="1:103" hidden="1">
      <c r="C1590" t="s">
        <v>2720</v>
      </c>
      <c r="D1590" t="s">
        <v>592</v>
      </c>
      <c r="E1590" t="s">
        <v>3163</v>
      </c>
      <c r="F1590" t="s">
        <v>594</v>
      </c>
      <c r="G1590" t="s">
        <v>5384</v>
      </c>
      <c r="H1590">
        <v>17030</v>
      </c>
      <c r="I1590" t="s">
        <v>616</v>
      </c>
      <c r="J1590" t="s">
        <v>2722</v>
      </c>
      <c r="L1590" t="s">
        <v>2310</v>
      </c>
      <c r="N1590" t="s">
        <v>5385</v>
      </c>
      <c r="O1590" t="s">
        <v>5386</v>
      </c>
      <c r="P1590" t="s">
        <v>5387</v>
      </c>
      <c r="Q1590" t="s">
        <v>3041</v>
      </c>
      <c r="R1590">
        <v>3200</v>
      </c>
      <c r="S1590">
        <v>3200</v>
      </c>
      <c r="T1590">
        <v>3060</v>
      </c>
      <c r="U1590">
        <v>25</v>
      </c>
      <c r="V1590">
        <v>25</v>
      </c>
      <c r="W1590">
        <v>23</v>
      </c>
      <c r="Y1590" t="s">
        <v>5388</v>
      </c>
      <c r="Z1590" t="s">
        <v>607</v>
      </c>
      <c r="AA1590">
        <v>2.9999999999999997E-4</v>
      </c>
      <c r="AB1590">
        <v>8.5000000000000006E-3</v>
      </c>
      <c r="AC1590">
        <v>1.5599999999999999E-2</v>
      </c>
      <c r="AD1590" t="s">
        <v>607</v>
      </c>
      <c r="AE1590">
        <v>0.95960000000000001</v>
      </c>
      <c r="AF1590">
        <v>1.09E-2</v>
      </c>
      <c r="AG1590">
        <v>1.9E-3</v>
      </c>
      <c r="AH1590">
        <v>5.9999999999999995E-4</v>
      </c>
      <c r="AI1590">
        <v>5.9999999999999995E-4</v>
      </c>
      <c r="AJ1590">
        <v>2.9999999999999997E-4</v>
      </c>
      <c r="AK1590">
        <v>2.0000000000000001E-4</v>
      </c>
      <c r="AL1590">
        <v>8.0000000000000007E-5</v>
      </c>
      <c r="AM1590">
        <v>1.3999999999999999E-4</v>
      </c>
      <c r="AN1590">
        <v>6.2E-4</v>
      </c>
      <c r="AO1590">
        <v>2.9E-4</v>
      </c>
      <c r="AP1590">
        <v>1E-4</v>
      </c>
      <c r="AQ1590" t="s">
        <v>607</v>
      </c>
      <c r="AR1590" t="s">
        <v>606</v>
      </c>
      <c r="AS1590" t="s">
        <v>606</v>
      </c>
      <c r="AT1590" t="s">
        <v>606</v>
      </c>
      <c r="AU1590" t="s">
        <v>606</v>
      </c>
      <c r="BK1590">
        <v>2.0000000000000002E-5</v>
      </c>
      <c r="BL1590">
        <v>4.0000000000000003E-5</v>
      </c>
      <c r="BM1590">
        <v>1.0000000000000001E-5</v>
      </c>
      <c r="BN1590">
        <v>0</v>
      </c>
      <c r="BO1590">
        <v>0</v>
      </c>
      <c r="BP1590">
        <v>1.0000000000000001E-5</v>
      </c>
      <c r="BQ1590">
        <v>0</v>
      </c>
      <c r="BR1590">
        <v>8.0000000000000007E-5</v>
      </c>
      <c r="BS1590">
        <v>2.0000000000000002E-5</v>
      </c>
      <c r="BT1590">
        <v>2.0000000000000002E-5</v>
      </c>
      <c r="BU1590">
        <v>6.9999999999999994E-5</v>
      </c>
      <c r="BV1590">
        <v>0.58799999999999997</v>
      </c>
      <c r="BW1590">
        <v>0.72065279999999998</v>
      </c>
      <c r="BX1590">
        <v>17</v>
      </c>
      <c r="BY1590">
        <v>4628.8</v>
      </c>
      <c r="BZ1590">
        <v>194.2</v>
      </c>
      <c r="CB1590">
        <v>112.3</v>
      </c>
      <c r="CC1590">
        <v>3.8774277079999999</v>
      </c>
      <c r="CD1590">
        <v>3.8741318950000001</v>
      </c>
      <c r="CE1590">
        <v>227.96</v>
      </c>
      <c r="CF1590" t="s">
        <v>609</v>
      </c>
      <c r="CG1590">
        <v>13</v>
      </c>
      <c r="CH1590" t="s">
        <v>3043</v>
      </c>
      <c r="CJ1590" t="s">
        <v>2596</v>
      </c>
      <c r="CW1590" t="s">
        <v>5389</v>
      </c>
      <c r="CX1590">
        <v>0</v>
      </c>
      <c r="CY1590" t="s">
        <v>677</v>
      </c>
    </row>
    <row r="1591" spans="1:103" hidden="1">
      <c r="B1591">
        <v>79041</v>
      </c>
      <c r="C1591" t="s">
        <v>5163</v>
      </c>
      <c r="D1591" t="s">
        <v>592</v>
      </c>
      <c r="E1591" t="s">
        <v>614</v>
      </c>
      <c r="F1591" t="s">
        <v>594</v>
      </c>
      <c r="G1591" t="s">
        <v>5390</v>
      </c>
      <c r="H1591">
        <v>10060</v>
      </c>
      <c r="I1591" t="s">
        <v>616</v>
      </c>
      <c r="J1591" t="s">
        <v>1302</v>
      </c>
      <c r="L1591" t="s">
        <v>617</v>
      </c>
      <c r="N1591" t="s">
        <v>5391</v>
      </c>
      <c r="O1591" t="s">
        <v>5392</v>
      </c>
      <c r="P1591" t="s">
        <v>5393</v>
      </c>
      <c r="Q1591" t="s">
        <v>3979</v>
      </c>
      <c r="R1591">
        <v>7640</v>
      </c>
      <c r="S1591">
        <v>7640</v>
      </c>
      <c r="T1591">
        <v>5771</v>
      </c>
      <c r="U1591">
        <v>33</v>
      </c>
      <c r="V1591">
        <v>33</v>
      </c>
      <c r="W1591">
        <v>24</v>
      </c>
      <c r="Z1591" t="s">
        <v>607</v>
      </c>
      <c r="AA1591">
        <v>4.0000000000000002E-4</v>
      </c>
      <c r="AB1591">
        <v>8.3999999999999995E-3</v>
      </c>
      <c r="AC1591">
        <v>5.7999999999999996E-3</v>
      </c>
      <c r="AD1591" t="s">
        <v>607</v>
      </c>
      <c r="AE1591">
        <v>0.97740000000000005</v>
      </c>
      <c r="AF1591">
        <v>6.4000000000000003E-3</v>
      </c>
      <c r="AG1591">
        <v>6.9999999999999999E-4</v>
      </c>
      <c r="AH1591">
        <v>2.0000000000000001E-4</v>
      </c>
      <c r="AI1591">
        <v>2.0000000000000001E-4</v>
      </c>
      <c r="AJ1591">
        <v>2.0000000000000001E-4</v>
      </c>
      <c r="AK1591">
        <v>1E-4</v>
      </c>
      <c r="AL1591">
        <v>8.0000000000000007E-5</v>
      </c>
      <c r="AM1591">
        <v>0</v>
      </c>
      <c r="AN1591">
        <v>0</v>
      </c>
      <c r="AO1591">
        <v>0</v>
      </c>
      <c r="AP1591">
        <v>0</v>
      </c>
      <c r="AQ1591" t="s">
        <v>606</v>
      </c>
      <c r="AR1591" t="s">
        <v>607</v>
      </c>
      <c r="AS1591" t="s">
        <v>607</v>
      </c>
      <c r="AT1591" t="s">
        <v>607</v>
      </c>
      <c r="AU1591" t="s">
        <v>606</v>
      </c>
      <c r="BK1591">
        <v>0</v>
      </c>
      <c r="BL1591">
        <v>3.0000000000000001E-5</v>
      </c>
      <c r="BM1591">
        <v>0</v>
      </c>
      <c r="BN1591">
        <v>0</v>
      </c>
      <c r="BO1591">
        <v>0</v>
      </c>
      <c r="BP1591">
        <v>0</v>
      </c>
      <c r="BQ1591">
        <v>0</v>
      </c>
      <c r="BR1591">
        <v>9.0000000000000006E-5</v>
      </c>
      <c r="BS1591">
        <v>0</v>
      </c>
      <c r="BT1591">
        <v>0</v>
      </c>
      <c r="BU1591">
        <v>0</v>
      </c>
      <c r="BV1591">
        <v>0.56899999999999995</v>
      </c>
      <c r="BW1591">
        <v>0.69736640000000005</v>
      </c>
      <c r="BX1591">
        <v>16.5</v>
      </c>
      <c r="BY1591">
        <v>4603.7</v>
      </c>
      <c r="BZ1591">
        <v>191.7</v>
      </c>
      <c r="CB1591">
        <v>98</v>
      </c>
      <c r="CC1591">
        <v>3.3836858009999999</v>
      </c>
      <c r="CD1591">
        <v>3.3808096679999999</v>
      </c>
      <c r="CE1591">
        <v>197.87</v>
      </c>
      <c r="CF1591" t="s">
        <v>609</v>
      </c>
      <c r="CG1591">
        <v>0</v>
      </c>
      <c r="CH1591" t="s">
        <v>631</v>
      </c>
      <c r="CI1591" t="s">
        <v>5075</v>
      </c>
      <c r="CJ1591" t="s">
        <v>624</v>
      </c>
      <c r="CW1591" t="s">
        <v>3975</v>
      </c>
      <c r="CX1591">
        <v>0</v>
      </c>
      <c r="CY1591" t="s">
        <v>677</v>
      </c>
    </row>
    <row r="1592" spans="1:103" hidden="1">
      <c r="B1592">
        <v>79040</v>
      </c>
      <c r="C1592" t="s">
        <v>5163</v>
      </c>
      <c r="D1592" t="s">
        <v>592</v>
      </c>
      <c r="E1592" t="s">
        <v>614</v>
      </c>
      <c r="F1592" t="s">
        <v>594</v>
      </c>
      <c r="G1592" t="s">
        <v>5394</v>
      </c>
      <c r="H1592">
        <v>9059</v>
      </c>
      <c r="I1592" t="s">
        <v>616</v>
      </c>
      <c r="J1592" t="s">
        <v>1302</v>
      </c>
      <c r="L1592" t="s">
        <v>617</v>
      </c>
      <c r="N1592" t="s">
        <v>5391</v>
      </c>
      <c r="P1592" t="s">
        <v>5393</v>
      </c>
      <c r="Q1592" t="s">
        <v>4009</v>
      </c>
      <c r="R1592">
        <v>7620</v>
      </c>
      <c r="S1592">
        <v>7620</v>
      </c>
      <c r="T1592">
        <v>32</v>
      </c>
      <c r="U1592">
        <v>30</v>
      </c>
      <c r="V1592">
        <v>30</v>
      </c>
      <c r="W1592">
        <v>24</v>
      </c>
      <c r="Y1592" t="s">
        <v>5395</v>
      </c>
      <c r="Z1592" t="s">
        <v>607</v>
      </c>
      <c r="AA1592">
        <v>4.0000000000000002E-4</v>
      </c>
      <c r="AB1592">
        <v>8.6E-3</v>
      </c>
      <c r="AC1592">
        <v>6.0000000000000001E-3</v>
      </c>
      <c r="AD1592" t="s">
        <v>607</v>
      </c>
      <c r="AE1592">
        <v>0.97699999999999998</v>
      </c>
      <c r="AF1592">
        <v>6.4000000000000003E-3</v>
      </c>
      <c r="AG1592">
        <v>6.9999999999999999E-4</v>
      </c>
      <c r="AH1592">
        <v>2.0000000000000001E-4</v>
      </c>
      <c r="AI1592">
        <v>2.0000000000000001E-4</v>
      </c>
      <c r="AJ1592">
        <v>2.0000000000000001E-4</v>
      </c>
      <c r="AK1592">
        <v>1E-4</v>
      </c>
      <c r="AL1592">
        <v>9.0000000000000006E-5</v>
      </c>
      <c r="AM1592">
        <v>0</v>
      </c>
      <c r="AN1592">
        <v>0</v>
      </c>
      <c r="AO1592">
        <v>0</v>
      </c>
      <c r="AP1592">
        <v>0</v>
      </c>
      <c r="AQ1592" t="s">
        <v>606</v>
      </c>
      <c r="AR1592" t="s">
        <v>607</v>
      </c>
      <c r="AS1592" t="s">
        <v>607</v>
      </c>
      <c r="AT1592" t="s">
        <v>607</v>
      </c>
      <c r="AU1592" t="s">
        <v>606</v>
      </c>
      <c r="BK1592">
        <v>0</v>
      </c>
      <c r="BL1592">
        <v>3.0000000000000001E-5</v>
      </c>
      <c r="BM1592">
        <v>0</v>
      </c>
      <c r="BN1592">
        <v>0</v>
      </c>
      <c r="BO1592">
        <v>0</v>
      </c>
      <c r="BP1592">
        <v>0</v>
      </c>
      <c r="BQ1592">
        <v>0</v>
      </c>
      <c r="BR1592">
        <v>8.0000000000000007E-5</v>
      </c>
      <c r="BS1592">
        <v>0</v>
      </c>
      <c r="BT1592">
        <v>0</v>
      </c>
      <c r="BU1592">
        <v>0</v>
      </c>
      <c r="BV1592">
        <v>0.56999999999999995</v>
      </c>
      <c r="BW1592">
        <v>0.69859199999999999</v>
      </c>
      <c r="BX1592">
        <v>16.5</v>
      </c>
      <c r="BY1592">
        <v>4603.8</v>
      </c>
      <c r="BZ1592">
        <v>191.7</v>
      </c>
      <c r="CB1592">
        <v>105</v>
      </c>
      <c r="CC1592">
        <v>3.6253776439999998</v>
      </c>
      <c r="CD1592">
        <v>3.6222960729999998</v>
      </c>
      <c r="CE1592">
        <v>212.4</v>
      </c>
      <c r="CF1592" t="s">
        <v>609</v>
      </c>
      <c r="CG1592">
        <v>0</v>
      </c>
      <c r="CH1592" t="s">
        <v>628</v>
      </c>
      <c r="CI1592" t="s">
        <v>5075</v>
      </c>
      <c r="CJ1592" t="s">
        <v>624</v>
      </c>
      <c r="CW1592" t="s">
        <v>3975</v>
      </c>
      <c r="CX1592">
        <v>0</v>
      </c>
      <c r="CY1592" t="s">
        <v>677</v>
      </c>
    </row>
    <row r="1593" spans="1:103" hidden="1">
      <c r="A1593" t="str">
        <f t="shared" ref="A1593:A1604" si="21">2&amp;J1593</f>
        <v>200/D-093-K/094-A-11/00</v>
      </c>
      <c r="B1593">
        <v>85444</v>
      </c>
      <c r="C1593" t="s">
        <v>3079</v>
      </c>
      <c r="D1593" t="s">
        <v>592</v>
      </c>
      <c r="E1593" t="s">
        <v>3163</v>
      </c>
      <c r="F1593" t="s">
        <v>594</v>
      </c>
      <c r="G1593" t="s">
        <v>5396</v>
      </c>
      <c r="H1593">
        <v>11647</v>
      </c>
      <c r="I1593" t="s">
        <v>616</v>
      </c>
      <c r="J1593" t="s">
        <v>667</v>
      </c>
      <c r="L1593" t="s">
        <v>864</v>
      </c>
      <c r="N1593" t="s">
        <v>5397</v>
      </c>
      <c r="O1593" t="s">
        <v>5398</v>
      </c>
      <c r="P1593" t="s">
        <v>5399</v>
      </c>
      <c r="Q1593" t="s">
        <v>3742</v>
      </c>
      <c r="R1593">
        <v>4800</v>
      </c>
      <c r="S1593">
        <v>4800</v>
      </c>
      <c r="T1593">
        <v>4111</v>
      </c>
      <c r="U1593">
        <v>25</v>
      </c>
      <c r="V1593">
        <v>25</v>
      </c>
      <c r="W1593">
        <v>23</v>
      </c>
      <c r="Z1593" t="s">
        <v>607</v>
      </c>
      <c r="AA1593">
        <v>1E-4</v>
      </c>
      <c r="AB1593">
        <v>2.3E-3</v>
      </c>
      <c r="AC1593">
        <v>2.46E-2</v>
      </c>
      <c r="AD1593">
        <v>1.2200000000000001E-2</v>
      </c>
      <c r="AE1593">
        <v>0.82330000000000003</v>
      </c>
      <c r="AF1593">
        <v>7.9200000000000007E-2</v>
      </c>
      <c r="AG1593">
        <v>3.1300000000000001E-2</v>
      </c>
      <c r="AH1593">
        <v>5.4000000000000003E-3</v>
      </c>
      <c r="AI1593">
        <v>1.04E-2</v>
      </c>
      <c r="AJ1593">
        <v>3.0999999999999999E-3</v>
      </c>
      <c r="AK1593">
        <v>3.0999999999999999E-3</v>
      </c>
      <c r="AL1593">
        <v>1.4599999999999999E-3</v>
      </c>
      <c r="AM1593">
        <v>2.1000000000000001E-4</v>
      </c>
      <c r="AN1593">
        <v>7.1000000000000002E-4</v>
      </c>
      <c r="AO1593">
        <v>0</v>
      </c>
      <c r="AP1593">
        <v>0</v>
      </c>
      <c r="AQ1593" t="s">
        <v>607</v>
      </c>
      <c r="AR1593" t="s">
        <v>606</v>
      </c>
      <c r="AS1593" t="s">
        <v>606</v>
      </c>
      <c r="AT1593" t="s">
        <v>606</v>
      </c>
      <c r="AU1593" t="s">
        <v>606</v>
      </c>
      <c r="BK1593">
        <v>2.3000000000000001E-4</v>
      </c>
      <c r="BL1593">
        <v>6.0000000000000002E-5</v>
      </c>
      <c r="BM1593">
        <v>1.9000000000000001E-4</v>
      </c>
      <c r="BN1593">
        <v>0</v>
      </c>
      <c r="BO1593">
        <v>0</v>
      </c>
      <c r="BP1593">
        <v>0</v>
      </c>
      <c r="BQ1593">
        <v>0</v>
      </c>
      <c r="BR1593">
        <v>1.08E-3</v>
      </c>
      <c r="BS1593">
        <v>3.4000000000000002E-4</v>
      </c>
      <c r="BT1593">
        <v>4.2000000000000002E-4</v>
      </c>
      <c r="BU1593">
        <v>2.9999999999999997E-4</v>
      </c>
      <c r="BV1593">
        <v>0.70499999999999996</v>
      </c>
      <c r="BW1593">
        <v>0.86404800000000004</v>
      </c>
      <c r="BX1593">
        <v>20.399999999999999</v>
      </c>
      <c r="BY1593">
        <v>4700.3</v>
      </c>
      <c r="BZ1593">
        <v>217.2</v>
      </c>
      <c r="CB1593">
        <v>94.6</v>
      </c>
      <c r="CC1593">
        <v>3.2662926200000002</v>
      </c>
      <c r="CD1593">
        <v>3.2635162709999999</v>
      </c>
      <c r="CE1593">
        <v>187.9</v>
      </c>
      <c r="CF1593" t="s">
        <v>673</v>
      </c>
      <c r="CG1593">
        <v>12200</v>
      </c>
      <c r="CH1593" t="s">
        <v>3743</v>
      </c>
      <c r="CI1593" t="s">
        <v>5075</v>
      </c>
      <c r="CJ1593" t="s">
        <v>675</v>
      </c>
      <c r="CW1593" t="s">
        <v>5400</v>
      </c>
      <c r="CX1593">
        <v>10300</v>
      </c>
      <c r="CY1593" t="s">
        <v>677</v>
      </c>
    </row>
    <row r="1594" spans="1:103" hidden="1">
      <c r="A1594" t="str">
        <f t="shared" si="21"/>
        <v>200/B-044-F/094-A-14/00</v>
      </c>
      <c r="B1594">
        <v>52683</v>
      </c>
      <c r="C1594" t="s">
        <v>4063</v>
      </c>
      <c r="D1594" t="s">
        <v>592</v>
      </c>
      <c r="E1594" t="s">
        <v>3163</v>
      </c>
      <c r="F1594" t="s">
        <v>594</v>
      </c>
      <c r="G1594" t="s">
        <v>5401</v>
      </c>
      <c r="H1594">
        <v>18426</v>
      </c>
      <c r="I1594" t="s">
        <v>597</v>
      </c>
      <c r="J1594" t="s">
        <v>3076</v>
      </c>
      <c r="K1594">
        <v>1799</v>
      </c>
      <c r="L1594" t="s">
        <v>874</v>
      </c>
      <c r="M1594" t="s">
        <v>4065</v>
      </c>
      <c r="N1594" t="s">
        <v>5397</v>
      </c>
      <c r="O1594" t="s">
        <v>5398</v>
      </c>
      <c r="P1594" t="s">
        <v>5399</v>
      </c>
      <c r="Q1594" t="s">
        <v>642</v>
      </c>
      <c r="R1594">
        <v>1300</v>
      </c>
      <c r="S1594">
        <v>1300</v>
      </c>
      <c r="T1594">
        <v>1003</v>
      </c>
      <c r="U1594">
        <v>30</v>
      </c>
      <c r="V1594">
        <v>30</v>
      </c>
      <c r="W1594">
        <v>23</v>
      </c>
      <c r="Z1594">
        <v>1E-4</v>
      </c>
      <c r="AA1594">
        <v>2.0000000000000001E-4</v>
      </c>
      <c r="AB1594">
        <v>4.3E-3</v>
      </c>
      <c r="AC1594">
        <v>1.15E-2</v>
      </c>
      <c r="AD1594">
        <v>2.9999999999999997E-4</v>
      </c>
      <c r="AE1594">
        <v>0.8286</v>
      </c>
      <c r="AF1594">
        <v>8.5099999999999995E-2</v>
      </c>
      <c r="AG1594">
        <v>4.4400000000000002E-2</v>
      </c>
      <c r="AH1594">
        <v>5.1000000000000004E-3</v>
      </c>
      <c r="AI1594">
        <v>1.11E-2</v>
      </c>
      <c r="AJ1594">
        <v>2.5999999999999999E-3</v>
      </c>
      <c r="AK1594">
        <v>2.8E-3</v>
      </c>
      <c r="AL1594">
        <v>2.2000000000000001E-3</v>
      </c>
      <c r="AM1594">
        <v>1.6999999999999999E-3</v>
      </c>
      <c r="AN1594">
        <v>0</v>
      </c>
      <c r="AO1594">
        <v>0</v>
      </c>
      <c r="AP1594">
        <v>0</v>
      </c>
      <c r="BK1594">
        <v>0</v>
      </c>
      <c r="BL1594">
        <v>0</v>
      </c>
      <c r="BM1594">
        <v>0</v>
      </c>
      <c r="BN1594">
        <v>0</v>
      </c>
      <c r="BO1594">
        <v>0</v>
      </c>
      <c r="BP1594">
        <v>0</v>
      </c>
      <c r="BQ1594">
        <v>0</v>
      </c>
      <c r="BR1594">
        <v>0</v>
      </c>
      <c r="BS1594">
        <v>0</v>
      </c>
      <c r="BT1594">
        <v>0</v>
      </c>
      <c r="BU1594">
        <v>0</v>
      </c>
      <c r="BV1594">
        <v>0.69699999999999995</v>
      </c>
      <c r="BW1594">
        <v>0.85424319999999998</v>
      </c>
      <c r="BX1594">
        <v>20.100000000000001</v>
      </c>
      <c r="BY1594">
        <v>4608.5</v>
      </c>
      <c r="BZ1594">
        <v>215.8</v>
      </c>
      <c r="CB1594">
        <v>88.7</v>
      </c>
      <c r="CC1594">
        <v>3.0625809240000001</v>
      </c>
      <c r="CD1594">
        <v>3.05997773</v>
      </c>
      <c r="CE1594">
        <v>176.33</v>
      </c>
      <c r="CF1594" t="s">
        <v>609</v>
      </c>
      <c r="CG1594">
        <v>300</v>
      </c>
      <c r="CH1594" t="s">
        <v>5402</v>
      </c>
      <c r="CJ1594" t="s">
        <v>3078</v>
      </c>
      <c r="CU1594">
        <v>771</v>
      </c>
      <c r="CV1594">
        <v>767</v>
      </c>
      <c r="CW1594" t="s">
        <v>5403</v>
      </c>
      <c r="CX1594">
        <v>0</v>
      </c>
      <c r="CY1594" t="s">
        <v>677</v>
      </c>
    </row>
    <row r="1595" spans="1:103">
      <c r="A1595" t="str">
        <f t="shared" si="21"/>
        <v>200/A-025-E/094-A-14/00</v>
      </c>
      <c r="B1595">
        <v>52675</v>
      </c>
      <c r="C1595" t="s">
        <v>3878</v>
      </c>
      <c r="D1595" t="s">
        <v>592</v>
      </c>
      <c r="E1595" t="s">
        <v>3163</v>
      </c>
      <c r="F1595" t="s">
        <v>594</v>
      </c>
      <c r="G1595" t="s">
        <v>5404</v>
      </c>
      <c r="H1595">
        <v>8306</v>
      </c>
      <c r="I1595" t="s">
        <v>597</v>
      </c>
      <c r="J1595" t="s">
        <v>3880</v>
      </c>
      <c r="K1595">
        <v>5023</v>
      </c>
      <c r="L1595" t="s">
        <v>874</v>
      </c>
      <c r="M1595" t="s">
        <v>3726</v>
      </c>
      <c r="N1595" t="s">
        <v>5397</v>
      </c>
      <c r="O1595" t="s">
        <v>5398</v>
      </c>
      <c r="P1595" t="s">
        <v>5399</v>
      </c>
      <c r="Q1595" t="s">
        <v>642</v>
      </c>
      <c r="R1595">
        <v>820</v>
      </c>
      <c r="S1595">
        <v>820</v>
      </c>
      <c r="T1595">
        <v>600</v>
      </c>
      <c r="U1595">
        <v>30</v>
      </c>
      <c r="V1595">
        <v>30</v>
      </c>
      <c r="W1595">
        <v>23</v>
      </c>
      <c r="Z1595">
        <v>1E-4</v>
      </c>
      <c r="AA1595">
        <v>2.0000000000000001E-4</v>
      </c>
      <c r="AB1595">
        <v>5.4999999999999997E-3</v>
      </c>
      <c r="AC1595">
        <v>1.52E-2</v>
      </c>
      <c r="AD1595" t="s">
        <v>607</v>
      </c>
      <c r="AE1595">
        <v>0.78759999999999997</v>
      </c>
      <c r="AF1595">
        <v>9.9199999999999997E-2</v>
      </c>
      <c r="AG1595">
        <v>5.7599999999999998E-2</v>
      </c>
      <c r="AH1595">
        <v>6.1999999999999998E-3</v>
      </c>
      <c r="AI1595">
        <v>1.49E-2</v>
      </c>
      <c r="AJ1595">
        <v>3.5999999999999999E-3</v>
      </c>
      <c r="AK1595">
        <v>4.0000000000000001E-3</v>
      </c>
      <c r="AL1595">
        <v>3.0999999999999999E-3</v>
      </c>
      <c r="AM1595">
        <v>2.8E-3</v>
      </c>
      <c r="AN1595">
        <v>0</v>
      </c>
      <c r="AO1595">
        <v>0</v>
      </c>
      <c r="AP1595">
        <v>0</v>
      </c>
      <c r="BK1595">
        <v>0</v>
      </c>
      <c r="BL1595">
        <v>0</v>
      </c>
      <c r="BM1595">
        <v>0</v>
      </c>
      <c r="BN1595">
        <v>0</v>
      </c>
      <c r="BO1595">
        <v>0</v>
      </c>
      <c r="BP1595">
        <v>0</v>
      </c>
      <c r="BQ1595">
        <v>0</v>
      </c>
      <c r="BR1595">
        <v>0</v>
      </c>
      <c r="BS1595">
        <v>0</v>
      </c>
      <c r="BT1595">
        <v>0</v>
      </c>
      <c r="BU1595">
        <v>0</v>
      </c>
      <c r="BV1595">
        <v>0.73699999999999999</v>
      </c>
      <c r="BW1595">
        <v>0.90326720000000005</v>
      </c>
      <c r="BX1595">
        <v>21.3</v>
      </c>
      <c r="BY1595">
        <v>4605.6000000000004</v>
      </c>
      <c r="BZ1595">
        <v>222.5</v>
      </c>
      <c r="CB1595">
        <v>91.1</v>
      </c>
      <c r="CC1595">
        <v>3.1454466980000002</v>
      </c>
      <c r="CD1595">
        <v>3.142773069</v>
      </c>
      <c r="CE1595">
        <v>182.28</v>
      </c>
      <c r="CF1595" t="s">
        <v>609</v>
      </c>
      <c r="CG1595">
        <v>3</v>
      </c>
      <c r="CH1595" t="s">
        <v>5405</v>
      </c>
      <c r="CJ1595" t="s">
        <v>3883</v>
      </c>
      <c r="CL1595">
        <v>1176</v>
      </c>
      <c r="CM1595">
        <v>1178.5</v>
      </c>
      <c r="CN1595">
        <v>1145.5</v>
      </c>
      <c r="CO1595">
        <v>1148</v>
      </c>
      <c r="CP1595">
        <v>1145.5</v>
      </c>
      <c r="CQ1595">
        <v>1148</v>
      </c>
      <c r="CU1595">
        <v>819.4</v>
      </c>
      <c r="CV1595">
        <v>814.4</v>
      </c>
      <c r="CW1595" t="s">
        <v>5403</v>
      </c>
      <c r="CX1595">
        <v>0</v>
      </c>
      <c r="CY1595" t="s">
        <v>677</v>
      </c>
    </row>
    <row r="1596" spans="1:103" hidden="1">
      <c r="A1596" t="str">
        <f t="shared" si="21"/>
        <v>200/B-002-F/094-A-14/00</v>
      </c>
      <c r="B1596">
        <v>52680</v>
      </c>
      <c r="C1596" t="s">
        <v>3946</v>
      </c>
      <c r="D1596" t="s">
        <v>592</v>
      </c>
      <c r="E1596" t="s">
        <v>3163</v>
      </c>
      <c r="F1596" t="s">
        <v>594</v>
      </c>
      <c r="G1596" t="s">
        <v>5406</v>
      </c>
      <c r="H1596">
        <v>5218</v>
      </c>
      <c r="I1596" t="s">
        <v>597</v>
      </c>
      <c r="J1596" t="s">
        <v>3068</v>
      </c>
      <c r="K1596">
        <v>2026</v>
      </c>
      <c r="L1596" t="s">
        <v>874</v>
      </c>
      <c r="M1596" t="s">
        <v>3900</v>
      </c>
      <c r="N1596" t="s">
        <v>5397</v>
      </c>
      <c r="O1596" t="s">
        <v>5398</v>
      </c>
      <c r="P1596" t="s">
        <v>5399</v>
      </c>
      <c r="Q1596" t="s">
        <v>642</v>
      </c>
      <c r="R1596">
        <v>125</v>
      </c>
      <c r="S1596">
        <v>125</v>
      </c>
      <c r="T1596">
        <v>112</v>
      </c>
      <c r="U1596">
        <v>25</v>
      </c>
      <c r="V1596">
        <v>25</v>
      </c>
      <c r="W1596">
        <v>21</v>
      </c>
      <c r="Z1596">
        <v>1E-4</v>
      </c>
      <c r="AA1596">
        <v>1E-4</v>
      </c>
      <c r="AB1596">
        <v>4.1999999999999997E-3</v>
      </c>
      <c r="AC1596">
        <v>2.0500000000000001E-2</v>
      </c>
      <c r="AD1596">
        <v>5.7000000000000002E-3</v>
      </c>
      <c r="AE1596">
        <v>0.83120000000000005</v>
      </c>
      <c r="AF1596">
        <v>7.9500000000000001E-2</v>
      </c>
      <c r="AG1596">
        <v>3.2399999999999998E-2</v>
      </c>
      <c r="AH1596">
        <v>5.4000000000000003E-3</v>
      </c>
      <c r="AI1596">
        <v>9.4000000000000004E-3</v>
      </c>
      <c r="AJ1596">
        <v>3.0000000000000001E-3</v>
      </c>
      <c r="AK1596">
        <v>2.8999999999999998E-3</v>
      </c>
      <c r="AL1596">
        <v>2.5000000000000001E-3</v>
      </c>
      <c r="AM1596">
        <v>3.0999999999999999E-3</v>
      </c>
      <c r="AN1596">
        <v>0</v>
      </c>
      <c r="AO1596">
        <v>0</v>
      </c>
      <c r="AP1596">
        <v>0</v>
      </c>
      <c r="BK1596">
        <v>0</v>
      </c>
      <c r="BL1596">
        <v>0</v>
      </c>
      <c r="BM1596">
        <v>0</v>
      </c>
      <c r="BN1596">
        <v>0</v>
      </c>
      <c r="BO1596">
        <v>0</v>
      </c>
      <c r="BP1596">
        <v>0</v>
      </c>
      <c r="BQ1596">
        <v>0</v>
      </c>
      <c r="BR1596">
        <v>0</v>
      </c>
      <c r="BS1596">
        <v>0</v>
      </c>
      <c r="BT1596">
        <v>0</v>
      </c>
      <c r="BU1596">
        <v>0</v>
      </c>
      <c r="BV1596">
        <v>0.69899999999999995</v>
      </c>
      <c r="BW1596">
        <v>0.85669439999999997</v>
      </c>
      <c r="BX1596">
        <v>20.2</v>
      </c>
      <c r="BY1596">
        <v>4657.8</v>
      </c>
      <c r="BZ1596">
        <v>215.5</v>
      </c>
      <c r="CB1596">
        <v>96.2</v>
      </c>
      <c r="CC1596">
        <v>3.3215364699999999</v>
      </c>
      <c r="CD1596">
        <v>3.318713164</v>
      </c>
      <c r="CE1596">
        <v>191.39</v>
      </c>
      <c r="CF1596" t="s">
        <v>673</v>
      </c>
      <c r="CG1596">
        <v>5700</v>
      </c>
      <c r="CH1596" t="s">
        <v>5407</v>
      </c>
      <c r="CJ1596" t="s">
        <v>3072</v>
      </c>
      <c r="CU1596">
        <v>735</v>
      </c>
      <c r="CV1596">
        <v>731.3</v>
      </c>
      <c r="CW1596" t="s">
        <v>5403</v>
      </c>
      <c r="CX1596">
        <v>0</v>
      </c>
      <c r="CY1596" t="s">
        <v>677</v>
      </c>
    </row>
    <row r="1597" spans="1:103" hidden="1">
      <c r="A1597" t="str">
        <f t="shared" si="21"/>
        <v>200/D-034-E/094-A-14/00</v>
      </c>
      <c r="B1597">
        <v>52730</v>
      </c>
      <c r="C1597" t="s">
        <v>3885</v>
      </c>
      <c r="D1597" t="s">
        <v>592</v>
      </c>
      <c r="E1597" t="s">
        <v>3163</v>
      </c>
      <c r="F1597" t="s">
        <v>594</v>
      </c>
      <c r="G1597" t="s">
        <v>5408</v>
      </c>
      <c r="H1597">
        <v>14382</v>
      </c>
      <c r="I1597" t="s">
        <v>597</v>
      </c>
      <c r="J1597" t="s">
        <v>5409</v>
      </c>
      <c r="K1597">
        <v>9930</v>
      </c>
      <c r="L1597" t="s">
        <v>874</v>
      </c>
      <c r="M1597" t="s">
        <v>3888</v>
      </c>
      <c r="N1597" t="s">
        <v>5397</v>
      </c>
      <c r="O1597" t="s">
        <v>5398</v>
      </c>
      <c r="P1597" t="s">
        <v>5410</v>
      </c>
      <c r="Q1597" t="s">
        <v>642</v>
      </c>
      <c r="R1597">
        <v>210</v>
      </c>
      <c r="S1597">
        <v>210</v>
      </c>
      <c r="T1597">
        <v>143</v>
      </c>
      <c r="U1597">
        <v>28</v>
      </c>
      <c r="V1597">
        <v>28</v>
      </c>
      <c r="W1597">
        <v>21</v>
      </c>
      <c r="Z1597" t="s">
        <v>607</v>
      </c>
      <c r="AA1597">
        <v>1E-4</v>
      </c>
      <c r="AB1597">
        <v>2.8E-3</v>
      </c>
      <c r="AC1597">
        <v>3.85E-2</v>
      </c>
      <c r="AD1597">
        <v>2.53E-2</v>
      </c>
      <c r="AE1597">
        <v>0.81289999999999996</v>
      </c>
      <c r="AF1597">
        <v>6.7799999999999999E-2</v>
      </c>
      <c r="AG1597">
        <v>2.2499999999999999E-2</v>
      </c>
      <c r="AH1597">
        <v>4.3E-3</v>
      </c>
      <c r="AI1597">
        <v>8.6999999999999994E-3</v>
      </c>
      <c r="AJ1597">
        <v>3.2000000000000002E-3</v>
      </c>
      <c r="AK1597">
        <v>3.5000000000000001E-3</v>
      </c>
      <c r="AL1597">
        <v>4.1000000000000003E-3</v>
      </c>
      <c r="AM1597">
        <v>6.3E-3</v>
      </c>
      <c r="AN1597">
        <v>0</v>
      </c>
      <c r="AO1597">
        <v>0</v>
      </c>
      <c r="AP1597">
        <v>0</v>
      </c>
      <c r="BK1597">
        <v>0</v>
      </c>
      <c r="BL1597">
        <v>0</v>
      </c>
      <c r="BM1597">
        <v>0</v>
      </c>
      <c r="BN1597">
        <v>0</v>
      </c>
      <c r="BO1597">
        <v>0</v>
      </c>
      <c r="BP1597">
        <v>0</v>
      </c>
      <c r="BQ1597">
        <v>0</v>
      </c>
      <c r="BR1597">
        <v>0</v>
      </c>
      <c r="BS1597">
        <v>0</v>
      </c>
      <c r="BT1597">
        <v>0</v>
      </c>
      <c r="BU1597">
        <v>0</v>
      </c>
      <c r="BV1597">
        <v>0.72499999999999998</v>
      </c>
      <c r="BW1597">
        <v>0.88856000000000002</v>
      </c>
      <c r="BX1597">
        <v>20.9</v>
      </c>
      <c r="BY1597">
        <v>4789.1000000000004</v>
      </c>
      <c r="BZ1597">
        <v>219.6</v>
      </c>
      <c r="CB1597">
        <v>100.8</v>
      </c>
      <c r="CC1597">
        <v>3.4803625380000001</v>
      </c>
      <c r="CD1597">
        <v>3.4774042299999999</v>
      </c>
      <c r="CE1597">
        <v>201.79</v>
      </c>
      <c r="CF1597" t="s">
        <v>673</v>
      </c>
      <c r="CG1597">
        <v>25300</v>
      </c>
      <c r="CH1597" t="s">
        <v>5411</v>
      </c>
      <c r="CJ1597" t="s">
        <v>3890</v>
      </c>
      <c r="CL1597">
        <v>1240</v>
      </c>
      <c r="CM1597">
        <v>1935.4</v>
      </c>
      <c r="CN1597">
        <v>1240</v>
      </c>
      <c r="CO1597">
        <v>1935.4</v>
      </c>
      <c r="CU1597">
        <v>847.1</v>
      </c>
      <c r="CV1597">
        <v>843.1</v>
      </c>
      <c r="CW1597" t="s">
        <v>5403</v>
      </c>
      <c r="CX1597">
        <v>21600</v>
      </c>
      <c r="CY1597" t="s">
        <v>677</v>
      </c>
    </row>
    <row r="1598" spans="1:103" hidden="1">
      <c r="A1598" t="str">
        <f t="shared" si="21"/>
        <v>200/A-013-E/094-A-14/00</v>
      </c>
      <c r="B1598">
        <v>52727</v>
      </c>
      <c r="C1598" t="s">
        <v>5412</v>
      </c>
      <c r="D1598" t="s">
        <v>592</v>
      </c>
      <c r="E1598" t="s">
        <v>3163</v>
      </c>
      <c r="F1598" t="s">
        <v>594</v>
      </c>
      <c r="G1598" t="s">
        <v>5413</v>
      </c>
      <c r="H1598">
        <v>11968</v>
      </c>
      <c r="I1598" t="s">
        <v>597</v>
      </c>
      <c r="J1598" t="s">
        <v>5414</v>
      </c>
      <c r="K1598">
        <v>8889</v>
      </c>
      <c r="L1598" t="s">
        <v>874</v>
      </c>
      <c r="M1598" t="s">
        <v>3888</v>
      </c>
      <c r="N1598" t="s">
        <v>5397</v>
      </c>
      <c r="O1598" t="s">
        <v>5398</v>
      </c>
      <c r="P1598" t="s">
        <v>5410</v>
      </c>
      <c r="Q1598" t="s">
        <v>642</v>
      </c>
      <c r="R1598">
        <v>280</v>
      </c>
      <c r="S1598">
        <v>280</v>
      </c>
      <c r="T1598">
        <v>180</v>
      </c>
      <c r="U1598">
        <v>28</v>
      </c>
      <c r="V1598">
        <v>28</v>
      </c>
      <c r="W1598">
        <v>21</v>
      </c>
      <c r="Z1598" t="s">
        <v>607</v>
      </c>
      <c r="AA1598">
        <v>1E-4</v>
      </c>
      <c r="AB1598">
        <v>3.5000000000000001E-3</v>
      </c>
      <c r="AC1598">
        <v>3.6200000000000003E-2</v>
      </c>
      <c r="AD1598">
        <v>2.7400000000000001E-2</v>
      </c>
      <c r="AE1598">
        <v>0.81040000000000001</v>
      </c>
      <c r="AF1598">
        <v>7.5200000000000003E-2</v>
      </c>
      <c r="AG1598">
        <v>2.46E-2</v>
      </c>
      <c r="AH1598">
        <v>4.1000000000000003E-3</v>
      </c>
      <c r="AI1598">
        <v>8.2000000000000007E-3</v>
      </c>
      <c r="AJ1598">
        <v>2.5999999999999999E-3</v>
      </c>
      <c r="AK1598">
        <v>2.7000000000000001E-3</v>
      </c>
      <c r="AL1598">
        <v>2.3E-3</v>
      </c>
      <c r="AM1598">
        <v>2.7000000000000001E-3</v>
      </c>
      <c r="AN1598">
        <v>0</v>
      </c>
      <c r="AO1598">
        <v>0</v>
      </c>
      <c r="AP1598">
        <v>0</v>
      </c>
      <c r="BK1598">
        <v>0</v>
      </c>
      <c r="BL1598">
        <v>0</v>
      </c>
      <c r="BM1598">
        <v>0</v>
      </c>
      <c r="BN1598">
        <v>0</v>
      </c>
      <c r="BO1598">
        <v>0</v>
      </c>
      <c r="BP1598">
        <v>0</v>
      </c>
      <c r="BQ1598">
        <v>0</v>
      </c>
      <c r="BR1598">
        <v>0</v>
      </c>
      <c r="BS1598">
        <v>0</v>
      </c>
      <c r="BT1598">
        <v>0</v>
      </c>
      <c r="BU1598">
        <v>0</v>
      </c>
      <c r="BV1598">
        <v>0.71099999999999997</v>
      </c>
      <c r="BW1598">
        <v>0.8714016</v>
      </c>
      <c r="BX1598">
        <v>20.5</v>
      </c>
      <c r="BY1598">
        <v>4802.8999999999996</v>
      </c>
      <c r="BZ1598">
        <v>218.5</v>
      </c>
      <c r="CB1598">
        <v>100.3</v>
      </c>
      <c r="CC1598">
        <v>3.4630988349999998</v>
      </c>
      <c r="CD1598">
        <v>3.4601552010000001</v>
      </c>
      <c r="CE1598">
        <v>200.57</v>
      </c>
      <c r="CF1598" t="s">
        <v>673</v>
      </c>
      <c r="CG1598">
        <v>27400</v>
      </c>
      <c r="CH1598" t="s">
        <v>5415</v>
      </c>
      <c r="CJ1598" t="s">
        <v>5416</v>
      </c>
      <c r="CL1598">
        <v>1240</v>
      </c>
      <c r="CM1598">
        <v>2100</v>
      </c>
      <c r="CN1598">
        <v>1240</v>
      </c>
      <c r="CO1598">
        <v>2100</v>
      </c>
      <c r="CU1598">
        <v>789.8</v>
      </c>
      <c r="CV1598">
        <v>786</v>
      </c>
      <c r="CW1598" t="s">
        <v>5403</v>
      </c>
      <c r="CX1598">
        <v>26100</v>
      </c>
      <c r="CY1598" t="s">
        <v>677</v>
      </c>
    </row>
    <row r="1599" spans="1:103" hidden="1">
      <c r="A1599" t="str">
        <f t="shared" si="21"/>
        <v>200/C-002-E/094-A-14/00</v>
      </c>
      <c r="B1599">
        <v>52694</v>
      </c>
      <c r="C1599" t="s">
        <v>3903</v>
      </c>
      <c r="D1599" t="s">
        <v>592</v>
      </c>
      <c r="E1599" t="s">
        <v>3163</v>
      </c>
      <c r="F1599" t="s">
        <v>594</v>
      </c>
      <c r="G1599" t="s">
        <v>5417</v>
      </c>
      <c r="H1599">
        <v>10380</v>
      </c>
      <c r="I1599" t="s">
        <v>597</v>
      </c>
      <c r="J1599" t="s">
        <v>3088</v>
      </c>
      <c r="K1599">
        <v>239</v>
      </c>
      <c r="L1599" t="s">
        <v>874</v>
      </c>
      <c r="M1599" t="s">
        <v>3894</v>
      </c>
      <c r="N1599" t="s">
        <v>5397</v>
      </c>
      <c r="O1599" t="s">
        <v>5398</v>
      </c>
      <c r="P1599" t="s">
        <v>5399</v>
      </c>
      <c r="Q1599" t="s">
        <v>642</v>
      </c>
      <c r="R1599">
        <v>240</v>
      </c>
      <c r="S1599">
        <v>240</v>
      </c>
      <c r="T1599">
        <v>244</v>
      </c>
      <c r="U1599">
        <v>27</v>
      </c>
      <c r="V1599">
        <v>27</v>
      </c>
      <c r="W1599">
        <v>23</v>
      </c>
      <c r="Z1599" t="s">
        <v>607</v>
      </c>
      <c r="AA1599">
        <v>1E-4</v>
      </c>
      <c r="AB1599">
        <v>3.7000000000000002E-3</v>
      </c>
      <c r="AC1599">
        <v>2.2800000000000001E-2</v>
      </c>
      <c r="AD1599">
        <v>7.7999999999999996E-3</v>
      </c>
      <c r="AE1599">
        <v>0.82269999999999999</v>
      </c>
      <c r="AF1599">
        <v>7.7700000000000005E-2</v>
      </c>
      <c r="AG1599">
        <v>3.1399999999999997E-2</v>
      </c>
      <c r="AH1599">
        <v>5.4000000000000003E-3</v>
      </c>
      <c r="AI1599">
        <v>1.04E-2</v>
      </c>
      <c r="AJ1599">
        <v>3.7000000000000002E-3</v>
      </c>
      <c r="AK1599">
        <v>3.8999999999999998E-3</v>
      </c>
      <c r="AL1599">
        <v>4.1000000000000003E-3</v>
      </c>
      <c r="AM1599">
        <v>6.3E-3</v>
      </c>
      <c r="AN1599">
        <v>0</v>
      </c>
      <c r="AO1599">
        <v>0</v>
      </c>
      <c r="AP1599">
        <v>0</v>
      </c>
      <c r="BK1599">
        <v>0</v>
      </c>
      <c r="BL1599">
        <v>0</v>
      </c>
      <c r="BM1599">
        <v>0</v>
      </c>
      <c r="BN1599">
        <v>0</v>
      </c>
      <c r="BO1599">
        <v>0</v>
      </c>
      <c r="BP1599">
        <v>0</v>
      </c>
      <c r="BQ1599">
        <v>0</v>
      </c>
      <c r="BR1599">
        <v>0</v>
      </c>
      <c r="BS1599">
        <v>0</v>
      </c>
      <c r="BT1599">
        <v>0</v>
      </c>
      <c r="BU1599">
        <v>0</v>
      </c>
      <c r="BV1599">
        <v>0.71899999999999997</v>
      </c>
      <c r="BW1599">
        <v>0.88120639999999995</v>
      </c>
      <c r="BX1599">
        <v>20.7</v>
      </c>
      <c r="BY1599">
        <v>4664.3999999999996</v>
      </c>
      <c r="BZ1599">
        <v>218.2</v>
      </c>
      <c r="CB1599">
        <v>98.7</v>
      </c>
      <c r="CC1599">
        <v>3.4078549850000002</v>
      </c>
      <c r="CD1599">
        <v>3.4049583079999999</v>
      </c>
      <c r="CE1599">
        <v>196.59</v>
      </c>
      <c r="CF1599" t="s">
        <v>673</v>
      </c>
      <c r="CG1599">
        <v>7800</v>
      </c>
      <c r="CH1599" t="s">
        <v>5418</v>
      </c>
      <c r="CJ1599" t="s">
        <v>3090</v>
      </c>
      <c r="CU1599">
        <v>776.4</v>
      </c>
      <c r="CV1599">
        <v>772.6</v>
      </c>
      <c r="CW1599" t="s">
        <v>5403</v>
      </c>
      <c r="CX1599">
        <v>5100</v>
      </c>
      <c r="CY1599" t="s">
        <v>677</v>
      </c>
    </row>
    <row r="1600" spans="1:103" hidden="1">
      <c r="A1600" t="str">
        <f t="shared" si="21"/>
        <v>200/C-022-F/094-A-14/00</v>
      </c>
      <c r="B1600">
        <v>52739</v>
      </c>
      <c r="C1600" t="s">
        <v>3940</v>
      </c>
      <c r="D1600" t="s">
        <v>592</v>
      </c>
      <c r="E1600" t="s">
        <v>3163</v>
      </c>
      <c r="F1600" t="s">
        <v>594</v>
      </c>
      <c r="G1600" t="s">
        <v>5419</v>
      </c>
      <c r="H1600">
        <v>10835</v>
      </c>
      <c r="I1600" t="s">
        <v>597</v>
      </c>
      <c r="J1600" t="s">
        <v>3942</v>
      </c>
      <c r="K1600">
        <v>1753</v>
      </c>
      <c r="L1600" t="s">
        <v>874</v>
      </c>
      <c r="M1600" t="s">
        <v>3943</v>
      </c>
      <c r="N1600" t="s">
        <v>5397</v>
      </c>
      <c r="O1600" t="s">
        <v>5398</v>
      </c>
      <c r="P1600" t="s">
        <v>5399</v>
      </c>
      <c r="Q1600" t="s">
        <v>642</v>
      </c>
      <c r="R1600">
        <v>50</v>
      </c>
      <c r="S1600">
        <v>50</v>
      </c>
      <c r="T1600">
        <v>25</v>
      </c>
      <c r="U1600">
        <v>24</v>
      </c>
      <c r="V1600">
        <v>24</v>
      </c>
      <c r="W1600">
        <v>23</v>
      </c>
      <c r="Z1600" t="s">
        <v>607</v>
      </c>
      <c r="AA1600">
        <v>2.0000000000000001E-4</v>
      </c>
      <c r="AB1600">
        <v>1.01E-2</v>
      </c>
      <c r="AC1600">
        <v>1.6299999999999999E-2</v>
      </c>
      <c r="AD1600">
        <v>5.0000000000000001E-3</v>
      </c>
      <c r="AE1600">
        <v>0.80840000000000001</v>
      </c>
      <c r="AF1600">
        <v>8.9200000000000002E-2</v>
      </c>
      <c r="AG1600">
        <v>4.2299999999999997E-2</v>
      </c>
      <c r="AH1600">
        <v>5.3E-3</v>
      </c>
      <c r="AI1600">
        <v>1.0999999999999999E-2</v>
      </c>
      <c r="AJ1600">
        <v>3.0000000000000001E-3</v>
      </c>
      <c r="AK1600">
        <v>3.0999999999999999E-3</v>
      </c>
      <c r="AL1600">
        <v>2.3999999999999998E-3</v>
      </c>
      <c r="AM1600">
        <v>3.7000000000000002E-3</v>
      </c>
      <c r="AN1600">
        <v>0</v>
      </c>
      <c r="AO1600">
        <v>0</v>
      </c>
      <c r="AP1600">
        <v>0</v>
      </c>
      <c r="BK1600">
        <v>0</v>
      </c>
      <c r="BL1600">
        <v>0</v>
      </c>
      <c r="BM1600">
        <v>0</v>
      </c>
      <c r="BN1600">
        <v>0</v>
      </c>
      <c r="BO1600">
        <v>0</v>
      </c>
      <c r="BP1600">
        <v>0</v>
      </c>
      <c r="BQ1600">
        <v>0</v>
      </c>
      <c r="BR1600">
        <v>0</v>
      </c>
      <c r="BS1600">
        <v>0</v>
      </c>
      <c r="BT1600">
        <v>0</v>
      </c>
      <c r="BU1600">
        <v>0</v>
      </c>
      <c r="BV1600">
        <v>0.71499999999999997</v>
      </c>
      <c r="BW1600">
        <v>0.87630399999999997</v>
      </c>
      <c r="BX1600">
        <v>20.7</v>
      </c>
      <c r="BY1600">
        <v>4633</v>
      </c>
      <c r="BZ1600">
        <v>218</v>
      </c>
      <c r="CB1600">
        <v>98.2</v>
      </c>
      <c r="CC1600">
        <v>3.3905912819999999</v>
      </c>
      <c r="CD1600">
        <v>3.3877092790000001</v>
      </c>
      <c r="CE1600">
        <v>195.65</v>
      </c>
      <c r="CF1600" t="s">
        <v>673</v>
      </c>
      <c r="CG1600">
        <v>5000</v>
      </c>
      <c r="CH1600" t="s">
        <v>5420</v>
      </c>
      <c r="CJ1600" t="s">
        <v>3945</v>
      </c>
      <c r="CL1600">
        <v>1148.4000000000001</v>
      </c>
      <c r="CM1600">
        <v>1151.5</v>
      </c>
      <c r="CN1600">
        <v>1121</v>
      </c>
      <c r="CO1600">
        <v>1123.4000000000001</v>
      </c>
      <c r="CP1600">
        <v>1121</v>
      </c>
      <c r="CQ1600">
        <v>1123.4000000000001</v>
      </c>
      <c r="CU1600">
        <v>786.5</v>
      </c>
      <c r="CV1600">
        <v>782.3</v>
      </c>
      <c r="CW1600" t="s">
        <v>5403</v>
      </c>
      <c r="CX1600">
        <v>0</v>
      </c>
      <c r="CY1600" t="s">
        <v>677</v>
      </c>
    </row>
    <row r="1601" spans="1:103" hidden="1">
      <c r="A1601" t="str">
        <f t="shared" si="21"/>
        <v>200/B-078-C/094-A-14/00</v>
      </c>
      <c r="B1601">
        <v>52686</v>
      </c>
      <c r="C1601" t="s">
        <v>3891</v>
      </c>
      <c r="D1601" t="s">
        <v>592</v>
      </c>
      <c r="E1601" t="s">
        <v>3163</v>
      </c>
      <c r="F1601" t="s">
        <v>594</v>
      </c>
      <c r="G1601" t="s">
        <v>5421</v>
      </c>
      <c r="H1601">
        <v>8796</v>
      </c>
      <c r="I1601" t="s">
        <v>597</v>
      </c>
      <c r="J1601" t="s">
        <v>3893</v>
      </c>
      <c r="K1601">
        <v>89</v>
      </c>
      <c r="L1601" t="s">
        <v>874</v>
      </c>
      <c r="M1601" t="s">
        <v>3894</v>
      </c>
      <c r="N1601" t="s">
        <v>5397</v>
      </c>
      <c r="O1601" t="s">
        <v>5398</v>
      </c>
      <c r="P1601" t="s">
        <v>5399</v>
      </c>
      <c r="Q1601" t="s">
        <v>642</v>
      </c>
      <c r="R1601">
        <v>175</v>
      </c>
      <c r="S1601">
        <v>175</v>
      </c>
      <c r="T1601">
        <v>180</v>
      </c>
      <c r="U1601">
        <v>23</v>
      </c>
      <c r="V1601">
        <v>23</v>
      </c>
      <c r="W1601">
        <v>23</v>
      </c>
      <c r="Z1601" t="s">
        <v>607</v>
      </c>
      <c r="AA1601">
        <v>1E-4</v>
      </c>
      <c r="AB1601">
        <v>3.3999999999999998E-3</v>
      </c>
      <c r="AC1601">
        <v>2.1499999999999998E-2</v>
      </c>
      <c r="AD1601">
        <v>7.1999999999999998E-3</v>
      </c>
      <c r="AE1601">
        <v>0.8327</v>
      </c>
      <c r="AF1601">
        <v>7.7600000000000002E-2</v>
      </c>
      <c r="AG1601">
        <v>3.0800000000000001E-2</v>
      </c>
      <c r="AH1601">
        <v>5.3E-3</v>
      </c>
      <c r="AI1601">
        <v>9.1999999999999998E-3</v>
      </c>
      <c r="AJ1601">
        <v>3.0000000000000001E-3</v>
      </c>
      <c r="AK1601">
        <v>3.0000000000000001E-3</v>
      </c>
      <c r="AL1601">
        <v>2.5999999999999999E-3</v>
      </c>
      <c r="AM1601">
        <v>3.5999999999999999E-3</v>
      </c>
      <c r="AN1601">
        <v>0</v>
      </c>
      <c r="AO1601">
        <v>0</v>
      </c>
      <c r="AP1601">
        <v>0</v>
      </c>
      <c r="BK1601">
        <v>0</v>
      </c>
      <c r="BL1601">
        <v>0</v>
      </c>
      <c r="BM1601">
        <v>0</v>
      </c>
      <c r="BN1601">
        <v>0</v>
      </c>
      <c r="BO1601">
        <v>0</v>
      </c>
      <c r="BP1601">
        <v>0</v>
      </c>
      <c r="BQ1601">
        <v>0</v>
      </c>
      <c r="BR1601">
        <v>0</v>
      </c>
      <c r="BS1601">
        <v>0</v>
      </c>
      <c r="BT1601">
        <v>0</v>
      </c>
      <c r="BU1601">
        <v>0</v>
      </c>
      <c r="BV1601">
        <v>0.69899999999999995</v>
      </c>
      <c r="BW1601">
        <v>0.85669439999999997</v>
      </c>
      <c r="BX1601">
        <v>20.2</v>
      </c>
      <c r="BY1601">
        <v>4668</v>
      </c>
      <c r="BZ1601">
        <v>215.6</v>
      </c>
      <c r="CB1601">
        <v>97.5</v>
      </c>
      <c r="CC1601">
        <v>3.3664220980000001</v>
      </c>
      <c r="CD1601">
        <v>3.3635606390000001</v>
      </c>
      <c r="CE1601">
        <v>193.84</v>
      </c>
      <c r="CF1601" t="s">
        <v>673</v>
      </c>
      <c r="CG1601">
        <v>7200</v>
      </c>
      <c r="CH1601" t="s">
        <v>5422</v>
      </c>
      <c r="CJ1601" t="s">
        <v>3896</v>
      </c>
      <c r="CL1601">
        <v>1130.5</v>
      </c>
      <c r="CM1601">
        <v>1135.4000000000001</v>
      </c>
      <c r="CN1601">
        <v>1097.2</v>
      </c>
      <c r="CO1601">
        <v>1149</v>
      </c>
      <c r="CU1601">
        <v>793.7</v>
      </c>
      <c r="CV1601">
        <v>790.9</v>
      </c>
      <c r="CW1601" t="s">
        <v>5403</v>
      </c>
      <c r="CX1601">
        <v>3100</v>
      </c>
      <c r="CY1601" t="s">
        <v>677</v>
      </c>
    </row>
    <row r="1602" spans="1:103" hidden="1">
      <c r="A1602" t="str">
        <f t="shared" si="21"/>
        <v>200/D-089-C/094-A-14/00</v>
      </c>
      <c r="B1602">
        <v>52714</v>
      </c>
      <c r="C1602" t="s">
        <v>3910</v>
      </c>
      <c r="D1602" t="s">
        <v>592</v>
      </c>
      <c r="E1602" t="s">
        <v>3163</v>
      </c>
      <c r="F1602" t="s">
        <v>594</v>
      </c>
      <c r="G1602" t="s">
        <v>5423</v>
      </c>
      <c r="H1602">
        <v>9716</v>
      </c>
      <c r="I1602" t="s">
        <v>597</v>
      </c>
      <c r="J1602" t="s">
        <v>3912</v>
      </c>
      <c r="K1602">
        <v>268</v>
      </c>
      <c r="L1602" t="s">
        <v>874</v>
      </c>
      <c r="M1602" t="s">
        <v>3894</v>
      </c>
      <c r="N1602" t="s">
        <v>5397</v>
      </c>
      <c r="O1602" t="s">
        <v>5398</v>
      </c>
      <c r="P1602" t="s">
        <v>5399</v>
      </c>
      <c r="Q1602" t="s">
        <v>642</v>
      </c>
      <c r="R1602">
        <v>200</v>
      </c>
      <c r="S1602">
        <v>200</v>
      </c>
      <c r="T1602">
        <v>174</v>
      </c>
      <c r="U1602">
        <v>15</v>
      </c>
      <c r="V1602">
        <v>15</v>
      </c>
      <c r="W1602">
        <v>23</v>
      </c>
      <c r="Z1602">
        <v>1E-4</v>
      </c>
      <c r="AA1602">
        <v>1E-4</v>
      </c>
      <c r="AB1602">
        <v>3.8E-3</v>
      </c>
      <c r="AC1602">
        <v>2.0500000000000001E-2</v>
      </c>
      <c r="AD1602">
        <v>5.3E-3</v>
      </c>
      <c r="AE1602">
        <v>0.83179999999999998</v>
      </c>
      <c r="AF1602">
        <v>7.8200000000000006E-2</v>
      </c>
      <c r="AG1602">
        <v>3.1300000000000001E-2</v>
      </c>
      <c r="AH1602">
        <v>5.4000000000000003E-3</v>
      </c>
      <c r="AI1602">
        <v>9.4999999999999998E-3</v>
      </c>
      <c r="AJ1602">
        <v>3.0999999999999999E-3</v>
      </c>
      <c r="AK1602">
        <v>3.0999999999999999E-3</v>
      </c>
      <c r="AL1602">
        <v>3.0000000000000001E-3</v>
      </c>
      <c r="AM1602">
        <v>4.7999999999999996E-3</v>
      </c>
      <c r="AN1602">
        <v>0</v>
      </c>
      <c r="AO1602">
        <v>0</v>
      </c>
      <c r="AP1602">
        <v>0</v>
      </c>
      <c r="BK1602">
        <v>0</v>
      </c>
      <c r="BL1602">
        <v>0</v>
      </c>
      <c r="BM1602">
        <v>0</v>
      </c>
      <c r="BN1602">
        <v>0</v>
      </c>
      <c r="BO1602">
        <v>0</v>
      </c>
      <c r="BP1602">
        <v>0</v>
      </c>
      <c r="BQ1602">
        <v>0</v>
      </c>
      <c r="BR1602">
        <v>0</v>
      </c>
      <c r="BS1602">
        <v>0</v>
      </c>
      <c r="BT1602">
        <v>0</v>
      </c>
      <c r="BU1602">
        <v>0</v>
      </c>
      <c r="BV1602">
        <v>0.70399999999999996</v>
      </c>
      <c r="BW1602">
        <v>0.86282239999999999</v>
      </c>
      <c r="BX1602">
        <v>20.3</v>
      </c>
      <c r="BY1602">
        <v>4653</v>
      </c>
      <c r="BZ1602">
        <v>216.1</v>
      </c>
      <c r="CB1602">
        <v>98.8</v>
      </c>
      <c r="CC1602">
        <v>3.411307726</v>
      </c>
      <c r="CD1602">
        <v>3.4084081140000002</v>
      </c>
      <c r="CE1602">
        <v>196.2</v>
      </c>
      <c r="CF1602" t="s">
        <v>673</v>
      </c>
      <c r="CG1602">
        <v>5300</v>
      </c>
      <c r="CH1602" t="s">
        <v>5424</v>
      </c>
      <c r="CJ1602" t="s">
        <v>3914</v>
      </c>
      <c r="CU1602">
        <v>825.1</v>
      </c>
      <c r="CV1602">
        <v>821.8</v>
      </c>
      <c r="CW1602" t="s">
        <v>5403</v>
      </c>
      <c r="CX1602">
        <v>4400</v>
      </c>
      <c r="CY1602" t="s">
        <v>677</v>
      </c>
    </row>
    <row r="1603" spans="1:103" hidden="1">
      <c r="A1603" t="str">
        <f t="shared" si="21"/>
        <v>200/B-091-D/094-A-14/00</v>
      </c>
      <c r="B1603">
        <v>52691</v>
      </c>
      <c r="C1603" t="s">
        <v>3918</v>
      </c>
      <c r="D1603" t="s">
        <v>592</v>
      </c>
      <c r="E1603" t="s">
        <v>3163</v>
      </c>
      <c r="F1603" t="s">
        <v>594</v>
      </c>
      <c r="G1603" t="s">
        <v>5425</v>
      </c>
      <c r="H1603">
        <v>14038</v>
      </c>
      <c r="I1603" t="s">
        <v>597</v>
      </c>
      <c r="J1603" t="s">
        <v>3920</v>
      </c>
      <c r="K1603">
        <v>255</v>
      </c>
      <c r="L1603" t="s">
        <v>874</v>
      </c>
      <c r="M1603" t="s">
        <v>3894</v>
      </c>
      <c r="N1603" t="s">
        <v>5397</v>
      </c>
      <c r="O1603" t="s">
        <v>5398</v>
      </c>
      <c r="P1603" t="s">
        <v>5399</v>
      </c>
      <c r="Q1603" t="s">
        <v>642</v>
      </c>
      <c r="R1603">
        <v>180</v>
      </c>
      <c r="S1603">
        <v>180</v>
      </c>
      <c r="T1603">
        <v>142</v>
      </c>
      <c r="U1603">
        <v>30</v>
      </c>
      <c r="V1603">
        <v>30</v>
      </c>
      <c r="W1603">
        <v>23</v>
      </c>
      <c r="Z1603" t="s">
        <v>607</v>
      </c>
      <c r="AA1603">
        <v>1E-4</v>
      </c>
      <c r="AB1603">
        <v>3.7000000000000002E-3</v>
      </c>
      <c r="AC1603">
        <v>2.47E-2</v>
      </c>
      <c r="AD1603">
        <v>8.8999999999999999E-3</v>
      </c>
      <c r="AE1603">
        <v>0.8024</v>
      </c>
      <c r="AF1603">
        <v>8.8300000000000003E-2</v>
      </c>
      <c r="AG1603">
        <v>3.7900000000000003E-2</v>
      </c>
      <c r="AH1603">
        <v>6.7999999999999996E-3</v>
      </c>
      <c r="AI1603">
        <v>1.21E-2</v>
      </c>
      <c r="AJ1603">
        <v>4.1999999999999997E-3</v>
      </c>
      <c r="AK1603">
        <v>4.3E-3</v>
      </c>
      <c r="AL1603">
        <v>3.8999999999999998E-3</v>
      </c>
      <c r="AM1603">
        <v>2.7000000000000001E-3</v>
      </c>
      <c r="AN1603">
        <v>0</v>
      </c>
      <c r="AO1603">
        <v>0</v>
      </c>
      <c r="AP1603">
        <v>0</v>
      </c>
      <c r="BK1603">
        <v>0</v>
      </c>
      <c r="BL1603">
        <v>0</v>
      </c>
      <c r="BM1603">
        <v>0</v>
      </c>
      <c r="BN1603">
        <v>0</v>
      </c>
      <c r="BO1603">
        <v>0</v>
      </c>
      <c r="BP1603">
        <v>0</v>
      </c>
      <c r="BQ1603">
        <v>0</v>
      </c>
      <c r="BR1603">
        <v>0</v>
      </c>
      <c r="BS1603">
        <v>0</v>
      </c>
      <c r="BT1603">
        <v>0</v>
      </c>
      <c r="BU1603">
        <v>0</v>
      </c>
      <c r="BV1603">
        <v>0.72699999999999998</v>
      </c>
      <c r="BW1603">
        <v>0.8910112</v>
      </c>
      <c r="BX1603">
        <v>21</v>
      </c>
      <c r="BY1603">
        <v>4677.3</v>
      </c>
      <c r="BZ1603">
        <v>220.5</v>
      </c>
      <c r="CB1603">
        <v>92</v>
      </c>
      <c r="CC1603">
        <v>3.1765213640000001</v>
      </c>
      <c r="CD1603">
        <v>3.1738213210000001</v>
      </c>
      <c r="CE1603">
        <v>182.63</v>
      </c>
      <c r="CF1603" t="s">
        <v>673</v>
      </c>
      <c r="CG1603">
        <v>8900</v>
      </c>
      <c r="CH1603" t="s">
        <v>5426</v>
      </c>
      <c r="CJ1603" t="s">
        <v>3922</v>
      </c>
      <c r="CL1603">
        <v>1149.0999999999999</v>
      </c>
      <c r="CM1603">
        <v>1152.0999999999999</v>
      </c>
      <c r="CN1603">
        <v>1141.2</v>
      </c>
      <c r="CO1603">
        <v>1145.4000000000001</v>
      </c>
      <c r="CP1603">
        <v>1137.8</v>
      </c>
      <c r="CQ1603">
        <v>1157.3</v>
      </c>
      <c r="CU1603">
        <v>787.6</v>
      </c>
      <c r="CV1603">
        <v>783.3</v>
      </c>
      <c r="CW1603" t="s">
        <v>5403</v>
      </c>
      <c r="CX1603">
        <v>1900</v>
      </c>
      <c r="CY1603" t="s">
        <v>677</v>
      </c>
    </row>
    <row r="1604" spans="1:103" hidden="1">
      <c r="A1604" t="str">
        <f t="shared" si="21"/>
        <v>200/D-004-E/094-A-14/00</v>
      </c>
      <c r="B1604">
        <v>52702</v>
      </c>
      <c r="C1604" t="s">
        <v>3905</v>
      </c>
      <c r="D1604" t="s">
        <v>592</v>
      </c>
      <c r="E1604" t="s">
        <v>3163</v>
      </c>
      <c r="F1604" t="s">
        <v>594</v>
      </c>
      <c r="G1604" t="s">
        <v>5427</v>
      </c>
      <c r="H1604">
        <v>13456</v>
      </c>
      <c r="I1604" t="s">
        <v>597</v>
      </c>
      <c r="J1604" t="s">
        <v>3907</v>
      </c>
      <c r="K1604">
        <v>5754</v>
      </c>
      <c r="L1604" t="s">
        <v>874</v>
      </c>
      <c r="M1604" t="s">
        <v>3894</v>
      </c>
      <c r="N1604" t="s">
        <v>5397</v>
      </c>
      <c r="O1604" t="s">
        <v>5398</v>
      </c>
      <c r="P1604" t="s">
        <v>5399</v>
      </c>
      <c r="Q1604" t="s">
        <v>642</v>
      </c>
      <c r="R1604">
        <v>300</v>
      </c>
      <c r="S1604">
        <v>300</v>
      </c>
      <c r="T1604">
        <v>287</v>
      </c>
      <c r="U1604">
        <v>17</v>
      </c>
      <c r="V1604">
        <v>17</v>
      </c>
      <c r="W1604">
        <v>23</v>
      </c>
      <c r="Z1604" t="s">
        <v>607</v>
      </c>
      <c r="AA1604">
        <v>1E-4</v>
      </c>
      <c r="AB1604">
        <v>3.3999999999999998E-3</v>
      </c>
      <c r="AC1604">
        <v>2.3199999999999998E-2</v>
      </c>
      <c r="AD1604">
        <v>7.4000000000000003E-3</v>
      </c>
      <c r="AE1604">
        <v>0.83160000000000001</v>
      </c>
      <c r="AF1604">
        <v>7.4700000000000003E-2</v>
      </c>
      <c r="AG1604">
        <v>2.8199999999999999E-2</v>
      </c>
      <c r="AH1604">
        <v>5.1999999999999998E-3</v>
      </c>
      <c r="AI1604">
        <v>9.4000000000000004E-3</v>
      </c>
      <c r="AJ1604">
        <v>3.3999999999999998E-3</v>
      </c>
      <c r="AK1604">
        <v>3.5000000000000001E-3</v>
      </c>
      <c r="AL1604">
        <v>3.8E-3</v>
      </c>
      <c r="AM1604">
        <v>6.1000000000000004E-3</v>
      </c>
      <c r="AN1604">
        <v>0</v>
      </c>
      <c r="AO1604">
        <v>0</v>
      </c>
      <c r="AP1604">
        <v>0</v>
      </c>
      <c r="BK1604">
        <v>0</v>
      </c>
      <c r="BL1604">
        <v>0</v>
      </c>
      <c r="BM1604">
        <v>0</v>
      </c>
      <c r="BN1604">
        <v>0</v>
      </c>
      <c r="BO1604">
        <v>0</v>
      </c>
      <c r="BP1604">
        <v>0</v>
      </c>
      <c r="BQ1604">
        <v>0</v>
      </c>
      <c r="BR1604">
        <v>0</v>
      </c>
      <c r="BS1604">
        <v>0</v>
      </c>
      <c r="BT1604">
        <v>0</v>
      </c>
      <c r="BU1604">
        <v>0</v>
      </c>
      <c r="BV1604">
        <v>0.71</v>
      </c>
      <c r="BW1604">
        <v>0.87017599999999995</v>
      </c>
      <c r="BX1604">
        <v>20.5</v>
      </c>
      <c r="BY1604">
        <v>4666.6000000000004</v>
      </c>
      <c r="BZ1604">
        <v>216.8</v>
      </c>
      <c r="CB1604">
        <v>99.2</v>
      </c>
      <c r="CC1604">
        <v>3.425118688</v>
      </c>
      <c r="CD1604">
        <v>3.4222073370000001</v>
      </c>
      <c r="CE1604">
        <v>197.72</v>
      </c>
      <c r="CF1604" t="s">
        <v>673</v>
      </c>
      <c r="CG1604">
        <v>7400</v>
      </c>
      <c r="CH1604" t="s">
        <v>5428</v>
      </c>
      <c r="CJ1604" t="s">
        <v>3909</v>
      </c>
      <c r="CL1604">
        <v>1135.5</v>
      </c>
      <c r="CM1604">
        <v>1158</v>
      </c>
      <c r="CN1604">
        <v>1135.5</v>
      </c>
      <c r="CO1604">
        <v>1158</v>
      </c>
      <c r="CU1604">
        <v>770.4</v>
      </c>
      <c r="CV1604">
        <v>766</v>
      </c>
      <c r="CW1604" t="s">
        <v>5403</v>
      </c>
      <c r="CX1604">
        <v>3500</v>
      </c>
      <c r="CY1604" t="s">
        <v>677</v>
      </c>
    </row>
    <row r="1605" spans="1:103" hidden="1">
      <c r="B1605">
        <v>85423</v>
      </c>
      <c r="C1605" t="s">
        <v>5069</v>
      </c>
      <c r="D1605" t="s">
        <v>592</v>
      </c>
      <c r="E1605" t="s">
        <v>3163</v>
      </c>
      <c r="F1605" t="s">
        <v>594</v>
      </c>
      <c r="G1605" t="s">
        <v>5429</v>
      </c>
      <c r="H1605">
        <v>19012</v>
      </c>
      <c r="I1605" t="s">
        <v>616</v>
      </c>
      <c r="J1605" t="s">
        <v>917</v>
      </c>
      <c r="K1605">
        <v>7435</v>
      </c>
      <c r="L1605" t="s">
        <v>874</v>
      </c>
      <c r="M1605" t="s">
        <v>3712</v>
      </c>
      <c r="N1605" t="s">
        <v>5430</v>
      </c>
      <c r="O1605" t="s">
        <v>5399</v>
      </c>
      <c r="P1605" t="s">
        <v>5431</v>
      </c>
      <c r="Q1605" t="s">
        <v>5074</v>
      </c>
      <c r="R1605">
        <v>4600</v>
      </c>
      <c r="S1605">
        <v>4600</v>
      </c>
      <c r="T1605">
        <v>3325</v>
      </c>
      <c r="U1605">
        <v>31</v>
      </c>
      <c r="V1605">
        <v>31</v>
      </c>
      <c r="W1605">
        <v>22</v>
      </c>
      <c r="Z1605">
        <v>1E-4</v>
      </c>
      <c r="AA1605">
        <v>4.0000000000000002E-4</v>
      </c>
      <c r="AB1605">
        <v>8.0000000000000002E-3</v>
      </c>
      <c r="AC1605">
        <v>7.7000000000000002E-3</v>
      </c>
      <c r="AD1605" t="s">
        <v>606</v>
      </c>
      <c r="AE1605">
        <v>0.86560000000000004</v>
      </c>
      <c r="AF1605">
        <v>6.2399999999999997E-2</v>
      </c>
      <c r="AG1605">
        <v>3.3700000000000001E-2</v>
      </c>
      <c r="AH1605">
        <v>4.4999999999999997E-3</v>
      </c>
      <c r="AI1605">
        <v>9.1999999999999998E-3</v>
      </c>
      <c r="AJ1605">
        <v>2.2000000000000001E-3</v>
      </c>
      <c r="AK1605">
        <v>2.3E-3</v>
      </c>
      <c r="AL1605">
        <v>8.7000000000000001E-4</v>
      </c>
      <c r="AM1605">
        <v>4.0000000000000002E-4</v>
      </c>
      <c r="AN1605">
        <v>5.5000000000000003E-4</v>
      </c>
      <c r="AO1605">
        <v>2.0000000000000002E-5</v>
      </c>
      <c r="AP1605">
        <v>0</v>
      </c>
      <c r="AQ1605" t="s">
        <v>607</v>
      </c>
      <c r="AR1605" t="s">
        <v>607</v>
      </c>
      <c r="AS1605" t="s">
        <v>606</v>
      </c>
      <c r="AT1605" t="s">
        <v>607</v>
      </c>
      <c r="AU1605" t="s">
        <v>607</v>
      </c>
      <c r="BK1605">
        <v>1.7000000000000001E-4</v>
      </c>
      <c r="BL1605">
        <v>2.0000000000000002E-5</v>
      </c>
      <c r="BM1605">
        <v>1.2999999999999999E-4</v>
      </c>
      <c r="BN1605">
        <v>2.0000000000000002E-5</v>
      </c>
      <c r="BO1605">
        <v>1.0000000000000001E-5</v>
      </c>
      <c r="BP1605">
        <v>5.0000000000000002E-5</v>
      </c>
      <c r="BQ1605">
        <v>0</v>
      </c>
      <c r="BR1605">
        <v>7.1000000000000002E-4</v>
      </c>
      <c r="BS1605">
        <v>2.7999999999999998E-4</v>
      </c>
      <c r="BT1605">
        <v>3.5E-4</v>
      </c>
      <c r="BU1605">
        <v>3.2000000000000003E-4</v>
      </c>
      <c r="BV1605">
        <v>0.66900000000000004</v>
      </c>
      <c r="BW1605">
        <v>0.81992640000000006</v>
      </c>
      <c r="BX1605">
        <v>19.3</v>
      </c>
      <c r="BY1605">
        <v>4591</v>
      </c>
      <c r="BZ1605">
        <v>209.9</v>
      </c>
      <c r="CB1605">
        <v>98.7</v>
      </c>
      <c r="CC1605">
        <v>3.4078549850000002</v>
      </c>
      <c r="CD1605">
        <v>3.4049583079999999</v>
      </c>
      <c r="CE1605">
        <v>196.98</v>
      </c>
      <c r="CF1605" t="s">
        <v>609</v>
      </c>
      <c r="CG1605">
        <v>0</v>
      </c>
      <c r="CH1605" t="s">
        <v>3748</v>
      </c>
      <c r="CI1605" t="s">
        <v>5075</v>
      </c>
      <c r="CJ1605" t="s">
        <v>919</v>
      </c>
      <c r="CU1605">
        <v>734</v>
      </c>
      <c r="CV1605">
        <v>729.9</v>
      </c>
      <c r="CW1605" t="s">
        <v>5432</v>
      </c>
      <c r="CX1605">
        <v>0</v>
      </c>
      <c r="CY1605" t="s">
        <v>677</v>
      </c>
    </row>
    <row r="1606" spans="1:103" hidden="1">
      <c r="B1606">
        <v>52622</v>
      </c>
      <c r="C1606" t="s">
        <v>5433</v>
      </c>
      <c r="D1606" t="s">
        <v>592</v>
      </c>
      <c r="E1606" t="s">
        <v>3163</v>
      </c>
      <c r="F1606" t="s">
        <v>594</v>
      </c>
      <c r="G1606" t="s">
        <v>5434</v>
      </c>
      <c r="H1606">
        <v>15073</v>
      </c>
      <c r="I1606" t="s">
        <v>616</v>
      </c>
      <c r="J1606" t="s">
        <v>4839</v>
      </c>
      <c r="K1606">
        <v>11134</v>
      </c>
      <c r="L1606" t="s">
        <v>3810</v>
      </c>
      <c r="M1606" t="s">
        <v>3811</v>
      </c>
      <c r="N1606" t="s">
        <v>5430</v>
      </c>
      <c r="O1606" t="s">
        <v>5410</v>
      </c>
      <c r="P1606" t="s">
        <v>5431</v>
      </c>
      <c r="Q1606" t="s">
        <v>642</v>
      </c>
      <c r="R1606">
        <v>500</v>
      </c>
      <c r="S1606">
        <v>500</v>
      </c>
      <c r="T1606">
        <v>441</v>
      </c>
      <c r="U1606">
        <v>24</v>
      </c>
      <c r="V1606">
        <v>24</v>
      </c>
      <c r="W1606">
        <v>22</v>
      </c>
      <c r="Z1606" t="s">
        <v>607</v>
      </c>
      <c r="AA1606">
        <v>2.0000000000000001E-4</v>
      </c>
      <c r="AB1606">
        <v>2.8999999999999998E-3</v>
      </c>
      <c r="AC1606">
        <v>2.6800000000000001E-2</v>
      </c>
      <c r="AD1606">
        <v>4.0000000000000002E-4</v>
      </c>
      <c r="AE1606">
        <v>0.85399999999999998</v>
      </c>
      <c r="AF1606">
        <v>7.2999999999999995E-2</v>
      </c>
      <c r="AG1606">
        <v>2.5899999999999999E-2</v>
      </c>
      <c r="AH1606">
        <v>2.7000000000000001E-3</v>
      </c>
      <c r="AI1606">
        <v>7.0000000000000001E-3</v>
      </c>
      <c r="AJ1606">
        <v>1.8E-3</v>
      </c>
      <c r="AK1606">
        <v>2.2000000000000001E-3</v>
      </c>
      <c r="AL1606">
        <v>9.3000000000000005E-4</v>
      </c>
      <c r="AM1606">
        <v>2.9E-4</v>
      </c>
      <c r="AN1606">
        <v>5.4000000000000001E-4</v>
      </c>
      <c r="AO1606">
        <v>6.0000000000000002E-5</v>
      </c>
      <c r="AP1606">
        <v>0</v>
      </c>
      <c r="AQ1606" t="s">
        <v>607</v>
      </c>
      <c r="AR1606" t="s">
        <v>607</v>
      </c>
      <c r="AS1606" t="s">
        <v>607</v>
      </c>
      <c r="AT1606" t="s">
        <v>607</v>
      </c>
      <c r="AU1606" t="s">
        <v>606</v>
      </c>
      <c r="BK1606">
        <v>5.0000000000000002E-5</v>
      </c>
      <c r="BL1606">
        <v>1.0000000000000001E-5</v>
      </c>
      <c r="BM1606">
        <v>6.9999999999999994E-5</v>
      </c>
      <c r="BN1606">
        <v>1.0000000000000001E-5</v>
      </c>
      <c r="BO1606">
        <v>1.0000000000000001E-5</v>
      </c>
      <c r="BP1606">
        <v>2.0000000000000002E-5</v>
      </c>
      <c r="BQ1606">
        <v>0</v>
      </c>
      <c r="BR1606">
        <v>7.6000000000000004E-4</v>
      </c>
      <c r="BS1606">
        <v>1.4999999999999999E-4</v>
      </c>
      <c r="BT1606">
        <v>1.1E-4</v>
      </c>
      <c r="BU1606">
        <v>9.0000000000000006E-5</v>
      </c>
      <c r="BV1606">
        <v>0.67400000000000004</v>
      </c>
      <c r="BW1606">
        <v>0.82605439999999997</v>
      </c>
      <c r="BX1606">
        <v>19.5</v>
      </c>
      <c r="BY1606">
        <v>4663.8</v>
      </c>
      <c r="BZ1606">
        <v>210.9</v>
      </c>
      <c r="CB1606">
        <v>102</v>
      </c>
      <c r="CC1606">
        <v>3.5217954250000001</v>
      </c>
      <c r="CD1606">
        <v>3.5188018990000001</v>
      </c>
      <c r="CE1606">
        <v>205.34</v>
      </c>
      <c r="CF1606" t="s">
        <v>609</v>
      </c>
      <c r="CG1606">
        <v>375</v>
      </c>
      <c r="CH1606" t="s">
        <v>4840</v>
      </c>
      <c r="CJ1606" t="s">
        <v>3858</v>
      </c>
      <c r="CL1606">
        <v>1428.5</v>
      </c>
      <c r="CM1606">
        <v>1431</v>
      </c>
      <c r="CN1606">
        <v>1182</v>
      </c>
      <c r="CO1606">
        <v>1187</v>
      </c>
      <c r="CU1606">
        <v>719.2</v>
      </c>
      <c r="CV1606">
        <v>715</v>
      </c>
      <c r="CW1606" t="s">
        <v>5435</v>
      </c>
      <c r="CX1606">
        <v>0</v>
      </c>
      <c r="CY1606" t="s">
        <v>677</v>
      </c>
    </row>
    <row r="1607" spans="1:103" hidden="1">
      <c r="B1607">
        <v>52567</v>
      </c>
      <c r="C1607" t="s">
        <v>5090</v>
      </c>
      <c r="D1607" t="s">
        <v>592</v>
      </c>
      <c r="E1607" t="s">
        <v>3163</v>
      </c>
      <c r="F1607" t="s">
        <v>594</v>
      </c>
      <c r="G1607" t="s">
        <v>5436</v>
      </c>
      <c r="H1607">
        <v>14420</v>
      </c>
      <c r="I1607" t="s">
        <v>616</v>
      </c>
      <c r="J1607" t="s">
        <v>3861</v>
      </c>
      <c r="K1607">
        <v>15269</v>
      </c>
      <c r="L1607" t="s">
        <v>3810</v>
      </c>
      <c r="M1607" t="s">
        <v>3811</v>
      </c>
      <c r="N1607" t="s">
        <v>5430</v>
      </c>
      <c r="O1607" t="s">
        <v>5410</v>
      </c>
      <c r="P1607" t="s">
        <v>5437</v>
      </c>
      <c r="Q1607" t="s">
        <v>3862</v>
      </c>
      <c r="R1607">
        <v>680</v>
      </c>
      <c r="S1607">
        <v>680</v>
      </c>
      <c r="T1607">
        <v>552</v>
      </c>
      <c r="U1607">
        <v>33</v>
      </c>
      <c r="V1607">
        <v>33</v>
      </c>
      <c r="W1607">
        <v>23</v>
      </c>
      <c r="Y1607" t="s">
        <v>4034</v>
      </c>
      <c r="Z1607" t="s">
        <v>607</v>
      </c>
      <c r="AA1607">
        <v>1E-4</v>
      </c>
      <c r="AB1607">
        <v>2.5000000000000001E-3</v>
      </c>
      <c r="AC1607">
        <v>2.7900000000000001E-2</v>
      </c>
      <c r="AD1607">
        <v>2.9999999999999997E-4</v>
      </c>
      <c r="AE1607">
        <v>0.84770000000000001</v>
      </c>
      <c r="AF1607">
        <v>7.46E-2</v>
      </c>
      <c r="AG1607">
        <v>2.6800000000000001E-2</v>
      </c>
      <c r="AH1607">
        <v>3.0000000000000001E-3</v>
      </c>
      <c r="AI1607">
        <v>7.6E-3</v>
      </c>
      <c r="AJ1607">
        <v>2E-3</v>
      </c>
      <c r="AK1607">
        <v>2.5000000000000001E-3</v>
      </c>
      <c r="AL1607">
        <v>1.25E-3</v>
      </c>
      <c r="AM1607">
        <v>5.4000000000000001E-4</v>
      </c>
      <c r="AN1607">
        <v>1.08E-3</v>
      </c>
      <c r="AO1607">
        <v>6.0000000000000002E-5</v>
      </c>
      <c r="AP1607">
        <v>0</v>
      </c>
      <c r="AQ1607" t="s">
        <v>607</v>
      </c>
      <c r="AR1607" t="s">
        <v>607</v>
      </c>
      <c r="AS1607" t="s">
        <v>606</v>
      </c>
      <c r="AT1607" t="s">
        <v>606</v>
      </c>
      <c r="AU1607" t="s">
        <v>606</v>
      </c>
      <c r="BK1607">
        <v>9.0000000000000006E-5</v>
      </c>
      <c r="BL1607">
        <v>2.0000000000000002E-5</v>
      </c>
      <c r="BM1607">
        <v>1.2999999999999999E-4</v>
      </c>
      <c r="BN1607">
        <v>1.0000000000000001E-5</v>
      </c>
      <c r="BO1607">
        <v>1.0000000000000001E-5</v>
      </c>
      <c r="BP1607">
        <v>2.0000000000000002E-5</v>
      </c>
      <c r="BQ1607">
        <v>0</v>
      </c>
      <c r="BR1607">
        <v>1.1299999999999999E-3</v>
      </c>
      <c r="BS1607">
        <v>2.7E-4</v>
      </c>
      <c r="BT1607">
        <v>2.0000000000000001E-4</v>
      </c>
      <c r="BU1607">
        <v>1.9000000000000001E-4</v>
      </c>
      <c r="BV1607">
        <v>0.68400000000000005</v>
      </c>
      <c r="BW1607">
        <v>0.83831040000000001</v>
      </c>
      <c r="BX1607">
        <v>19.8</v>
      </c>
      <c r="BY1607">
        <v>4662.7</v>
      </c>
      <c r="BZ1607">
        <v>212.4</v>
      </c>
      <c r="CB1607">
        <v>100.4</v>
      </c>
      <c r="CC1607">
        <v>3.466551575</v>
      </c>
      <c r="CD1607">
        <v>3.4636050059999999</v>
      </c>
      <c r="CE1607">
        <v>202.14</v>
      </c>
      <c r="CF1607" t="s">
        <v>609</v>
      </c>
      <c r="CG1607">
        <v>300</v>
      </c>
      <c r="CH1607" t="s">
        <v>3863</v>
      </c>
      <c r="CJ1607" t="s">
        <v>3864</v>
      </c>
      <c r="CL1607">
        <v>1273</v>
      </c>
      <c r="CM1607">
        <v>1292.5</v>
      </c>
      <c r="CN1607">
        <v>1273</v>
      </c>
      <c r="CO1607">
        <v>1277.5</v>
      </c>
      <c r="CP1607">
        <v>1273</v>
      </c>
      <c r="CQ1607">
        <v>1277.5</v>
      </c>
      <c r="CU1607">
        <v>719.3</v>
      </c>
      <c r="CV1607">
        <v>715.1</v>
      </c>
      <c r="CW1607" t="s">
        <v>5435</v>
      </c>
      <c r="CX1607">
        <v>0</v>
      </c>
      <c r="CY1607" t="s">
        <v>677</v>
      </c>
    </row>
    <row r="1608" spans="1:103" hidden="1">
      <c r="B1608">
        <v>52614</v>
      </c>
      <c r="C1608" t="s">
        <v>5438</v>
      </c>
      <c r="D1608" t="s">
        <v>592</v>
      </c>
      <c r="E1608" t="s">
        <v>3163</v>
      </c>
      <c r="F1608" t="s">
        <v>594</v>
      </c>
      <c r="G1608" t="s">
        <v>5439</v>
      </c>
      <c r="H1608">
        <v>1776</v>
      </c>
      <c r="I1608" t="s">
        <v>616</v>
      </c>
      <c r="J1608" t="s">
        <v>3809</v>
      </c>
      <c r="K1608">
        <v>14270</v>
      </c>
      <c r="L1608" t="s">
        <v>3810</v>
      </c>
      <c r="M1608" t="s">
        <v>3811</v>
      </c>
      <c r="N1608" t="s">
        <v>5430</v>
      </c>
      <c r="O1608" t="s">
        <v>5410</v>
      </c>
      <c r="P1608" t="s">
        <v>5431</v>
      </c>
      <c r="Q1608" t="s">
        <v>642</v>
      </c>
      <c r="R1608">
        <v>1350</v>
      </c>
      <c r="S1608">
        <v>1350</v>
      </c>
      <c r="T1608">
        <v>1137</v>
      </c>
      <c r="U1608">
        <v>20</v>
      </c>
      <c r="V1608">
        <v>20</v>
      </c>
      <c r="W1608">
        <v>22</v>
      </c>
      <c r="Z1608" t="s">
        <v>607</v>
      </c>
      <c r="AA1608">
        <v>1E-4</v>
      </c>
      <c r="AB1608">
        <v>2.0999999999999999E-3</v>
      </c>
      <c r="AC1608">
        <v>2.93E-2</v>
      </c>
      <c r="AD1608">
        <v>2.0000000000000001E-4</v>
      </c>
      <c r="AE1608">
        <v>0.86140000000000005</v>
      </c>
      <c r="AF1608">
        <v>6.7500000000000004E-2</v>
      </c>
      <c r="AG1608">
        <v>2.41E-2</v>
      </c>
      <c r="AH1608">
        <v>2.5000000000000001E-3</v>
      </c>
      <c r="AI1608">
        <v>6.6E-3</v>
      </c>
      <c r="AJ1608">
        <v>1.6999999999999999E-3</v>
      </c>
      <c r="AK1608">
        <v>2E-3</v>
      </c>
      <c r="AL1608">
        <v>8.1999999999999998E-4</v>
      </c>
      <c r="AM1608">
        <v>1.2999999999999999E-4</v>
      </c>
      <c r="AN1608">
        <v>4.8000000000000001E-4</v>
      </c>
      <c r="AO1608">
        <v>0</v>
      </c>
      <c r="AP1608">
        <v>0</v>
      </c>
      <c r="AQ1608" t="s">
        <v>607</v>
      </c>
      <c r="AR1608" t="s">
        <v>606</v>
      </c>
      <c r="AS1608" t="s">
        <v>607</v>
      </c>
      <c r="AT1608" t="s">
        <v>607</v>
      </c>
      <c r="AU1608" t="s">
        <v>606</v>
      </c>
      <c r="BK1608">
        <v>5.0000000000000002E-5</v>
      </c>
      <c r="BL1608">
        <v>1.0000000000000001E-5</v>
      </c>
      <c r="BM1608">
        <v>5.0000000000000002E-5</v>
      </c>
      <c r="BN1608">
        <v>0</v>
      </c>
      <c r="BO1608">
        <v>0</v>
      </c>
      <c r="BP1608">
        <v>0</v>
      </c>
      <c r="BQ1608">
        <v>0</v>
      </c>
      <c r="BR1608">
        <v>6.7000000000000002E-4</v>
      </c>
      <c r="BS1608">
        <v>1.2999999999999999E-4</v>
      </c>
      <c r="BT1608">
        <v>9.0000000000000006E-5</v>
      </c>
      <c r="BU1608">
        <v>6.9999999999999994E-5</v>
      </c>
      <c r="BV1608">
        <v>0.66800000000000004</v>
      </c>
      <c r="BW1608">
        <v>0.81870080000000001</v>
      </c>
      <c r="BX1608">
        <v>19.3</v>
      </c>
      <c r="BY1608">
        <v>4672</v>
      </c>
      <c r="BZ1608">
        <v>209.8</v>
      </c>
      <c r="CB1608">
        <v>99.8</v>
      </c>
      <c r="CC1608">
        <v>3.445835132</v>
      </c>
      <c r="CD1608">
        <v>3.4429061719999998</v>
      </c>
      <c r="CE1608">
        <v>200.49</v>
      </c>
      <c r="CF1608" t="s">
        <v>609</v>
      </c>
      <c r="CG1608">
        <v>200</v>
      </c>
      <c r="CH1608" t="s">
        <v>3813</v>
      </c>
      <c r="CJ1608" t="s">
        <v>3814</v>
      </c>
      <c r="CL1608">
        <v>1204.9000000000001</v>
      </c>
      <c r="CM1608">
        <v>1221.5</v>
      </c>
      <c r="CU1608">
        <v>730.9</v>
      </c>
      <c r="CV1608">
        <v>726.9</v>
      </c>
      <c r="CW1608" t="s">
        <v>5435</v>
      </c>
      <c r="CX1608">
        <v>0</v>
      </c>
      <c r="CY1608" t="s">
        <v>677</v>
      </c>
    </row>
    <row r="1609" spans="1:103" hidden="1">
      <c r="B1609">
        <v>52649</v>
      </c>
      <c r="C1609" t="s">
        <v>5083</v>
      </c>
      <c r="D1609" t="s">
        <v>592</v>
      </c>
      <c r="E1609" t="s">
        <v>3163</v>
      </c>
      <c r="F1609" t="s">
        <v>594</v>
      </c>
      <c r="G1609" t="s">
        <v>5440</v>
      </c>
      <c r="H1609">
        <v>17411</v>
      </c>
      <c r="I1609" t="s">
        <v>616</v>
      </c>
      <c r="J1609" t="s">
        <v>3991</v>
      </c>
      <c r="K1609">
        <v>17912</v>
      </c>
      <c r="L1609" t="s">
        <v>3810</v>
      </c>
      <c r="M1609" t="s">
        <v>3811</v>
      </c>
      <c r="N1609" t="s">
        <v>5430</v>
      </c>
      <c r="O1609" t="s">
        <v>5410</v>
      </c>
      <c r="P1609" t="s">
        <v>5431</v>
      </c>
      <c r="Q1609" t="s">
        <v>5441</v>
      </c>
      <c r="R1609">
        <v>415</v>
      </c>
      <c r="S1609">
        <v>415</v>
      </c>
      <c r="T1609">
        <v>348</v>
      </c>
      <c r="U1609">
        <v>30</v>
      </c>
      <c r="V1609">
        <v>30</v>
      </c>
      <c r="W1609">
        <v>21</v>
      </c>
      <c r="Z1609" t="s">
        <v>607</v>
      </c>
      <c r="AA1609">
        <v>1E-4</v>
      </c>
      <c r="AB1609">
        <v>3.5000000000000001E-3</v>
      </c>
      <c r="AC1609">
        <v>2.5100000000000001E-2</v>
      </c>
      <c r="AD1609">
        <v>2.9999999999999997E-4</v>
      </c>
      <c r="AE1609">
        <v>0.84889999999999999</v>
      </c>
      <c r="AF1609">
        <v>6.9900000000000004E-2</v>
      </c>
      <c r="AG1609">
        <v>2.8299999999999999E-2</v>
      </c>
      <c r="AH1609">
        <v>3.2000000000000002E-3</v>
      </c>
      <c r="AI1609">
        <v>8.2000000000000007E-3</v>
      </c>
      <c r="AJ1609">
        <v>2.0999999999999999E-3</v>
      </c>
      <c r="AK1609">
        <v>2.7000000000000001E-3</v>
      </c>
      <c r="AL1609">
        <v>1.3799999999999999E-3</v>
      </c>
      <c r="AM1609">
        <v>9.3000000000000005E-4</v>
      </c>
      <c r="AN1609">
        <v>2.14E-3</v>
      </c>
      <c r="AO1609">
        <v>4.4000000000000002E-4</v>
      </c>
      <c r="AP1609">
        <v>9.0000000000000006E-5</v>
      </c>
      <c r="AQ1609" t="s">
        <v>607</v>
      </c>
      <c r="AR1609" t="s">
        <v>606</v>
      </c>
      <c r="AS1609" t="s">
        <v>606</v>
      </c>
      <c r="AT1609" t="s">
        <v>606</v>
      </c>
      <c r="AU1609" t="s">
        <v>606</v>
      </c>
      <c r="BK1609">
        <v>1E-4</v>
      </c>
      <c r="BL1609">
        <v>2.0000000000000002E-5</v>
      </c>
      <c r="BM1609">
        <v>2.3000000000000001E-4</v>
      </c>
      <c r="BN1609">
        <v>5.0000000000000002E-5</v>
      </c>
      <c r="BO1609">
        <v>3.0000000000000001E-5</v>
      </c>
      <c r="BP1609">
        <v>8.0000000000000007E-5</v>
      </c>
      <c r="BQ1609">
        <v>1.0000000000000001E-5</v>
      </c>
      <c r="BR1609">
        <v>1.2999999999999999E-3</v>
      </c>
      <c r="BS1609">
        <v>3.2000000000000003E-4</v>
      </c>
      <c r="BT1609">
        <v>2.5000000000000001E-4</v>
      </c>
      <c r="BU1609">
        <v>3.3E-4</v>
      </c>
      <c r="BV1609">
        <v>0.69</v>
      </c>
      <c r="BW1609">
        <v>0.84566399999999997</v>
      </c>
      <c r="BX1609">
        <v>19.899999999999999</v>
      </c>
      <c r="BY1609">
        <v>4646.8999999999996</v>
      </c>
      <c r="BZ1609">
        <v>212.9</v>
      </c>
      <c r="CB1609">
        <v>103.7</v>
      </c>
      <c r="CC1609">
        <v>3.580492016</v>
      </c>
      <c r="CD1609">
        <v>3.5774485970000001</v>
      </c>
      <c r="CE1609">
        <v>209.03</v>
      </c>
      <c r="CF1609" t="s">
        <v>609</v>
      </c>
      <c r="CG1609">
        <v>300</v>
      </c>
      <c r="CH1609" t="s">
        <v>3996</v>
      </c>
      <c r="CJ1609" t="s">
        <v>3822</v>
      </c>
      <c r="CL1609">
        <v>1315.5</v>
      </c>
      <c r="CM1609">
        <v>1322</v>
      </c>
      <c r="CN1609">
        <v>1306</v>
      </c>
      <c r="CO1609">
        <v>1312</v>
      </c>
      <c r="CP1609">
        <v>1298</v>
      </c>
      <c r="CQ1609">
        <v>1301</v>
      </c>
      <c r="CU1609">
        <v>700.4</v>
      </c>
      <c r="CV1609">
        <v>695.4</v>
      </c>
      <c r="CW1609" t="s">
        <v>5435</v>
      </c>
      <c r="CX1609">
        <v>0</v>
      </c>
      <c r="CY1609" t="s">
        <v>677</v>
      </c>
    </row>
    <row r="1610" spans="1:103" hidden="1">
      <c r="B1610">
        <v>52575</v>
      </c>
      <c r="C1610" t="s">
        <v>5099</v>
      </c>
      <c r="D1610" t="s">
        <v>592</v>
      </c>
      <c r="E1610" t="s">
        <v>3163</v>
      </c>
      <c r="F1610" t="s">
        <v>594</v>
      </c>
      <c r="G1610" t="s">
        <v>5442</v>
      </c>
      <c r="H1610">
        <v>18237</v>
      </c>
      <c r="I1610" t="s">
        <v>616</v>
      </c>
      <c r="J1610" t="s">
        <v>3832</v>
      </c>
      <c r="K1610">
        <v>17911</v>
      </c>
      <c r="L1610" t="s">
        <v>3810</v>
      </c>
      <c r="M1610" t="s">
        <v>3811</v>
      </c>
      <c r="N1610" t="s">
        <v>5430</v>
      </c>
      <c r="O1610" t="s">
        <v>5410</v>
      </c>
      <c r="P1610" t="s">
        <v>5437</v>
      </c>
      <c r="Q1610" t="s">
        <v>3820</v>
      </c>
      <c r="R1610">
        <v>400</v>
      </c>
      <c r="S1610">
        <v>400</v>
      </c>
      <c r="T1610">
        <v>250</v>
      </c>
      <c r="U1610">
        <v>27</v>
      </c>
      <c r="V1610">
        <v>27</v>
      </c>
      <c r="W1610">
        <v>21</v>
      </c>
      <c r="Z1610" t="s">
        <v>607</v>
      </c>
      <c r="AA1610">
        <v>2.0000000000000001E-4</v>
      </c>
      <c r="AB1610">
        <v>2.8999999999999998E-3</v>
      </c>
      <c r="AC1610">
        <v>2.35E-2</v>
      </c>
      <c r="AD1610">
        <v>1.9E-3</v>
      </c>
      <c r="AE1610">
        <v>0.85599999999999998</v>
      </c>
      <c r="AF1610">
        <v>6.9800000000000001E-2</v>
      </c>
      <c r="AG1610">
        <v>2.5399999999999999E-2</v>
      </c>
      <c r="AH1610">
        <v>2.3999999999999998E-3</v>
      </c>
      <c r="AI1610">
        <v>6.4000000000000003E-3</v>
      </c>
      <c r="AJ1610">
        <v>2.2000000000000001E-3</v>
      </c>
      <c r="AK1610">
        <v>2.3999999999999998E-3</v>
      </c>
      <c r="AL1610">
        <v>1.5900000000000001E-3</v>
      </c>
      <c r="AM1610">
        <v>7.7999999999999999E-4</v>
      </c>
      <c r="AN1610">
        <v>1.91E-3</v>
      </c>
      <c r="AO1610">
        <v>2.0000000000000002E-5</v>
      </c>
      <c r="AP1610">
        <v>0</v>
      </c>
      <c r="AQ1610" t="s">
        <v>607</v>
      </c>
      <c r="AR1610" t="s">
        <v>607</v>
      </c>
      <c r="AS1610" t="s">
        <v>607</v>
      </c>
      <c r="AT1610" t="s">
        <v>607</v>
      </c>
      <c r="AU1610" t="s">
        <v>606</v>
      </c>
      <c r="BK1610">
        <v>9.0000000000000006E-5</v>
      </c>
      <c r="BL1610">
        <v>2.0000000000000002E-5</v>
      </c>
      <c r="BM1610">
        <v>1.9000000000000001E-4</v>
      </c>
      <c r="BN1610">
        <v>3.0000000000000001E-5</v>
      </c>
      <c r="BO1610">
        <v>1.0000000000000001E-5</v>
      </c>
      <c r="BP1610">
        <v>4.0000000000000003E-5</v>
      </c>
      <c r="BQ1610">
        <v>0</v>
      </c>
      <c r="BR1610">
        <v>1.2899999999999999E-3</v>
      </c>
      <c r="BS1610">
        <v>3.6999999999999999E-4</v>
      </c>
      <c r="BT1610">
        <v>2.5999999999999998E-4</v>
      </c>
      <c r="BU1610">
        <v>2.9999999999999997E-4</v>
      </c>
      <c r="BV1610">
        <v>0.67900000000000005</v>
      </c>
      <c r="BW1610">
        <v>0.83218239999999999</v>
      </c>
      <c r="BX1610">
        <v>19.600000000000001</v>
      </c>
      <c r="BY1610">
        <v>4655</v>
      </c>
      <c r="BZ1610">
        <v>211.5</v>
      </c>
      <c r="CB1610">
        <v>100.8</v>
      </c>
      <c r="CC1610">
        <v>3.4803625380000001</v>
      </c>
      <c r="CD1610">
        <v>3.4774042299999999</v>
      </c>
      <c r="CE1610">
        <v>203.03</v>
      </c>
      <c r="CF1610" t="s">
        <v>609</v>
      </c>
      <c r="CG1610">
        <v>1900</v>
      </c>
      <c r="CH1610" t="s">
        <v>3833</v>
      </c>
      <c r="CI1610" t="s">
        <v>5075</v>
      </c>
      <c r="CJ1610" t="s">
        <v>3822</v>
      </c>
      <c r="CL1610">
        <v>1286</v>
      </c>
      <c r="CM1610">
        <v>1292.5</v>
      </c>
      <c r="CN1610">
        <v>1275</v>
      </c>
      <c r="CO1610">
        <v>1280</v>
      </c>
      <c r="CU1610">
        <v>700.4</v>
      </c>
      <c r="CV1610">
        <v>695.1</v>
      </c>
      <c r="CW1610" t="s">
        <v>5435</v>
      </c>
      <c r="CX1610">
        <v>0</v>
      </c>
      <c r="CY1610" t="s">
        <v>677</v>
      </c>
    </row>
    <row r="1611" spans="1:103" hidden="1">
      <c r="B1611">
        <v>52576</v>
      </c>
      <c r="C1611" t="s">
        <v>5094</v>
      </c>
      <c r="D1611" t="s">
        <v>592</v>
      </c>
      <c r="E1611" t="s">
        <v>3163</v>
      </c>
      <c r="F1611" t="s">
        <v>594</v>
      </c>
      <c r="G1611" t="s">
        <v>5443</v>
      </c>
      <c r="H1611">
        <v>16817</v>
      </c>
      <c r="I1611" t="s">
        <v>616</v>
      </c>
      <c r="J1611" t="s">
        <v>3818</v>
      </c>
      <c r="K1611">
        <v>17911</v>
      </c>
      <c r="L1611" t="s">
        <v>3810</v>
      </c>
      <c r="M1611" t="s">
        <v>5096</v>
      </c>
      <c r="N1611" t="s">
        <v>5430</v>
      </c>
      <c r="O1611" t="s">
        <v>5410</v>
      </c>
      <c r="P1611" t="s">
        <v>5437</v>
      </c>
      <c r="Q1611" t="s">
        <v>3820</v>
      </c>
      <c r="R1611">
        <v>425</v>
      </c>
      <c r="S1611">
        <v>425</v>
      </c>
      <c r="T1611">
        <v>385</v>
      </c>
      <c r="U1611">
        <v>24</v>
      </c>
      <c r="V1611">
        <v>24</v>
      </c>
      <c r="W1611">
        <v>22</v>
      </c>
      <c r="Y1611" t="s">
        <v>5444</v>
      </c>
      <c r="Z1611" t="s">
        <v>607</v>
      </c>
      <c r="AA1611">
        <v>2.0000000000000001E-4</v>
      </c>
      <c r="AB1611">
        <v>6.3E-3</v>
      </c>
      <c r="AC1611">
        <v>1.6400000000000001E-2</v>
      </c>
      <c r="AD1611">
        <v>1.6000000000000001E-3</v>
      </c>
      <c r="AE1611">
        <v>0.84770000000000001</v>
      </c>
      <c r="AF1611">
        <v>7.3200000000000001E-2</v>
      </c>
      <c r="AG1611">
        <v>3.3500000000000002E-2</v>
      </c>
      <c r="AH1611">
        <v>3.5999999999999999E-3</v>
      </c>
      <c r="AI1611">
        <v>7.4999999999999997E-3</v>
      </c>
      <c r="AJ1611">
        <v>1.9E-3</v>
      </c>
      <c r="AK1611">
        <v>2.8999999999999998E-3</v>
      </c>
      <c r="AL1611">
        <v>1.8400000000000001E-3</v>
      </c>
      <c r="AM1611">
        <v>1.9000000000000001E-4</v>
      </c>
      <c r="AN1611">
        <v>7.1000000000000002E-4</v>
      </c>
      <c r="AO1611">
        <v>4.0000000000000003E-5</v>
      </c>
      <c r="AP1611">
        <v>0</v>
      </c>
      <c r="AQ1611" t="s">
        <v>607</v>
      </c>
      <c r="AR1611" t="s">
        <v>607</v>
      </c>
      <c r="AS1611" t="s">
        <v>606</v>
      </c>
      <c r="AT1611" t="s">
        <v>606</v>
      </c>
      <c r="AU1611" t="s">
        <v>606</v>
      </c>
      <c r="BK1611">
        <v>1.3999999999999999E-4</v>
      </c>
      <c r="BL1611">
        <v>3.0000000000000001E-5</v>
      </c>
      <c r="BM1611">
        <v>9.0000000000000006E-5</v>
      </c>
      <c r="BN1611">
        <v>2.0000000000000002E-5</v>
      </c>
      <c r="BO1611">
        <v>1.0000000000000001E-5</v>
      </c>
      <c r="BP1611">
        <v>3.0000000000000001E-5</v>
      </c>
      <c r="BQ1611">
        <v>0</v>
      </c>
      <c r="BR1611">
        <v>1.23E-3</v>
      </c>
      <c r="BS1611">
        <v>3.6999999999999999E-4</v>
      </c>
      <c r="BT1611">
        <v>2.9999999999999997E-4</v>
      </c>
      <c r="BU1611">
        <v>2.0000000000000001E-4</v>
      </c>
      <c r="BV1611">
        <v>0.68200000000000005</v>
      </c>
      <c r="BW1611">
        <v>0.83585920000000002</v>
      </c>
      <c r="BX1611">
        <v>19.7</v>
      </c>
      <c r="BY1611">
        <v>4628</v>
      </c>
      <c r="BZ1611">
        <v>212.4</v>
      </c>
      <c r="CB1611">
        <v>97.7</v>
      </c>
      <c r="CC1611">
        <v>3.3733275790000001</v>
      </c>
      <c r="CD1611">
        <v>3.3704602499999998</v>
      </c>
      <c r="CE1611">
        <v>195.5</v>
      </c>
      <c r="CF1611" t="s">
        <v>609</v>
      </c>
      <c r="CG1611">
        <v>1600</v>
      </c>
      <c r="CH1611" t="s">
        <v>3821</v>
      </c>
      <c r="CI1611" t="s">
        <v>5075</v>
      </c>
      <c r="CJ1611" t="s">
        <v>3822</v>
      </c>
      <c r="CL1611">
        <v>1157</v>
      </c>
      <c r="CM1611">
        <v>1158</v>
      </c>
      <c r="CU1611">
        <v>700.4</v>
      </c>
      <c r="CV1611">
        <v>695.1</v>
      </c>
      <c r="CW1611" t="s">
        <v>5435</v>
      </c>
      <c r="CX1611">
        <v>0</v>
      </c>
      <c r="CY1611" t="s">
        <v>677</v>
      </c>
    </row>
    <row r="1612" spans="1:103" hidden="1">
      <c r="B1612">
        <v>73291</v>
      </c>
      <c r="C1612" t="s">
        <v>5121</v>
      </c>
      <c r="D1612" t="s">
        <v>592</v>
      </c>
      <c r="E1612" t="s">
        <v>3163</v>
      </c>
      <c r="F1612" t="s">
        <v>594</v>
      </c>
      <c r="G1612" t="s">
        <v>5445</v>
      </c>
      <c r="H1612">
        <v>15102</v>
      </c>
      <c r="I1612" t="s">
        <v>616</v>
      </c>
      <c r="J1612" t="s">
        <v>4097</v>
      </c>
      <c r="K1612">
        <v>7507</v>
      </c>
      <c r="L1612" t="s">
        <v>874</v>
      </c>
      <c r="M1612" t="s">
        <v>3726</v>
      </c>
      <c r="N1612" t="s">
        <v>5430</v>
      </c>
      <c r="O1612" t="s">
        <v>5399</v>
      </c>
      <c r="P1612" t="s">
        <v>5431</v>
      </c>
      <c r="Q1612" t="s">
        <v>823</v>
      </c>
      <c r="R1612">
        <v>300</v>
      </c>
      <c r="S1612">
        <v>300</v>
      </c>
      <c r="T1612">
        <v>206</v>
      </c>
      <c r="U1612">
        <v>18</v>
      </c>
      <c r="V1612">
        <v>18</v>
      </c>
      <c r="W1612">
        <v>22</v>
      </c>
      <c r="Z1612">
        <v>1E-4</v>
      </c>
      <c r="AA1612">
        <v>2.9999999999999997E-4</v>
      </c>
      <c r="AB1612">
        <v>6.1000000000000004E-3</v>
      </c>
      <c r="AC1612">
        <v>1.2800000000000001E-2</v>
      </c>
      <c r="AD1612" t="s">
        <v>606</v>
      </c>
      <c r="AE1612">
        <v>0.83</v>
      </c>
      <c r="AF1612">
        <v>7.4800000000000005E-2</v>
      </c>
      <c r="AG1612">
        <v>4.5999999999999999E-2</v>
      </c>
      <c r="AH1612">
        <v>5.1000000000000004E-3</v>
      </c>
      <c r="AI1612">
        <v>1.2800000000000001E-2</v>
      </c>
      <c r="AJ1612">
        <v>3.0999999999999999E-3</v>
      </c>
      <c r="AK1612">
        <v>3.3999999999999998E-3</v>
      </c>
      <c r="AL1612">
        <v>1.34E-3</v>
      </c>
      <c r="AM1612">
        <v>4.0000000000000002E-4</v>
      </c>
      <c r="AN1612">
        <v>9.7999999999999997E-4</v>
      </c>
      <c r="AO1612">
        <v>4.0000000000000003E-5</v>
      </c>
      <c r="AP1612">
        <v>0</v>
      </c>
      <c r="AQ1612" t="s">
        <v>607</v>
      </c>
      <c r="AR1612" t="s">
        <v>607</v>
      </c>
      <c r="AS1612" t="s">
        <v>607</v>
      </c>
      <c r="AT1612" t="s">
        <v>607</v>
      </c>
      <c r="AU1612" t="s">
        <v>606</v>
      </c>
      <c r="BK1612">
        <v>1.2999999999999999E-4</v>
      </c>
      <c r="BL1612">
        <v>3.0000000000000001E-5</v>
      </c>
      <c r="BM1612">
        <v>1.3999999999999999E-4</v>
      </c>
      <c r="BN1612">
        <v>1.0000000000000001E-5</v>
      </c>
      <c r="BO1612">
        <v>1.0000000000000001E-5</v>
      </c>
      <c r="BP1612">
        <v>4.0000000000000003E-5</v>
      </c>
      <c r="BQ1612">
        <v>0</v>
      </c>
      <c r="BR1612">
        <v>1.0300000000000001E-3</v>
      </c>
      <c r="BS1612">
        <v>3.8999999999999999E-4</v>
      </c>
      <c r="BT1612">
        <v>4.8000000000000001E-4</v>
      </c>
      <c r="BU1612">
        <v>4.8000000000000001E-4</v>
      </c>
      <c r="BV1612">
        <v>0.70499999999999996</v>
      </c>
      <c r="BW1612">
        <v>0.86404800000000004</v>
      </c>
      <c r="BX1612">
        <v>20.399999999999999</v>
      </c>
      <c r="BY1612">
        <v>4599</v>
      </c>
      <c r="BZ1612">
        <v>216.3</v>
      </c>
      <c r="CB1612">
        <v>98.6</v>
      </c>
      <c r="CC1612">
        <v>3.4044022439999999</v>
      </c>
      <c r="CD1612">
        <v>3.401508502</v>
      </c>
      <c r="CE1612">
        <v>197.65</v>
      </c>
      <c r="CF1612" t="s">
        <v>609</v>
      </c>
      <c r="CG1612">
        <v>0</v>
      </c>
      <c r="CH1612" t="s">
        <v>4098</v>
      </c>
      <c r="CJ1612" t="s">
        <v>1656</v>
      </c>
      <c r="CL1612">
        <v>1122</v>
      </c>
      <c r="CM1612">
        <v>1124</v>
      </c>
      <c r="CN1612">
        <v>1114</v>
      </c>
      <c r="CO1612">
        <v>1119.5</v>
      </c>
      <c r="CP1612">
        <v>1082.5</v>
      </c>
      <c r="CQ1612">
        <v>1088.5</v>
      </c>
      <c r="CU1612">
        <v>742.4</v>
      </c>
      <c r="CV1612">
        <v>738.2</v>
      </c>
      <c r="CW1612" t="s">
        <v>5446</v>
      </c>
      <c r="CX1612">
        <v>0</v>
      </c>
      <c r="CY1612" t="s">
        <v>677</v>
      </c>
    </row>
    <row r="1613" spans="1:103" hidden="1">
      <c r="B1613">
        <v>73304</v>
      </c>
      <c r="C1613" t="s">
        <v>3699</v>
      </c>
      <c r="D1613" t="s">
        <v>592</v>
      </c>
      <c r="E1613" t="s">
        <v>3163</v>
      </c>
      <c r="F1613" t="s">
        <v>594</v>
      </c>
      <c r="G1613" t="s">
        <v>5447</v>
      </c>
      <c r="H1613">
        <v>16764</v>
      </c>
      <c r="I1613" t="s">
        <v>616</v>
      </c>
      <c r="J1613" t="s">
        <v>3701</v>
      </c>
      <c r="K1613">
        <v>8166</v>
      </c>
      <c r="L1613" t="s">
        <v>874</v>
      </c>
      <c r="M1613" t="s">
        <v>3702</v>
      </c>
      <c r="N1613" t="s">
        <v>5430</v>
      </c>
      <c r="O1613" t="s">
        <v>5399</v>
      </c>
      <c r="P1613" t="s">
        <v>5431</v>
      </c>
      <c r="Q1613" t="s">
        <v>823</v>
      </c>
      <c r="R1613">
        <v>400</v>
      </c>
      <c r="S1613">
        <v>400</v>
      </c>
      <c r="T1613">
        <v>304</v>
      </c>
      <c r="U1613">
        <v>17</v>
      </c>
      <c r="V1613">
        <v>17</v>
      </c>
      <c r="W1613">
        <v>22</v>
      </c>
      <c r="Z1613" t="s">
        <v>607</v>
      </c>
      <c r="AA1613">
        <v>1E-4</v>
      </c>
      <c r="AB1613">
        <v>5.1000000000000004E-3</v>
      </c>
      <c r="AC1613">
        <v>5.0000000000000001E-4</v>
      </c>
      <c r="AD1613" t="s">
        <v>607</v>
      </c>
      <c r="AE1613">
        <v>0.65359999999999996</v>
      </c>
      <c r="AF1613">
        <v>0.1721</v>
      </c>
      <c r="AG1613">
        <v>8.8200000000000001E-2</v>
      </c>
      <c r="AH1613">
        <v>0.02</v>
      </c>
      <c r="AI1613">
        <v>3.1300000000000001E-2</v>
      </c>
      <c r="AJ1613">
        <v>8.3999999999999995E-3</v>
      </c>
      <c r="AK1613">
        <v>9.5999999999999992E-3</v>
      </c>
      <c r="AL1613">
        <v>3.6700000000000001E-3</v>
      </c>
      <c r="AM1613">
        <v>2.2000000000000001E-4</v>
      </c>
      <c r="AN1613">
        <v>1.4300000000000001E-3</v>
      </c>
      <c r="AO1613">
        <v>0</v>
      </c>
      <c r="AP1613">
        <v>0</v>
      </c>
      <c r="AQ1613" t="s">
        <v>607</v>
      </c>
      <c r="AR1613" t="s">
        <v>607</v>
      </c>
      <c r="AS1613" t="s">
        <v>607</v>
      </c>
      <c r="AT1613" t="s">
        <v>606</v>
      </c>
      <c r="AU1613" t="s">
        <v>606</v>
      </c>
      <c r="BK1613">
        <v>1.3600000000000001E-3</v>
      </c>
      <c r="BL1613">
        <v>1.2E-4</v>
      </c>
      <c r="BM1613">
        <v>2.0000000000000002E-5</v>
      </c>
      <c r="BN1613">
        <v>0</v>
      </c>
      <c r="BO1613">
        <v>0</v>
      </c>
      <c r="BP1613">
        <v>0</v>
      </c>
      <c r="BQ1613">
        <v>0</v>
      </c>
      <c r="BR1613">
        <v>2.81E-3</v>
      </c>
      <c r="BS1613">
        <v>8.4999999999999995E-4</v>
      </c>
      <c r="BT1613">
        <v>5.6999999999999998E-4</v>
      </c>
      <c r="BU1613">
        <v>5.0000000000000002E-5</v>
      </c>
      <c r="BV1613">
        <v>0.86599999999999999</v>
      </c>
      <c r="BW1613">
        <v>1.0613695999999999</v>
      </c>
      <c r="BX1613">
        <v>25</v>
      </c>
      <c r="BY1613">
        <v>4529.8</v>
      </c>
      <c r="BZ1613">
        <v>246.1</v>
      </c>
      <c r="CB1613">
        <v>89.1</v>
      </c>
      <c r="CC1613">
        <v>3.0763918860000001</v>
      </c>
      <c r="CD1613">
        <v>3.0737769529999999</v>
      </c>
      <c r="CE1613">
        <v>175.05</v>
      </c>
      <c r="CF1613" t="s">
        <v>609</v>
      </c>
      <c r="CG1613">
        <v>5</v>
      </c>
      <c r="CH1613" t="s">
        <v>4740</v>
      </c>
      <c r="CJ1613" t="s">
        <v>908</v>
      </c>
      <c r="CU1613">
        <v>753.7</v>
      </c>
      <c r="CV1613">
        <v>749.6</v>
      </c>
      <c r="CW1613" t="s">
        <v>5446</v>
      </c>
      <c r="CX1613">
        <v>0</v>
      </c>
      <c r="CY1613" t="s">
        <v>677</v>
      </c>
    </row>
    <row r="1614" spans="1:103" hidden="1">
      <c r="B1614">
        <v>73292</v>
      </c>
      <c r="C1614" t="s">
        <v>1639</v>
      </c>
      <c r="D1614" t="s">
        <v>592</v>
      </c>
      <c r="E1614" t="s">
        <v>3163</v>
      </c>
      <c r="F1614" t="s">
        <v>594</v>
      </c>
      <c r="G1614" t="s">
        <v>5448</v>
      </c>
      <c r="H1614">
        <v>18515</v>
      </c>
      <c r="I1614" t="s">
        <v>616</v>
      </c>
      <c r="J1614" t="s">
        <v>917</v>
      </c>
      <c r="K1614">
        <v>7435</v>
      </c>
      <c r="L1614" t="s">
        <v>874</v>
      </c>
      <c r="M1614" t="s">
        <v>3712</v>
      </c>
      <c r="N1614" t="s">
        <v>5430</v>
      </c>
      <c r="O1614" t="s">
        <v>5399</v>
      </c>
      <c r="P1614" t="s">
        <v>5431</v>
      </c>
      <c r="Q1614" t="s">
        <v>642</v>
      </c>
      <c r="R1614">
        <v>200</v>
      </c>
      <c r="S1614">
        <v>200</v>
      </c>
      <c r="T1614">
        <v>232</v>
      </c>
      <c r="U1614">
        <v>21</v>
      </c>
      <c r="V1614">
        <v>21</v>
      </c>
      <c r="W1614">
        <v>22</v>
      </c>
      <c r="Y1614" t="s">
        <v>5040</v>
      </c>
      <c r="Z1614">
        <v>1E-4</v>
      </c>
      <c r="AA1614">
        <v>2.0000000000000001E-4</v>
      </c>
      <c r="AB1614">
        <v>4.3E-3</v>
      </c>
      <c r="AC1614">
        <v>1.3899999999999999E-2</v>
      </c>
      <c r="AD1614" t="s">
        <v>607</v>
      </c>
      <c r="AE1614">
        <v>0.8528</v>
      </c>
      <c r="AF1614">
        <v>7.1800000000000003E-2</v>
      </c>
      <c r="AG1614">
        <v>3.49E-2</v>
      </c>
      <c r="AH1614">
        <v>4.3E-3</v>
      </c>
      <c r="AI1614">
        <v>8.9999999999999993E-3</v>
      </c>
      <c r="AJ1614">
        <v>2.2000000000000001E-3</v>
      </c>
      <c r="AK1614">
        <v>2.3999999999999998E-3</v>
      </c>
      <c r="AL1614">
        <v>8.3000000000000001E-4</v>
      </c>
      <c r="AM1614">
        <v>3.5E-4</v>
      </c>
      <c r="AN1614">
        <v>7.3999999999999999E-4</v>
      </c>
      <c r="AO1614">
        <v>1.1E-4</v>
      </c>
      <c r="AP1614">
        <v>0</v>
      </c>
      <c r="AQ1614" t="s">
        <v>607</v>
      </c>
      <c r="AR1614" t="s">
        <v>607</v>
      </c>
      <c r="AS1614" t="s">
        <v>607</v>
      </c>
      <c r="AT1614" t="s">
        <v>607</v>
      </c>
      <c r="AU1614" t="s">
        <v>606</v>
      </c>
      <c r="BK1614">
        <v>1.2999999999999999E-4</v>
      </c>
      <c r="BL1614">
        <v>3.0000000000000001E-5</v>
      </c>
      <c r="BM1614">
        <v>1.6000000000000001E-4</v>
      </c>
      <c r="BN1614">
        <v>2.0000000000000002E-5</v>
      </c>
      <c r="BO1614">
        <v>1.0000000000000001E-5</v>
      </c>
      <c r="BP1614">
        <v>6.0000000000000002E-5</v>
      </c>
      <c r="BQ1614">
        <v>0</v>
      </c>
      <c r="BR1614">
        <v>7.3999999999999999E-4</v>
      </c>
      <c r="BS1614">
        <v>2.5999999999999998E-4</v>
      </c>
      <c r="BT1614">
        <v>3.6000000000000002E-4</v>
      </c>
      <c r="BU1614">
        <v>2.9999999999999997E-4</v>
      </c>
      <c r="BV1614">
        <v>0.67900000000000005</v>
      </c>
      <c r="BW1614">
        <v>0.83218239999999999</v>
      </c>
      <c r="BX1614">
        <v>19.600000000000001</v>
      </c>
      <c r="BY1614">
        <v>4615.6000000000004</v>
      </c>
      <c r="BZ1614">
        <v>212.1</v>
      </c>
      <c r="CB1614">
        <v>99.5</v>
      </c>
      <c r="CC1614">
        <v>3.4354769100000002</v>
      </c>
      <c r="CD1614">
        <v>3.4325567540000002</v>
      </c>
      <c r="CE1614">
        <v>198.78</v>
      </c>
      <c r="CF1614" t="s">
        <v>609</v>
      </c>
      <c r="CG1614">
        <v>10</v>
      </c>
      <c r="CH1614" t="s">
        <v>918</v>
      </c>
      <c r="CJ1614" t="s">
        <v>919</v>
      </c>
      <c r="CL1614">
        <v>1117</v>
      </c>
      <c r="CM1614">
        <v>1119.5</v>
      </c>
      <c r="CN1614">
        <v>1102</v>
      </c>
      <c r="CO1614">
        <v>1110</v>
      </c>
      <c r="CP1614">
        <v>1102</v>
      </c>
      <c r="CQ1614">
        <v>1110</v>
      </c>
      <c r="CU1614">
        <v>734</v>
      </c>
      <c r="CV1614">
        <v>729.9</v>
      </c>
      <c r="CW1614" t="s">
        <v>5446</v>
      </c>
      <c r="CX1614">
        <v>0</v>
      </c>
      <c r="CY1614" t="s">
        <v>677</v>
      </c>
    </row>
    <row r="1615" spans="1:103" hidden="1">
      <c r="B1615">
        <v>84012</v>
      </c>
      <c r="C1615" t="s">
        <v>3187</v>
      </c>
      <c r="D1615" t="s">
        <v>592</v>
      </c>
      <c r="E1615" t="s">
        <v>3163</v>
      </c>
      <c r="F1615" t="s">
        <v>594</v>
      </c>
      <c r="G1615" t="s">
        <v>5449</v>
      </c>
      <c r="H1615">
        <v>17953</v>
      </c>
      <c r="I1615" t="s">
        <v>616</v>
      </c>
      <c r="J1615" t="s">
        <v>917</v>
      </c>
      <c r="L1615" t="s">
        <v>874</v>
      </c>
      <c r="N1615" t="s">
        <v>5430</v>
      </c>
      <c r="O1615" t="s">
        <v>5399</v>
      </c>
      <c r="P1615" t="s">
        <v>5431</v>
      </c>
      <c r="Q1615" t="s">
        <v>1644</v>
      </c>
      <c r="R1615">
        <v>1200</v>
      </c>
      <c r="S1615">
        <v>1200</v>
      </c>
      <c r="T1615">
        <v>874</v>
      </c>
      <c r="U1615">
        <v>21</v>
      </c>
      <c r="V1615">
        <v>21</v>
      </c>
      <c r="W1615">
        <v>23</v>
      </c>
      <c r="Z1615">
        <v>1E-4</v>
      </c>
      <c r="AA1615">
        <v>4.0000000000000002E-4</v>
      </c>
      <c r="AB1615">
        <v>8.6999999999999994E-3</v>
      </c>
      <c r="AC1615">
        <v>7.9000000000000008E-3</v>
      </c>
      <c r="AD1615" t="s">
        <v>606</v>
      </c>
      <c r="AE1615">
        <v>0.8659</v>
      </c>
      <c r="AF1615">
        <v>6.1699999999999998E-2</v>
      </c>
      <c r="AG1615">
        <v>3.3799999999999997E-2</v>
      </c>
      <c r="AH1615">
        <v>4.1000000000000003E-3</v>
      </c>
      <c r="AI1615">
        <v>8.8999999999999999E-3</v>
      </c>
      <c r="AJ1615">
        <v>2.2000000000000001E-3</v>
      </c>
      <c r="AK1615">
        <v>2.3999999999999998E-3</v>
      </c>
      <c r="AL1615">
        <v>1.0300000000000001E-3</v>
      </c>
      <c r="AM1615">
        <v>2.4000000000000001E-4</v>
      </c>
      <c r="AN1615">
        <v>5.9999999999999995E-4</v>
      </c>
      <c r="AO1615">
        <v>6.0000000000000002E-5</v>
      </c>
      <c r="AP1615">
        <v>0</v>
      </c>
      <c r="AQ1615" t="s">
        <v>607</v>
      </c>
      <c r="AR1615" t="s">
        <v>606</v>
      </c>
      <c r="AS1615" t="s">
        <v>606</v>
      </c>
      <c r="AT1615" t="s">
        <v>606</v>
      </c>
      <c r="AU1615" t="s">
        <v>606</v>
      </c>
      <c r="BK1615">
        <v>1.2999999999999999E-4</v>
      </c>
      <c r="BL1615">
        <v>2.0000000000000002E-5</v>
      </c>
      <c r="BM1615">
        <v>9.0000000000000006E-5</v>
      </c>
      <c r="BN1615">
        <v>1.0000000000000001E-5</v>
      </c>
      <c r="BO1615">
        <v>1.0000000000000001E-5</v>
      </c>
      <c r="BP1615">
        <v>2.0000000000000002E-5</v>
      </c>
      <c r="BQ1615">
        <v>0</v>
      </c>
      <c r="BR1615">
        <v>7.5000000000000002E-4</v>
      </c>
      <c r="BS1615">
        <v>2.9E-4</v>
      </c>
      <c r="BT1615">
        <v>3.4000000000000002E-4</v>
      </c>
      <c r="BU1615">
        <v>3.1E-4</v>
      </c>
      <c r="BV1615">
        <v>0.66800000000000004</v>
      </c>
      <c r="BW1615">
        <v>0.81870080000000001</v>
      </c>
      <c r="BX1615">
        <v>19.3</v>
      </c>
      <c r="BY1615">
        <v>4591.1000000000004</v>
      </c>
      <c r="BZ1615">
        <v>209.6</v>
      </c>
      <c r="CB1615">
        <v>97.6</v>
      </c>
      <c r="CC1615">
        <v>3.3698748379999999</v>
      </c>
      <c r="CD1615">
        <v>3.367010445</v>
      </c>
      <c r="CE1615">
        <v>195.35</v>
      </c>
      <c r="CF1615" t="s">
        <v>609</v>
      </c>
      <c r="CG1615">
        <v>0</v>
      </c>
      <c r="CH1615" t="s">
        <v>1645</v>
      </c>
      <c r="CI1615" t="s">
        <v>157</v>
      </c>
      <c r="CJ1615" t="s">
        <v>919</v>
      </c>
      <c r="CW1615" t="s">
        <v>5446</v>
      </c>
      <c r="CX1615">
        <v>0</v>
      </c>
      <c r="CY1615" t="s">
        <v>677</v>
      </c>
    </row>
    <row r="1616" spans="1:103" hidden="1">
      <c r="B1616">
        <v>73309</v>
      </c>
      <c r="C1616" t="s">
        <v>3718</v>
      </c>
      <c r="D1616" t="s">
        <v>592</v>
      </c>
      <c r="E1616" t="s">
        <v>3163</v>
      </c>
      <c r="F1616" t="s">
        <v>594</v>
      </c>
      <c r="G1616" t="s">
        <v>5450</v>
      </c>
      <c r="H1616">
        <v>13870</v>
      </c>
      <c r="I1616" t="s">
        <v>616</v>
      </c>
      <c r="J1616" t="s">
        <v>3720</v>
      </c>
      <c r="K1616">
        <v>7534</v>
      </c>
      <c r="L1616" t="s">
        <v>874</v>
      </c>
      <c r="M1616" t="s">
        <v>3721</v>
      </c>
      <c r="N1616" t="s">
        <v>5430</v>
      </c>
      <c r="O1616" t="s">
        <v>5399</v>
      </c>
      <c r="P1616" t="s">
        <v>5431</v>
      </c>
      <c r="Q1616" t="s">
        <v>823</v>
      </c>
      <c r="R1616">
        <v>500</v>
      </c>
      <c r="S1616">
        <v>500</v>
      </c>
      <c r="T1616">
        <v>183</v>
      </c>
      <c r="U1616">
        <v>25</v>
      </c>
      <c r="V1616">
        <v>25</v>
      </c>
      <c r="W1616">
        <v>22</v>
      </c>
      <c r="Z1616">
        <v>1E-4</v>
      </c>
      <c r="AA1616">
        <v>2.0000000000000001E-4</v>
      </c>
      <c r="AB1616">
        <v>4.5999999999999999E-3</v>
      </c>
      <c r="AC1616">
        <v>1.3100000000000001E-2</v>
      </c>
      <c r="AD1616" t="s">
        <v>607</v>
      </c>
      <c r="AE1616">
        <v>0.84440000000000004</v>
      </c>
      <c r="AF1616">
        <v>7.5200000000000003E-2</v>
      </c>
      <c r="AG1616">
        <v>3.9399999999999998E-2</v>
      </c>
      <c r="AH1616">
        <v>4.4999999999999997E-3</v>
      </c>
      <c r="AI1616">
        <v>9.5999999999999992E-3</v>
      </c>
      <c r="AJ1616">
        <v>2.3E-3</v>
      </c>
      <c r="AK1616">
        <v>2.5000000000000001E-3</v>
      </c>
      <c r="AL1616">
        <v>1.1199999999999999E-3</v>
      </c>
      <c r="AM1616">
        <v>1.3999999999999999E-4</v>
      </c>
      <c r="AN1616">
        <v>6.0999999999999997E-4</v>
      </c>
      <c r="AO1616">
        <v>5.0000000000000002E-5</v>
      </c>
      <c r="AP1616">
        <v>0</v>
      </c>
      <c r="AQ1616" t="s">
        <v>607</v>
      </c>
      <c r="AR1616" t="s">
        <v>607</v>
      </c>
      <c r="AS1616" t="s">
        <v>606</v>
      </c>
      <c r="AT1616" t="s">
        <v>606</v>
      </c>
      <c r="AU1616" t="s">
        <v>606</v>
      </c>
      <c r="BK1616">
        <v>1.3999999999999999E-4</v>
      </c>
      <c r="BL1616">
        <v>2.0000000000000002E-5</v>
      </c>
      <c r="BM1616">
        <v>1.1E-4</v>
      </c>
      <c r="BN1616">
        <v>1.0000000000000001E-5</v>
      </c>
      <c r="BO1616">
        <v>1.0000000000000001E-5</v>
      </c>
      <c r="BP1616">
        <v>3.0000000000000001E-5</v>
      </c>
      <c r="BQ1616">
        <v>0</v>
      </c>
      <c r="BR1616">
        <v>8.5999999999999998E-4</v>
      </c>
      <c r="BS1616">
        <v>3.2000000000000003E-4</v>
      </c>
      <c r="BT1616">
        <v>4.0000000000000002E-4</v>
      </c>
      <c r="BU1616">
        <v>2.7999999999999998E-4</v>
      </c>
      <c r="BV1616">
        <v>0.68600000000000005</v>
      </c>
      <c r="BW1616">
        <v>0.8407616</v>
      </c>
      <c r="BX1616">
        <v>19.8</v>
      </c>
      <c r="BY1616">
        <v>4611.6000000000004</v>
      </c>
      <c r="BZ1616">
        <v>213.5</v>
      </c>
      <c r="CB1616">
        <v>97</v>
      </c>
      <c r="CC1616">
        <v>3.3491583939999998</v>
      </c>
      <c r="CD1616">
        <v>3.3463116099999999</v>
      </c>
      <c r="CE1616">
        <v>193.81</v>
      </c>
      <c r="CF1616" t="s">
        <v>609</v>
      </c>
      <c r="CG1616">
        <v>5</v>
      </c>
      <c r="CH1616" t="s">
        <v>4856</v>
      </c>
      <c r="CJ1616" t="s">
        <v>3723</v>
      </c>
      <c r="CU1616">
        <v>769</v>
      </c>
      <c r="CV1616">
        <v>765.2</v>
      </c>
      <c r="CW1616" t="s">
        <v>5446</v>
      </c>
      <c r="CX1616">
        <v>0</v>
      </c>
      <c r="CY1616" t="s">
        <v>677</v>
      </c>
    </row>
    <row r="1617" spans="2:103" hidden="1">
      <c r="B1617">
        <v>84020</v>
      </c>
      <c r="C1617" t="s">
        <v>3177</v>
      </c>
      <c r="D1617" t="s">
        <v>592</v>
      </c>
      <c r="E1617" t="s">
        <v>3163</v>
      </c>
      <c r="F1617" t="s">
        <v>594</v>
      </c>
      <c r="G1617" t="s">
        <v>5451</v>
      </c>
      <c r="H1617">
        <v>15158</v>
      </c>
      <c r="I1617" t="s">
        <v>616</v>
      </c>
      <c r="J1617" t="s">
        <v>3179</v>
      </c>
      <c r="K1617">
        <v>21883</v>
      </c>
      <c r="L1617" t="s">
        <v>874</v>
      </c>
      <c r="M1617" t="s">
        <v>3180</v>
      </c>
      <c r="N1617" t="s">
        <v>5430</v>
      </c>
      <c r="O1617" t="s">
        <v>5399</v>
      </c>
      <c r="P1617" t="s">
        <v>5431</v>
      </c>
      <c r="Q1617" t="s">
        <v>642</v>
      </c>
      <c r="R1617">
        <v>240</v>
      </c>
      <c r="S1617">
        <v>240</v>
      </c>
      <c r="T1617">
        <v>174</v>
      </c>
      <c r="U1617">
        <v>28</v>
      </c>
      <c r="V1617">
        <v>28</v>
      </c>
      <c r="W1617">
        <v>22</v>
      </c>
      <c r="Z1617">
        <v>2.0000000000000001E-4</v>
      </c>
      <c r="AA1617">
        <v>5.9999999999999995E-4</v>
      </c>
      <c r="AB1617">
        <v>1.3100000000000001E-2</v>
      </c>
      <c r="AC1617">
        <v>2.3999999999999998E-3</v>
      </c>
      <c r="AD1617" t="s">
        <v>606</v>
      </c>
      <c r="AE1617">
        <v>0.92549999999999999</v>
      </c>
      <c r="AF1617">
        <v>3.5200000000000002E-2</v>
      </c>
      <c r="AG1617">
        <v>1.66E-2</v>
      </c>
      <c r="AH1617">
        <v>2.2000000000000001E-3</v>
      </c>
      <c r="AI1617">
        <v>2.8999999999999998E-3</v>
      </c>
      <c r="AJ1617">
        <v>6.9999999999999999E-4</v>
      </c>
      <c r="AK1617">
        <v>4.0000000000000002E-4</v>
      </c>
      <c r="AL1617">
        <v>4.0000000000000003E-5</v>
      </c>
      <c r="AM1617">
        <v>0</v>
      </c>
      <c r="AN1617">
        <v>4.0000000000000003E-5</v>
      </c>
      <c r="AO1617">
        <v>0</v>
      </c>
      <c r="AP1617">
        <v>0</v>
      </c>
      <c r="AQ1617" t="s">
        <v>607</v>
      </c>
      <c r="AR1617" t="s">
        <v>607</v>
      </c>
      <c r="AS1617" t="s">
        <v>607</v>
      </c>
      <c r="AT1617" t="s">
        <v>607</v>
      </c>
      <c r="AU1617" t="s">
        <v>606</v>
      </c>
      <c r="BK1617">
        <v>0</v>
      </c>
      <c r="BL1617">
        <v>1.0000000000000001E-5</v>
      </c>
      <c r="BM1617">
        <v>1.0000000000000001E-5</v>
      </c>
      <c r="BN1617">
        <v>0</v>
      </c>
      <c r="BO1617">
        <v>0</v>
      </c>
      <c r="BP1617">
        <v>0</v>
      </c>
      <c r="BQ1617">
        <v>0</v>
      </c>
      <c r="BR1617">
        <v>5.0000000000000002E-5</v>
      </c>
      <c r="BS1617">
        <v>0</v>
      </c>
      <c r="BT1617">
        <v>0</v>
      </c>
      <c r="BU1617">
        <v>5.0000000000000002E-5</v>
      </c>
      <c r="BV1617">
        <v>0.60699999999999998</v>
      </c>
      <c r="BW1617">
        <v>0.74393920000000002</v>
      </c>
      <c r="BX1617">
        <v>17.5</v>
      </c>
      <c r="BY1617">
        <v>4583.8999999999996</v>
      </c>
      <c r="BZ1617">
        <v>198.5</v>
      </c>
      <c r="CB1617">
        <v>101.7</v>
      </c>
      <c r="CC1617">
        <v>3.5114372029999998</v>
      </c>
      <c r="CD1617">
        <v>3.508452482</v>
      </c>
      <c r="CE1617">
        <v>203.3</v>
      </c>
      <c r="CF1617" t="s">
        <v>609</v>
      </c>
      <c r="CG1617">
        <v>0</v>
      </c>
      <c r="CH1617" t="s">
        <v>4737</v>
      </c>
      <c r="CJ1617" t="s">
        <v>685</v>
      </c>
      <c r="CU1617">
        <v>734.2</v>
      </c>
      <c r="CV1617">
        <v>730.5</v>
      </c>
      <c r="CW1617" t="s">
        <v>5446</v>
      </c>
      <c r="CX1617">
        <v>0</v>
      </c>
      <c r="CY1617" t="s">
        <v>677</v>
      </c>
    </row>
    <row r="1618" spans="2:103" hidden="1">
      <c r="B1618">
        <v>73307</v>
      </c>
      <c r="C1618" t="s">
        <v>4091</v>
      </c>
      <c r="D1618" t="s">
        <v>592</v>
      </c>
      <c r="E1618" t="s">
        <v>3163</v>
      </c>
      <c r="F1618" t="s">
        <v>594</v>
      </c>
      <c r="G1618" t="s">
        <v>5452</v>
      </c>
      <c r="H1618">
        <v>6468</v>
      </c>
      <c r="I1618" t="s">
        <v>616</v>
      </c>
      <c r="J1618" t="s">
        <v>4093</v>
      </c>
      <c r="K1618">
        <v>8255</v>
      </c>
      <c r="L1618" t="s">
        <v>874</v>
      </c>
      <c r="M1618" t="s">
        <v>3726</v>
      </c>
      <c r="N1618" t="s">
        <v>5430</v>
      </c>
      <c r="O1618" t="s">
        <v>5399</v>
      </c>
      <c r="P1618" t="s">
        <v>5437</v>
      </c>
      <c r="Q1618" t="s">
        <v>823</v>
      </c>
      <c r="R1618">
        <v>450</v>
      </c>
      <c r="S1618">
        <v>450</v>
      </c>
      <c r="T1618">
        <v>311</v>
      </c>
      <c r="U1618">
        <v>29</v>
      </c>
      <c r="V1618">
        <v>29</v>
      </c>
      <c r="W1618">
        <v>21</v>
      </c>
      <c r="Z1618">
        <v>1E-4</v>
      </c>
      <c r="AA1618">
        <v>2.9999999999999997E-4</v>
      </c>
      <c r="AB1618">
        <v>6.4000000000000003E-3</v>
      </c>
      <c r="AC1618">
        <v>1.4999999999999999E-2</v>
      </c>
      <c r="AD1618" t="s">
        <v>606</v>
      </c>
      <c r="AE1618">
        <v>0.80349999999999999</v>
      </c>
      <c r="AF1618">
        <v>8.1699999999999995E-2</v>
      </c>
      <c r="AG1618">
        <v>5.6000000000000001E-2</v>
      </c>
      <c r="AH1618">
        <v>6.1000000000000004E-3</v>
      </c>
      <c r="AI1618">
        <v>1.6299999999999999E-2</v>
      </c>
      <c r="AJ1618">
        <v>3.7000000000000002E-3</v>
      </c>
      <c r="AK1618">
        <v>4.3E-3</v>
      </c>
      <c r="AL1618">
        <v>1.6199999999999999E-3</v>
      </c>
      <c r="AM1618">
        <v>4.2999999999999999E-4</v>
      </c>
      <c r="AN1618">
        <v>1.07E-3</v>
      </c>
      <c r="AO1618">
        <v>5.0000000000000002E-5</v>
      </c>
      <c r="AP1618">
        <v>0</v>
      </c>
      <c r="AQ1618" t="s">
        <v>607</v>
      </c>
      <c r="AR1618" t="s">
        <v>607</v>
      </c>
      <c r="AS1618" t="s">
        <v>607</v>
      </c>
      <c r="AT1618" t="s">
        <v>606</v>
      </c>
      <c r="AU1618" t="s">
        <v>606</v>
      </c>
      <c r="BK1618">
        <v>2.1000000000000001E-4</v>
      </c>
      <c r="BL1618">
        <v>3.0000000000000001E-5</v>
      </c>
      <c r="BM1618">
        <v>1.8000000000000001E-4</v>
      </c>
      <c r="BN1618">
        <v>1.0000000000000001E-5</v>
      </c>
      <c r="BO1618">
        <v>1.0000000000000001E-5</v>
      </c>
      <c r="BP1618">
        <v>3.0000000000000001E-5</v>
      </c>
      <c r="BQ1618">
        <v>0</v>
      </c>
      <c r="BR1618">
        <v>1.25E-3</v>
      </c>
      <c r="BS1618">
        <v>5.1999999999999995E-4</v>
      </c>
      <c r="BT1618">
        <v>6.4000000000000005E-4</v>
      </c>
      <c r="BU1618">
        <v>5.5000000000000003E-4</v>
      </c>
      <c r="BV1618">
        <v>0.73299999999999998</v>
      </c>
      <c r="BW1618">
        <v>0.89836479999999996</v>
      </c>
      <c r="BX1618">
        <v>21.2</v>
      </c>
      <c r="BY1618">
        <v>4596.2</v>
      </c>
      <c r="BZ1618">
        <v>220.9</v>
      </c>
      <c r="CB1618">
        <v>96.7</v>
      </c>
      <c r="CC1618">
        <v>3.3388001730000001</v>
      </c>
      <c r="CD1618">
        <v>3.3359621920000002</v>
      </c>
      <c r="CE1618">
        <v>193.34</v>
      </c>
      <c r="CF1618" t="s">
        <v>609</v>
      </c>
      <c r="CG1618">
        <v>0</v>
      </c>
      <c r="CH1618" t="s">
        <v>4094</v>
      </c>
      <c r="CJ1618" t="s">
        <v>876</v>
      </c>
      <c r="CU1618">
        <v>726.4</v>
      </c>
      <c r="CV1618">
        <v>722.2</v>
      </c>
      <c r="CW1618" t="s">
        <v>5446</v>
      </c>
      <c r="CX1618">
        <v>0</v>
      </c>
      <c r="CY1618" t="s">
        <v>677</v>
      </c>
    </row>
    <row r="1619" spans="2:103" hidden="1">
      <c r="B1619">
        <v>73305</v>
      </c>
      <c r="C1619" t="s">
        <v>3714</v>
      </c>
      <c r="D1619" t="s">
        <v>592</v>
      </c>
      <c r="E1619" t="s">
        <v>3163</v>
      </c>
      <c r="F1619" t="s">
        <v>594</v>
      </c>
      <c r="G1619" t="s">
        <v>5453</v>
      </c>
      <c r="H1619">
        <v>7473</v>
      </c>
      <c r="I1619" t="s">
        <v>616</v>
      </c>
      <c r="J1619" t="s">
        <v>863</v>
      </c>
      <c r="K1619">
        <v>20489</v>
      </c>
      <c r="L1619" t="s">
        <v>874</v>
      </c>
      <c r="M1619" t="s">
        <v>3716</v>
      </c>
      <c r="N1619" t="s">
        <v>5430</v>
      </c>
      <c r="O1619" t="s">
        <v>5399</v>
      </c>
      <c r="P1619" t="s">
        <v>5431</v>
      </c>
      <c r="Q1619" t="s">
        <v>823</v>
      </c>
      <c r="R1619">
        <v>400</v>
      </c>
      <c r="S1619">
        <v>400</v>
      </c>
      <c r="T1619">
        <v>315</v>
      </c>
      <c r="U1619">
        <v>18</v>
      </c>
      <c r="V1619">
        <v>18</v>
      </c>
      <c r="W1619">
        <v>21</v>
      </c>
      <c r="Z1619">
        <v>2.9999999999999997E-4</v>
      </c>
      <c r="AA1619">
        <v>5.9999999999999995E-4</v>
      </c>
      <c r="AB1619">
        <v>1.4E-2</v>
      </c>
      <c r="AC1619">
        <v>2.8E-3</v>
      </c>
      <c r="AD1619" t="s">
        <v>606</v>
      </c>
      <c r="AE1619">
        <v>0.92820000000000003</v>
      </c>
      <c r="AF1619">
        <v>3.3300000000000003E-2</v>
      </c>
      <c r="AG1619">
        <v>1.5100000000000001E-2</v>
      </c>
      <c r="AH1619">
        <v>2.0999999999999999E-3</v>
      </c>
      <c r="AI1619">
        <v>2.5999999999999999E-3</v>
      </c>
      <c r="AJ1619">
        <v>5.9999999999999995E-4</v>
      </c>
      <c r="AK1619">
        <v>2.9999999999999997E-4</v>
      </c>
      <c r="AL1619">
        <v>5.0000000000000002E-5</v>
      </c>
      <c r="AM1619">
        <v>0</v>
      </c>
      <c r="AN1619">
        <v>0</v>
      </c>
      <c r="AO1619">
        <v>0</v>
      </c>
      <c r="AP1619">
        <v>0</v>
      </c>
      <c r="AQ1619" t="s">
        <v>607</v>
      </c>
      <c r="AR1619" t="s">
        <v>607</v>
      </c>
      <c r="AS1619" t="s">
        <v>607</v>
      </c>
      <c r="AT1619" t="s">
        <v>606</v>
      </c>
      <c r="AU1619" t="s">
        <v>606</v>
      </c>
      <c r="BK1619">
        <v>0</v>
      </c>
      <c r="BL1619">
        <v>1.0000000000000001E-5</v>
      </c>
      <c r="BM1619">
        <v>0</v>
      </c>
      <c r="BN1619">
        <v>0</v>
      </c>
      <c r="BO1619">
        <v>0</v>
      </c>
      <c r="BP1619">
        <v>0</v>
      </c>
      <c r="BQ1619">
        <v>0</v>
      </c>
      <c r="BR1619">
        <v>4.0000000000000003E-5</v>
      </c>
      <c r="BS1619">
        <v>0</v>
      </c>
      <c r="BT1619">
        <v>0</v>
      </c>
      <c r="BU1619">
        <v>0</v>
      </c>
      <c r="BV1619">
        <v>0.60399999999999998</v>
      </c>
      <c r="BW1619">
        <v>0.74026239999999999</v>
      </c>
      <c r="BX1619">
        <v>17.5</v>
      </c>
      <c r="BY1619">
        <v>4584.3</v>
      </c>
      <c r="BZ1619">
        <v>197.9</v>
      </c>
      <c r="CB1619">
        <v>106</v>
      </c>
      <c r="CC1619">
        <v>3.6599050499999999</v>
      </c>
      <c r="CD1619">
        <v>3.6567941300000002</v>
      </c>
      <c r="CE1619">
        <v>211.36</v>
      </c>
      <c r="CF1619" t="s">
        <v>609</v>
      </c>
      <c r="CG1619">
        <v>0</v>
      </c>
      <c r="CH1619" t="s">
        <v>868</v>
      </c>
      <c r="CJ1619" t="s">
        <v>869</v>
      </c>
      <c r="CU1619">
        <v>718.1</v>
      </c>
      <c r="CV1619">
        <v>715.2</v>
      </c>
      <c r="CW1619" t="s">
        <v>5446</v>
      </c>
      <c r="CX1619">
        <v>0</v>
      </c>
      <c r="CY1619" t="s">
        <v>677</v>
      </c>
    </row>
    <row r="1620" spans="2:103" hidden="1">
      <c r="B1620">
        <v>73297</v>
      </c>
      <c r="C1620" t="s">
        <v>3729</v>
      </c>
      <c r="D1620" t="s">
        <v>592</v>
      </c>
      <c r="E1620" t="s">
        <v>3163</v>
      </c>
      <c r="F1620" t="s">
        <v>594</v>
      </c>
      <c r="G1620" t="s">
        <v>5454</v>
      </c>
      <c r="H1620">
        <v>1619</v>
      </c>
      <c r="I1620" t="s">
        <v>616</v>
      </c>
      <c r="J1620" t="s">
        <v>884</v>
      </c>
      <c r="K1620">
        <v>7724</v>
      </c>
      <c r="L1620" t="s">
        <v>874</v>
      </c>
      <c r="M1620" t="s">
        <v>3726</v>
      </c>
      <c r="N1620" t="s">
        <v>5430</v>
      </c>
      <c r="O1620" t="s">
        <v>5399</v>
      </c>
      <c r="P1620" t="s">
        <v>5437</v>
      </c>
      <c r="Q1620" t="s">
        <v>642</v>
      </c>
      <c r="R1620">
        <v>250</v>
      </c>
      <c r="S1620">
        <v>250</v>
      </c>
      <c r="T1620">
        <v>248</v>
      </c>
      <c r="U1620">
        <v>21</v>
      </c>
      <c r="V1620">
        <v>21</v>
      </c>
      <c r="W1620">
        <v>21</v>
      </c>
      <c r="Y1620" t="s">
        <v>4596</v>
      </c>
      <c r="Z1620">
        <v>1E-4</v>
      </c>
      <c r="AA1620">
        <v>2.9999999999999997E-4</v>
      </c>
      <c r="AB1620">
        <v>5.7000000000000002E-3</v>
      </c>
      <c r="AC1620">
        <v>1.14E-2</v>
      </c>
      <c r="AD1620" t="s">
        <v>606</v>
      </c>
      <c r="AE1620">
        <v>0.83250000000000002</v>
      </c>
      <c r="AF1620">
        <v>7.4399999999999994E-2</v>
      </c>
      <c r="AG1620">
        <v>4.4999999999999998E-2</v>
      </c>
      <c r="AH1620">
        <v>5.4999999999999997E-3</v>
      </c>
      <c r="AI1620">
        <v>1.32E-2</v>
      </c>
      <c r="AJ1620">
        <v>3.0000000000000001E-3</v>
      </c>
      <c r="AK1620">
        <v>3.5000000000000001E-3</v>
      </c>
      <c r="AL1620">
        <v>1.31E-3</v>
      </c>
      <c r="AM1620">
        <v>3.4000000000000002E-4</v>
      </c>
      <c r="AN1620">
        <v>9.1E-4</v>
      </c>
      <c r="AO1620">
        <v>2.0000000000000001E-4</v>
      </c>
      <c r="AP1620">
        <v>0</v>
      </c>
      <c r="AQ1620" t="s">
        <v>607</v>
      </c>
      <c r="AR1620" t="s">
        <v>607</v>
      </c>
      <c r="AS1620" t="s">
        <v>606</v>
      </c>
      <c r="AT1620" t="s">
        <v>606</v>
      </c>
      <c r="AU1620" t="s">
        <v>606</v>
      </c>
      <c r="BK1620">
        <v>1.2999999999999999E-4</v>
      </c>
      <c r="BL1620">
        <v>3.0000000000000001E-5</v>
      </c>
      <c r="BM1620">
        <v>1.4999999999999999E-4</v>
      </c>
      <c r="BN1620">
        <v>2.0000000000000002E-5</v>
      </c>
      <c r="BO1620">
        <v>2.0000000000000002E-5</v>
      </c>
      <c r="BP1620">
        <v>6.0000000000000002E-5</v>
      </c>
      <c r="BQ1620">
        <v>0</v>
      </c>
      <c r="BR1620">
        <v>9.6000000000000002E-4</v>
      </c>
      <c r="BS1620">
        <v>3.6999999999999999E-4</v>
      </c>
      <c r="BT1620">
        <v>4.6000000000000001E-4</v>
      </c>
      <c r="BU1620">
        <v>4.4000000000000002E-4</v>
      </c>
      <c r="BV1620">
        <v>0.70399999999999996</v>
      </c>
      <c r="BW1620">
        <v>0.86282239999999999</v>
      </c>
      <c r="BX1620">
        <v>20.3</v>
      </c>
      <c r="BY1620">
        <v>4595.5</v>
      </c>
      <c r="BZ1620">
        <v>216</v>
      </c>
      <c r="CB1620">
        <v>99.9</v>
      </c>
      <c r="CC1620">
        <v>3.4492878720000002</v>
      </c>
      <c r="CD1620">
        <v>3.4463559780000002</v>
      </c>
      <c r="CE1620">
        <v>200.05</v>
      </c>
      <c r="CF1620" t="s">
        <v>609</v>
      </c>
      <c r="CG1620">
        <v>0</v>
      </c>
      <c r="CH1620" t="s">
        <v>885</v>
      </c>
      <c r="CJ1620" t="s">
        <v>886</v>
      </c>
      <c r="CL1620">
        <v>1039</v>
      </c>
      <c r="CM1620">
        <v>1044</v>
      </c>
      <c r="CU1620">
        <v>697.6</v>
      </c>
      <c r="CV1620">
        <v>693.4</v>
      </c>
      <c r="CW1620" t="s">
        <v>5446</v>
      </c>
      <c r="CX1620">
        <v>0</v>
      </c>
      <c r="CY1620" t="s">
        <v>677</v>
      </c>
    </row>
    <row r="1621" spans="2:103" hidden="1">
      <c r="B1621">
        <v>83996</v>
      </c>
      <c r="C1621" t="s">
        <v>3170</v>
      </c>
      <c r="D1621" t="s">
        <v>592</v>
      </c>
      <c r="E1621" t="s">
        <v>3163</v>
      </c>
      <c r="F1621" t="s">
        <v>594</v>
      </c>
      <c r="G1621" t="s">
        <v>5455</v>
      </c>
      <c r="H1621">
        <v>6274</v>
      </c>
      <c r="I1621" t="s">
        <v>616</v>
      </c>
      <c r="J1621" t="s">
        <v>858</v>
      </c>
      <c r="K1621">
        <v>21930</v>
      </c>
      <c r="L1621" t="s">
        <v>890</v>
      </c>
      <c r="M1621" t="s">
        <v>852</v>
      </c>
      <c r="N1621" t="s">
        <v>5430</v>
      </c>
      <c r="O1621" t="s">
        <v>5399</v>
      </c>
      <c r="P1621" t="s">
        <v>5431</v>
      </c>
      <c r="Q1621" t="s">
        <v>642</v>
      </c>
      <c r="R1621">
        <v>700</v>
      </c>
      <c r="S1621">
        <v>700</v>
      </c>
      <c r="T1621">
        <v>512</v>
      </c>
      <c r="U1621">
        <v>21</v>
      </c>
      <c r="V1621">
        <v>21</v>
      </c>
      <c r="W1621">
        <v>22</v>
      </c>
      <c r="Z1621">
        <v>1E-4</v>
      </c>
      <c r="AA1621">
        <v>2.0000000000000001E-4</v>
      </c>
      <c r="AB1621">
        <v>4.5999999999999999E-3</v>
      </c>
      <c r="AC1621">
        <v>1.09E-2</v>
      </c>
      <c r="AD1621" t="s">
        <v>606</v>
      </c>
      <c r="AE1621">
        <v>0.83550000000000002</v>
      </c>
      <c r="AF1621">
        <v>7.5800000000000006E-2</v>
      </c>
      <c r="AG1621">
        <v>4.1200000000000001E-2</v>
      </c>
      <c r="AH1621">
        <v>5.3E-3</v>
      </c>
      <c r="AI1621">
        <v>1.24E-2</v>
      </c>
      <c r="AJ1621">
        <v>3.3999999999999998E-3</v>
      </c>
      <c r="AK1621">
        <v>4.0000000000000001E-3</v>
      </c>
      <c r="AL1621">
        <v>1.56E-3</v>
      </c>
      <c r="AM1621">
        <v>5.9000000000000003E-4</v>
      </c>
      <c r="AN1621">
        <v>1.08E-3</v>
      </c>
      <c r="AO1621">
        <v>5.0000000000000002E-5</v>
      </c>
      <c r="AP1621">
        <v>0</v>
      </c>
      <c r="AQ1621" t="s">
        <v>607</v>
      </c>
      <c r="AR1621" t="s">
        <v>606</v>
      </c>
      <c r="AS1621" t="s">
        <v>606</v>
      </c>
      <c r="AT1621" t="s">
        <v>606</v>
      </c>
      <c r="AU1621" t="s">
        <v>606</v>
      </c>
      <c r="BK1621">
        <v>1.7000000000000001E-4</v>
      </c>
      <c r="BL1621">
        <v>4.0000000000000003E-5</v>
      </c>
      <c r="BM1621">
        <v>1.6000000000000001E-4</v>
      </c>
      <c r="BN1621">
        <v>1.0000000000000001E-5</v>
      </c>
      <c r="BO1621">
        <v>1.0000000000000001E-5</v>
      </c>
      <c r="BP1621">
        <v>3.0000000000000001E-5</v>
      </c>
      <c r="BQ1621">
        <v>0</v>
      </c>
      <c r="BR1621">
        <v>1.1999999999999999E-3</v>
      </c>
      <c r="BS1621">
        <v>4.8999999999999998E-4</v>
      </c>
      <c r="BT1621">
        <v>6.4999999999999997E-4</v>
      </c>
      <c r="BU1621">
        <v>5.5999999999999995E-4</v>
      </c>
      <c r="BV1621">
        <v>0.70199999999999996</v>
      </c>
      <c r="BW1621">
        <v>0.8603712</v>
      </c>
      <c r="BX1621">
        <v>20.3</v>
      </c>
      <c r="BY1621">
        <v>4596.1000000000004</v>
      </c>
      <c r="BZ1621">
        <v>215.9</v>
      </c>
      <c r="CB1621">
        <v>96.1</v>
      </c>
      <c r="CC1621">
        <v>3.318083729</v>
      </c>
      <c r="CD1621">
        <v>3.3152633580000002</v>
      </c>
      <c r="CE1621">
        <v>192.27</v>
      </c>
      <c r="CF1621" t="s">
        <v>609</v>
      </c>
      <c r="CG1621">
        <v>0</v>
      </c>
      <c r="CH1621" t="s">
        <v>4791</v>
      </c>
      <c r="CJ1621" t="s">
        <v>860</v>
      </c>
      <c r="CU1621">
        <v>706.3</v>
      </c>
      <c r="CV1621">
        <v>702.8</v>
      </c>
      <c r="CW1621" t="s">
        <v>5446</v>
      </c>
      <c r="CX1621">
        <v>0</v>
      </c>
      <c r="CY1621" t="s">
        <v>677</v>
      </c>
    </row>
    <row r="1622" spans="2:103" hidden="1">
      <c r="B1622">
        <v>76533</v>
      </c>
      <c r="C1622" t="s">
        <v>3998</v>
      </c>
      <c r="D1622" t="s">
        <v>592</v>
      </c>
      <c r="E1622" t="s">
        <v>3163</v>
      </c>
      <c r="F1622" t="s">
        <v>594</v>
      </c>
      <c r="G1622" t="s">
        <v>5456</v>
      </c>
      <c r="H1622">
        <v>6258</v>
      </c>
      <c r="I1622" t="s">
        <v>616</v>
      </c>
      <c r="J1622" t="s">
        <v>889</v>
      </c>
      <c r="K1622">
        <v>1370</v>
      </c>
      <c r="L1622" t="s">
        <v>890</v>
      </c>
      <c r="M1622" t="s">
        <v>852</v>
      </c>
      <c r="N1622" t="s">
        <v>5430</v>
      </c>
      <c r="O1622" t="s">
        <v>5399</v>
      </c>
      <c r="P1622" t="s">
        <v>5431</v>
      </c>
      <c r="Q1622" t="s">
        <v>642</v>
      </c>
      <c r="R1622">
        <v>1200</v>
      </c>
      <c r="S1622">
        <v>1200</v>
      </c>
      <c r="T1622">
        <v>851</v>
      </c>
      <c r="U1622">
        <v>24</v>
      </c>
      <c r="V1622">
        <v>24</v>
      </c>
      <c r="W1622">
        <v>22</v>
      </c>
      <c r="Z1622" t="s">
        <v>607</v>
      </c>
      <c r="AA1622">
        <v>2.0000000000000001E-4</v>
      </c>
      <c r="AB1622">
        <v>3.8999999999999998E-3</v>
      </c>
      <c r="AC1622">
        <v>9.7000000000000003E-3</v>
      </c>
      <c r="AD1622" t="s">
        <v>606</v>
      </c>
      <c r="AE1622">
        <v>0.86009999999999998</v>
      </c>
      <c r="AF1622">
        <v>7.17E-2</v>
      </c>
      <c r="AG1622">
        <v>3.4500000000000003E-2</v>
      </c>
      <c r="AH1622">
        <v>3.8999999999999998E-3</v>
      </c>
      <c r="AI1622">
        <v>9.1999999999999998E-3</v>
      </c>
      <c r="AJ1622">
        <v>1.9E-3</v>
      </c>
      <c r="AK1622">
        <v>2.0999999999999999E-3</v>
      </c>
      <c r="AL1622">
        <v>6.8000000000000005E-4</v>
      </c>
      <c r="AM1622">
        <v>2.0000000000000001E-4</v>
      </c>
      <c r="AN1622">
        <v>5.1000000000000004E-4</v>
      </c>
      <c r="AO1622">
        <v>6.0000000000000002E-5</v>
      </c>
      <c r="AP1622">
        <v>0</v>
      </c>
      <c r="AQ1622" t="s">
        <v>607</v>
      </c>
      <c r="AR1622" t="s">
        <v>607</v>
      </c>
      <c r="AS1622" t="s">
        <v>607</v>
      </c>
      <c r="AT1622" t="s">
        <v>607</v>
      </c>
      <c r="AU1622" t="s">
        <v>606</v>
      </c>
      <c r="BK1622">
        <v>6.9999999999999994E-5</v>
      </c>
      <c r="BL1622">
        <v>2.0000000000000002E-5</v>
      </c>
      <c r="BM1622">
        <v>6.9999999999999994E-5</v>
      </c>
      <c r="BN1622">
        <v>1.0000000000000001E-5</v>
      </c>
      <c r="BO1622">
        <v>1.0000000000000001E-5</v>
      </c>
      <c r="BP1622">
        <v>2.0000000000000002E-5</v>
      </c>
      <c r="BQ1622">
        <v>0</v>
      </c>
      <c r="BR1622">
        <v>5.0000000000000001E-4</v>
      </c>
      <c r="BS1622">
        <v>1.9000000000000001E-4</v>
      </c>
      <c r="BT1622">
        <v>2.4000000000000001E-4</v>
      </c>
      <c r="BU1622">
        <v>2.2000000000000001E-4</v>
      </c>
      <c r="BV1622">
        <v>0.66900000000000004</v>
      </c>
      <c r="BW1622">
        <v>0.81992640000000006</v>
      </c>
      <c r="BX1622">
        <v>19.3</v>
      </c>
      <c r="BY1622">
        <v>4607.8</v>
      </c>
      <c r="BZ1622">
        <v>210.8</v>
      </c>
      <c r="CB1622">
        <v>98.8</v>
      </c>
      <c r="CC1622">
        <v>3.411307726</v>
      </c>
      <c r="CD1622">
        <v>3.4084081140000002</v>
      </c>
      <c r="CE1622">
        <v>197.77</v>
      </c>
      <c r="CF1622" t="s">
        <v>609</v>
      </c>
      <c r="CG1622">
        <v>0</v>
      </c>
      <c r="CH1622" t="s">
        <v>894</v>
      </c>
      <c r="CJ1622" t="s">
        <v>895</v>
      </c>
      <c r="CL1622">
        <v>1068.3</v>
      </c>
      <c r="CM1622">
        <v>1069.8</v>
      </c>
      <c r="CN1622">
        <v>1062</v>
      </c>
      <c r="CO1622">
        <v>1069.8</v>
      </c>
      <c r="CU1622">
        <v>697.4</v>
      </c>
      <c r="CV1622">
        <v>693.6</v>
      </c>
      <c r="CW1622" t="s">
        <v>5446</v>
      </c>
      <c r="CX1622">
        <v>0</v>
      </c>
      <c r="CY1622" t="s">
        <v>677</v>
      </c>
    </row>
    <row r="1623" spans="2:103" hidden="1">
      <c r="B1623">
        <v>73299</v>
      </c>
      <c r="C1623" t="s">
        <v>4743</v>
      </c>
      <c r="D1623" t="s">
        <v>592</v>
      </c>
      <c r="E1623" t="s">
        <v>3163</v>
      </c>
      <c r="F1623" t="s">
        <v>594</v>
      </c>
      <c r="G1623" t="s">
        <v>5457</v>
      </c>
      <c r="H1623">
        <v>19500</v>
      </c>
      <c r="I1623" t="s">
        <v>616</v>
      </c>
      <c r="J1623" t="s">
        <v>899</v>
      </c>
      <c r="K1623">
        <v>7379</v>
      </c>
      <c r="L1623" t="s">
        <v>874</v>
      </c>
      <c r="M1623" t="s">
        <v>3726</v>
      </c>
      <c r="N1623" t="s">
        <v>5430</v>
      </c>
      <c r="O1623" t="s">
        <v>5399</v>
      </c>
      <c r="P1623" t="s">
        <v>5431</v>
      </c>
      <c r="Q1623" t="s">
        <v>642</v>
      </c>
      <c r="R1623">
        <v>200</v>
      </c>
      <c r="S1623">
        <v>200</v>
      </c>
      <c r="T1623">
        <v>193</v>
      </c>
      <c r="U1623">
        <v>27</v>
      </c>
      <c r="V1623">
        <v>27</v>
      </c>
      <c r="W1623">
        <v>23</v>
      </c>
      <c r="Y1623" t="s">
        <v>5458</v>
      </c>
      <c r="Z1623" t="s">
        <v>607</v>
      </c>
      <c r="AA1623">
        <v>2.0000000000000001E-4</v>
      </c>
      <c r="AB1623">
        <v>5.3E-3</v>
      </c>
      <c r="AC1623">
        <v>1.1599999999999999E-2</v>
      </c>
      <c r="AD1623" t="s">
        <v>606</v>
      </c>
      <c r="AE1623">
        <v>0.83919999999999995</v>
      </c>
      <c r="AF1623">
        <v>7.4999999999999997E-2</v>
      </c>
      <c r="AG1623">
        <v>4.3499999999999997E-2</v>
      </c>
      <c r="AH1623">
        <v>5.7999999999999996E-3</v>
      </c>
      <c r="AI1623">
        <v>1.18E-2</v>
      </c>
      <c r="AJ1623">
        <v>2.3E-3</v>
      </c>
      <c r="AK1623">
        <v>2.5000000000000001E-3</v>
      </c>
      <c r="AL1623">
        <v>7.2000000000000005E-4</v>
      </c>
      <c r="AM1623">
        <v>1.4999999999999999E-4</v>
      </c>
      <c r="AN1623">
        <v>4.6999999999999999E-4</v>
      </c>
      <c r="AO1623">
        <v>5.0000000000000002E-5</v>
      </c>
      <c r="AP1623">
        <v>0</v>
      </c>
      <c r="AQ1623" t="s">
        <v>606</v>
      </c>
      <c r="AR1623" t="s">
        <v>606</v>
      </c>
      <c r="AS1623" t="s">
        <v>606</v>
      </c>
      <c r="AT1623" t="s">
        <v>606</v>
      </c>
      <c r="AU1623" t="s">
        <v>606</v>
      </c>
      <c r="BK1623">
        <v>6.9999999999999994E-5</v>
      </c>
      <c r="BL1623">
        <v>2.0000000000000002E-5</v>
      </c>
      <c r="BM1623">
        <v>5.0000000000000002E-5</v>
      </c>
      <c r="BN1623">
        <v>1.0000000000000001E-5</v>
      </c>
      <c r="BO1623">
        <v>1.0000000000000001E-5</v>
      </c>
      <c r="BP1623">
        <v>3.0000000000000001E-5</v>
      </c>
      <c r="BQ1623">
        <v>0</v>
      </c>
      <c r="BR1623">
        <v>5.5999999999999995E-4</v>
      </c>
      <c r="BS1623">
        <v>2.2000000000000001E-4</v>
      </c>
      <c r="BT1623">
        <v>2.5999999999999998E-4</v>
      </c>
      <c r="BU1623">
        <v>1.8000000000000001E-4</v>
      </c>
      <c r="BV1623">
        <v>0.69</v>
      </c>
      <c r="BW1623">
        <v>0.84566399999999997</v>
      </c>
      <c r="BX1623">
        <v>19.899999999999999</v>
      </c>
      <c r="BY1623">
        <v>4604</v>
      </c>
      <c r="BZ1623">
        <v>214.2</v>
      </c>
      <c r="CB1623">
        <v>98.1</v>
      </c>
      <c r="CC1623">
        <v>3.3871385410000001</v>
      </c>
      <c r="CD1623">
        <v>3.3842594730000002</v>
      </c>
      <c r="CE1623">
        <v>196.26</v>
      </c>
      <c r="CF1623" t="s">
        <v>609</v>
      </c>
      <c r="CG1623">
        <v>0</v>
      </c>
      <c r="CH1623" t="s">
        <v>901</v>
      </c>
      <c r="CJ1623" t="s">
        <v>902</v>
      </c>
      <c r="CL1623">
        <v>1092</v>
      </c>
      <c r="CM1623">
        <v>1095.5</v>
      </c>
      <c r="CN1623">
        <v>1055</v>
      </c>
      <c r="CO1623">
        <v>1059.5</v>
      </c>
      <c r="CP1623">
        <v>1055</v>
      </c>
      <c r="CQ1623">
        <v>1059.5</v>
      </c>
      <c r="CU1623">
        <v>713.2</v>
      </c>
      <c r="CV1623">
        <v>708.7</v>
      </c>
      <c r="CW1623" t="s">
        <v>5446</v>
      </c>
      <c r="CX1623">
        <v>0</v>
      </c>
      <c r="CY1623" t="s">
        <v>677</v>
      </c>
    </row>
    <row r="1624" spans="2:103" hidden="1">
      <c r="B1624">
        <v>52441</v>
      </c>
      <c r="C1624" t="s">
        <v>5459</v>
      </c>
      <c r="D1624" t="s">
        <v>592</v>
      </c>
      <c r="E1624" t="s">
        <v>3163</v>
      </c>
      <c r="F1624" t="s">
        <v>594</v>
      </c>
      <c r="G1624" t="s">
        <v>5460</v>
      </c>
      <c r="H1624">
        <v>14157</v>
      </c>
      <c r="I1624" t="s">
        <v>616</v>
      </c>
      <c r="J1624" t="s">
        <v>5461</v>
      </c>
      <c r="K1624">
        <v>179</v>
      </c>
      <c r="L1624" t="s">
        <v>3028</v>
      </c>
      <c r="M1624" t="s">
        <v>3342</v>
      </c>
      <c r="N1624" t="s">
        <v>5430</v>
      </c>
      <c r="O1624" t="s">
        <v>5399</v>
      </c>
      <c r="P1624" t="s">
        <v>5431</v>
      </c>
      <c r="Q1624" t="s">
        <v>642</v>
      </c>
      <c r="R1624">
        <v>210</v>
      </c>
      <c r="S1624">
        <v>210</v>
      </c>
      <c r="T1624">
        <v>223</v>
      </c>
      <c r="U1624">
        <v>14</v>
      </c>
      <c r="V1624">
        <v>14</v>
      </c>
      <c r="W1624">
        <v>21</v>
      </c>
      <c r="Z1624">
        <v>1E-4</v>
      </c>
      <c r="AA1624">
        <v>5.9999999999999995E-4</v>
      </c>
      <c r="AB1624">
        <v>1.47E-2</v>
      </c>
      <c r="AC1624">
        <v>2.0000000000000001E-4</v>
      </c>
      <c r="AD1624" t="s">
        <v>606</v>
      </c>
      <c r="AE1624">
        <v>0.91069999999999995</v>
      </c>
      <c r="AF1624">
        <v>4.5900000000000003E-2</v>
      </c>
      <c r="AG1624">
        <v>1.43E-2</v>
      </c>
      <c r="AH1624">
        <v>2.8999999999999998E-3</v>
      </c>
      <c r="AI1624">
        <v>4.8999999999999998E-3</v>
      </c>
      <c r="AJ1624">
        <v>1.2999999999999999E-3</v>
      </c>
      <c r="AK1624">
        <v>1.6000000000000001E-3</v>
      </c>
      <c r="AL1624">
        <v>6.2E-4</v>
      </c>
      <c r="AM1624">
        <v>3.3E-4</v>
      </c>
      <c r="AN1624">
        <v>5.4000000000000001E-4</v>
      </c>
      <c r="AO1624">
        <v>8.0000000000000007E-5</v>
      </c>
      <c r="AP1624">
        <v>0</v>
      </c>
      <c r="AQ1624" t="s">
        <v>607</v>
      </c>
      <c r="AR1624" t="s">
        <v>606</v>
      </c>
      <c r="AS1624" t="s">
        <v>606</v>
      </c>
      <c r="AT1624" t="s">
        <v>606</v>
      </c>
      <c r="AU1624" t="s">
        <v>606</v>
      </c>
      <c r="BK1624">
        <v>3.1E-4</v>
      </c>
      <c r="BL1624">
        <v>4.0000000000000003E-5</v>
      </c>
      <c r="BM1624">
        <v>4.0000000000000003E-5</v>
      </c>
      <c r="BN1624">
        <v>1.0000000000000001E-5</v>
      </c>
      <c r="BO1624">
        <v>0</v>
      </c>
      <c r="BP1624">
        <v>1.0000000000000001E-5</v>
      </c>
      <c r="BQ1624">
        <v>0</v>
      </c>
      <c r="BR1624">
        <v>5.4000000000000001E-4</v>
      </c>
      <c r="BS1624">
        <v>8.0000000000000007E-5</v>
      </c>
      <c r="BT1624">
        <v>8.0000000000000007E-5</v>
      </c>
      <c r="BU1624">
        <v>1.2E-4</v>
      </c>
      <c r="BV1624">
        <v>0.622</v>
      </c>
      <c r="BW1624">
        <v>0.76232319999999998</v>
      </c>
      <c r="BX1624">
        <v>18</v>
      </c>
      <c r="BY1624">
        <v>4571.8999999999996</v>
      </c>
      <c r="BZ1624">
        <v>200.9</v>
      </c>
      <c r="CB1624">
        <v>100.5</v>
      </c>
      <c r="CC1624">
        <v>3.4700043159999998</v>
      </c>
      <c r="CD1624">
        <v>3.4670548120000002</v>
      </c>
      <c r="CE1624">
        <v>200.85</v>
      </c>
      <c r="CF1624" t="s">
        <v>609</v>
      </c>
      <c r="CG1624">
        <v>0</v>
      </c>
      <c r="CH1624" t="s">
        <v>3345</v>
      </c>
      <c r="CJ1624" t="s">
        <v>3032</v>
      </c>
      <c r="CL1624">
        <v>1466.3</v>
      </c>
      <c r="CM1624">
        <v>1477.9</v>
      </c>
      <c r="CN1624">
        <v>1342</v>
      </c>
      <c r="CO1624">
        <v>1348.7</v>
      </c>
      <c r="CU1624">
        <v>675.7</v>
      </c>
      <c r="CV1624">
        <v>672.1</v>
      </c>
      <c r="CW1624" t="s">
        <v>5462</v>
      </c>
      <c r="CX1624">
        <v>0</v>
      </c>
      <c r="CY1624" t="s">
        <v>677</v>
      </c>
    </row>
    <row r="1625" spans="2:103" hidden="1">
      <c r="B1625">
        <v>52458</v>
      </c>
      <c r="C1625" t="s">
        <v>5463</v>
      </c>
      <c r="D1625" t="s">
        <v>592</v>
      </c>
      <c r="E1625" t="s">
        <v>3163</v>
      </c>
      <c r="F1625" t="s">
        <v>594</v>
      </c>
      <c r="G1625" t="s">
        <v>5464</v>
      </c>
      <c r="H1625">
        <v>13565</v>
      </c>
      <c r="I1625" t="s">
        <v>616</v>
      </c>
      <c r="J1625" t="s">
        <v>5465</v>
      </c>
      <c r="K1625">
        <v>194</v>
      </c>
      <c r="L1625" t="s">
        <v>3028</v>
      </c>
      <c r="M1625" t="s">
        <v>5466</v>
      </c>
      <c r="N1625" t="s">
        <v>5430</v>
      </c>
      <c r="O1625" t="s">
        <v>5399</v>
      </c>
      <c r="P1625" t="s">
        <v>5437</v>
      </c>
      <c r="Q1625" t="s">
        <v>642</v>
      </c>
      <c r="R1625">
        <v>160</v>
      </c>
      <c r="S1625">
        <v>160</v>
      </c>
      <c r="T1625">
        <v>14</v>
      </c>
      <c r="U1625">
        <v>22</v>
      </c>
      <c r="V1625">
        <v>22</v>
      </c>
      <c r="W1625">
        <v>21</v>
      </c>
      <c r="Y1625" t="s">
        <v>5467</v>
      </c>
      <c r="Z1625">
        <v>1E-4</v>
      </c>
      <c r="AA1625">
        <v>2.9999999999999997E-4</v>
      </c>
      <c r="AB1625">
        <v>9.4999999999999998E-3</v>
      </c>
      <c r="AC1625">
        <v>7.3000000000000001E-3</v>
      </c>
      <c r="AD1625">
        <v>3.2000000000000002E-3</v>
      </c>
      <c r="AE1625">
        <v>0.92730000000000001</v>
      </c>
      <c r="AF1625">
        <v>3.1600000000000003E-2</v>
      </c>
      <c r="AG1625">
        <v>1.0200000000000001E-2</v>
      </c>
      <c r="AH1625">
        <v>1.8E-3</v>
      </c>
      <c r="AI1625">
        <v>3.2000000000000002E-3</v>
      </c>
      <c r="AJ1625">
        <v>8.9999999999999998E-4</v>
      </c>
      <c r="AK1625">
        <v>1.1999999999999999E-3</v>
      </c>
      <c r="AL1625">
        <v>5.4000000000000001E-4</v>
      </c>
      <c r="AM1625">
        <v>2.9999999999999997E-4</v>
      </c>
      <c r="AN1625">
        <v>7.6000000000000004E-4</v>
      </c>
      <c r="AO1625">
        <v>3.1E-4</v>
      </c>
      <c r="AP1625">
        <v>9.0000000000000006E-5</v>
      </c>
      <c r="AQ1625" t="s">
        <v>607</v>
      </c>
      <c r="AR1625" t="s">
        <v>607</v>
      </c>
      <c r="AS1625" t="s">
        <v>606</v>
      </c>
      <c r="AT1625" t="s">
        <v>606</v>
      </c>
      <c r="AU1625" t="s">
        <v>606</v>
      </c>
      <c r="BK1625">
        <v>1.2999999999999999E-4</v>
      </c>
      <c r="BL1625">
        <v>3.0000000000000001E-5</v>
      </c>
      <c r="BM1625">
        <v>1.1E-4</v>
      </c>
      <c r="BN1625">
        <v>1.0000000000000001E-5</v>
      </c>
      <c r="BO1625">
        <v>1.0000000000000001E-5</v>
      </c>
      <c r="BP1625">
        <v>6.9999999999999994E-5</v>
      </c>
      <c r="BQ1625">
        <v>1.0000000000000001E-5</v>
      </c>
      <c r="BR1625">
        <v>5.2999999999999998E-4</v>
      </c>
      <c r="BS1625">
        <v>1.2E-4</v>
      </c>
      <c r="BT1625">
        <v>1.4999999999999999E-4</v>
      </c>
      <c r="BU1625">
        <v>2.3000000000000001E-4</v>
      </c>
      <c r="BV1625">
        <v>0.61399999999999999</v>
      </c>
      <c r="BW1625">
        <v>0.75251840000000003</v>
      </c>
      <c r="BX1625">
        <v>17.8</v>
      </c>
      <c r="BY1625">
        <v>4613.3</v>
      </c>
      <c r="BZ1625">
        <v>199.7</v>
      </c>
      <c r="CB1625">
        <v>104.5</v>
      </c>
      <c r="CC1625">
        <v>3.60811394</v>
      </c>
      <c r="CD1625">
        <v>3.605047044</v>
      </c>
      <c r="CE1625">
        <v>209.78</v>
      </c>
      <c r="CF1625" t="s">
        <v>673</v>
      </c>
      <c r="CG1625">
        <v>3200</v>
      </c>
      <c r="CH1625" t="s">
        <v>3793</v>
      </c>
      <c r="CJ1625" t="s">
        <v>3794</v>
      </c>
      <c r="CL1625">
        <v>1905</v>
      </c>
      <c r="CM1625">
        <v>1914</v>
      </c>
      <c r="CN1625">
        <v>1124.5</v>
      </c>
      <c r="CO1625">
        <v>1147.2</v>
      </c>
      <c r="CU1625">
        <v>624.20000000000005</v>
      </c>
      <c r="CV1625">
        <v>620.20000000000005</v>
      </c>
      <c r="CW1625" t="s">
        <v>5462</v>
      </c>
      <c r="CX1625">
        <v>0</v>
      </c>
      <c r="CY1625" t="s">
        <v>677</v>
      </c>
    </row>
    <row r="1626" spans="2:103" hidden="1">
      <c r="B1626">
        <v>52444</v>
      </c>
      <c r="C1626" t="s">
        <v>5468</v>
      </c>
      <c r="D1626" t="s">
        <v>592</v>
      </c>
      <c r="E1626" t="s">
        <v>3163</v>
      </c>
      <c r="F1626" t="s">
        <v>594</v>
      </c>
      <c r="G1626" t="s">
        <v>5469</v>
      </c>
      <c r="H1626">
        <v>17204</v>
      </c>
      <c r="I1626" t="s">
        <v>616</v>
      </c>
      <c r="J1626" t="s">
        <v>3036</v>
      </c>
      <c r="L1626" t="s">
        <v>3028</v>
      </c>
      <c r="M1626" t="s">
        <v>3350</v>
      </c>
      <c r="N1626" t="s">
        <v>5430</v>
      </c>
      <c r="O1626" t="s">
        <v>5399</v>
      </c>
      <c r="P1626" t="s">
        <v>5431</v>
      </c>
      <c r="Q1626" t="s">
        <v>642</v>
      </c>
      <c r="R1626">
        <v>180</v>
      </c>
      <c r="S1626">
        <v>180</v>
      </c>
      <c r="T1626">
        <v>225</v>
      </c>
      <c r="U1626">
        <v>14</v>
      </c>
      <c r="V1626">
        <v>14</v>
      </c>
      <c r="W1626">
        <v>21</v>
      </c>
      <c r="Z1626">
        <v>5.0000000000000001E-4</v>
      </c>
      <c r="AA1626">
        <v>1E-4</v>
      </c>
      <c r="AB1626">
        <v>8.8000000000000005E-3</v>
      </c>
      <c r="AC1626">
        <v>4.5699999999999998E-2</v>
      </c>
      <c r="AD1626">
        <v>5.96E-2</v>
      </c>
      <c r="AE1626">
        <v>0.82440000000000002</v>
      </c>
      <c r="AF1626">
        <v>3.8800000000000001E-2</v>
      </c>
      <c r="AG1626">
        <v>1.26E-2</v>
      </c>
      <c r="AH1626">
        <v>2E-3</v>
      </c>
      <c r="AI1626">
        <v>3.5000000000000001E-3</v>
      </c>
      <c r="AJ1626">
        <v>1E-3</v>
      </c>
      <c r="AK1626">
        <v>1.1999999999999999E-3</v>
      </c>
      <c r="AL1626">
        <v>4.6000000000000001E-4</v>
      </c>
      <c r="AM1626">
        <v>2.5999999999999998E-4</v>
      </c>
      <c r="AN1626">
        <v>2.9999999999999997E-4</v>
      </c>
      <c r="AO1626">
        <v>5.0000000000000002E-5</v>
      </c>
      <c r="AP1626">
        <v>0</v>
      </c>
      <c r="AQ1626" t="s">
        <v>607</v>
      </c>
      <c r="AR1626" t="s">
        <v>607</v>
      </c>
      <c r="AS1626" t="s">
        <v>607</v>
      </c>
      <c r="AT1626" t="s">
        <v>606</v>
      </c>
      <c r="AU1626" t="s">
        <v>606</v>
      </c>
      <c r="BK1626">
        <v>1.0000000000000001E-5</v>
      </c>
      <c r="BL1626">
        <v>2.0000000000000002E-5</v>
      </c>
      <c r="BM1626">
        <v>4.0000000000000003E-5</v>
      </c>
      <c r="BN1626">
        <v>1.0000000000000001E-5</v>
      </c>
      <c r="BO1626">
        <v>1.0000000000000001E-5</v>
      </c>
      <c r="BP1626">
        <v>3.0000000000000001E-5</v>
      </c>
      <c r="BQ1626">
        <v>0</v>
      </c>
      <c r="BR1626">
        <v>4.2000000000000002E-4</v>
      </c>
      <c r="BS1626">
        <v>8.0000000000000007E-5</v>
      </c>
      <c r="BT1626">
        <v>5.0000000000000002E-5</v>
      </c>
      <c r="BU1626">
        <v>6.0000000000000002E-5</v>
      </c>
      <c r="BV1626">
        <v>0.68799999999999994</v>
      </c>
      <c r="BW1626">
        <v>0.84321279999999998</v>
      </c>
      <c r="BX1626">
        <v>19.899999999999999</v>
      </c>
      <c r="BY1626">
        <v>4971.8</v>
      </c>
      <c r="BZ1626">
        <v>215.1</v>
      </c>
      <c r="CB1626">
        <v>105.1</v>
      </c>
      <c r="CC1626">
        <v>3.628830384</v>
      </c>
      <c r="CD1626">
        <v>3.625745878</v>
      </c>
      <c r="CE1626">
        <v>211.81</v>
      </c>
      <c r="CF1626" t="s">
        <v>673</v>
      </c>
      <c r="CG1626">
        <v>59600</v>
      </c>
      <c r="CH1626" t="s">
        <v>3351</v>
      </c>
      <c r="CJ1626" t="s">
        <v>3032</v>
      </c>
      <c r="CL1626">
        <v>1172.2</v>
      </c>
      <c r="CM1626">
        <v>1181.7</v>
      </c>
      <c r="CN1626">
        <v>1150.3</v>
      </c>
      <c r="CO1626">
        <v>1163.7</v>
      </c>
      <c r="CU1626">
        <v>677</v>
      </c>
      <c r="CV1626">
        <v>673.6</v>
      </c>
      <c r="CW1626" t="s">
        <v>5462</v>
      </c>
      <c r="CX1626">
        <v>12800</v>
      </c>
      <c r="CY1626" t="s">
        <v>677</v>
      </c>
    </row>
    <row r="1627" spans="2:103" hidden="1">
      <c r="B1627">
        <v>85280</v>
      </c>
      <c r="C1627" t="s">
        <v>5470</v>
      </c>
      <c r="D1627" t="s">
        <v>592</v>
      </c>
      <c r="E1627" t="s">
        <v>3163</v>
      </c>
      <c r="F1627" t="s">
        <v>594</v>
      </c>
      <c r="G1627" t="s">
        <v>5471</v>
      </c>
      <c r="H1627">
        <v>17051</v>
      </c>
      <c r="I1627" t="s">
        <v>616</v>
      </c>
      <c r="J1627" t="s">
        <v>5472</v>
      </c>
      <c r="K1627">
        <v>178</v>
      </c>
      <c r="L1627" t="s">
        <v>3028</v>
      </c>
      <c r="M1627" t="s">
        <v>3762</v>
      </c>
      <c r="N1627" t="s">
        <v>5430</v>
      </c>
      <c r="O1627" t="s">
        <v>5399</v>
      </c>
      <c r="P1627" t="s">
        <v>5431</v>
      </c>
      <c r="Q1627" t="s">
        <v>642</v>
      </c>
      <c r="R1627">
        <v>240</v>
      </c>
      <c r="S1627">
        <v>240</v>
      </c>
      <c r="T1627">
        <v>228</v>
      </c>
      <c r="U1627">
        <v>19</v>
      </c>
      <c r="V1627">
        <v>19</v>
      </c>
      <c r="W1627">
        <v>22</v>
      </c>
      <c r="Z1627" t="s">
        <v>607</v>
      </c>
      <c r="AA1627">
        <v>1E-4</v>
      </c>
      <c r="AB1627">
        <v>9.2999999999999992E-3</v>
      </c>
      <c r="AC1627">
        <v>2.2599999999999999E-2</v>
      </c>
      <c r="AD1627">
        <v>3.1899999999999998E-2</v>
      </c>
      <c r="AE1627">
        <v>0.85060000000000002</v>
      </c>
      <c r="AF1627">
        <v>4.9200000000000001E-2</v>
      </c>
      <c r="AG1627">
        <v>1.8800000000000001E-2</v>
      </c>
      <c r="AH1627">
        <v>2.7000000000000001E-3</v>
      </c>
      <c r="AI1627">
        <v>5.7000000000000002E-3</v>
      </c>
      <c r="AJ1627">
        <v>1.5E-3</v>
      </c>
      <c r="AK1627">
        <v>2.0999999999999999E-3</v>
      </c>
      <c r="AL1627">
        <v>1E-3</v>
      </c>
      <c r="AM1627">
        <v>6.3000000000000003E-4</v>
      </c>
      <c r="AN1627">
        <v>1.17E-3</v>
      </c>
      <c r="AO1627">
        <v>3.2000000000000003E-4</v>
      </c>
      <c r="AP1627">
        <v>9.0000000000000006E-5</v>
      </c>
      <c r="AQ1627" t="s">
        <v>607</v>
      </c>
      <c r="AR1627" t="s">
        <v>607</v>
      </c>
      <c r="AS1627" t="s">
        <v>607</v>
      </c>
      <c r="AT1627" t="s">
        <v>607</v>
      </c>
      <c r="AU1627" t="s">
        <v>606</v>
      </c>
      <c r="BK1627">
        <v>9.0000000000000006E-5</v>
      </c>
      <c r="BL1627">
        <v>3.0000000000000001E-5</v>
      </c>
      <c r="BM1627">
        <v>1.1E-4</v>
      </c>
      <c r="BN1627">
        <v>1.0000000000000001E-5</v>
      </c>
      <c r="BO1627">
        <v>1.0000000000000001E-5</v>
      </c>
      <c r="BP1627">
        <v>6.0000000000000002E-5</v>
      </c>
      <c r="BQ1627">
        <v>1.0000000000000001E-5</v>
      </c>
      <c r="BR1627">
        <v>9.7000000000000005E-4</v>
      </c>
      <c r="BS1627">
        <v>2.5000000000000001E-4</v>
      </c>
      <c r="BT1627">
        <v>3.3E-4</v>
      </c>
      <c r="BU1627">
        <v>4.2000000000000002E-4</v>
      </c>
      <c r="BV1627">
        <v>0.67700000000000005</v>
      </c>
      <c r="BW1627">
        <v>0.8297312</v>
      </c>
      <c r="BX1627">
        <v>19.600000000000001</v>
      </c>
      <c r="BY1627">
        <v>4777.8</v>
      </c>
      <c r="BZ1627">
        <v>212.1</v>
      </c>
      <c r="CB1627">
        <v>102.5</v>
      </c>
      <c r="CC1627">
        <v>3.5390591279999999</v>
      </c>
      <c r="CD1627">
        <v>3.5360509279999999</v>
      </c>
      <c r="CE1627">
        <v>206.55</v>
      </c>
      <c r="CF1627" t="s">
        <v>673</v>
      </c>
      <c r="CG1627">
        <v>31900</v>
      </c>
      <c r="CH1627" t="s">
        <v>5473</v>
      </c>
      <c r="CJ1627" t="s">
        <v>5474</v>
      </c>
      <c r="CL1627">
        <v>1164.3</v>
      </c>
      <c r="CM1627">
        <v>1168.9000000000001</v>
      </c>
      <c r="CN1627">
        <v>1140.2</v>
      </c>
      <c r="CO1627">
        <v>1153.5999999999999</v>
      </c>
      <c r="CP1627">
        <v>1140.2</v>
      </c>
      <c r="CQ1627">
        <v>1153.5999999999999</v>
      </c>
      <c r="CU1627">
        <v>649.20000000000005</v>
      </c>
      <c r="CV1627">
        <v>646.20000000000005</v>
      </c>
      <c r="CW1627" t="s">
        <v>5462</v>
      </c>
      <c r="CX1627">
        <v>20600</v>
      </c>
      <c r="CY1627" t="s">
        <v>677</v>
      </c>
    </row>
    <row r="1628" spans="2:103" hidden="1">
      <c r="B1628">
        <v>52368</v>
      </c>
      <c r="C1628" t="s">
        <v>4800</v>
      </c>
      <c r="D1628" t="s">
        <v>592</v>
      </c>
      <c r="E1628" t="s">
        <v>3163</v>
      </c>
      <c r="F1628" t="s">
        <v>594</v>
      </c>
      <c r="G1628" t="s">
        <v>5475</v>
      </c>
      <c r="H1628">
        <v>15204</v>
      </c>
      <c r="I1628" t="s">
        <v>616</v>
      </c>
      <c r="J1628" t="s">
        <v>3761</v>
      </c>
      <c r="K1628">
        <v>9560</v>
      </c>
      <c r="L1628" t="s">
        <v>3028</v>
      </c>
      <c r="M1628" t="s">
        <v>4078</v>
      </c>
      <c r="N1628" t="s">
        <v>5430</v>
      </c>
      <c r="O1628" t="s">
        <v>5399</v>
      </c>
      <c r="P1628" t="s">
        <v>5431</v>
      </c>
      <c r="Q1628" t="s">
        <v>642</v>
      </c>
      <c r="R1628">
        <v>100</v>
      </c>
      <c r="S1628">
        <v>100</v>
      </c>
      <c r="T1628">
        <v>127</v>
      </c>
      <c r="U1628">
        <v>20</v>
      </c>
      <c r="V1628">
        <v>20</v>
      </c>
      <c r="W1628">
        <v>22</v>
      </c>
      <c r="Z1628" t="s">
        <v>607</v>
      </c>
      <c r="AA1628" t="s">
        <v>607</v>
      </c>
      <c r="AB1628">
        <v>9.7999999999999997E-3</v>
      </c>
      <c r="AC1628">
        <v>2.3800000000000002E-2</v>
      </c>
      <c r="AD1628">
        <v>3.44E-2</v>
      </c>
      <c r="AE1628">
        <v>0.83160000000000001</v>
      </c>
      <c r="AF1628">
        <v>5.67E-2</v>
      </c>
      <c r="AG1628">
        <v>2.1899999999999999E-2</v>
      </c>
      <c r="AH1628">
        <v>3.8999999999999998E-3</v>
      </c>
      <c r="AI1628">
        <v>6.7999999999999996E-3</v>
      </c>
      <c r="AJ1628">
        <v>2E-3</v>
      </c>
      <c r="AK1628">
        <v>2.3999999999999998E-3</v>
      </c>
      <c r="AL1628">
        <v>1.2099999999999999E-3</v>
      </c>
      <c r="AM1628">
        <v>7.3999999999999999E-4</v>
      </c>
      <c r="AN1628">
        <v>1.5299999999999999E-3</v>
      </c>
      <c r="AO1628">
        <v>4.0999999999999999E-4</v>
      </c>
      <c r="AP1628">
        <v>9.0000000000000006E-5</v>
      </c>
      <c r="AQ1628" t="s">
        <v>607</v>
      </c>
      <c r="AR1628" t="s">
        <v>607</v>
      </c>
      <c r="AS1628" t="s">
        <v>607</v>
      </c>
      <c r="AT1628" t="s">
        <v>606</v>
      </c>
      <c r="AU1628" t="s">
        <v>606</v>
      </c>
      <c r="BK1628">
        <v>8.0000000000000007E-5</v>
      </c>
      <c r="BL1628">
        <v>5.0000000000000002E-5</v>
      </c>
      <c r="BM1628">
        <v>1.2999999999999999E-4</v>
      </c>
      <c r="BN1628">
        <v>1.0000000000000001E-5</v>
      </c>
      <c r="BO1628">
        <v>1.0000000000000001E-5</v>
      </c>
      <c r="BP1628">
        <v>6.9999999999999994E-5</v>
      </c>
      <c r="BQ1628">
        <v>1.0000000000000001E-5</v>
      </c>
      <c r="BR1628">
        <v>1.14E-3</v>
      </c>
      <c r="BS1628">
        <v>3.1E-4</v>
      </c>
      <c r="BT1628">
        <v>3.6999999999999999E-4</v>
      </c>
      <c r="BU1628">
        <v>5.4000000000000001E-4</v>
      </c>
      <c r="BV1628">
        <v>0.69599999999999995</v>
      </c>
      <c r="BW1628">
        <v>0.85301760000000004</v>
      </c>
      <c r="BX1628">
        <v>20.100000000000001</v>
      </c>
      <c r="BY1628">
        <v>4787.1000000000004</v>
      </c>
      <c r="BZ1628">
        <v>215.3</v>
      </c>
      <c r="CB1628">
        <v>103.4</v>
      </c>
      <c r="CC1628">
        <v>3.5701337940000002</v>
      </c>
      <c r="CD1628">
        <v>3.56709918</v>
      </c>
      <c r="CE1628">
        <v>208.74</v>
      </c>
      <c r="CF1628" t="s">
        <v>673</v>
      </c>
      <c r="CG1628">
        <v>34400</v>
      </c>
      <c r="CH1628" t="s">
        <v>3765</v>
      </c>
      <c r="CJ1628" t="s">
        <v>3766</v>
      </c>
      <c r="CU1628">
        <v>630.6</v>
      </c>
      <c r="CV1628">
        <v>626.4</v>
      </c>
      <c r="CW1628" t="s">
        <v>5462</v>
      </c>
      <c r="CX1628">
        <v>27000</v>
      </c>
      <c r="CY1628" t="s">
        <v>677</v>
      </c>
    </row>
    <row r="1629" spans="2:103" hidden="1">
      <c r="B1629">
        <v>52296</v>
      </c>
      <c r="C1629" t="s">
        <v>4075</v>
      </c>
      <c r="D1629" t="s">
        <v>592</v>
      </c>
      <c r="E1629" t="s">
        <v>3163</v>
      </c>
      <c r="F1629" t="s">
        <v>594</v>
      </c>
      <c r="G1629" t="s">
        <v>5476</v>
      </c>
      <c r="H1629">
        <v>10144</v>
      </c>
      <c r="I1629" t="s">
        <v>616</v>
      </c>
      <c r="J1629" t="s">
        <v>4077</v>
      </c>
      <c r="K1629">
        <v>507</v>
      </c>
      <c r="L1629" t="s">
        <v>2923</v>
      </c>
      <c r="M1629" t="s">
        <v>4078</v>
      </c>
      <c r="N1629" t="s">
        <v>5477</v>
      </c>
      <c r="O1629" t="s">
        <v>5478</v>
      </c>
      <c r="P1629" t="s">
        <v>5479</v>
      </c>
      <c r="Q1629" t="s">
        <v>823</v>
      </c>
      <c r="R1629">
        <v>300</v>
      </c>
      <c r="S1629">
        <v>300</v>
      </c>
      <c r="T1629">
        <v>342</v>
      </c>
      <c r="U1629">
        <v>19</v>
      </c>
      <c r="V1629">
        <v>19</v>
      </c>
      <c r="W1629">
        <v>21</v>
      </c>
      <c r="Y1629" t="s">
        <v>5480</v>
      </c>
      <c r="Z1629" t="s">
        <v>607</v>
      </c>
      <c r="AA1629">
        <v>2.0000000000000001E-4</v>
      </c>
      <c r="AB1629">
        <v>7.4000000000000003E-3</v>
      </c>
      <c r="AC1629">
        <v>1.66E-2</v>
      </c>
      <c r="AD1629">
        <v>5.1000000000000004E-3</v>
      </c>
      <c r="AE1629">
        <v>0.82950000000000002</v>
      </c>
      <c r="AF1629">
        <v>7.8200000000000006E-2</v>
      </c>
      <c r="AG1629">
        <v>3.5200000000000002E-2</v>
      </c>
      <c r="AH1629">
        <v>4.7999999999999996E-3</v>
      </c>
      <c r="AI1629">
        <v>1.03E-2</v>
      </c>
      <c r="AJ1629">
        <v>3.0999999999999999E-3</v>
      </c>
      <c r="AK1629">
        <v>3.3E-3</v>
      </c>
      <c r="AL1629">
        <v>1.5900000000000001E-3</v>
      </c>
      <c r="AM1629">
        <v>5.6999999999999998E-4</v>
      </c>
      <c r="AN1629">
        <v>1.06E-3</v>
      </c>
      <c r="AO1629">
        <v>4.0000000000000003E-5</v>
      </c>
      <c r="AP1629">
        <v>0</v>
      </c>
      <c r="AQ1629" t="s">
        <v>607</v>
      </c>
      <c r="AR1629" t="s">
        <v>607</v>
      </c>
      <c r="AS1629" t="s">
        <v>607</v>
      </c>
      <c r="AT1629" t="s">
        <v>606</v>
      </c>
      <c r="AU1629" t="s">
        <v>606</v>
      </c>
      <c r="BK1629">
        <v>2.0000000000000001E-4</v>
      </c>
      <c r="BL1629">
        <v>6.0000000000000002E-5</v>
      </c>
      <c r="BM1629">
        <v>2.0000000000000001E-4</v>
      </c>
      <c r="BN1629">
        <v>1.0000000000000001E-5</v>
      </c>
      <c r="BO1629">
        <v>1.0000000000000001E-5</v>
      </c>
      <c r="BP1629">
        <v>4.0000000000000003E-5</v>
      </c>
      <c r="BQ1629">
        <v>0</v>
      </c>
      <c r="BR1629">
        <v>1.25E-3</v>
      </c>
      <c r="BS1629">
        <v>3.6000000000000002E-4</v>
      </c>
      <c r="BT1629">
        <v>4.6999999999999999E-4</v>
      </c>
      <c r="BU1629">
        <v>4.4000000000000002E-4</v>
      </c>
      <c r="BV1629">
        <v>0.70099999999999996</v>
      </c>
      <c r="BW1629">
        <v>0.85914559999999995</v>
      </c>
      <c r="BX1629">
        <v>20.2</v>
      </c>
      <c r="BY1629">
        <v>4637.3</v>
      </c>
      <c r="BZ1629">
        <v>215.5</v>
      </c>
      <c r="CB1629">
        <v>97.3</v>
      </c>
      <c r="CC1629">
        <v>3.3595166160000001</v>
      </c>
      <c r="CD1629">
        <v>3.3566610269999999</v>
      </c>
      <c r="CE1629">
        <v>194.59</v>
      </c>
      <c r="CF1629" t="s">
        <v>673</v>
      </c>
      <c r="CG1629">
        <v>5100</v>
      </c>
      <c r="CH1629" t="s">
        <v>4079</v>
      </c>
      <c r="CJ1629" t="s">
        <v>2928</v>
      </c>
      <c r="CU1629">
        <v>842.1</v>
      </c>
      <c r="CV1629">
        <v>837.8</v>
      </c>
      <c r="CW1629" t="s">
        <v>5481</v>
      </c>
      <c r="CX1629">
        <v>1100</v>
      </c>
      <c r="CY1629" t="s">
        <v>677</v>
      </c>
    </row>
    <row r="1630" spans="2:103" hidden="1">
      <c r="B1630">
        <v>52299</v>
      </c>
      <c r="C1630" t="s">
        <v>5136</v>
      </c>
      <c r="D1630" t="s">
        <v>592</v>
      </c>
      <c r="E1630" t="s">
        <v>3163</v>
      </c>
      <c r="F1630" t="s">
        <v>594</v>
      </c>
      <c r="G1630" t="s">
        <v>5482</v>
      </c>
      <c r="H1630">
        <v>8016</v>
      </c>
      <c r="I1630" t="s">
        <v>616</v>
      </c>
      <c r="J1630" t="s">
        <v>3669</v>
      </c>
      <c r="K1630">
        <v>16092</v>
      </c>
      <c r="L1630" t="s">
        <v>2923</v>
      </c>
      <c r="M1630" t="s">
        <v>5138</v>
      </c>
      <c r="N1630" t="s">
        <v>5477</v>
      </c>
      <c r="O1630" t="s">
        <v>5478</v>
      </c>
      <c r="P1630" t="s">
        <v>5479</v>
      </c>
      <c r="Q1630" t="s">
        <v>642</v>
      </c>
      <c r="R1630">
        <v>310</v>
      </c>
      <c r="S1630">
        <v>310</v>
      </c>
      <c r="T1630">
        <v>350</v>
      </c>
      <c r="U1630">
        <v>21</v>
      </c>
      <c r="V1630">
        <v>21</v>
      </c>
      <c r="W1630">
        <v>21</v>
      </c>
      <c r="Z1630">
        <v>1E-4</v>
      </c>
      <c r="AA1630">
        <v>1E-4</v>
      </c>
      <c r="AB1630">
        <v>2.8E-3</v>
      </c>
      <c r="AC1630">
        <v>2.6100000000000002E-2</v>
      </c>
      <c r="AD1630">
        <v>2.18E-2</v>
      </c>
      <c r="AE1630">
        <v>0.82399999999999995</v>
      </c>
      <c r="AF1630">
        <v>7.7100000000000002E-2</v>
      </c>
      <c r="AG1630">
        <v>2.3599999999999999E-2</v>
      </c>
      <c r="AH1630">
        <v>3.2000000000000002E-3</v>
      </c>
      <c r="AI1630">
        <v>7.4000000000000003E-3</v>
      </c>
      <c r="AJ1630">
        <v>2.5000000000000001E-3</v>
      </c>
      <c r="AK1630">
        <v>2.8999999999999998E-3</v>
      </c>
      <c r="AL1630">
        <v>1.92E-3</v>
      </c>
      <c r="AM1630">
        <v>7.9000000000000001E-4</v>
      </c>
      <c r="AN1630">
        <v>1.7799999999999999E-3</v>
      </c>
      <c r="AO1630">
        <v>2.0000000000000001E-4</v>
      </c>
      <c r="AP1630">
        <v>0</v>
      </c>
      <c r="AQ1630" t="s">
        <v>607</v>
      </c>
      <c r="AR1630" t="s">
        <v>607</v>
      </c>
      <c r="AS1630" t="s">
        <v>607</v>
      </c>
      <c r="AT1630" t="s">
        <v>607</v>
      </c>
      <c r="AU1630" t="s">
        <v>606</v>
      </c>
      <c r="BK1630">
        <v>1.4999999999999999E-4</v>
      </c>
      <c r="BL1630">
        <v>4.0000000000000003E-5</v>
      </c>
      <c r="BM1630">
        <v>3.4000000000000002E-4</v>
      </c>
      <c r="BN1630">
        <v>2.0000000000000002E-5</v>
      </c>
      <c r="BO1630">
        <v>0</v>
      </c>
      <c r="BP1630">
        <v>8.0000000000000007E-5</v>
      </c>
      <c r="BQ1630">
        <v>0</v>
      </c>
      <c r="BR1630">
        <v>1.74E-3</v>
      </c>
      <c r="BS1630">
        <v>4.6999999999999999E-4</v>
      </c>
      <c r="BT1630">
        <v>3.8999999999999999E-4</v>
      </c>
      <c r="BU1630">
        <v>4.8000000000000001E-4</v>
      </c>
      <c r="BV1630">
        <v>0.70499999999999996</v>
      </c>
      <c r="BW1630">
        <v>0.86404800000000004</v>
      </c>
      <c r="BX1630">
        <v>20.399999999999999</v>
      </c>
      <c r="BY1630">
        <v>4747.3</v>
      </c>
      <c r="BZ1630">
        <v>217.3</v>
      </c>
      <c r="CB1630">
        <v>100.3</v>
      </c>
      <c r="CC1630">
        <v>3.4630988349999998</v>
      </c>
      <c r="CD1630">
        <v>3.4601552010000001</v>
      </c>
      <c r="CE1630">
        <v>201.53</v>
      </c>
      <c r="CF1630" t="s">
        <v>673</v>
      </c>
      <c r="CG1630">
        <v>21800</v>
      </c>
      <c r="CH1630" t="s">
        <v>3670</v>
      </c>
      <c r="CJ1630" t="s">
        <v>2928</v>
      </c>
      <c r="CL1630">
        <v>1304.2</v>
      </c>
      <c r="CM1630">
        <v>1320</v>
      </c>
      <c r="CN1630">
        <v>1304.2</v>
      </c>
      <c r="CO1630">
        <v>1306.8</v>
      </c>
      <c r="CU1630">
        <v>841.3</v>
      </c>
      <c r="CV1630">
        <v>837.3</v>
      </c>
      <c r="CW1630" t="s">
        <v>5481</v>
      </c>
      <c r="CX1630">
        <v>17600</v>
      </c>
      <c r="CY1630" t="s">
        <v>677</v>
      </c>
    </row>
    <row r="1631" spans="2:103" hidden="1">
      <c r="B1631">
        <v>85445</v>
      </c>
      <c r="C1631" t="s">
        <v>2920</v>
      </c>
      <c r="D1631" t="s">
        <v>592</v>
      </c>
      <c r="E1631" t="s">
        <v>3163</v>
      </c>
      <c r="F1631" t="s">
        <v>594</v>
      </c>
      <c r="G1631" t="s">
        <v>5483</v>
      </c>
      <c r="H1631">
        <v>13643</v>
      </c>
      <c r="I1631" t="s">
        <v>616</v>
      </c>
      <c r="J1631" t="s">
        <v>2922</v>
      </c>
      <c r="L1631" t="s">
        <v>2923</v>
      </c>
      <c r="N1631" t="s">
        <v>5477</v>
      </c>
      <c r="O1631" t="s">
        <v>5478</v>
      </c>
      <c r="P1631" t="s">
        <v>5479</v>
      </c>
      <c r="Q1631" t="s">
        <v>5074</v>
      </c>
      <c r="R1631">
        <v>4400</v>
      </c>
      <c r="S1631">
        <v>4400</v>
      </c>
      <c r="T1631">
        <v>3516</v>
      </c>
      <c r="U1631">
        <v>30</v>
      </c>
      <c r="V1631">
        <v>30</v>
      </c>
      <c r="W1631">
        <v>23</v>
      </c>
      <c r="Z1631" t="s">
        <v>607</v>
      </c>
      <c r="AA1631">
        <v>2.0000000000000001E-4</v>
      </c>
      <c r="AB1631">
        <v>4.4000000000000003E-3</v>
      </c>
      <c r="AC1631">
        <v>1.6299999999999999E-2</v>
      </c>
      <c r="AD1631">
        <v>5.3E-3</v>
      </c>
      <c r="AE1631">
        <v>0.80889999999999995</v>
      </c>
      <c r="AF1631">
        <v>7.9399999999999998E-2</v>
      </c>
      <c r="AG1631">
        <v>3.8100000000000002E-2</v>
      </c>
      <c r="AH1631">
        <v>5.4999999999999997E-3</v>
      </c>
      <c r="AI1631">
        <v>1.24E-2</v>
      </c>
      <c r="AJ1631">
        <v>4.7000000000000002E-3</v>
      </c>
      <c r="AK1631">
        <v>5.7000000000000002E-3</v>
      </c>
      <c r="AL1631">
        <v>3.7499999999999999E-3</v>
      </c>
      <c r="AM1631">
        <v>1.9E-3</v>
      </c>
      <c r="AN1631">
        <v>3.5400000000000002E-3</v>
      </c>
      <c r="AO1631">
        <v>2.0000000000000001E-4</v>
      </c>
      <c r="AP1631">
        <v>8.0000000000000007E-5</v>
      </c>
      <c r="AQ1631" t="s">
        <v>607</v>
      </c>
      <c r="AR1631" t="s">
        <v>607</v>
      </c>
      <c r="AS1631" t="s">
        <v>606</v>
      </c>
      <c r="AT1631" t="s">
        <v>606</v>
      </c>
      <c r="AU1631" t="s">
        <v>606</v>
      </c>
      <c r="BK1631">
        <v>6.8999999999999997E-4</v>
      </c>
      <c r="BL1631">
        <v>1.1E-4</v>
      </c>
      <c r="BM1631">
        <v>8.1999999999999998E-4</v>
      </c>
      <c r="BN1631">
        <v>3.0000000000000001E-5</v>
      </c>
      <c r="BO1631">
        <v>3.0000000000000001E-5</v>
      </c>
      <c r="BP1631">
        <v>1.3999999999999999E-4</v>
      </c>
      <c r="BQ1631">
        <v>2.0000000000000002E-5</v>
      </c>
      <c r="BR1631">
        <v>3.3400000000000001E-3</v>
      </c>
      <c r="BS1631">
        <v>1.1000000000000001E-3</v>
      </c>
      <c r="BT1631">
        <v>1.6100000000000001E-3</v>
      </c>
      <c r="BU1631">
        <v>1.74E-3</v>
      </c>
      <c r="BV1631">
        <v>0.751</v>
      </c>
      <c r="BW1631">
        <v>0.92042559999999995</v>
      </c>
      <c r="BX1631">
        <v>21.7</v>
      </c>
      <c r="BY1631">
        <v>4614.8999999999996</v>
      </c>
      <c r="BZ1631">
        <v>222.7</v>
      </c>
      <c r="CB1631">
        <v>97.8</v>
      </c>
      <c r="CC1631">
        <v>3.3767803189999999</v>
      </c>
      <c r="CD1631">
        <v>3.3739100560000002</v>
      </c>
      <c r="CE1631">
        <v>195.52</v>
      </c>
      <c r="CF1631" t="s">
        <v>673</v>
      </c>
      <c r="CG1631">
        <v>5300</v>
      </c>
      <c r="CH1631" t="s">
        <v>3805</v>
      </c>
      <c r="CI1631" t="s">
        <v>5075</v>
      </c>
      <c r="CJ1631" t="s">
        <v>2928</v>
      </c>
      <c r="CW1631" t="s">
        <v>5484</v>
      </c>
      <c r="CX1631">
        <v>3600</v>
      </c>
      <c r="CY1631" t="s">
        <v>677</v>
      </c>
    </row>
    <row r="1632" spans="2:103" hidden="1">
      <c r="B1632">
        <v>52290</v>
      </c>
      <c r="C1632" t="s">
        <v>4116</v>
      </c>
      <c r="D1632" t="s">
        <v>592</v>
      </c>
      <c r="E1632" t="s">
        <v>3163</v>
      </c>
      <c r="F1632" t="s">
        <v>594</v>
      </c>
      <c r="G1632" t="s">
        <v>5485</v>
      </c>
      <c r="H1632">
        <v>17788</v>
      </c>
      <c r="I1632" t="s">
        <v>616</v>
      </c>
      <c r="J1632" t="s">
        <v>4118</v>
      </c>
      <c r="K1632">
        <v>8567</v>
      </c>
      <c r="L1632" t="s">
        <v>2923</v>
      </c>
      <c r="M1632" t="s">
        <v>852</v>
      </c>
      <c r="N1632" t="s">
        <v>5477</v>
      </c>
      <c r="O1632" t="s">
        <v>5478</v>
      </c>
      <c r="P1632" t="s">
        <v>5479</v>
      </c>
      <c r="Q1632" t="s">
        <v>642</v>
      </c>
      <c r="R1632">
        <v>450</v>
      </c>
      <c r="S1632">
        <v>450</v>
      </c>
      <c r="T1632">
        <v>333</v>
      </c>
      <c r="U1632">
        <v>17</v>
      </c>
      <c r="V1632">
        <v>17</v>
      </c>
      <c r="W1632">
        <v>21</v>
      </c>
      <c r="Z1632">
        <v>1E-4</v>
      </c>
      <c r="AA1632">
        <v>2.9999999999999997E-4</v>
      </c>
      <c r="AB1632">
        <v>7.9000000000000008E-3</v>
      </c>
      <c r="AC1632">
        <v>6.8999999999999999E-3</v>
      </c>
      <c r="AD1632" t="s">
        <v>606</v>
      </c>
      <c r="AE1632">
        <v>0.82689999999999997</v>
      </c>
      <c r="AF1632">
        <v>8.3599999999999994E-2</v>
      </c>
      <c r="AG1632">
        <v>4.6600000000000003E-2</v>
      </c>
      <c r="AH1632">
        <v>4.8999999999999998E-3</v>
      </c>
      <c r="AI1632">
        <v>1.14E-2</v>
      </c>
      <c r="AJ1632">
        <v>2.7000000000000001E-3</v>
      </c>
      <c r="AK1632">
        <v>3.0000000000000001E-3</v>
      </c>
      <c r="AL1632">
        <v>1.39E-3</v>
      </c>
      <c r="AM1632">
        <v>4.6999999999999999E-4</v>
      </c>
      <c r="AN1632">
        <v>1.01E-3</v>
      </c>
      <c r="AO1632">
        <v>3.0000000000000001E-5</v>
      </c>
      <c r="AP1632">
        <v>0</v>
      </c>
      <c r="AQ1632" t="s">
        <v>607</v>
      </c>
      <c r="AR1632" t="s">
        <v>607</v>
      </c>
      <c r="AS1632" t="s">
        <v>606</v>
      </c>
      <c r="AT1632" t="s">
        <v>606</v>
      </c>
      <c r="AU1632" t="s">
        <v>606</v>
      </c>
      <c r="BK1632">
        <v>1.4999999999999999E-4</v>
      </c>
      <c r="BL1632">
        <v>3.0000000000000001E-5</v>
      </c>
      <c r="BM1632">
        <v>1.3999999999999999E-4</v>
      </c>
      <c r="BN1632">
        <v>1.0000000000000001E-5</v>
      </c>
      <c r="BO1632">
        <v>1.0000000000000001E-5</v>
      </c>
      <c r="BP1632">
        <v>5.0000000000000002E-5</v>
      </c>
      <c r="BQ1632">
        <v>0</v>
      </c>
      <c r="BR1632">
        <v>9.7999999999999997E-4</v>
      </c>
      <c r="BS1632">
        <v>4.0000000000000002E-4</v>
      </c>
      <c r="BT1632">
        <v>4.8000000000000001E-4</v>
      </c>
      <c r="BU1632">
        <v>5.5000000000000003E-4</v>
      </c>
      <c r="BV1632">
        <v>0.70199999999999996</v>
      </c>
      <c r="BW1632">
        <v>0.8603712</v>
      </c>
      <c r="BX1632">
        <v>20.3</v>
      </c>
      <c r="BY1632">
        <v>4584.7</v>
      </c>
      <c r="BZ1632">
        <v>216.1</v>
      </c>
      <c r="CB1632">
        <v>98.4</v>
      </c>
      <c r="CC1632">
        <v>3.3974967629999999</v>
      </c>
      <c r="CD1632">
        <v>3.3946088909999999</v>
      </c>
      <c r="CE1632">
        <v>197.22</v>
      </c>
      <c r="CF1632" t="s">
        <v>609</v>
      </c>
      <c r="CG1632">
        <v>0</v>
      </c>
      <c r="CH1632" t="s">
        <v>4122</v>
      </c>
      <c r="CJ1632" t="s">
        <v>3690</v>
      </c>
      <c r="CU1632">
        <v>810.5</v>
      </c>
      <c r="CV1632">
        <v>804.3</v>
      </c>
      <c r="CW1632" t="s">
        <v>5486</v>
      </c>
      <c r="CX1632">
        <v>0</v>
      </c>
      <c r="CY1632" t="s">
        <v>677</v>
      </c>
    </row>
    <row r="1633" spans="1:103" hidden="1">
      <c r="B1633">
        <v>52325</v>
      </c>
      <c r="C1633" t="s">
        <v>4758</v>
      </c>
      <c r="D1633" t="s">
        <v>592</v>
      </c>
      <c r="E1633" t="s">
        <v>3163</v>
      </c>
      <c r="F1633" t="s">
        <v>594</v>
      </c>
      <c r="G1633" t="s">
        <v>5487</v>
      </c>
      <c r="H1633">
        <v>16639</v>
      </c>
      <c r="I1633" t="s">
        <v>616</v>
      </c>
      <c r="J1633" t="s">
        <v>3685</v>
      </c>
      <c r="K1633">
        <v>10594</v>
      </c>
      <c r="L1633" t="s">
        <v>2923</v>
      </c>
      <c r="M1633" t="s">
        <v>3900</v>
      </c>
      <c r="N1633" t="s">
        <v>5477</v>
      </c>
      <c r="O1633" t="s">
        <v>5478</v>
      </c>
      <c r="P1633" t="s">
        <v>5479</v>
      </c>
      <c r="Q1633" t="s">
        <v>642</v>
      </c>
      <c r="R1633">
        <v>440</v>
      </c>
      <c r="S1633">
        <v>440</v>
      </c>
      <c r="T1633">
        <v>361</v>
      </c>
      <c r="U1633">
        <v>17</v>
      </c>
      <c r="V1633">
        <v>17</v>
      </c>
      <c r="W1633">
        <v>21</v>
      </c>
      <c r="Y1633" t="s">
        <v>3605</v>
      </c>
      <c r="Z1633" t="s">
        <v>607</v>
      </c>
      <c r="AA1633">
        <v>1E-4</v>
      </c>
      <c r="AB1633">
        <v>2.8E-3</v>
      </c>
      <c r="AC1633">
        <v>2.3599999999999999E-2</v>
      </c>
      <c r="AD1633">
        <v>4.7000000000000002E-3</v>
      </c>
      <c r="AE1633">
        <v>0.84309999999999996</v>
      </c>
      <c r="AF1633">
        <v>7.22E-2</v>
      </c>
      <c r="AG1633">
        <v>2.8400000000000002E-2</v>
      </c>
      <c r="AH1633">
        <v>4.7000000000000002E-3</v>
      </c>
      <c r="AI1633">
        <v>8.6999999999999994E-3</v>
      </c>
      <c r="AJ1633">
        <v>2.8999999999999998E-3</v>
      </c>
      <c r="AK1633">
        <v>2.8999999999999998E-3</v>
      </c>
      <c r="AL1633">
        <v>1.4E-3</v>
      </c>
      <c r="AM1633">
        <v>4.2000000000000002E-4</v>
      </c>
      <c r="AN1633">
        <v>1.0300000000000001E-3</v>
      </c>
      <c r="AO1633">
        <v>1.2E-4</v>
      </c>
      <c r="AP1633">
        <v>0</v>
      </c>
      <c r="AQ1633" t="s">
        <v>607</v>
      </c>
      <c r="AR1633" t="s">
        <v>607</v>
      </c>
      <c r="AS1633" t="s">
        <v>607</v>
      </c>
      <c r="AT1633" t="s">
        <v>607</v>
      </c>
      <c r="AU1633" t="s">
        <v>606</v>
      </c>
      <c r="BK1633">
        <v>2.5000000000000001E-4</v>
      </c>
      <c r="BL1633">
        <v>6.0000000000000002E-5</v>
      </c>
      <c r="BM1633">
        <v>2.7E-4</v>
      </c>
      <c r="BN1633">
        <v>1.0000000000000001E-5</v>
      </c>
      <c r="BO1633">
        <v>1.0000000000000001E-5</v>
      </c>
      <c r="BP1633">
        <v>6.0000000000000002E-5</v>
      </c>
      <c r="BQ1633">
        <v>0</v>
      </c>
      <c r="BR1633">
        <v>1.14E-3</v>
      </c>
      <c r="BS1633">
        <v>2.9999999999999997E-4</v>
      </c>
      <c r="BT1633">
        <v>4.2999999999999999E-4</v>
      </c>
      <c r="BU1633">
        <v>4.0000000000000002E-4</v>
      </c>
      <c r="BV1633">
        <v>0.69199999999999995</v>
      </c>
      <c r="BW1633">
        <v>0.84811519999999996</v>
      </c>
      <c r="BX1633">
        <v>20</v>
      </c>
      <c r="BY1633">
        <v>4664</v>
      </c>
      <c r="BZ1633">
        <v>214</v>
      </c>
      <c r="CB1633">
        <v>97.6</v>
      </c>
      <c r="CC1633">
        <v>3.3698748379999999</v>
      </c>
      <c r="CD1633">
        <v>3.367010445</v>
      </c>
      <c r="CE1633">
        <v>194.28</v>
      </c>
      <c r="CF1633" t="s">
        <v>673</v>
      </c>
      <c r="CG1633">
        <v>4700</v>
      </c>
      <c r="CH1633" t="s">
        <v>3689</v>
      </c>
      <c r="CJ1633" t="s">
        <v>3690</v>
      </c>
      <c r="CL1633">
        <v>1542</v>
      </c>
      <c r="CM1633">
        <v>1546</v>
      </c>
      <c r="CN1633">
        <v>1535</v>
      </c>
      <c r="CO1633">
        <v>1546</v>
      </c>
      <c r="CP1633">
        <v>1189</v>
      </c>
      <c r="CQ1633">
        <v>1204.5</v>
      </c>
      <c r="CU1633">
        <v>809.5</v>
      </c>
      <c r="CV1633">
        <v>805.4</v>
      </c>
      <c r="CW1633" t="s">
        <v>5486</v>
      </c>
      <c r="CX1633">
        <v>2100</v>
      </c>
      <c r="CY1633" t="s">
        <v>677</v>
      </c>
    </row>
    <row r="1634" spans="1:103" hidden="1">
      <c r="B1634">
        <v>52293</v>
      </c>
      <c r="C1634" t="s">
        <v>3672</v>
      </c>
      <c r="D1634" t="s">
        <v>592</v>
      </c>
      <c r="E1634" t="s">
        <v>3163</v>
      </c>
      <c r="F1634" t="s">
        <v>594</v>
      </c>
      <c r="G1634" t="s">
        <v>5488</v>
      </c>
      <c r="H1634">
        <v>20985</v>
      </c>
      <c r="I1634" t="s">
        <v>616</v>
      </c>
      <c r="J1634" t="s">
        <v>3674</v>
      </c>
      <c r="K1634">
        <v>9263</v>
      </c>
      <c r="L1634" t="s">
        <v>2923</v>
      </c>
      <c r="M1634" t="s">
        <v>852</v>
      </c>
      <c r="N1634" t="s">
        <v>5477</v>
      </c>
      <c r="O1634" t="s">
        <v>5478</v>
      </c>
      <c r="P1634" t="s">
        <v>5479</v>
      </c>
      <c r="Q1634" t="s">
        <v>642</v>
      </c>
      <c r="R1634">
        <v>500</v>
      </c>
      <c r="S1634">
        <v>500</v>
      </c>
      <c r="T1634">
        <v>457</v>
      </c>
      <c r="U1634">
        <v>20</v>
      </c>
      <c r="V1634">
        <v>20</v>
      </c>
      <c r="W1634">
        <v>21</v>
      </c>
      <c r="Y1634" t="s">
        <v>4166</v>
      </c>
      <c r="Z1634">
        <v>1E-4</v>
      </c>
      <c r="AA1634">
        <v>2.0000000000000001E-4</v>
      </c>
      <c r="AB1634">
        <v>7.9000000000000008E-3</v>
      </c>
      <c r="AC1634">
        <v>7.6E-3</v>
      </c>
      <c r="AD1634" t="s">
        <v>606</v>
      </c>
      <c r="AE1634">
        <v>0.82920000000000005</v>
      </c>
      <c r="AF1634">
        <v>8.1699999999999995E-2</v>
      </c>
      <c r="AG1634">
        <v>4.5100000000000001E-2</v>
      </c>
      <c r="AH1634">
        <v>5.5999999999999999E-3</v>
      </c>
      <c r="AI1634">
        <v>1.2E-2</v>
      </c>
      <c r="AJ1634">
        <v>2.7000000000000001E-3</v>
      </c>
      <c r="AK1634">
        <v>2.8999999999999998E-3</v>
      </c>
      <c r="AL1634">
        <v>1.32E-3</v>
      </c>
      <c r="AM1634">
        <v>2.2000000000000001E-4</v>
      </c>
      <c r="AN1634">
        <v>9.6000000000000002E-4</v>
      </c>
      <c r="AO1634">
        <v>1.2999999999999999E-4</v>
      </c>
      <c r="AP1634">
        <v>0</v>
      </c>
      <c r="AQ1634" t="s">
        <v>607</v>
      </c>
      <c r="AR1634" t="s">
        <v>607</v>
      </c>
      <c r="AS1634" t="s">
        <v>607</v>
      </c>
      <c r="AT1634" t="s">
        <v>606</v>
      </c>
      <c r="AU1634" t="s">
        <v>606</v>
      </c>
      <c r="BK1634">
        <v>1.2999999999999999E-4</v>
      </c>
      <c r="BL1634">
        <v>3.0000000000000001E-5</v>
      </c>
      <c r="BM1634">
        <v>1.1E-4</v>
      </c>
      <c r="BN1634">
        <v>1.0000000000000001E-5</v>
      </c>
      <c r="BO1634">
        <v>1.0000000000000001E-5</v>
      </c>
      <c r="BP1634">
        <v>5.0000000000000002E-5</v>
      </c>
      <c r="BQ1634">
        <v>0</v>
      </c>
      <c r="BR1634">
        <v>8.4999999999999995E-4</v>
      </c>
      <c r="BS1634">
        <v>3.4000000000000002E-4</v>
      </c>
      <c r="BT1634">
        <v>4.0999999999999999E-4</v>
      </c>
      <c r="BU1634">
        <v>4.2999999999999999E-4</v>
      </c>
      <c r="BV1634">
        <v>0.7</v>
      </c>
      <c r="BW1634">
        <v>0.85792000000000002</v>
      </c>
      <c r="BX1634">
        <v>20.2</v>
      </c>
      <c r="BY1634">
        <v>4586.8</v>
      </c>
      <c r="BZ1634">
        <v>215.7</v>
      </c>
      <c r="CB1634">
        <v>98.9</v>
      </c>
      <c r="CC1634">
        <v>3.4147604660000002</v>
      </c>
      <c r="CD1634">
        <v>3.4118579200000001</v>
      </c>
      <c r="CE1634">
        <v>198.15</v>
      </c>
      <c r="CF1634" t="s">
        <v>609</v>
      </c>
      <c r="CG1634">
        <v>0</v>
      </c>
      <c r="CH1634" t="s">
        <v>3675</v>
      </c>
      <c r="CJ1634" t="s">
        <v>3676</v>
      </c>
      <c r="CL1634">
        <v>1175</v>
      </c>
      <c r="CM1634">
        <v>1180</v>
      </c>
      <c r="CU1634">
        <v>848.2</v>
      </c>
      <c r="CV1634">
        <v>843.2</v>
      </c>
      <c r="CW1634" t="s">
        <v>5486</v>
      </c>
      <c r="CX1634">
        <v>0</v>
      </c>
      <c r="CY1634" t="s">
        <v>677</v>
      </c>
    </row>
    <row r="1635" spans="1:103" hidden="1">
      <c r="B1635">
        <v>52361</v>
      </c>
      <c r="C1635" t="s">
        <v>3579</v>
      </c>
      <c r="D1635" t="s">
        <v>592</v>
      </c>
      <c r="E1635" t="s">
        <v>3163</v>
      </c>
      <c r="F1635" t="s">
        <v>594</v>
      </c>
      <c r="G1635" t="s">
        <v>5489</v>
      </c>
      <c r="H1635">
        <v>20982</v>
      </c>
      <c r="I1635" t="s">
        <v>616</v>
      </c>
      <c r="J1635" t="s">
        <v>3581</v>
      </c>
      <c r="K1635">
        <v>3152</v>
      </c>
      <c r="L1635" t="s">
        <v>2923</v>
      </c>
      <c r="M1635" t="s">
        <v>3900</v>
      </c>
      <c r="N1635" t="s">
        <v>5477</v>
      </c>
      <c r="O1635" t="s">
        <v>5478</v>
      </c>
      <c r="P1635" t="s">
        <v>5479</v>
      </c>
      <c r="Q1635" t="s">
        <v>642</v>
      </c>
      <c r="R1635">
        <v>330</v>
      </c>
      <c r="S1635">
        <v>330</v>
      </c>
      <c r="T1635">
        <v>220</v>
      </c>
      <c r="U1635">
        <v>23</v>
      </c>
      <c r="V1635">
        <v>23</v>
      </c>
      <c r="W1635">
        <v>21</v>
      </c>
      <c r="Z1635">
        <v>2.9999999999999997E-4</v>
      </c>
      <c r="AA1635">
        <v>1E-4</v>
      </c>
      <c r="AB1635">
        <v>2.5999999999999999E-3</v>
      </c>
      <c r="AC1635">
        <v>2.23E-2</v>
      </c>
      <c r="AD1635">
        <v>2.2000000000000001E-3</v>
      </c>
      <c r="AE1635">
        <v>0.85460000000000003</v>
      </c>
      <c r="AF1635">
        <v>6.83E-2</v>
      </c>
      <c r="AG1635">
        <v>2.5399999999999999E-2</v>
      </c>
      <c r="AH1635">
        <v>4.4999999999999997E-3</v>
      </c>
      <c r="AI1635">
        <v>8.2000000000000007E-3</v>
      </c>
      <c r="AJ1635">
        <v>3.0000000000000001E-3</v>
      </c>
      <c r="AK1635">
        <v>3.0000000000000001E-3</v>
      </c>
      <c r="AL1635">
        <v>1.65E-3</v>
      </c>
      <c r="AM1635">
        <v>3.2000000000000003E-4</v>
      </c>
      <c r="AN1635">
        <v>6.8999999999999997E-4</v>
      </c>
      <c r="AO1635">
        <v>5.0000000000000002E-5</v>
      </c>
      <c r="AP1635">
        <v>0</v>
      </c>
      <c r="AQ1635" t="s">
        <v>607</v>
      </c>
      <c r="AR1635" t="s">
        <v>607</v>
      </c>
      <c r="AS1635" t="s">
        <v>607</v>
      </c>
      <c r="AT1635" t="s">
        <v>606</v>
      </c>
      <c r="AU1635" t="s">
        <v>606</v>
      </c>
      <c r="BK1635">
        <v>2.3000000000000001E-4</v>
      </c>
      <c r="BL1635">
        <v>6.9999999999999994E-5</v>
      </c>
      <c r="BM1635">
        <v>1.9000000000000001E-4</v>
      </c>
      <c r="BN1635">
        <v>1.0000000000000001E-5</v>
      </c>
      <c r="BO1635">
        <v>1.0000000000000001E-5</v>
      </c>
      <c r="BP1635">
        <v>3.0000000000000001E-5</v>
      </c>
      <c r="BQ1635">
        <v>0</v>
      </c>
      <c r="BR1635">
        <v>1.1800000000000001E-3</v>
      </c>
      <c r="BS1635">
        <v>3.5E-4</v>
      </c>
      <c r="BT1635">
        <v>4.0000000000000002E-4</v>
      </c>
      <c r="BU1635">
        <v>3.2000000000000003E-4</v>
      </c>
      <c r="BV1635">
        <v>0.68200000000000005</v>
      </c>
      <c r="BW1635">
        <v>0.83585920000000002</v>
      </c>
      <c r="BX1635">
        <v>19.7</v>
      </c>
      <c r="BY1635">
        <v>4649.8</v>
      </c>
      <c r="BZ1635">
        <v>212.1</v>
      </c>
      <c r="CB1635">
        <v>95.6</v>
      </c>
      <c r="CC1635">
        <v>3.3008200259999998</v>
      </c>
      <c r="CD1635">
        <v>3.2980143289999999</v>
      </c>
      <c r="CE1635">
        <v>190.42</v>
      </c>
      <c r="CF1635" t="s">
        <v>609</v>
      </c>
      <c r="CG1635">
        <v>2200</v>
      </c>
      <c r="CH1635" t="s">
        <v>3583</v>
      </c>
      <c r="CJ1635" t="s">
        <v>3584</v>
      </c>
      <c r="CU1635">
        <v>843.7</v>
      </c>
      <c r="CV1635">
        <v>838.5</v>
      </c>
      <c r="CW1635" t="s">
        <v>5486</v>
      </c>
      <c r="CX1635">
        <v>1000</v>
      </c>
      <c r="CY1635" t="s">
        <v>677</v>
      </c>
    </row>
    <row r="1636" spans="1:103" hidden="1">
      <c r="A1636" t="str">
        <f>2&amp;J1636</f>
        <v>200/D-093-K/094-A-11/00</v>
      </c>
      <c r="B1636">
        <v>52717</v>
      </c>
      <c r="C1636" t="s">
        <v>3198</v>
      </c>
      <c r="D1636" t="s">
        <v>592</v>
      </c>
      <c r="E1636" t="s">
        <v>3163</v>
      </c>
      <c r="F1636" t="s">
        <v>594</v>
      </c>
      <c r="G1636" t="s">
        <v>5490</v>
      </c>
      <c r="H1636">
        <v>9448</v>
      </c>
      <c r="I1636" t="s">
        <v>616</v>
      </c>
      <c r="J1636" t="s">
        <v>667</v>
      </c>
      <c r="L1636" t="s">
        <v>874</v>
      </c>
      <c r="N1636" t="s">
        <v>5491</v>
      </c>
      <c r="O1636" t="s">
        <v>5492</v>
      </c>
      <c r="P1636" t="s">
        <v>5493</v>
      </c>
      <c r="Q1636" t="s">
        <v>5350</v>
      </c>
      <c r="R1636">
        <v>5700</v>
      </c>
      <c r="S1636">
        <v>5700</v>
      </c>
      <c r="T1636">
        <v>4313</v>
      </c>
      <c r="U1636">
        <v>25</v>
      </c>
      <c r="V1636">
        <v>25</v>
      </c>
      <c r="W1636">
        <v>23</v>
      </c>
      <c r="Z1636" t="s">
        <v>607</v>
      </c>
      <c r="AA1636">
        <v>1E-4</v>
      </c>
      <c r="AB1636">
        <v>2.3E-3</v>
      </c>
      <c r="AC1636">
        <v>2.3E-2</v>
      </c>
      <c r="AD1636">
        <v>1.12E-2</v>
      </c>
      <c r="AE1636">
        <v>0.82150000000000001</v>
      </c>
      <c r="AF1636">
        <v>8.0500000000000002E-2</v>
      </c>
      <c r="AG1636">
        <v>3.32E-2</v>
      </c>
      <c r="AH1636">
        <v>5.5999999999999999E-3</v>
      </c>
      <c r="AI1636">
        <v>1.01E-2</v>
      </c>
      <c r="AJ1636">
        <v>3.2000000000000002E-3</v>
      </c>
      <c r="AK1636">
        <v>3.2000000000000002E-3</v>
      </c>
      <c r="AL1636">
        <v>1.6800000000000001E-3</v>
      </c>
      <c r="AM1636">
        <v>4.8000000000000001E-4</v>
      </c>
      <c r="AN1636">
        <v>8.7000000000000001E-4</v>
      </c>
      <c r="AO1636">
        <v>6.0000000000000002E-5</v>
      </c>
      <c r="AP1636">
        <v>0</v>
      </c>
      <c r="AQ1636" t="s">
        <v>607</v>
      </c>
      <c r="AR1636" t="s">
        <v>606</v>
      </c>
      <c r="AS1636" t="s">
        <v>606</v>
      </c>
      <c r="AT1636" t="s">
        <v>606</v>
      </c>
      <c r="AU1636" t="s">
        <v>606</v>
      </c>
      <c r="BK1636">
        <v>2.5000000000000001E-4</v>
      </c>
      <c r="BL1636">
        <v>6.0000000000000002E-5</v>
      </c>
      <c r="BM1636">
        <v>2.3000000000000001E-4</v>
      </c>
      <c r="BN1636">
        <v>1.0000000000000001E-5</v>
      </c>
      <c r="BO1636">
        <v>0</v>
      </c>
      <c r="BP1636">
        <v>3.0000000000000001E-5</v>
      </c>
      <c r="BQ1636">
        <v>0</v>
      </c>
      <c r="BR1636">
        <v>1.16E-3</v>
      </c>
      <c r="BS1636">
        <v>3.6999999999999999E-4</v>
      </c>
      <c r="BT1636">
        <v>5.0000000000000001E-4</v>
      </c>
      <c r="BU1636">
        <v>4.0000000000000002E-4</v>
      </c>
      <c r="BV1636">
        <v>0.70799999999999996</v>
      </c>
      <c r="BW1636">
        <v>0.86772479999999996</v>
      </c>
      <c r="BX1636">
        <v>20.399999999999999</v>
      </c>
      <c r="BY1636">
        <v>4690.1000000000004</v>
      </c>
      <c r="BZ1636">
        <v>217.6</v>
      </c>
      <c r="CB1636">
        <v>95</v>
      </c>
      <c r="CC1636">
        <v>3.2801035820000002</v>
      </c>
      <c r="CD1636">
        <v>3.2773154940000002</v>
      </c>
      <c r="CE1636">
        <v>189.01</v>
      </c>
      <c r="CF1636" t="s">
        <v>673</v>
      </c>
      <c r="CG1636">
        <v>11200</v>
      </c>
      <c r="CH1636" t="s">
        <v>674</v>
      </c>
      <c r="CI1636" t="s">
        <v>5075</v>
      </c>
      <c r="CJ1636" t="s">
        <v>675</v>
      </c>
      <c r="CW1636" t="s">
        <v>5494</v>
      </c>
      <c r="CX1636">
        <v>7600</v>
      </c>
      <c r="CY1636" t="s">
        <v>677</v>
      </c>
    </row>
    <row r="1637" spans="1:103" hidden="1">
      <c r="B1637">
        <v>52417</v>
      </c>
      <c r="C1637" t="s">
        <v>4802</v>
      </c>
      <c r="D1637" t="s">
        <v>592</v>
      </c>
      <c r="E1637" t="s">
        <v>3163</v>
      </c>
      <c r="F1637" t="s">
        <v>594</v>
      </c>
      <c r="G1637" t="s">
        <v>5495</v>
      </c>
      <c r="H1637">
        <v>16360</v>
      </c>
      <c r="I1637" t="s">
        <v>616</v>
      </c>
      <c r="J1637" t="s">
        <v>4804</v>
      </c>
      <c r="K1637">
        <v>9710</v>
      </c>
      <c r="L1637" t="s">
        <v>3028</v>
      </c>
      <c r="M1637" t="s">
        <v>3350</v>
      </c>
      <c r="N1637" t="s">
        <v>5491</v>
      </c>
      <c r="O1637" t="s">
        <v>5492</v>
      </c>
      <c r="P1637" t="s">
        <v>5496</v>
      </c>
      <c r="Q1637" t="s">
        <v>4805</v>
      </c>
      <c r="R1637">
        <v>240</v>
      </c>
      <c r="S1637">
        <v>240</v>
      </c>
      <c r="T1637">
        <v>180</v>
      </c>
      <c r="U1637">
        <v>33</v>
      </c>
      <c r="V1637">
        <v>33</v>
      </c>
      <c r="W1637">
        <v>23</v>
      </c>
      <c r="Z1637" t="s">
        <v>607</v>
      </c>
      <c r="AA1637">
        <v>1E-4</v>
      </c>
      <c r="AB1637">
        <v>2.2000000000000001E-3</v>
      </c>
      <c r="AC1637">
        <v>4.3499999999999997E-2</v>
      </c>
      <c r="AD1637">
        <v>6.2100000000000002E-2</v>
      </c>
      <c r="AE1637">
        <v>0.84940000000000004</v>
      </c>
      <c r="AF1637">
        <v>2.64E-2</v>
      </c>
      <c r="AG1637">
        <v>7.7999999999999996E-3</v>
      </c>
      <c r="AH1637">
        <v>1.2999999999999999E-3</v>
      </c>
      <c r="AI1637">
        <v>2.5999999999999999E-3</v>
      </c>
      <c r="AJ1637">
        <v>8.0000000000000004E-4</v>
      </c>
      <c r="AK1637">
        <v>1E-3</v>
      </c>
      <c r="AL1637">
        <v>4.6000000000000001E-4</v>
      </c>
      <c r="AM1637">
        <v>3.8999999999999999E-4</v>
      </c>
      <c r="AN1637">
        <v>5.9999999999999995E-4</v>
      </c>
      <c r="AO1637">
        <v>1.8000000000000001E-4</v>
      </c>
      <c r="AP1637">
        <v>6.0000000000000002E-5</v>
      </c>
      <c r="AQ1637" t="s">
        <v>607</v>
      </c>
      <c r="AR1637" t="s">
        <v>607</v>
      </c>
      <c r="AS1637" t="s">
        <v>607</v>
      </c>
      <c r="AT1637" t="s">
        <v>606</v>
      </c>
      <c r="AU1637" t="s">
        <v>606</v>
      </c>
      <c r="BK1637">
        <v>2.0000000000000002E-5</v>
      </c>
      <c r="BL1637">
        <v>2.0000000000000002E-5</v>
      </c>
      <c r="BM1637">
        <v>6.9999999999999994E-5</v>
      </c>
      <c r="BN1637">
        <v>2.0000000000000002E-5</v>
      </c>
      <c r="BO1637">
        <v>2.0000000000000002E-5</v>
      </c>
      <c r="BP1637">
        <v>8.0000000000000007E-5</v>
      </c>
      <c r="BQ1637">
        <v>4.0000000000000003E-5</v>
      </c>
      <c r="BR1637">
        <v>5.1999999999999995E-4</v>
      </c>
      <c r="BS1637">
        <v>1.1E-4</v>
      </c>
      <c r="BT1637">
        <v>8.0000000000000007E-5</v>
      </c>
      <c r="BU1637">
        <v>1.2999999999999999E-4</v>
      </c>
      <c r="BV1637">
        <v>0.67500000000000004</v>
      </c>
      <c r="BW1637">
        <v>0.82728000000000002</v>
      </c>
      <c r="BX1637">
        <v>19.5</v>
      </c>
      <c r="BY1637">
        <v>4983.8999999999996</v>
      </c>
      <c r="BZ1637">
        <v>213.5</v>
      </c>
      <c r="CB1637">
        <v>108.2</v>
      </c>
      <c r="CC1637">
        <v>3.7358653429999999</v>
      </c>
      <c r="CD1637">
        <v>3.7326898580000001</v>
      </c>
      <c r="CE1637">
        <v>218.25</v>
      </c>
      <c r="CF1637" t="s">
        <v>673</v>
      </c>
      <c r="CG1637">
        <v>62100</v>
      </c>
      <c r="CH1637" t="s">
        <v>4806</v>
      </c>
      <c r="CJ1637" t="s">
        <v>4807</v>
      </c>
      <c r="CU1637">
        <v>617.1</v>
      </c>
      <c r="CV1637">
        <v>612.20000000000005</v>
      </c>
      <c r="CW1637" t="s">
        <v>5497</v>
      </c>
      <c r="CX1637">
        <v>55000</v>
      </c>
      <c r="CY1637" t="s">
        <v>677</v>
      </c>
    </row>
    <row r="1638" spans="1:103" hidden="1">
      <c r="B1638">
        <v>52389</v>
      </c>
      <c r="C1638" t="s">
        <v>4818</v>
      </c>
      <c r="D1638" t="s">
        <v>592</v>
      </c>
      <c r="E1638" t="s">
        <v>3163</v>
      </c>
      <c r="F1638" t="s">
        <v>594</v>
      </c>
      <c r="G1638" t="s">
        <v>5498</v>
      </c>
      <c r="H1638">
        <v>6417</v>
      </c>
      <c r="I1638" t="s">
        <v>616</v>
      </c>
      <c r="J1638" t="s">
        <v>3970</v>
      </c>
      <c r="K1638">
        <v>10597</v>
      </c>
      <c r="L1638" t="s">
        <v>4820</v>
      </c>
      <c r="M1638" t="s">
        <v>4078</v>
      </c>
      <c r="N1638" t="s">
        <v>5499</v>
      </c>
      <c r="O1638" t="s">
        <v>5496</v>
      </c>
      <c r="P1638" t="s">
        <v>5500</v>
      </c>
      <c r="Q1638" t="s">
        <v>4821</v>
      </c>
      <c r="R1638">
        <v>150</v>
      </c>
      <c r="S1638">
        <v>150</v>
      </c>
      <c r="T1638">
        <v>119</v>
      </c>
      <c r="U1638">
        <v>15</v>
      </c>
      <c r="V1638">
        <v>15</v>
      </c>
      <c r="W1638">
        <v>23</v>
      </c>
      <c r="Y1638" t="s">
        <v>5501</v>
      </c>
      <c r="Z1638" t="s">
        <v>606</v>
      </c>
      <c r="AA1638" t="s">
        <v>607</v>
      </c>
      <c r="AB1638">
        <v>3.8999999999999998E-3</v>
      </c>
      <c r="AC1638">
        <v>2.5600000000000001E-2</v>
      </c>
      <c r="AD1638">
        <v>2.2100000000000002E-2</v>
      </c>
      <c r="AE1638">
        <v>0.85429999999999995</v>
      </c>
      <c r="AF1638">
        <v>5.33E-2</v>
      </c>
      <c r="AG1638">
        <v>2.18E-2</v>
      </c>
      <c r="AH1638">
        <v>3.5999999999999999E-3</v>
      </c>
      <c r="AI1638">
        <v>6.6E-3</v>
      </c>
      <c r="AJ1638">
        <v>1.8E-3</v>
      </c>
      <c r="AK1638">
        <v>2.3999999999999998E-3</v>
      </c>
      <c r="AL1638">
        <v>9.1E-4</v>
      </c>
      <c r="AM1638">
        <v>5.8E-4</v>
      </c>
      <c r="AN1638">
        <v>9.7000000000000005E-4</v>
      </c>
      <c r="AO1638">
        <v>6.0000000000000002E-5</v>
      </c>
      <c r="AP1638">
        <v>0</v>
      </c>
      <c r="AQ1638" t="s">
        <v>607</v>
      </c>
      <c r="AR1638" t="s">
        <v>606</v>
      </c>
      <c r="AS1638" t="s">
        <v>606</v>
      </c>
      <c r="AT1638" t="s">
        <v>606</v>
      </c>
      <c r="AU1638" t="s">
        <v>606</v>
      </c>
      <c r="BK1638">
        <v>6.0000000000000002E-5</v>
      </c>
      <c r="BL1638">
        <v>4.0000000000000003E-5</v>
      </c>
      <c r="BM1638">
        <v>6.9999999999999994E-5</v>
      </c>
      <c r="BN1638">
        <v>0</v>
      </c>
      <c r="BO1638">
        <v>1.0000000000000001E-5</v>
      </c>
      <c r="BP1638">
        <v>3.0000000000000001E-5</v>
      </c>
      <c r="BQ1638">
        <v>0</v>
      </c>
      <c r="BR1638">
        <v>9.5E-4</v>
      </c>
      <c r="BS1638">
        <v>2.7E-4</v>
      </c>
      <c r="BT1638">
        <v>2.9E-4</v>
      </c>
      <c r="BU1638">
        <v>3.6000000000000002E-4</v>
      </c>
      <c r="BV1638">
        <v>0.67900000000000005</v>
      </c>
      <c r="BW1638">
        <v>0.83218239999999999</v>
      </c>
      <c r="BX1638">
        <v>19.600000000000001</v>
      </c>
      <c r="BY1638">
        <v>4748.1000000000004</v>
      </c>
      <c r="BZ1638">
        <v>212.4</v>
      </c>
      <c r="CB1638">
        <v>101.2</v>
      </c>
      <c r="CC1638">
        <v>3.4941735</v>
      </c>
      <c r="CD1638">
        <v>3.4912034529999998</v>
      </c>
      <c r="CE1638">
        <v>204</v>
      </c>
      <c r="CF1638" t="s">
        <v>673</v>
      </c>
      <c r="CG1638">
        <v>15500</v>
      </c>
      <c r="CH1638" t="s">
        <v>4822</v>
      </c>
      <c r="CJ1638" t="s">
        <v>3972</v>
      </c>
      <c r="CU1638">
        <v>616.79999999999995</v>
      </c>
      <c r="CV1638">
        <v>611.9</v>
      </c>
      <c r="CW1638" t="s">
        <v>5502</v>
      </c>
      <c r="CX1638">
        <v>22100</v>
      </c>
      <c r="CY1638" t="s">
        <v>677</v>
      </c>
    </row>
    <row r="1639" spans="1:103" hidden="1">
      <c r="B1639">
        <v>52323</v>
      </c>
      <c r="C1639" t="s">
        <v>5144</v>
      </c>
      <c r="D1639" t="s">
        <v>592</v>
      </c>
      <c r="E1639" t="s">
        <v>3163</v>
      </c>
      <c r="F1639" t="s">
        <v>594</v>
      </c>
      <c r="G1639" t="s">
        <v>5503</v>
      </c>
      <c r="H1639">
        <v>20351</v>
      </c>
      <c r="I1639" t="s">
        <v>616</v>
      </c>
      <c r="J1639" t="s">
        <v>5146</v>
      </c>
      <c r="K1639">
        <v>19683</v>
      </c>
      <c r="L1639" t="s">
        <v>2923</v>
      </c>
      <c r="M1639" t="s">
        <v>5504</v>
      </c>
      <c r="N1639" t="s">
        <v>5505</v>
      </c>
      <c r="O1639" t="s">
        <v>5506</v>
      </c>
      <c r="P1639" t="s">
        <v>5500</v>
      </c>
      <c r="Q1639" t="s">
        <v>823</v>
      </c>
      <c r="R1639">
        <v>450</v>
      </c>
      <c r="S1639">
        <v>450</v>
      </c>
      <c r="T1639">
        <v>388</v>
      </c>
      <c r="U1639">
        <v>25</v>
      </c>
      <c r="V1639">
        <v>25</v>
      </c>
      <c r="W1639">
        <v>23</v>
      </c>
      <c r="Z1639" t="s">
        <v>607</v>
      </c>
      <c r="AA1639">
        <v>1E-4</v>
      </c>
      <c r="AB1639">
        <v>3.0000000000000001E-3</v>
      </c>
      <c r="AC1639">
        <v>8.9999999999999993E-3</v>
      </c>
      <c r="AD1639">
        <v>2.9399999999999999E-2</v>
      </c>
      <c r="AE1639">
        <v>0.75460000000000005</v>
      </c>
      <c r="AF1639">
        <v>0.1119</v>
      </c>
      <c r="AG1639">
        <v>5.4899999999999997E-2</v>
      </c>
      <c r="AH1639">
        <v>7.1000000000000004E-3</v>
      </c>
      <c r="AI1639">
        <v>1.6299999999999999E-2</v>
      </c>
      <c r="AJ1639">
        <v>3.5999999999999999E-3</v>
      </c>
      <c r="AK1639">
        <v>4.7999999999999996E-3</v>
      </c>
      <c r="AL1639">
        <v>1.56E-3</v>
      </c>
      <c r="AM1639">
        <v>2.3000000000000001E-4</v>
      </c>
      <c r="AN1639">
        <v>5.0000000000000001E-4</v>
      </c>
      <c r="AO1639">
        <v>4.0000000000000003E-5</v>
      </c>
      <c r="AP1639">
        <v>0</v>
      </c>
      <c r="AQ1639" t="s">
        <v>607</v>
      </c>
      <c r="AR1639" t="s">
        <v>607</v>
      </c>
      <c r="AS1639" t="s">
        <v>606</v>
      </c>
      <c r="AT1639" t="s">
        <v>606</v>
      </c>
      <c r="AU1639" t="s">
        <v>606</v>
      </c>
      <c r="BK1639">
        <v>3.5E-4</v>
      </c>
      <c r="BL1639">
        <v>4.0000000000000003E-5</v>
      </c>
      <c r="BM1639">
        <v>1.2E-4</v>
      </c>
      <c r="BN1639">
        <v>1.0000000000000001E-5</v>
      </c>
      <c r="BO1639">
        <v>1.0000000000000001E-5</v>
      </c>
      <c r="BP1639">
        <v>4.0000000000000003E-5</v>
      </c>
      <c r="BQ1639">
        <v>0</v>
      </c>
      <c r="BR1639">
        <v>1.5E-3</v>
      </c>
      <c r="BS1639">
        <v>4.0999999999999999E-4</v>
      </c>
      <c r="BT1639">
        <v>3.1E-4</v>
      </c>
      <c r="BU1639">
        <v>1.8000000000000001E-4</v>
      </c>
      <c r="BV1639">
        <v>0.75600000000000001</v>
      </c>
      <c r="BW1639">
        <v>0.92655359999999998</v>
      </c>
      <c r="BX1639">
        <v>21.8</v>
      </c>
      <c r="BY1639">
        <v>4722.8999999999996</v>
      </c>
      <c r="BZ1639">
        <v>228.9</v>
      </c>
      <c r="CB1639">
        <v>94</v>
      </c>
      <c r="CC1639">
        <v>3.2455761760000001</v>
      </c>
      <c r="CD1639">
        <v>3.2428174360000002</v>
      </c>
      <c r="CE1639">
        <v>186.13</v>
      </c>
      <c r="CF1639" t="s">
        <v>673</v>
      </c>
      <c r="CG1639">
        <v>29400</v>
      </c>
      <c r="CH1639" t="s">
        <v>4073</v>
      </c>
      <c r="CJ1639" t="s">
        <v>3665</v>
      </c>
      <c r="CU1639">
        <v>772.9</v>
      </c>
      <c r="CV1639">
        <v>768.1</v>
      </c>
      <c r="CW1639" t="s">
        <v>5507</v>
      </c>
      <c r="CX1639">
        <v>25400</v>
      </c>
      <c r="CY1639" t="s">
        <v>677</v>
      </c>
    </row>
    <row r="1640" spans="1:103" hidden="1">
      <c r="B1640">
        <v>52320</v>
      </c>
      <c r="C1640" t="s">
        <v>4766</v>
      </c>
      <c r="D1640" t="s">
        <v>592</v>
      </c>
      <c r="E1640" t="s">
        <v>3163</v>
      </c>
      <c r="F1640" t="s">
        <v>594</v>
      </c>
      <c r="G1640" t="s">
        <v>5508</v>
      </c>
      <c r="H1640">
        <v>8706</v>
      </c>
      <c r="I1640" t="s">
        <v>616</v>
      </c>
      <c r="J1640" t="s">
        <v>3662</v>
      </c>
      <c r="K1640">
        <v>455</v>
      </c>
      <c r="L1640" t="s">
        <v>2923</v>
      </c>
      <c r="M1640" t="s">
        <v>1638</v>
      </c>
      <c r="N1640" t="s">
        <v>5505</v>
      </c>
      <c r="O1640" t="s">
        <v>5506</v>
      </c>
      <c r="P1640" t="s">
        <v>5500</v>
      </c>
      <c r="Q1640" t="s">
        <v>642</v>
      </c>
      <c r="R1640">
        <v>475</v>
      </c>
      <c r="S1640">
        <v>475</v>
      </c>
      <c r="T1640">
        <v>273</v>
      </c>
      <c r="U1640">
        <v>18</v>
      </c>
      <c r="V1640">
        <v>18</v>
      </c>
      <c r="W1640">
        <v>21</v>
      </c>
      <c r="Z1640" t="s">
        <v>607</v>
      </c>
      <c r="AA1640">
        <v>1E-4</v>
      </c>
      <c r="AB1640">
        <v>3.5999999999999999E-3</v>
      </c>
      <c r="AC1640">
        <v>2.35E-2</v>
      </c>
      <c r="AD1640">
        <v>5.5999999999999999E-3</v>
      </c>
      <c r="AE1640">
        <v>0.84309999999999996</v>
      </c>
      <c r="AF1640">
        <v>7.4099999999999999E-2</v>
      </c>
      <c r="AG1640">
        <v>2.6499999999999999E-2</v>
      </c>
      <c r="AH1640">
        <v>4.5999999999999999E-3</v>
      </c>
      <c r="AI1640">
        <v>7.9000000000000008E-3</v>
      </c>
      <c r="AJ1640">
        <v>2.5999999999999999E-3</v>
      </c>
      <c r="AK1640">
        <v>2.5000000000000001E-3</v>
      </c>
      <c r="AL1640">
        <v>1.3699999999999999E-3</v>
      </c>
      <c r="AM1640">
        <v>4.2000000000000002E-4</v>
      </c>
      <c r="AN1640">
        <v>9.8999999999999999E-4</v>
      </c>
      <c r="AO1640">
        <v>8.0000000000000007E-5</v>
      </c>
      <c r="AP1640">
        <v>0</v>
      </c>
      <c r="AQ1640" t="s">
        <v>607</v>
      </c>
      <c r="AR1640" t="s">
        <v>607</v>
      </c>
      <c r="AS1640" t="s">
        <v>606</v>
      </c>
      <c r="AT1640" t="s">
        <v>606</v>
      </c>
      <c r="AU1640" t="s">
        <v>606</v>
      </c>
      <c r="BK1640">
        <v>2.5999999999999998E-4</v>
      </c>
      <c r="BL1640">
        <v>5.0000000000000002E-5</v>
      </c>
      <c r="BM1640">
        <v>3.4000000000000002E-4</v>
      </c>
      <c r="BN1640">
        <v>2.0000000000000002E-5</v>
      </c>
      <c r="BO1640">
        <v>2.0000000000000002E-5</v>
      </c>
      <c r="BP1640">
        <v>8.0000000000000007E-5</v>
      </c>
      <c r="BQ1640">
        <v>0</v>
      </c>
      <c r="BR1640">
        <v>9.7999999999999997E-4</v>
      </c>
      <c r="BS1640">
        <v>3.3E-4</v>
      </c>
      <c r="BT1640">
        <v>4.8999999999999998E-4</v>
      </c>
      <c r="BU1640">
        <v>4.6999999999999999E-4</v>
      </c>
      <c r="BV1640">
        <v>0.68899999999999995</v>
      </c>
      <c r="BW1640">
        <v>0.84443840000000003</v>
      </c>
      <c r="BX1640">
        <v>19.899999999999999</v>
      </c>
      <c r="BY1640">
        <v>4670.1000000000004</v>
      </c>
      <c r="BZ1640">
        <v>213.6</v>
      </c>
      <c r="CB1640">
        <v>97.1</v>
      </c>
      <c r="CC1640">
        <v>3.3526111350000001</v>
      </c>
      <c r="CD1640">
        <v>3.3497614160000002</v>
      </c>
      <c r="CE1640">
        <v>192.86</v>
      </c>
      <c r="CF1640" t="s">
        <v>673</v>
      </c>
      <c r="CG1640">
        <v>5600</v>
      </c>
      <c r="CH1640" t="s">
        <v>3664</v>
      </c>
      <c r="CJ1640" t="s">
        <v>3665</v>
      </c>
      <c r="CL1640">
        <v>1132.2</v>
      </c>
      <c r="CM1640">
        <v>1926.9</v>
      </c>
      <c r="CN1640">
        <v>1132.2</v>
      </c>
      <c r="CO1640">
        <v>1144.2</v>
      </c>
      <c r="CU1640">
        <v>764.7</v>
      </c>
      <c r="CV1640">
        <v>761</v>
      </c>
      <c r="CW1640" t="s">
        <v>5507</v>
      </c>
      <c r="CX1640">
        <v>7400</v>
      </c>
      <c r="CY1640" t="s">
        <v>677</v>
      </c>
    </row>
    <row r="1641" spans="1:103" hidden="1">
      <c r="B1641">
        <v>52633</v>
      </c>
      <c r="C1641" t="s">
        <v>5097</v>
      </c>
      <c r="D1641" t="s">
        <v>592</v>
      </c>
      <c r="E1641" t="s">
        <v>3163</v>
      </c>
      <c r="F1641" t="s">
        <v>594</v>
      </c>
      <c r="G1641" t="s">
        <v>5509</v>
      </c>
      <c r="H1641">
        <v>14746</v>
      </c>
      <c r="I1641" t="s">
        <v>616</v>
      </c>
      <c r="J1641" t="s">
        <v>3825</v>
      </c>
      <c r="K1641">
        <v>19756</v>
      </c>
      <c r="L1641" t="s">
        <v>3826</v>
      </c>
      <c r="M1641" t="s">
        <v>3350</v>
      </c>
      <c r="N1641" t="s">
        <v>5505</v>
      </c>
      <c r="O1641" t="s">
        <v>5506</v>
      </c>
      <c r="P1641" t="s">
        <v>5500</v>
      </c>
      <c r="Q1641" t="s">
        <v>642</v>
      </c>
      <c r="R1641">
        <v>300</v>
      </c>
      <c r="S1641">
        <v>300</v>
      </c>
      <c r="T1641">
        <v>238</v>
      </c>
      <c r="U1641">
        <v>15</v>
      </c>
      <c r="V1641">
        <v>15</v>
      </c>
      <c r="W1641">
        <v>21</v>
      </c>
      <c r="Z1641" t="s">
        <v>607</v>
      </c>
      <c r="AA1641">
        <v>2.0000000000000001E-4</v>
      </c>
      <c r="AB1641">
        <v>3.8999999999999998E-3</v>
      </c>
      <c r="AC1641">
        <v>2.7199999999999998E-2</v>
      </c>
      <c r="AD1641">
        <v>4.0000000000000002E-4</v>
      </c>
      <c r="AE1641">
        <v>0.85160000000000002</v>
      </c>
      <c r="AF1641">
        <v>7.3300000000000004E-2</v>
      </c>
      <c r="AG1641">
        <v>2.7199999999999998E-2</v>
      </c>
      <c r="AH1641">
        <v>2.8E-3</v>
      </c>
      <c r="AI1641">
        <v>7.4000000000000003E-3</v>
      </c>
      <c r="AJ1641">
        <v>1.8E-3</v>
      </c>
      <c r="AK1641">
        <v>2.0999999999999999E-3</v>
      </c>
      <c r="AL1641">
        <v>6.8000000000000005E-4</v>
      </c>
      <c r="AM1641">
        <v>2.1000000000000001E-4</v>
      </c>
      <c r="AN1641">
        <v>3.2000000000000003E-4</v>
      </c>
      <c r="AO1641">
        <v>0</v>
      </c>
      <c r="AP1641">
        <v>0</v>
      </c>
      <c r="AQ1641" t="s">
        <v>607</v>
      </c>
      <c r="AR1641" t="s">
        <v>606</v>
      </c>
      <c r="AS1641" t="s">
        <v>606</v>
      </c>
      <c r="AT1641" t="s">
        <v>606</v>
      </c>
      <c r="AU1641" t="s">
        <v>606</v>
      </c>
      <c r="BK1641">
        <v>3.0000000000000001E-5</v>
      </c>
      <c r="BL1641">
        <v>1.0000000000000001E-5</v>
      </c>
      <c r="BM1641">
        <v>3.0000000000000001E-5</v>
      </c>
      <c r="BN1641">
        <v>0</v>
      </c>
      <c r="BO1641">
        <v>0</v>
      </c>
      <c r="BP1641">
        <v>0</v>
      </c>
      <c r="BQ1641">
        <v>0</v>
      </c>
      <c r="BR1641">
        <v>6.0999999999999997E-4</v>
      </c>
      <c r="BS1641">
        <v>9.0000000000000006E-5</v>
      </c>
      <c r="BT1641">
        <v>6.9999999999999994E-5</v>
      </c>
      <c r="BU1641">
        <v>5.0000000000000002E-5</v>
      </c>
      <c r="BV1641">
        <v>0.67300000000000004</v>
      </c>
      <c r="BW1641">
        <v>0.82482880000000003</v>
      </c>
      <c r="BX1641">
        <v>19.5</v>
      </c>
      <c r="BY1641">
        <v>4664.5</v>
      </c>
      <c r="BZ1641">
        <v>210.9</v>
      </c>
      <c r="CB1641">
        <v>99.1</v>
      </c>
      <c r="CC1641">
        <v>3.4216659470000002</v>
      </c>
      <c r="CD1641">
        <v>3.4187575309999998</v>
      </c>
      <c r="CE1641">
        <v>199.6</v>
      </c>
      <c r="CF1641" t="s">
        <v>609</v>
      </c>
      <c r="CG1641">
        <v>350</v>
      </c>
      <c r="CH1641" t="s">
        <v>3828</v>
      </c>
      <c r="CJ1641" t="s">
        <v>3829</v>
      </c>
      <c r="CL1641">
        <v>1239.5</v>
      </c>
      <c r="CM1641">
        <v>1246</v>
      </c>
      <c r="CU1641">
        <v>755.4</v>
      </c>
      <c r="CV1641">
        <v>751.2</v>
      </c>
      <c r="CW1641" t="s">
        <v>5510</v>
      </c>
      <c r="CX1641">
        <v>0</v>
      </c>
      <c r="CY1641" t="s">
        <v>677</v>
      </c>
    </row>
    <row r="1642" spans="1:103" hidden="1">
      <c r="B1642">
        <v>52646</v>
      </c>
      <c r="C1642" t="s">
        <v>5511</v>
      </c>
      <c r="D1642" t="s">
        <v>592</v>
      </c>
      <c r="E1642" t="s">
        <v>3163</v>
      </c>
      <c r="F1642" t="s">
        <v>594</v>
      </c>
      <c r="G1642" t="s">
        <v>5512</v>
      </c>
      <c r="H1642">
        <v>11102</v>
      </c>
      <c r="I1642" t="s">
        <v>616</v>
      </c>
      <c r="J1642" t="s">
        <v>3867</v>
      </c>
      <c r="K1642">
        <v>14046</v>
      </c>
      <c r="L1642" t="s">
        <v>3810</v>
      </c>
      <c r="M1642" t="s">
        <v>3811</v>
      </c>
      <c r="N1642" t="s">
        <v>5505</v>
      </c>
      <c r="O1642" t="s">
        <v>5506</v>
      </c>
      <c r="P1642" t="s">
        <v>5500</v>
      </c>
      <c r="Q1642" t="s">
        <v>642</v>
      </c>
      <c r="R1642">
        <v>700</v>
      </c>
      <c r="S1642">
        <v>700</v>
      </c>
      <c r="T1642">
        <v>512</v>
      </c>
      <c r="U1642">
        <v>15</v>
      </c>
      <c r="V1642">
        <v>15</v>
      </c>
      <c r="W1642">
        <v>22</v>
      </c>
      <c r="Z1642" t="s">
        <v>607</v>
      </c>
      <c r="AA1642">
        <v>2.0000000000000001E-4</v>
      </c>
      <c r="AB1642">
        <v>2.5999999999999999E-3</v>
      </c>
      <c r="AC1642">
        <v>2.7799999999999998E-2</v>
      </c>
      <c r="AD1642">
        <v>2.0000000000000001E-4</v>
      </c>
      <c r="AE1642">
        <v>0.85250000000000004</v>
      </c>
      <c r="AF1642">
        <v>7.4099999999999999E-2</v>
      </c>
      <c r="AG1642">
        <v>2.6800000000000001E-2</v>
      </c>
      <c r="AH1642">
        <v>2.7000000000000001E-3</v>
      </c>
      <c r="AI1642">
        <v>7.1999999999999998E-3</v>
      </c>
      <c r="AJ1642">
        <v>1.6000000000000001E-3</v>
      </c>
      <c r="AK1642">
        <v>2E-3</v>
      </c>
      <c r="AL1642">
        <v>6.4999999999999997E-4</v>
      </c>
      <c r="AM1642">
        <v>1.6000000000000001E-4</v>
      </c>
      <c r="AN1642">
        <v>3.8999999999999999E-4</v>
      </c>
      <c r="AO1642">
        <v>6.9999999999999994E-5</v>
      </c>
      <c r="AP1642">
        <v>0</v>
      </c>
      <c r="AQ1642" t="s">
        <v>607</v>
      </c>
      <c r="AR1642" t="s">
        <v>607</v>
      </c>
      <c r="AS1642" t="s">
        <v>607</v>
      </c>
      <c r="AT1642" t="s">
        <v>606</v>
      </c>
      <c r="AU1642" t="s">
        <v>607</v>
      </c>
      <c r="BK1642">
        <v>3.0000000000000001E-5</v>
      </c>
      <c r="BL1642">
        <v>1.0000000000000001E-5</v>
      </c>
      <c r="BM1642">
        <v>5.0000000000000002E-5</v>
      </c>
      <c r="BN1642">
        <v>1.0000000000000001E-5</v>
      </c>
      <c r="BO1642">
        <v>1.0000000000000001E-5</v>
      </c>
      <c r="BP1642">
        <v>1.0000000000000001E-5</v>
      </c>
      <c r="BQ1642">
        <v>0</v>
      </c>
      <c r="BR1642">
        <v>6.4000000000000005E-4</v>
      </c>
      <c r="BS1642">
        <v>1.2999999999999999E-4</v>
      </c>
      <c r="BT1642">
        <v>8.0000000000000007E-5</v>
      </c>
      <c r="BU1642">
        <v>6.0000000000000002E-5</v>
      </c>
      <c r="BV1642">
        <v>0.67300000000000004</v>
      </c>
      <c r="BW1642">
        <v>0.82482880000000003</v>
      </c>
      <c r="BX1642">
        <v>19.399999999999999</v>
      </c>
      <c r="BY1642">
        <v>4667.3</v>
      </c>
      <c r="BZ1642">
        <v>210.9</v>
      </c>
      <c r="CB1642">
        <v>100.8</v>
      </c>
      <c r="CC1642">
        <v>3.4803625380000001</v>
      </c>
      <c r="CD1642">
        <v>3.4774042299999999</v>
      </c>
      <c r="CE1642">
        <v>202.96</v>
      </c>
      <c r="CF1642" t="s">
        <v>609</v>
      </c>
      <c r="CG1642">
        <v>150</v>
      </c>
      <c r="CH1642" t="s">
        <v>3868</v>
      </c>
      <c r="CJ1642" t="s">
        <v>3869</v>
      </c>
      <c r="CL1642">
        <v>1219.8</v>
      </c>
      <c r="CM1642">
        <v>1222.5999999999999</v>
      </c>
      <c r="CN1642">
        <v>1219.8</v>
      </c>
      <c r="CO1642">
        <v>1222.5999999999999</v>
      </c>
      <c r="CU1642">
        <v>745.8</v>
      </c>
      <c r="CV1642">
        <v>741.7</v>
      </c>
      <c r="CW1642" t="s">
        <v>5510</v>
      </c>
      <c r="CX1642">
        <v>0</v>
      </c>
      <c r="CY1642" t="s">
        <v>677</v>
      </c>
    </row>
    <row r="1643" spans="1:103" hidden="1">
      <c r="B1643">
        <v>52587</v>
      </c>
      <c r="C1643" t="s">
        <v>5107</v>
      </c>
      <c r="D1643" t="s">
        <v>592</v>
      </c>
      <c r="E1643" t="s">
        <v>3163</v>
      </c>
      <c r="F1643" t="s">
        <v>594</v>
      </c>
      <c r="G1643" t="s">
        <v>5513</v>
      </c>
      <c r="H1643">
        <v>7118</v>
      </c>
      <c r="I1643" t="s">
        <v>616</v>
      </c>
      <c r="J1643" t="s">
        <v>3850</v>
      </c>
      <c r="K1643">
        <v>10718</v>
      </c>
      <c r="L1643" t="s">
        <v>3838</v>
      </c>
      <c r="M1643" t="s">
        <v>3839</v>
      </c>
      <c r="N1643" t="s">
        <v>5505</v>
      </c>
      <c r="O1643" t="s">
        <v>5506</v>
      </c>
      <c r="P1643" t="s">
        <v>5500</v>
      </c>
      <c r="Q1643" t="s">
        <v>823</v>
      </c>
      <c r="R1643">
        <v>430</v>
      </c>
      <c r="S1643">
        <v>430</v>
      </c>
      <c r="T1643">
        <v>355</v>
      </c>
      <c r="U1643">
        <v>15</v>
      </c>
      <c r="V1643">
        <v>15</v>
      </c>
      <c r="W1643">
        <v>23</v>
      </c>
      <c r="Z1643">
        <v>1E-4</v>
      </c>
      <c r="AA1643">
        <v>2.0000000000000001E-4</v>
      </c>
      <c r="AB1643">
        <v>8.0000000000000002E-3</v>
      </c>
      <c r="AC1643">
        <v>2.9999999999999997E-4</v>
      </c>
      <c r="AD1643" t="s">
        <v>606</v>
      </c>
      <c r="AE1643">
        <v>0.80779999999999996</v>
      </c>
      <c r="AF1643">
        <v>9.2299999999999993E-2</v>
      </c>
      <c r="AG1643">
        <v>4.8300000000000003E-2</v>
      </c>
      <c r="AH1643">
        <v>9.7999999999999997E-3</v>
      </c>
      <c r="AI1643">
        <v>1.6500000000000001E-2</v>
      </c>
      <c r="AJ1643">
        <v>4.7000000000000002E-3</v>
      </c>
      <c r="AK1643">
        <v>5.0000000000000001E-3</v>
      </c>
      <c r="AL1643">
        <v>2.14E-3</v>
      </c>
      <c r="AM1643">
        <v>4.2000000000000002E-4</v>
      </c>
      <c r="AN1643">
        <v>1.1299999999999999E-3</v>
      </c>
      <c r="AO1643">
        <v>3.0000000000000001E-5</v>
      </c>
      <c r="AP1643">
        <v>0</v>
      </c>
      <c r="AQ1643" t="s">
        <v>607</v>
      </c>
      <c r="AR1643" t="s">
        <v>607</v>
      </c>
      <c r="AS1643" t="s">
        <v>607</v>
      </c>
      <c r="AT1643" t="s">
        <v>607</v>
      </c>
      <c r="AU1643" t="s">
        <v>606</v>
      </c>
      <c r="BK1643">
        <v>4.0000000000000002E-4</v>
      </c>
      <c r="BL1643">
        <v>5.0000000000000002E-5</v>
      </c>
      <c r="BM1643">
        <v>1.6000000000000001E-4</v>
      </c>
      <c r="BN1643">
        <v>1.0000000000000001E-5</v>
      </c>
      <c r="BO1643">
        <v>1.0000000000000001E-5</v>
      </c>
      <c r="BP1643">
        <v>5.0000000000000002E-5</v>
      </c>
      <c r="BQ1643">
        <v>0</v>
      </c>
      <c r="BR1643">
        <v>1.41E-3</v>
      </c>
      <c r="BS1643">
        <v>5.5000000000000003E-4</v>
      </c>
      <c r="BT1643">
        <v>3.3E-4</v>
      </c>
      <c r="BU1643">
        <v>3.1E-4</v>
      </c>
      <c r="BV1643">
        <v>0.72699999999999998</v>
      </c>
      <c r="BW1643">
        <v>0.8910112</v>
      </c>
      <c r="BX1643">
        <v>21</v>
      </c>
      <c r="BY1643">
        <v>4552.8999999999996</v>
      </c>
      <c r="BZ1643">
        <v>220.4</v>
      </c>
      <c r="CB1643">
        <v>97.3</v>
      </c>
      <c r="CC1643">
        <v>3.3595166160000001</v>
      </c>
      <c r="CD1643">
        <v>3.3566610269999999</v>
      </c>
      <c r="CE1643">
        <v>194.01</v>
      </c>
      <c r="CF1643" t="s">
        <v>609</v>
      </c>
      <c r="CG1643">
        <v>0</v>
      </c>
      <c r="CH1643" t="s">
        <v>3851</v>
      </c>
      <c r="CJ1643" t="s">
        <v>3852</v>
      </c>
      <c r="CL1643">
        <v>1370</v>
      </c>
      <c r="CM1643">
        <v>1372</v>
      </c>
      <c r="CN1643">
        <v>1128</v>
      </c>
      <c r="CO1643">
        <v>1134</v>
      </c>
      <c r="CP1643">
        <v>1128</v>
      </c>
      <c r="CQ1643">
        <v>1134</v>
      </c>
      <c r="CU1643">
        <v>728.8</v>
      </c>
      <c r="CV1643">
        <v>723.3</v>
      </c>
      <c r="CW1643" t="s">
        <v>5510</v>
      </c>
      <c r="CX1643">
        <v>0</v>
      </c>
      <c r="CY1643" t="s">
        <v>677</v>
      </c>
    </row>
    <row r="1644" spans="1:103" hidden="1">
      <c r="B1644">
        <v>52601</v>
      </c>
      <c r="C1644" t="s">
        <v>3835</v>
      </c>
      <c r="D1644" t="s">
        <v>592</v>
      </c>
      <c r="E1644" t="s">
        <v>3163</v>
      </c>
      <c r="F1644" t="s">
        <v>594</v>
      </c>
      <c r="G1644" t="s">
        <v>5514</v>
      </c>
      <c r="H1644">
        <v>16997</v>
      </c>
      <c r="I1644" t="s">
        <v>616</v>
      </c>
      <c r="J1644" t="s">
        <v>3837</v>
      </c>
      <c r="K1644">
        <v>9655</v>
      </c>
      <c r="L1644" t="s">
        <v>3838</v>
      </c>
      <c r="M1644" t="s">
        <v>3839</v>
      </c>
      <c r="N1644" t="s">
        <v>5505</v>
      </c>
      <c r="O1644" t="s">
        <v>5506</v>
      </c>
      <c r="P1644" t="s">
        <v>5500</v>
      </c>
      <c r="Q1644" t="s">
        <v>642</v>
      </c>
      <c r="R1644">
        <v>250</v>
      </c>
      <c r="S1644">
        <v>250</v>
      </c>
      <c r="T1644">
        <v>174</v>
      </c>
      <c r="U1644">
        <v>15</v>
      </c>
      <c r="V1644">
        <v>15</v>
      </c>
      <c r="W1644">
        <v>21</v>
      </c>
      <c r="Z1644" t="s">
        <v>607</v>
      </c>
      <c r="AA1644">
        <v>1E-4</v>
      </c>
      <c r="AB1644">
        <v>3.3E-3</v>
      </c>
      <c r="AC1644">
        <v>2.9999999999999997E-4</v>
      </c>
      <c r="AD1644" t="s">
        <v>606</v>
      </c>
      <c r="AE1644">
        <v>0.72289999999999999</v>
      </c>
      <c r="AF1644">
        <v>0.1411</v>
      </c>
      <c r="AG1644">
        <v>7.4300000000000005E-2</v>
      </c>
      <c r="AH1644">
        <v>1.4E-2</v>
      </c>
      <c r="AI1644">
        <v>2.3E-2</v>
      </c>
      <c r="AJ1644">
        <v>6.1000000000000004E-3</v>
      </c>
      <c r="AK1644">
        <v>6.4999999999999997E-3</v>
      </c>
      <c r="AL1644">
        <v>2.5699999999999998E-3</v>
      </c>
      <c r="AM1644">
        <v>5.0000000000000001E-4</v>
      </c>
      <c r="AN1644">
        <v>1.2700000000000001E-3</v>
      </c>
      <c r="AO1644">
        <v>1.3999999999999999E-4</v>
      </c>
      <c r="AP1644">
        <v>0</v>
      </c>
      <c r="AQ1644" t="s">
        <v>607</v>
      </c>
      <c r="AR1644" t="s">
        <v>607</v>
      </c>
      <c r="AS1644" t="s">
        <v>607</v>
      </c>
      <c r="AT1644" t="s">
        <v>606</v>
      </c>
      <c r="AU1644" t="s">
        <v>606</v>
      </c>
      <c r="BK1644">
        <v>5.4000000000000001E-4</v>
      </c>
      <c r="BL1644">
        <v>6.0000000000000002E-5</v>
      </c>
      <c r="BM1644">
        <v>1.8000000000000001E-4</v>
      </c>
      <c r="BN1644">
        <v>1.0000000000000001E-5</v>
      </c>
      <c r="BO1644">
        <v>1.0000000000000001E-5</v>
      </c>
      <c r="BP1644">
        <v>4.0000000000000003E-5</v>
      </c>
      <c r="BQ1644">
        <v>0</v>
      </c>
      <c r="BR1644">
        <v>1.67E-3</v>
      </c>
      <c r="BS1644">
        <v>6.6E-4</v>
      </c>
      <c r="BT1644">
        <v>4.0000000000000002E-4</v>
      </c>
      <c r="BU1644">
        <v>3.5E-4</v>
      </c>
      <c r="BV1644">
        <v>0.79900000000000004</v>
      </c>
      <c r="BW1644">
        <v>0.97925439999999997</v>
      </c>
      <c r="BX1644">
        <v>23.1</v>
      </c>
      <c r="BY1644">
        <v>4549</v>
      </c>
      <c r="BZ1644">
        <v>234.6</v>
      </c>
      <c r="CB1644">
        <v>97.3</v>
      </c>
      <c r="CC1644">
        <v>3.3595166160000001</v>
      </c>
      <c r="CD1644">
        <v>3.3566610269999999</v>
      </c>
      <c r="CE1644">
        <v>194.03</v>
      </c>
      <c r="CF1644" t="s">
        <v>609</v>
      </c>
      <c r="CG1644">
        <v>0</v>
      </c>
      <c r="CH1644" t="s">
        <v>3840</v>
      </c>
      <c r="CJ1644" t="s">
        <v>3841</v>
      </c>
      <c r="CL1644">
        <v>1380.5</v>
      </c>
      <c r="CM1644">
        <v>1382</v>
      </c>
      <c r="CN1644">
        <v>1380</v>
      </c>
      <c r="CO1644">
        <v>1381</v>
      </c>
      <c r="CP1644">
        <v>1379</v>
      </c>
      <c r="CQ1644">
        <v>1380</v>
      </c>
      <c r="CU1644">
        <v>737.3</v>
      </c>
      <c r="CV1644">
        <v>732.3</v>
      </c>
      <c r="CW1644" t="s">
        <v>5510</v>
      </c>
      <c r="CX1644">
        <v>0</v>
      </c>
      <c r="CY1644" t="s">
        <v>677</v>
      </c>
    </row>
    <row r="1645" spans="1:103" hidden="1">
      <c r="B1645">
        <v>52618</v>
      </c>
      <c r="C1645" t="s">
        <v>5103</v>
      </c>
      <c r="D1645" t="s">
        <v>592</v>
      </c>
      <c r="E1645" t="s">
        <v>3163</v>
      </c>
      <c r="F1645" t="s">
        <v>594</v>
      </c>
      <c r="G1645" t="s">
        <v>5515</v>
      </c>
      <c r="H1645">
        <v>7483</v>
      </c>
      <c r="I1645" t="s">
        <v>616</v>
      </c>
      <c r="J1645" t="s">
        <v>3844</v>
      </c>
      <c r="K1645">
        <v>11257</v>
      </c>
      <c r="L1645" t="s">
        <v>3810</v>
      </c>
      <c r="M1645" t="s">
        <v>3845</v>
      </c>
      <c r="N1645" t="s">
        <v>5505</v>
      </c>
      <c r="O1645" t="s">
        <v>5506</v>
      </c>
      <c r="P1645" t="s">
        <v>5500</v>
      </c>
      <c r="Q1645" t="s">
        <v>642</v>
      </c>
      <c r="R1645">
        <v>350</v>
      </c>
      <c r="S1645">
        <v>350</v>
      </c>
      <c r="T1645">
        <v>250</v>
      </c>
      <c r="U1645">
        <v>17</v>
      </c>
      <c r="V1645">
        <v>17</v>
      </c>
      <c r="W1645">
        <v>21</v>
      </c>
      <c r="Y1645" t="s">
        <v>5516</v>
      </c>
      <c r="Z1645">
        <v>2.0000000000000001E-4</v>
      </c>
      <c r="AA1645">
        <v>4.0000000000000002E-4</v>
      </c>
      <c r="AB1645">
        <v>1.9800000000000002E-2</v>
      </c>
      <c r="AC1645">
        <v>5.0000000000000001E-4</v>
      </c>
      <c r="AD1645">
        <v>4.0000000000000002E-4</v>
      </c>
      <c r="AE1645">
        <v>0.70879999999999999</v>
      </c>
      <c r="AF1645">
        <v>0.13100000000000001</v>
      </c>
      <c r="AG1645">
        <v>8.4400000000000003E-2</v>
      </c>
      <c r="AH1645">
        <v>1.3100000000000001E-2</v>
      </c>
      <c r="AI1645">
        <v>2.47E-2</v>
      </c>
      <c r="AJ1645">
        <v>6.1000000000000004E-3</v>
      </c>
      <c r="AK1645">
        <v>5.4999999999999997E-3</v>
      </c>
      <c r="AL1645">
        <v>2.0100000000000001E-3</v>
      </c>
      <c r="AM1645">
        <v>1.3999999999999999E-4</v>
      </c>
      <c r="AN1645">
        <v>6.9999999999999999E-4</v>
      </c>
      <c r="AO1645">
        <v>0</v>
      </c>
      <c r="AP1645">
        <v>0</v>
      </c>
      <c r="AQ1645" t="s">
        <v>607</v>
      </c>
      <c r="AR1645" t="s">
        <v>607</v>
      </c>
      <c r="AS1645" t="s">
        <v>606</v>
      </c>
      <c r="AT1645" t="s">
        <v>606</v>
      </c>
      <c r="AU1645" t="s">
        <v>606</v>
      </c>
      <c r="BK1645">
        <v>1.2E-4</v>
      </c>
      <c r="BL1645">
        <v>5.0000000000000002E-5</v>
      </c>
      <c r="BM1645">
        <v>5.0000000000000002E-5</v>
      </c>
      <c r="BN1645">
        <v>0</v>
      </c>
      <c r="BO1645">
        <v>0</v>
      </c>
      <c r="BP1645">
        <v>0</v>
      </c>
      <c r="BQ1645">
        <v>0</v>
      </c>
      <c r="BR1645">
        <v>1.24E-3</v>
      </c>
      <c r="BS1645">
        <v>4.2999999999999999E-4</v>
      </c>
      <c r="BT1645">
        <v>2.1000000000000001E-4</v>
      </c>
      <c r="BU1645">
        <v>1.4999999999999999E-4</v>
      </c>
      <c r="BV1645">
        <v>0.80200000000000005</v>
      </c>
      <c r="BW1645">
        <v>0.9829312</v>
      </c>
      <c r="BX1645">
        <v>23.1</v>
      </c>
      <c r="BY1645">
        <v>4527.7</v>
      </c>
      <c r="BZ1645">
        <v>233.1</v>
      </c>
      <c r="CB1645">
        <v>96</v>
      </c>
      <c r="CC1645">
        <v>3.3146309879999998</v>
      </c>
      <c r="CD1645">
        <v>3.3118135519999998</v>
      </c>
      <c r="CE1645">
        <v>192.87</v>
      </c>
      <c r="CF1645" t="s">
        <v>609</v>
      </c>
      <c r="CG1645">
        <v>350</v>
      </c>
      <c r="CH1645" t="s">
        <v>3846</v>
      </c>
      <c r="CJ1645" t="s">
        <v>3847</v>
      </c>
      <c r="CL1645">
        <v>1314</v>
      </c>
      <c r="CM1645">
        <v>1316</v>
      </c>
      <c r="CN1645">
        <v>1314</v>
      </c>
      <c r="CO1645">
        <v>1316</v>
      </c>
      <c r="CU1645">
        <v>756.8</v>
      </c>
      <c r="CV1645">
        <v>752.5</v>
      </c>
      <c r="CW1645" t="s">
        <v>5510</v>
      </c>
      <c r="CX1645">
        <v>0</v>
      </c>
      <c r="CY1645" t="s">
        <v>677</v>
      </c>
    </row>
    <row r="1646" spans="1:103" hidden="1">
      <c r="A1646" t="str">
        <f>2&amp;J1646</f>
        <v>200/D-093-K/094-A-11/00</v>
      </c>
      <c r="B1646">
        <v>52717</v>
      </c>
      <c r="C1646" t="s">
        <v>3198</v>
      </c>
      <c r="D1646" t="s">
        <v>592</v>
      </c>
      <c r="E1646" t="s">
        <v>3163</v>
      </c>
      <c r="F1646" t="s">
        <v>594</v>
      </c>
      <c r="G1646" t="s">
        <v>5517</v>
      </c>
      <c r="H1646">
        <v>8875</v>
      </c>
      <c r="I1646" t="s">
        <v>616</v>
      </c>
      <c r="J1646" t="s">
        <v>667</v>
      </c>
      <c r="L1646" t="s">
        <v>874</v>
      </c>
      <c r="N1646" t="s">
        <v>5518</v>
      </c>
      <c r="O1646" t="s">
        <v>5519</v>
      </c>
      <c r="P1646" t="s">
        <v>5520</v>
      </c>
      <c r="Q1646" t="s">
        <v>5350</v>
      </c>
      <c r="R1646">
        <v>5500</v>
      </c>
      <c r="S1646">
        <v>5500</v>
      </c>
      <c r="T1646">
        <v>4610</v>
      </c>
      <c r="U1646">
        <v>26</v>
      </c>
      <c r="V1646">
        <v>26</v>
      </c>
      <c r="W1646">
        <v>24</v>
      </c>
      <c r="Z1646" t="s">
        <v>607</v>
      </c>
      <c r="AA1646">
        <v>1E-4</v>
      </c>
      <c r="AB1646">
        <v>2.3E-3</v>
      </c>
      <c r="AC1646">
        <v>2.4299999999999999E-2</v>
      </c>
      <c r="AD1646">
        <v>1.0699999999999999E-2</v>
      </c>
      <c r="AE1646">
        <v>0.82299999999999995</v>
      </c>
      <c r="AF1646">
        <v>8.0600000000000005E-2</v>
      </c>
      <c r="AG1646">
        <v>3.3099999999999997E-2</v>
      </c>
      <c r="AH1646">
        <v>5.4999999999999997E-3</v>
      </c>
      <c r="AI1646">
        <v>1.01E-2</v>
      </c>
      <c r="AJ1646">
        <v>3.0999999999999999E-3</v>
      </c>
      <c r="AK1646">
        <v>3.0000000000000001E-3</v>
      </c>
      <c r="AL1646">
        <v>1.31E-3</v>
      </c>
      <c r="AM1646">
        <v>2.9E-4</v>
      </c>
      <c r="AN1646">
        <v>4.6000000000000001E-4</v>
      </c>
      <c r="AO1646">
        <v>0</v>
      </c>
      <c r="AP1646">
        <v>0</v>
      </c>
      <c r="AQ1646" t="s">
        <v>607</v>
      </c>
      <c r="AR1646" t="s">
        <v>607</v>
      </c>
      <c r="AS1646" t="s">
        <v>606</v>
      </c>
      <c r="AT1646" t="s">
        <v>606</v>
      </c>
      <c r="AU1646" t="s">
        <v>606</v>
      </c>
      <c r="BK1646">
        <v>1.7000000000000001E-4</v>
      </c>
      <c r="BL1646">
        <v>6.0000000000000002E-5</v>
      </c>
      <c r="BM1646">
        <v>1.2E-4</v>
      </c>
      <c r="BN1646">
        <v>0</v>
      </c>
      <c r="BO1646">
        <v>0</v>
      </c>
      <c r="BP1646">
        <v>0</v>
      </c>
      <c r="BQ1646">
        <v>0</v>
      </c>
      <c r="BR1646">
        <v>9.3000000000000005E-4</v>
      </c>
      <c r="BS1646">
        <v>2.9E-4</v>
      </c>
      <c r="BT1646">
        <v>3.5E-4</v>
      </c>
      <c r="BU1646">
        <v>2.2000000000000001E-4</v>
      </c>
      <c r="BV1646">
        <v>0.70299999999999996</v>
      </c>
      <c r="BW1646">
        <v>0.86159680000000005</v>
      </c>
      <c r="BX1646">
        <v>20.3</v>
      </c>
      <c r="BY1646">
        <v>4694.1000000000004</v>
      </c>
      <c r="BZ1646">
        <v>216.9</v>
      </c>
      <c r="CB1646">
        <v>93.3</v>
      </c>
      <c r="CC1646">
        <v>3.2214069919999999</v>
      </c>
      <c r="CD1646">
        <v>3.2186687960000002</v>
      </c>
      <c r="CE1646">
        <v>185.64</v>
      </c>
      <c r="CF1646" t="s">
        <v>673</v>
      </c>
      <c r="CG1646">
        <v>10700</v>
      </c>
      <c r="CH1646" t="s">
        <v>674</v>
      </c>
      <c r="CI1646" t="s">
        <v>5075</v>
      </c>
      <c r="CJ1646" t="s">
        <v>675</v>
      </c>
      <c r="CW1646" t="s">
        <v>5521</v>
      </c>
      <c r="CX1646">
        <v>9500</v>
      </c>
      <c r="CY1646" t="s">
        <v>677</v>
      </c>
    </row>
    <row r="1647" spans="1:103" hidden="1">
      <c r="C1647" t="s">
        <v>5522</v>
      </c>
      <c r="D1647" t="s">
        <v>592</v>
      </c>
      <c r="E1647" t="s">
        <v>4897</v>
      </c>
      <c r="F1647" t="s">
        <v>594</v>
      </c>
      <c r="G1647" t="s">
        <v>5523</v>
      </c>
      <c r="H1647">
        <v>14978</v>
      </c>
      <c r="I1647" t="s">
        <v>616</v>
      </c>
      <c r="J1647" t="s">
        <v>5524</v>
      </c>
      <c r="L1647" t="s">
        <v>5525</v>
      </c>
      <c r="N1647" t="s">
        <v>5526</v>
      </c>
      <c r="O1647" t="s">
        <v>5519</v>
      </c>
      <c r="P1647" t="s">
        <v>5527</v>
      </c>
      <c r="Q1647" t="s">
        <v>5528</v>
      </c>
      <c r="R1647">
        <v>1803</v>
      </c>
      <c r="S1647">
        <v>1803</v>
      </c>
      <c r="T1647">
        <v>1404</v>
      </c>
      <c r="U1647">
        <v>57</v>
      </c>
      <c r="V1647">
        <v>57</v>
      </c>
      <c r="W1647">
        <v>24</v>
      </c>
      <c r="Y1647" t="s">
        <v>5529</v>
      </c>
      <c r="Z1647" t="s">
        <v>607</v>
      </c>
      <c r="AA1647">
        <v>2.0000000000000001E-4</v>
      </c>
      <c r="AB1647">
        <v>5.1000000000000004E-3</v>
      </c>
      <c r="AC1647">
        <v>4.1599999999999998E-2</v>
      </c>
      <c r="AD1647" t="s">
        <v>606</v>
      </c>
      <c r="AE1647">
        <v>0.94650000000000001</v>
      </c>
      <c r="AF1647">
        <v>6.3E-3</v>
      </c>
      <c r="AG1647">
        <v>2.9999999999999997E-4</v>
      </c>
      <c r="AH1647" t="s">
        <v>607</v>
      </c>
      <c r="AI1647" t="s">
        <v>607</v>
      </c>
      <c r="AJ1647" t="s">
        <v>607</v>
      </c>
      <c r="AK1647" t="s">
        <v>606</v>
      </c>
      <c r="AL1647">
        <v>0</v>
      </c>
      <c r="AM1647">
        <v>0</v>
      </c>
      <c r="AN1647">
        <v>0</v>
      </c>
      <c r="AO1647">
        <v>0</v>
      </c>
      <c r="AP1647">
        <v>0</v>
      </c>
      <c r="AQ1647" t="s">
        <v>607</v>
      </c>
      <c r="AR1647" t="s">
        <v>606</v>
      </c>
      <c r="AS1647" t="s">
        <v>606</v>
      </c>
      <c r="AT1647" t="s">
        <v>606</v>
      </c>
      <c r="AU1647" t="s">
        <v>606</v>
      </c>
      <c r="BK1647">
        <v>0</v>
      </c>
      <c r="BL1647">
        <v>0</v>
      </c>
      <c r="BM1647">
        <v>0</v>
      </c>
      <c r="BN1647">
        <v>0</v>
      </c>
      <c r="BO1647">
        <v>0</v>
      </c>
      <c r="BP1647">
        <v>0</v>
      </c>
      <c r="BQ1647">
        <v>0</v>
      </c>
      <c r="BR1647">
        <v>0</v>
      </c>
      <c r="BS1647">
        <v>0</v>
      </c>
      <c r="BT1647">
        <v>0</v>
      </c>
      <c r="BU1647">
        <v>0</v>
      </c>
      <c r="BV1647">
        <v>0.60099999999999998</v>
      </c>
      <c r="BW1647">
        <v>0.73658559999999995</v>
      </c>
      <c r="BX1647">
        <v>17.399999999999999</v>
      </c>
      <c r="BY1647">
        <v>4708.7</v>
      </c>
      <c r="BZ1647">
        <v>195.7</v>
      </c>
      <c r="CB1647">
        <v>143.9</v>
      </c>
      <c r="CC1647">
        <v>4.9684937419999997</v>
      </c>
      <c r="CD1647">
        <v>4.9642705219999996</v>
      </c>
      <c r="CE1647">
        <v>289.10000000000002</v>
      </c>
      <c r="CF1647" t="s">
        <v>609</v>
      </c>
      <c r="CG1647">
        <v>0</v>
      </c>
      <c r="CJ1647" t="s">
        <v>5530</v>
      </c>
      <c r="CL1647">
        <v>2037</v>
      </c>
      <c r="CM1647">
        <v>4128</v>
      </c>
      <c r="CS1647" t="s">
        <v>780</v>
      </c>
      <c r="CT1647">
        <v>51.09</v>
      </c>
      <c r="CU1647">
        <v>461.2</v>
      </c>
      <c r="CV1647">
        <v>452.9</v>
      </c>
      <c r="CW1647" t="s">
        <v>5531</v>
      </c>
      <c r="CX1647">
        <v>0</v>
      </c>
      <c r="CY1647" t="s">
        <v>677</v>
      </c>
    </row>
    <row r="1648" spans="1:103" hidden="1">
      <c r="C1648" t="s">
        <v>5522</v>
      </c>
      <c r="D1648" t="s">
        <v>592</v>
      </c>
      <c r="E1648" t="s">
        <v>4897</v>
      </c>
      <c r="F1648" t="s">
        <v>594</v>
      </c>
      <c r="G1648" t="s">
        <v>5532</v>
      </c>
      <c r="H1648">
        <v>13827</v>
      </c>
      <c r="I1648" t="s">
        <v>616</v>
      </c>
      <c r="J1648" t="s">
        <v>5524</v>
      </c>
      <c r="K1648" t="s">
        <v>773</v>
      </c>
      <c r="L1648" t="s">
        <v>5525</v>
      </c>
      <c r="M1648" t="s">
        <v>4978</v>
      </c>
      <c r="N1648" t="s">
        <v>5526</v>
      </c>
      <c r="O1648" t="s">
        <v>5519</v>
      </c>
      <c r="P1648" t="s">
        <v>5527</v>
      </c>
      <c r="Q1648" t="s">
        <v>5533</v>
      </c>
      <c r="R1648">
        <v>2108</v>
      </c>
      <c r="S1648">
        <v>2108</v>
      </c>
      <c r="T1648">
        <v>1623</v>
      </c>
      <c r="U1648">
        <v>72</v>
      </c>
      <c r="V1648">
        <v>72</v>
      </c>
      <c r="W1648">
        <v>24</v>
      </c>
      <c r="Y1648" t="s">
        <v>5529</v>
      </c>
      <c r="Z1648" t="s">
        <v>607</v>
      </c>
      <c r="AA1648">
        <v>2.0000000000000001E-4</v>
      </c>
      <c r="AB1648">
        <v>4.7999999999999996E-3</v>
      </c>
      <c r="AC1648">
        <v>4.2900000000000001E-2</v>
      </c>
      <c r="AD1648" t="s">
        <v>606</v>
      </c>
      <c r="AE1648">
        <v>0.94540000000000002</v>
      </c>
      <c r="AF1648">
        <v>6.6E-3</v>
      </c>
      <c r="AG1648">
        <v>1E-4</v>
      </c>
      <c r="AH1648" t="s">
        <v>607</v>
      </c>
      <c r="AI1648" t="s">
        <v>607</v>
      </c>
      <c r="AJ1648" t="s">
        <v>607</v>
      </c>
      <c r="AK1648" t="s">
        <v>606</v>
      </c>
      <c r="AL1648">
        <v>0</v>
      </c>
      <c r="AM1648">
        <v>0</v>
      </c>
      <c r="AN1648">
        <v>0</v>
      </c>
      <c r="AO1648">
        <v>0</v>
      </c>
      <c r="AP1648">
        <v>0</v>
      </c>
      <c r="AQ1648" t="s">
        <v>607</v>
      </c>
      <c r="AR1648" t="s">
        <v>607</v>
      </c>
      <c r="AS1648" t="s">
        <v>607</v>
      </c>
      <c r="AT1648" t="s">
        <v>607</v>
      </c>
      <c r="AU1648" t="s">
        <v>606</v>
      </c>
      <c r="BK1648">
        <v>0</v>
      </c>
      <c r="BL1648">
        <v>0</v>
      </c>
      <c r="BM1648">
        <v>0</v>
      </c>
      <c r="BN1648">
        <v>0</v>
      </c>
      <c r="BO1648">
        <v>0</v>
      </c>
      <c r="BP1648">
        <v>0</v>
      </c>
      <c r="BQ1648">
        <v>0</v>
      </c>
      <c r="BR1648">
        <v>0</v>
      </c>
      <c r="BS1648">
        <v>0</v>
      </c>
      <c r="BT1648">
        <v>0</v>
      </c>
      <c r="BU1648">
        <v>0</v>
      </c>
      <c r="BV1648">
        <v>0.60199999999999998</v>
      </c>
      <c r="BW1648">
        <v>0.7378112</v>
      </c>
      <c r="BX1648">
        <v>17.399999999999999</v>
      </c>
      <c r="BY1648">
        <v>4712.8</v>
      </c>
      <c r="BZ1648">
        <v>195.9</v>
      </c>
      <c r="CB1648">
        <v>148.4</v>
      </c>
      <c r="CC1648">
        <v>5.1238670690000001</v>
      </c>
      <c r="CD1648">
        <v>5.119511782</v>
      </c>
      <c r="CE1648">
        <v>297.77999999999997</v>
      </c>
      <c r="CF1648" t="s">
        <v>609</v>
      </c>
      <c r="CG1648">
        <v>0</v>
      </c>
      <c r="CJ1648" t="s">
        <v>5530</v>
      </c>
      <c r="CL1648">
        <v>2075</v>
      </c>
      <c r="CM1648">
        <v>4381</v>
      </c>
      <c r="CT1648">
        <v>102.1</v>
      </c>
      <c r="CU1648">
        <v>461.2</v>
      </c>
      <c r="CV1648">
        <v>452.9</v>
      </c>
      <c r="CW1648" t="s">
        <v>5531</v>
      </c>
      <c r="CX1648">
        <v>0</v>
      </c>
      <c r="CY1648" t="s">
        <v>677</v>
      </c>
    </row>
    <row r="1649" spans="1:103" hidden="1">
      <c r="C1649" t="s">
        <v>5522</v>
      </c>
      <c r="D1649" t="s">
        <v>592</v>
      </c>
      <c r="E1649" t="s">
        <v>4897</v>
      </c>
      <c r="F1649" t="s">
        <v>594</v>
      </c>
      <c r="G1649" t="s">
        <v>5534</v>
      </c>
      <c r="H1649">
        <v>19191</v>
      </c>
      <c r="I1649" t="s">
        <v>616</v>
      </c>
      <c r="J1649" t="s">
        <v>5524</v>
      </c>
      <c r="K1649" t="s">
        <v>773</v>
      </c>
      <c r="L1649" t="s">
        <v>5525</v>
      </c>
      <c r="M1649" t="s">
        <v>4978</v>
      </c>
      <c r="N1649" t="s">
        <v>5526</v>
      </c>
      <c r="O1649" t="s">
        <v>5519</v>
      </c>
      <c r="P1649" t="s">
        <v>5527</v>
      </c>
      <c r="Q1649" t="s">
        <v>5535</v>
      </c>
      <c r="R1649">
        <v>2621</v>
      </c>
      <c r="S1649">
        <v>2621</v>
      </c>
      <c r="T1649">
        <v>984</v>
      </c>
      <c r="U1649">
        <v>72</v>
      </c>
      <c r="V1649">
        <v>72</v>
      </c>
      <c r="W1649">
        <v>24</v>
      </c>
      <c r="Y1649" t="s">
        <v>5529</v>
      </c>
      <c r="Z1649">
        <v>1E-4</v>
      </c>
      <c r="AA1649">
        <v>2.0000000000000001E-4</v>
      </c>
      <c r="AB1649">
        <v>5.7000000000000002E-3</v>
      </c>
      <c r="AC1649">
        <v>3.5999999999999997E-2</v>
      </c>
      <c r="AD1649" t="s">
        <v>606</v>
      </c>
      <c r="AE1649">
        <v>0.95140000000000002</v>
      </c>
      <c r="AF1649">
        <v>6.4000000000000003E-3</v>
      </c>
      <c r="AG1649">
        <v>2.0000000000000001E-4</v>
      </c>
      <c r="AH1649" t="s">
        <v>607</v>
      </c>
      <c r="AI1649" t="s">
        <v>607</v>
      </c>
      <c r="AJ1649" t="s">
        <v>607</v>
      </c>
      <c r="AK1649" t="s">
        <v>607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 t="s">
        <v>607</v>
      </c>
      <c r="AR1649" t="s">
        <v>606</v>
      </c>
      <c r="AS1649" t="s">
        <v>607</v>
      </c>
      <c r="AT1649" t="s">
        <v>606</v>
      </c>
      <c r="AU1649" t="s">
        <v>606</v>
      </c>
      <c r="BK1649">
        <v>0</v>
      </c>
      <c r="BL1649">
        <v>0</v>
      </c>
      <c r="BM1649">
        <v>0</v>
      </c>
      <c r="BN1649">
        <v>0</v>
      </c>
      <c r="BO1649">
        <v>0</v>
      </c>
      <c r="BP1649">
        <v>0</v>
      </c>
      <c r="BQ1649">
        <v>0</v>
      </c>
      <c r="BR1649">
        <v>0</v>
      </c>
      <c r="BS1649">
        <v>0</v>
      </c>
      <c r="BT1649">
        <v>0</v>
      </c>
      <c r="BU1649">
        <v>0</v>
      </c>
      <c r="BV1649">
        <v>0.59499999999999997</v>
      </c>
      <c r="BW1649">
        <v>0.72923199999999999</v>
      </c>
      <c r="BX1649">
        <v>17.2</v>
      </c>
      <c r="BY1649">
        <v>4692.5</v>
      </c>
      <c r="BZ1649">
        <v>195</v>
      </c>
      <c r="CB1649">
        <v>140.9</v>
      </c>
      <c r="CC1649">
        <v>4.864911524</v>
      </c>
      <c r="CD1649">
        <v>4.860776349</v>
      </c>
      <c r="CE1649">
        <v>281.62</v>
      </c>
      <c r="CF1649" t="s">
        <v>609</v>
      </c>
      <c r="CG1649">
        <v>0</v>
      </c>
      <c r="CJ1649" t="s">
        <v>5530</v>
      </c>
      <c r="CL1649">
        <v>2075</v>
      </c>
      <c r="CM1649">
        <v>4747</v>
      </c>
      <c r="CT1649">
        <v>73.069999999999993</v>
      </c>
      <c r="CU1649">
        <v>461.2</v>
      </c>
      <c r="CV1649">
        <v>452.9</v>
      </c>
      <c r="CW1649" t="s">
        <v>5531</v>
      </c>
      <c r="CX1649">
        <v>0</v>
      </c>
      <c r="CY1649" t="s">
        <v>677</v>
      </c>
    </row>
    <row r="1650" spans="1:103" hidden="1">
      <c r="C1650" t="s">
        <v>5522</v>
      </c>
      <c r="D1650" t="s">
        <v>592</v>
      </c>
      <c r="E1650" t="s">
        <v>4897</v>
      </c>
      <c r="F1650" t="s">
        <v>594</v>
      </c>
      <c r="G1650" t="s">
        <v>5536</v>
      </c>
      <c r="H1650">
        <v>16413</v>
      </c>
      <c r="I1650" t="s">
        <v>616</v>
      </c>
      <c r="J1650" t="s">
        <v>5524</v>
      </c>
      <c r="K1650" t="s">
        <v>773</v>
      </c>
      <c r="L1650" t="s">
        <v>5525</v>
      </c>
      <c r="M1650" t="s">
        <v>4978</v>
      </c>
      <c r="N1650" t="s">
        <v>5526</v>
      </c>
      <c r="O1650" t="s">
        <v>5519</v>
      </c>
      <c r="P1650" t="s">
        <v>5527</v>
      </c>
      <c r="Q1650" t="s">
        <v>5537</v>
      </c>
      <c r="R1650">
        <v>2553</v>
      </c>
      <c r="S1650">
        <v>2553</v>
      </c>
      <c r="T1650">
        <v>1688</v>
      </c>
      <c r="U1650">
        <v>71</v>
      </c>
      <c r="V1650">
        <v>71</v>
      </c>
      <c r="W1650">
        <v>24</v>
      </c>
      <c r="Y1650" t="s">
        <v>5538</v>
      </c>
      <c r="Z1650">
        <v>2.0000000000000001E-4</v>
      </c>
      <c r="AA1650">
        <v>2.0000000000000001E-4</v>
      </c>
      <c r="AB1650">
        <v>5.3E-3</v>
      </c>
      <c r="AC1650">
        <v>4.2299999999999997E-2</v>
      </c>
      <c r="AD1650" t="s">
        <v>606</v>
      </c>
      <c r="AE1650">
        <v>0.94510000000000005</v>
      </c>
      <c r="AF1650">
        <v>6.7000000000000002E-3</v>
      </c>
      <c r="AG1650">
        <v>2.0000000000000001E-4</v>
      </c>
      <c r="AH1650" t="s">
        <v>607</v>
      </c>
      <c r="AI1650" t="s">
        <v>607</v>
      </c>
      <c r="AJ1650" t="s">
        <v>607</v>
      </c>
      <c r="AK1650" t="s">
        <v>607</v>
      </c>
      <c r="AL1650">
        <v>0</v>
      </c>
      <c r="AM1650">
        <v>0</v>
      </c>
      <c r="AN1650">
        <v>0</v>
      </c>
      <c r="AO1650">
        <v>0</v>
      </c>
      <c r="AP1650">
        <v>0</v>
      </c>
      <c r="AQ1650" t="s">
        <v>607</v>
      </c>
      <c r="AR1650" t="s">
        <v>606</v>
      </c>
      <c r="AS1650" t="s">
        <v>606</v>
      </c>
      <c r="AT1650" t="s">
        <v>606</v>
      </c>
      <c r="AU1650" t="s">
        <v>606</v>
      </c>
      <c r="BK1650">
        <v>0</v>
      </c>
      <c r="BL1650">
        <v>0</v>
      </c>
      <c r="BM1650">
        <v>0</v>
      </c>
      <c r="BN1650">
        <v>0</v>
      </c>
      <c r="BO1650">
        <v>0</v>
      </c>
      <c r="BP1650">
        <v>0</v>
      </c>
      <c r="BQ1650">
        <v>0</v>
      </c>
      <c r="BR1650">
        <v>0</v>
      </c>
      <c r="BS1650">
        <v>0</v>
      </c>
      <c r="BT1650">
        <v>0</v>
      </c>
      <c r="BU1650">
        <v>0</v>
      </c>
      <c r="BV1650">
        <v>0.60099999999999998</v>
      </c>
      <c r="BW1650">
        <v>0.73658559999999995</v>
      </c>
      <c r="BX1650">
        <v>17.399999999999999</v>
      </c>
      <c r="BY1650">
        <v>4710.2</v>
      </c>
      <c r="BZ1650">
        <v>195.8</v>
      </c>
      <c r="CB1650">
        <v>125.5</v>
      </c>
      <c r="CC1650">
        <v>4.3331894689999997</v>
      </c>
      <c r="CD1650">
        <v>4.3295062580000003</v>
      </c>
      <c r="CE1650">
        <v>248.67</v>
      </c>
      <c r="CF1650" t="s">
        <v>609</v>
      </c>
      <c r="CG1650">
        <v>0</v>
      </c>
      <c r="CJ1650" t="s">
        <v>5530</v>
      </c>
      <c r="CL1650">
        <v>2334</v>
      </c>
      <c r="CM1650">
        <v>4323</v>
      </c>
      <c r="CT1650">
        <v>48.55</v>
      </c>
      <c r="CU1650">
        <v>461.2</v>
      </c>
      <c r="CV1650">
        <v>452.9</v>
      </c>
      <c r="CW1650" t="s">
        <v>5531</v>
      </c>
      <c r="CX1650">
        <v>0</v>
      </c>
      <c r="CY1650" t="s">
        <v>677</v>
      </c>
    </row>
    <row r="1651" spans="1:103" hidden="1">
      <c r="B1651">
        <v>76620</v>
      </c>
      <c r="C1651" t="s">
        <v>3617</v>
      </c>
      <c r="D1651" t="s">
        <v>592</v>
      </c>
      <c r="E1651" t="s">
        <v>3163</v>
      </c>
      <c r="F1651" t="s">
        <v>594</v>
      </c>
      <c r="G1651" t="s">
        <v>5539</v>
      </c>
      <c r="H1651">
        <v>20726</v>
      </c>
      <c r="I1651" t="s">
        <v>616</v>
      </c>
      <c r="J1651" t="s">
        <v>3619</v>
      </c>
      <c r="K1651">
        <v>10378</v>
      </c>
      <c r="L1651" t="s">
        <v>3609</v>
      </c>
      <c r="M1651" t="s">
        <v>3762</v>
      </c>
      <c r="N1651" t="s">
        <v>5540</v>
      </c>
      <c r="O1651" t="s">
        <v>5527</v>
      </c>
      <c r="P1651" t="s">
        <v>5541</v>
      </c>
      <c r="Q1651" t="s">
        <v>823</v>
      </c>
      <c r="R1651">
        <v>500</v>
      </c>
      <c r="S1651">
        <v>500</v>
      </c>
      <c r="T1651">
        <v>490</v>
      </c>
      <c r="U1651">
        <v>22</v>
      </c>
      <c r="V1651">
        <v>22</v>
      </c>
      <c r="W1651">
        <v>21</v>
      </c>
      <c r="Z1651">
        <v>1E-4</v>
      </c>
      <c r="AA1651">
        <v>1E-4</v>
      </c>
      <c r="AB1651">
        <v>2.7000000000000001E-3</v>
      </c>
      <c r="AC1651">
        <v>1.32E-2</v>
      </c>
      <c r="AD1651" t="s">
        <v>607</v>
      </c>
      <c r="AE1651">
        <v>0.83550000000000002</v>
      </c>
      <c r="AF1651">
        <v>8.6400000000000005E-2</v>
      </c>
      <c r="AG1651">
        <v>3.3799999999999997E-2</v>
      </c>
      <c r="AH1651">
        <v>5.3E-3</v>
      </c>
      <c r="AI1651">
        <v>1.09E-2</v>
      </c>
      <c r="AJ1651">
        <v>3.0000000000000001E-3</v>
      </c>
      <c r="AK1651">
        <v>3.3999999999999998E-3</v>
      </c>
      <c r="AL1651">
        <v>1.47E-3</v>
      </c>
      <c r="AM1651">
        <v>4.6999999999999999E-4</v>
      </c>
      <c r="AN1651">
        <v>8.0999999999999996E-4</v>
      </c>
      <c r="AO1651">
        <v>4.0000000000000003E-5</v>
      </c>
      <c r="AP1651">
        <v>0</v>
      </c>
      <c r="AQ1651" t="s">
        <v>606</v>
      </c>
      <c r="AR1651" t="s">
        <v>606</v>
      </c>
      <c r="AS1651" t="s">
        <v>606</v>
      </c>
      <c r="AT1651" t="s">
        <v>606</v>
      </c>
      <c r="AU1651" t="s">
        <v>606</v>
      </c>
      <c r="BK1651">
        <v>2.5999999999999998E-4</v>
      </c>
      <c r="BL1651">
        <v>5.0000000000000002E-5</v>
      </c>
      <c r="BM1651">
        <v>2.2000000000000001E-4</v>
      </c>
      <c r="BN1651">
        <v>1.0000000000000001E-5</v>
      </c>
      <c r="BO1651">
        <v>1.0000000000000001E-5</v>
      </c>
      <c r="BP1651">
        <v>4.0000000000000003E-5</v>
      </c>
      <c r="BQ1651">
        <v>0</v>
      </c>
      <c r="BR1651">
        <v>1.1800000000000001E-3</v>
      </c>
      <c r="BS1651">
        <v>3.6000000000000002E-4</v>
      </c>
      <c r="BT1651">
        <v>4.0999999999999999E-4</v>
      </c>
      <c r="BU1651">
        <v>2.7E-4</v>
      </c>
      <c r="BV1651">
        <v>0.69499999999999995</v>
      </c>
      <c r="BW1651">
        <v>0.85179199999999999</v>
      </c>
      <c r="BX1651">
        <v>20.100000000000001</v>
      </c>
      <c r="BY1651">
        <v>4614</v>
      </c>
      <c r="BZ1651">
        <v>215.3</v>
      </c>
      <c r="CB1651">
        <v>96.1</v>
      </c>
      <c r="CC1651">
        <v>3.318083729</v>
      </c>
      <c r="CD1651">
        <v>3.3152633580000002</v>
      </c>
      <c r="CE1651">
        <v>191.32</v>
      </c>
      <c r="CF1651" t="s">
        <v>609</v>
      </c>
      <c r="CG1651">
        <v>7.5</v>
      </c>
      <c r="CH1651" t="s">
        <v>3620</v>
      </c>
      <c r="CJ1651" t="s">
        <v>3621</v>
      </c>
      <c r="CU1651">
        <v>859.5</v>
      </c>
      <c r="CV1651">
        <v>855.3</v>
      </c>
      <c r="CW1651" t="s">
        <v>5432</v>
      </c>
      <c r="CX1651">
        <v>0</v>
      </c>
      <c r="CY1651" t="s">
        <v>677</v>
      </c>
    </row>
    <row r="1652" spans="1:103" hidden="1">
      <c r="B1652">
        <v>76619</v>
      </c>
      <c r="C1652" t="s">
        <v>3606</v>
      </c>
      <c r="D1652" t="s">
        <v>592</v>
      </c>
      <c r="E1652" t="s">
        <v>3163</v>
      </c>
      <c r="F1652" t="s">
        <v>594</v>
      </c>
      <c r="G1652" t="s">
        <v>5542</v>
      </c>
      <c r="H1652">
        <v>18351</v>
      </c>
      <c r="I1652" t="s">
        <v>616</v>
      </c>
      <c r="J1652" t="s">
        <v>3608</v>
      </c>
      <c r="K1652">
        <v>9239</v>
      </c>
      <c r="L1652" t="s">
        <v>3609</v>
      </c>
      <c r="M1652" t="s">
        <v>4751</v>
      </c>
      <c r="N1652" t="s">
        <v>5540</v>
      </c>
      <c r="O1652" t="s">
        <v>5527</v>
      </c>
      <c r="P1652" t="s">
        <v>5541</v>
      </c>
      <c r="Q1652" t="s">
        <v>642</v>
      </c>
      <c r="R1652">
        <v>700</v>
      </c>
      <c r="S1652">
        <v>700</v>
      </c>
      <c r="T1652">
        <v>498</v>
      </c>
      <c r="U1652">
        <v>16</v>
      </c>
      <c r="V1652">
        <v>16</v>
      </c>
      <c r="W1652">
        <v>22</v>
      </c>
      <c r="Z1652">
        <v>1E-4</v>
      </c>
      <c r="AA1652">
        <v>1E-4</v>
      </c>
      <c r="AB1652">
        <v>2E-3</v>
      </c>
      <c r="AC1652">
        <v>1.44E-2</v>
      </c>
      <c r="AD1652" t="s">
        <v>607</v>
      </c>
      <c r="AE1652">
        <v>0.8034</v>
      </c>
      <c r="AF1652">
        <v>9.9099999999999994E-2</v>
      </c>
      <c r="AG1652">
        <v>4.4400000000000002E-2</v>
      </c>
      <c r="AH1652">
        <v>6.6E-3</v>
      </c>
      <c r="AI1652">
        <v>1.3899999999999999E-2</v>
      </c>
      <c r="AJ1652">
        <v>4.0000000000000001E-3</v>
      </c>
      <c r="AK1652">
        <v>4.5999999999999999E-3</v>
      </c>
      <c r="AL1652">
        <v>2.2100000000000002E-3</v>
      </c>
      <c r="AM1652">
        <v>4.2000000000000002E-4</v>
      </c>
      <c r="AN1652">
        <v>9.8999999999999999E-4</v>
      </c>
      <c r="AO1652">
        <v>0</v>
      </c>
      <c r="AP1652">
        <v>0</v>
      </c>
      <c r="AQ1652" t="s">
        <v>607</v>
      </c>
      <c r="AR1652" t="s">
        <v>606</v>
      </c>
      <c r="AS1652" t="s">
        <v>606</v>
      </c>
      <c r="AT1652" t="s">
        <v>606</v>
      </c>
      <c r="AU1652" t="s">
        <v>606</v>
      </c>
      <c r="BK1652">
        <v>3.3E-4</v>
      </c>
      <c r="BL1652">
        <v>6.0000000000000002E-5</v>
      </c>
      <c r="BM1652">
        <v>2.5999999999999998E-4</v>
      </c>
      <c r="BN1652">
        <v>0</v>
      </c>
      <c r="BO1652">
        <v>0</v>
      </c>
      <c r="BP1652">
        <v>0</v>
      </c>
      <c r="BQ1652">
        <v>0</v>
      </c>
      <c r="BR1652">
        <v>1.73E-3</v>
      </c>
      <c r="BS1652">
        <v>5.0000000000000001E-4</v>
      </c>
      <c r="BT1652">
        <v>5.5000000000000003E-4</v>
      </c>
      <c r="BU1652">
        <v>3.5E-4</v>
      </c>
      <c r="BV1652">
        <v>0.72799999999999998</v>
      </c>
      <c r="BW1652">
        <v>0.89223680000000005</v>
      </c>
      <c r="BX1652">
        <v>21</v>
      </c>
      <c r="BY1652">
        <v>4609</v>
      </c>
      <c r="BZ1652">
        <v>221</v>
      </c>
      <c r="CB1652">
        <v>94.6</v>
      </c>
      <c r="CC1652">
        <v>3.2662926200000002</v>
      </c>
      <c r="CD1652">
        <v>3.2635162709999999</v>
      </c>
      <c r="CE1652">
        <v>188.49</v>
      </c>
      <c r="CF1652" t="s">
        <v>609</v>
      </c>
      <c r="CG1652">
        <v>5</v>
      </c>
      <c r="CH1652" t="s">
        <v>3614</v>
      </c>
      <c r="CJ1652" t="s">
        <v>3615</v>
      </c>
      <c r="CU1652">
        <v>878</v>
      </c>
      <c r="CV1652">
        <v>873</v>
      </c>
      <c r="CW1652" t="s">
        <v>5432</v>
      </c>
      <c r="CX1652">
        <v>0</v>
      </c>
      <c r="CY1652" t="s">
        <v>677</v>
      </c>
    </row>
    <row r="1653" spans="1:103" hidden="1">
      <c r="A1653" t="str">
        <f>2&amp;J1653</f>
        <v>200/C-022-F/094-A-14/00</v>
      </c>
      <c r="B1653">
        <v>52739</v>
      </c>
      <c r="C1653" t="s">
        <v>3940</v>
      </c>
      <c r="D1653" t="s">
        <v>592</v>
      </c>
      <c r="E1653" t="s">
        <v>3163</v>
      </c>
      <c r="F1653" t="s">
        <v>594</v>
      </c>
      <c r="G1653" t="s">
        <v>5543</v>
      </c>
      <c r="H1653">
        <v>19544</v>
      </c>
      <c r="I1653" t="s">
        <v>597</v>
      </c>
      <c r="J1653" t="s">
        <v>3942</v>
      </c>
      <c r="K1653">
        <v>1753</v>
      </c>
      <c r="L1653" t="s">
        <v>874</v>
      </c>
      <c r="M1653" t="s">
        <v>3943</v>
      </c>
      <c r="N1653" t="s">
        <v>5544</v>
      </c>
      <c r="O1653" t="s">
        <v>5541</v>
      </c>
      <c r="P1653" t="s">
        <v>5545</v>
      </c>
      <c r="Q1653" t="s">
        <v>642</v>
      </c>
      <c r="R1653">
        <v>15</v>
      </c>
      <c r="S1653">
        <v>15</v>
      </c>
      <c r="T1653">
        <v>13</v>
      </c>
      <c r="U1653">
        <v>14</v>
      </c>
      <c r="V1653">
        <v>14</v>
      </c>
      <c r="W1653">
        <v>21</v>
      </c>
      <c r="Z1653">
        <v>1E-4</v>
      </c>
      <c r="AA1653">
        <v>1E-4</v>
      </c>
      <c r="AB1653">
        <v>1.03E-2</v>
      </c>
      <c r="AC1653">
        <v>1.67E-2</v>
      </c>
      <c r="AD1653">
        <v>5.7000000000000002E-3</v>
      </c>
      <c r="AE1653">
        <v>0.79610000000000003</v>
      </c>
      <c r="AF1653">
        <v>9.1700000000000004E-2</v>
      </c>
      <c r="AG1653">
        <v>4.7500000000000001E-2</v>
      </c>
      <c r="AH1653">
        <v>6.1000000000000004E-3</v>
      </c>
      <c r="AI1653">
        <v>1.29E-2</v>
      </c>
      <c r="AJ1653">
        <v>3.5000000000000001E-3</v>
      </c>
      <c r="AK1653">
        <v>3.7000000000000002E-3</v>
      </c>
      <c r="AL1653">
        <v>2.7000000000000001E-3</v>
      </c>
      <c r="AM1653">
        <v>2.8999999999999998E-3</v>
      </c>
      <c r="AN1653">
        <v>0</v>
      </c>
      <c r="AO1653">
        <v>0</v>
      </c>
      <c r="AP1653">
        <v>0</v>
      </c>
      <c r="BK1653">
        <v>0</v>
      </c>
      <c r="BL1653">
        <v>0</v>
      </c>
      <c r="BM1653">
        <v>0</v>
      </c>
      <c r="BN1653">
        <v>0</v>
      </c>
      <c r="BO1653">
        <v>0</v>
      </c>
      <c r="BP1653">
        <v>0</v>
      </c>
      <c r="BQ1653">
        <v>0</v>
      </c>
      <c r="BR1653">
        <v>0</v>
      </c>
      <c r="BS1653">
        <v>0</v>
      </c>
      <c r="BT1653">
        <v>0</v>
      </c>
      <c r="BU1653">
        <v>0</v>
      </c>
      <c r="BV1653">
        <v>0.72699999999999998</v>
      </c>
      <c r="BW1653">
        <v>0.8910112</v>
      </c>
      <c r="BX1653">
        <v>21</v>
      </c>
      <c r="BY1653">
        <v>4632.7</v>
      </c>
      <c r="BZ1653">
        <v>220.1</v>
      </c>
      <c r="CB1653">
        <v>96.2</v>
      </c>
      <c r="CC1653">
        <v>3.3215364699999999</v>
      </c>
      <c r="CD1653">
        <v>3.318713164</v>
      </c>
      <c r="CE1653">
        <v>191.91</v>
      </c>
      <c r="CF1653" t="s">
        <v>673</v>
      </c>
      <c r="CG1653">
        <v>5700</v>
      </c>
      <c r="CH1653" t="s">
        <v>5420</v>
      </c>
      <c r="CJ1653" t="s">
        <v>3945</v>
      </c>
      <c r="CL1653">
        <v>1148.4000000000001</v>
      </c>
      <c r="CM1653">
        <v>1151.5</v>
      </c>
      <c r="CN1653">
        <v>1121</v>
      </c>
      <c r="CO1653">
        <v>1123.4000000000001</v>
      </c>
      <c r="CP1653">
        <v>1121</v>
      </c>
      <c r="CQ1653">
        <v>1123.4000000000001</v>
      </c>
      <c r="CU1653">
        <v>786.5</v>
      </c>
      <c r="CV1653">
        <v>782.3</v>
      </c>
      <c r="CW1653" t="s">
        <v>5389</v>
      </c>
      <c r="CX1653">
        <v>0</v>
      </c>
      <c r="CY1653" t="s">
        <v>677</v>
      </c>
    </row>
    <row r="1654" spans="1:103" hidden="1">
      <c r="B1654">
        <v>73289</v>
      </c>
      <c r="C1654" t="s">
        <v>3724</v>
      </c>
      <c r="D1654" t="s">
        <v>592</v>
      </c>
      <c r="E1654" t="s">
        <v>3163</v>
      </c>
      <c r="F1654" t="s">
        <v>594</v>
      </c>
      <c r="G1654" t="s">
        <v>5546</v>
      </c>
      <c r="H1654">
        <v>16471</v>
      </c>
      <c r="I1654" t="s">
        <v>616</v>
      </c>
      <c r="J1654" t="s">
        <v>879</v>
      </c>
      <c r="K1654">
        <v>10275</v>
      </c>
      <c r="L1654" t="s">
        <v>864</v>
      </c>
      <c r="M1654" t="s">
        <v>3726</v>
      </c>
      <c r="N1654" t="s">
        <v>5544</v>
      </c>
      <c r="O1654" t="s">
        <v>5541</v>
      </c>
      <c r="P1654" t="s">
        <v>5545</v>
      </c>
      <c r="Q1654" t="s">
        <v>642</v>
      </c>
      <c r="R1654">
        <v>200</v>
      </c>
      <c r="S1654">
        <v>200</v>
      </c>
      <c r="T1654">
        <v>259</v>
      </c>
      <c r="U1654">
        <v>16</v>
      </c>
      <c r="V1654">
        <v>16</v>
      </c>
      <c r="W1654">
        <v>25</v>
      </c>
      <c r="Z1654" t="s">
        <v>606</v>
      </c>
      <c r="AA1654">
        <v>2.9999999999999997E-4</v>
      </c>
      <c r="AB1654">
        <v>6.4000000000000003E-3</v>
      </c>
      <c r="AC1654">
        <v>1.15E-2</v>
      </c>
      <c r="AD1654" t="s">
        <v>606</v>
      </c>
      <c r="AE1654">
        <v>0.83750000000000002</v>
      </c>
      <c r="AF1654">
        <v>7.2499999999999995E-2</v>
      </c>
      <c r="AG1654">
        <v>4.3999999999999997E-2</v>
      </c>
      <c r="AH1654">
        <v>5.0000000000000001E-3</v>
      </c>
      <c r="AI1654">
        <v>1.1900000000000001E-2</v>
      </c>
      <c r="AJ1654">
        <v>2.7000000000000001E-3</v>
      </c>
      <c r="AK1654">
        <v>3.0000000000000001E-3</v>
      </c>
      <c r="AL1654">
        <v>1.2600000000000001E-3</v>
      </c>
      <c r="AM1654">
        <v>2.9999999999999997E-4</v>
      </c>
      <c r="AN1654">
        <v>9.3000000000000005E-4</v>
      </c>
      <c r="AO1654">
        <v>2.2000000000000001E-4</v>
      </c>
      <c r="AP1654">
        <v>0</v>
      </c>
      <c r="AQ1654" t="s">
        <v>607</v>
      </c>
      <c r="AR1654" t="s">
        <v>607</v>
      </c>
      <c r="AS1654" t="s">
        <v>606</v>
      </c>
      <c r="AT1654" t="s">
        <v>606</v>
      </c>
      <c r="AU1654" t="s">
        <v>606</v>
      </c>
      <c r="BK1654">
        <v>1.2E-4</v>
      </c>
      <c r="BL1654">
        <v>3.0000000000000001E-5</v>
      </c>
      <c r="BM1654">
        <v>1.3999999999999999E-4</v>
      </c>
      <c r="BN1654">
        <v>2.0000000000000002E-5</v>
      </c>
      <c r="BO1654">
        <v>1.0000000000000001E-5</v>
      </c>
      <c r="BP1654">
        <v>5.0000000000000002E-5</v>
      </c>
      <c r="BQ1654">
        <v>0</v>
      </c>
      <c r="BR1654">
        <v>9.1E-4</v>
      </c>
      <c r="BS1654">
        <v>3.5E-4</v>
      </c>
      <c r="BT1654">
        <v>4.2999999999999999E-4</v>
      </c>
      <c r="BU1654">
        <v>4.2999999999999999E-4</v>
      </c>
      <c r="BV1654">
        <v>0.69699999999999995</v>
      </c>
      <c r="BW1654">
        <v>0.85424319999999998</v>
      </c>
      <c r="BX1654">
        <v>20.100000000000001</v>
      </c>
      <c r="BY1654">
        <v>4598</v>
      </c>
      <c r="BZ1654">
        <v>214.8</v>
      </c>
      <c r="CB1654">
        <v>98.6</v>
      </c>
      <c r="CC1654">
        <v>3.4044022439999999</v>
      </c>
      <c r="CD1654">
        <v>3.401508502</v>
      </c>
      <c r="CE1654">
        <v>197.42</v>
      </c>
      <c r="CF1654" t="s">
        <v>609</v>
      </c>
      <c r="CG1654">
        <v>0</v>
      </c>
      <c r="CH1654" t="s">
        <v>880</v>
      </c>
      <c r="CJ1654" t="s">
        <v>881</v>
      </c>
      <c r="CL1654">
        <v>1119</v>
      </c>
      <c r="CM1654">
        <v>1124</v>
      </c>
      <c r="CU1654">
        <v>737.3</v>
      </c>
      <c r="CV1654">
        <v>733.4</v>
      </c>
      <c r="CW1654" t="s">
        <v>5547</v>
      </c>
      <c r="CX1654">
        <v>0</v>
      </c>
      <c r="CY1654" t="s">
        <v>677</v>
      </c>
    </row>
    <row r="1655" spans="1:103" hidden="1">
      <c r="B1655">
        <v>52717</v>
      </c>
      <c r="C1655" t="s">
        <v>5548</v>
      </c>
      <c r="D1655" t="s">
        <v>592</v>
      </c>
      <c r="E1655" t="s">
        <v>3163</v>
      </c>
      <c r="F1655" t="s">
        <v>594</v>
      </c>
      <c r="G1655" t="s">
        <v>5549</v>
      </c>
      <c r="H1655">
        <v>13750</v>
      </c>
      <c r="I1655" t="s">
        <v>616</v>
      </c>
      <c r="J1655" t="s">
        <v>667</v>
      </c>
      <c r="L1655" t="s">
        <v>874</v>
      </c>
      <c r="N1655" t="s">
        <v>5550</v>
      </c>
      <c r="O1655" t="s">
        <v>5551</v>
      </c>
      <c r="P1655" t="s">
        <v>5552</v>
      </c>
      <c r="Q1655" t="s">
        <v>5350</v>
      </c>
      <c r="R1655">
        <v>4000</v>
      </c>
      <c r="S1655">
        <v>4000</v>
      </c>
      <c r="T1655">
        <v>3582</v>
      </c>
      <c r="U1655">
        <v>17</v>
      </c>
      <c r="V1655">
        <v>17</v>
      </c>
      <c r="W1655">
        <v>25</v>
      </c>
      <c r="Y1655" t="s">
        <v>5553</v>
      </c>
      <c r="Z1655" t="s">
        <v>607</v>
      </c>
      <c r="AA1655">
        <v>1E-4</v>
      </c>
      <c r="AB1655">
        <v>2.5000000000000001E-3</v>
      </c>
      <c r="AC1655">
        <v>2.5100000000000001E-2</v>
      </c>
      <c r="AD1655">
        <v>1.1900000000000001E-2</v>
      </c>
      <c r="AE1655">
        <v>0.82420000000000004</v>
      </c>
      <c r="AF1655">
        <v>7.9600000000000004E-2</v>
      </c>
      <c r="AG1655">
        <v>3.2000000000000001E-2</v>
      </c>
      <c r="AH1655">
        <v>5.3E-3</v>
      </c>
      <c r="AI1655">
        <v>9.7000000000000003E-3</v>
      </c>
      <c r="AJ1655">
        <v>2.8999999999999998E-3</v>
      </c>
      <c r="AK1655">
        <v>2.8E-3</v>
      </c>
      <c r="AL1655">
        <v>1.33E-3</v>
      </c>
      <c r="AM1655">
        <v>2.5999999999999998E-4</v>
      </c>
      <c r="AN1655">
        <v>4.2000000000000002E-4</v>
      </c>
      <c r="AO1655">
        <v>0</v>
      </c>
      <c r="AP1655">
        <v>0</v>
      </c>
      <c r="AQ1655" t="s">
        <v>606</v>
      </c>
      <c r="AR1655" t="s">
        <v>606</v>
      </c>
      <c r="AS1655" t="s">
        <v>606</v>
      </c>
      <c r="AT1655" t="s">
        <v>606</v>
      </c>
      <c r="AU1655" t="s">
        <v>606</v>
      </c>
      <c r="BK1655">
        <v>1.6000000000000001E-4</v>
      </c>
      <c r="BL1655">
        <v>5.0000000000000002E-5</v>
      </c>
      <c r="BM1655">
        <v>9.0000000000000006E-5</v>
      </c>
      <c r="BN1655">
        <v>0</v>
      </c>
      <c r="BO1655">
        <v>0</v>
      </c>
      <c r="BP1655">
        <v>0</v>
      </c>
      <c r="BQ1655">
        <v>0</v>
      </c>
      <c r="BR1655">
        <v>8.1999999999999998E-4</v>
      </c>
      <c r="BS1655">
        <v>2.5999999999999998E-4</v>
      </c>
      <c r="BT1655">
        <v>3.2000000000000003E-4</v>
      </c>
      <c r="BU1655">
        <v>1.9000000000000001E-4</v>
      </c>
      <c r="BV1655">
        <v>0.7</v>
      </c>
      <c r="BW1655">
        <v>0.85792000000000002</v>
      </c>
      <c r="BX1655">
        <v>20.2</v>
      </c>
      <c r="BY1655">
        <v>4703.2</v>
      </c>
      <c r="BZ1655">
        <v>216.5</v>
      </c>
      <c r="CB1655">
        <v>92.6</v>
      </c>
      <c r="CC1655">
        <v>3.1972378080000001</v>
      </c>
      <c r="CD1655">
        <v>3.1945201550000002</v>
      </c>
      <c r="CE1655">
        <v>184.07</v>
      </c>
      <c r="CF1655" t="s">
        <v>673</v>
      </c>
      <c r="CG1655">
        <v>11900</v>
      </c>
      <c r="CH1655" t="s">
        <v>674</v>
      </c>
      <c r="CI1655" t="s">
        <v>5075</v>
      </c>
      <c r="CJ1655" t="s">
        <v>675</v>
      </c>
      <c r="CW1655" t="s">
        <v>5554</v>
      </c>
      <c r="CX1655">
        <v>9600</v>
      </c>
      <c r="CY1655" t="s">
        <v>677</v>
      </c>
    </row>
    <row r="1656" spans="1:103" hidden="1">
      <c r="C1656" t="s">
        <v>1917</v>
      </c>
      <c r="D1656" t="s">
        <v>592</v>
      </c>
      <c r="E1656" t="s">
        <v>614</v>
      </c>
      <c r="F1656" t="s">
        <v>594</v>
      </c>
      <c r="G1656" t="s">
        <v>5555</v>
      </c>
      <c r="H1656">
        <v>19668</v>
      </c>
      <c r="I1656" t="s">
        <v>597</v>
      </c>
      <c r="J1656" t="s">
        <v>3004</v>
      </c>
      <c r="L1656" t="s">
        <v>617</v>
      </c>
      <c r="N1656" t="s">
        <v>5556</v>
      </c>
      <c r="O1656" t="s">
        <v>5557</v>
      </c>
      <c r="P1656" t="s">
        <v>5558</v>
      </c>
      <c r="Q1656" t="s">
        <v>1922</v>
      </c>
      <c r="R1656">
        <v>237</v>
      </c>
      <c r="S1656">
        <v>237</v>
      </c>
      <c r="T1656">
        <v>225</v>
      </c>
      <c r="U1656">
        <v>26</v>
      </c>
      <c r="V1656">
        <v>26</v>
      </c>
      <c r="W1656">
        <v>23</v>
      </c>
      <c r="Y1656" t="s">
        <v>5559</v>
      </c>
      <c r="Z1656" t="s">
        <v>607</v>
      </c>
      <c r="AA1656">
        <v>1E-4</v>
      </c>
      <c r="AB1656">
        <v>3.2000000000000002E-3</v>
      </c>
      <c r="AC1656">
        <v>9.3899999999999997E-2</v>
      </c>
      <c r="AD1656">
        <v>1E-4</v>
      </c>
      <c r="AE1656">
        <v>0.90129999999999999</v>
      </c>
      <c r="AF1656">
        <v>8.9999999999999998E-4</v>
      </c>
      <c r="AG1656">
        <v>4.0000000000000002E-4</v>
      </c>
      <c r="AH1656">
        <v>1E-4</v>
      </c>
      <c r="AI1656" t="s">
        <v>607</v>
      </c>
      <c r="AJ1656" t="s">
        <v>607</v>
      </c>
      <c r="AK1656" t="s">
        <v>607</v>
      </c>
      <c r="AL1656">
        <v>0</v>
      </c>
      <c r="AM1656">
        <v>0</v>
      </c>
      <c r="AN1656">
        <v>0</v>
      </c>
      <c r="AO1656">
        <v>0</v>
      </c>
      <c r="AP1656">
        <v>0</v>
      </c>
      <c r="BK1656">
        <v>0</v>
      </c>
      <c r="BL1656">
        <v>0</v>
      </c>
      <c r="BM1656">
        <v>0</v>
      </c>
      <c r="BN1656">
        <v>0</v>
      </c>
      <c r="BO1656">
        <v>0</v>
      </c>
      <c r="BP1656">
        <v>0</v>
      </c>
      <c r="BQ1656">
        <v>0</v>
      </c>
      <c r="BR1656">
        <v>0</v>
      </c>
      <c r="BS1656">
        <v>0</v>
      </c>
      <c r="BT1656">
        <v>0</v>
      </c>
      <c r="BU1656">
        <v>0</v>
      </c>
      <c r="BV1656">
        <v>0.64800000000000002</v>
      </c>
      <c r="BW1656">
        <v>0.79418880000000003</v>
      </c>
      <c r="BX1656">
        <v>18.7</v>
      </c>
      <c r="BY1656">
        <v>4855.8999999999996</v>
      </c>
      <c r="BZ1656">
        <v>201.2</v>
      </c>
      <c r="CB1656">
        <v>124.4</v>
      </c>
      <c r="CC1656">
        <v>4.2952093219999998</v>
      </c>
      <c r="CD1656">
        <v>4.2915583939999999</v>
      </c>
      <c r="CE1656">
        <v>249.8</v>
      </c>
      <c r="CF1656" t="s">
        <v>609</v>
      </c>
      <c r="CG1656">
        <v>130</v>
      </c>
      <c r="CH1656" t="s">
        <v>5560</v>
      </c>
      <c r="CI1656" t="s">
        <v>157</v>
      </c>
      <c r="CJ1656" t="s">
        <v>1578</v>
      </c>
      <c r="CW1656" t="s">
        <v>5561</v>
      </c>
      <c r="CX1656">
        <v>0</v>
      </c>
      <c r="CY1656" t="s">
        <v>677</v>
      </c>
    </row>
    <row r="1657" spans="1:103" hidden="1">
      <c r="A1657" t="str">
        <f>2&amp;J1657</f>
        <v>200/C-022-F/094-A-14/00</v>
      </c>
      <c r="B1657">
        <v>52739</v>
      </c>
      <c r="C1657" t="s">
        <v>3940</v>
      </c>
      <c r="D1657" t="s">
        <v>592</v>
      </c>
      <c r="E1657" t="s">
        <v>3163</v>
      </c>
      <c r="F1657" t="s">
        <v>594</v>
      </c>
      <c r="G1657" t="s">
        <v>5562</v>
      </c>
      <c r="H1657">
        <v>6607</v>
      </c>
      <c r="I1657" t="s">
        <v>597</v>
      </c>
      <c r="J1657" t="s">
        <v>3942</v>
      </c>
      <c r="K1657">
        <v>1753</v>
      </c>
      <c r="L1657" t="s">
        <v>874</v>
      </c>
      <c r="M1657" t="s">
        <v>3943</v>
      </c>
      <c r="N1657" t="s">
        <v>5563</v>
      </c>
      <c r="O1657" t="s">
        <v>5564</v>
      </c>
      <c r="P1657" t="s">
        <v>5565</v>
      </c>
      <c r="Q1657" t="s">
        <v>642</v>
      </c>
      <c r="R1657">
        <v>10</v>
      </c>
      <c r="S1657">
        <v>10</v>
      </c>
      <c r="T1657">
        <v>38</v>
      </c>
      <c r="U1657">
        <v>14</v>
      </c>
      <c r="V1657">
        <v>14</v>
      </c>
      <c r="W1657">
        <v>21</v>
      </c>
      <c r="Z1657">
        <v>1E-4</v>
      </c>
      <c r="AA1657">
        <v>1E-4</v>
      </c>
      <c r="AB1657">
        <v>6.6E-3</v>
      </c>
      <c r="AC1657">
        <v>1.6899999999999998E-2</v>
      </c>
      <c r="AD1657">
        <v>5.0000000000000001E-3</v>
      </c>
      <c r="AE1657">
        <v>0.8004</v>
      </c>
      <c r="AF1657">
        <v>9.1300000000000006E-2</v>
      </c>
      <c r="AG1657">
        <v>4.5900000000000003E-2</v>
      </c>
      <c r="AH1657">
        <v>6.0000000000000001E-3</v>
      </c>
      <c r="AI1657">
        <v>1.3100000000000001E-2</v>
      </c>
      <c r="AJ1657">
        <v>3.5999999999999999E-3</v>
      </c>
      <c r="AK1657">
        <v>3.8E-3</v>
      </c>
      <c r="AL1657">
        <v>2.8999999999999998E-3</v>
      </c>
      <c r="AM1657">
        <v>4.3E-3</v>
      </c>
      <c r="AN1657">
        <v>0</v>
      </c>
      <c r="AO1657">
        <v>0</v>
      </c>
      <c r="AP1657">
        <v>0</v>
      </c>
      <c r="BK1657">
        <v>0</v>
      </c>
      <c r="BL1657">
        <v>0</v>
      </c>
      <c r="BM1657">
        <v>0</v>
      </c>
      <c r="BN1657">
        <v>0</v>
      </c>
      <c r="BO1657">
        <v>0</v>
      </c>
      <c r="BP1657">
        <v>0</v>
      </c>
      <c r="BQ1657">
        <v>0</v>
      </c>
      <c r="BR1657">
        <v>0</v>
      </c>
      <c r="BS1657">
        <v>0</v>
      </c>
      <c r="BT1657">
        <v>0</v>
      </c>
      <c r="BU1657">
        <v>0</v>
      </c>
      <c r="BV1657">
        <v>0.72799999999999998</v>
      </c>
      <c r="BW1657">
        <v>0.89223680000000005</v>
      </c>
      <c r="BX1657">
        <v>21</v>
      </c>
      <c r="BY1657">
        <v>4633</v>
      </c>
      <c r="BZ1657">
        <v>220.6</v>
      </c>
      <c r="CB1657">
        <v>97.5</v>
      </c>
      <c r="CC1657">
        <v>3.3664220980000001</v>
      </c>
      <c r="CD1657">
        <v>3.3635606390000001</v>
      </c>
      <c r="CE1657">
        <v>194.58</v>
      </c>
      <c r="CF1657" t="s">
        <v>673</v>
      </c>
      <c r="CG1657">
        <v>5000</v>
      </c>
      <c r="CH1657" t="s">
        <v>5420</v>
      </c>
      <c r="CJ1657" t="s">
        <v>3945</v>
      </c>
      <c r="CL1657">
        <v>1148.4000000000001</v>
      </c>
      <c r="CM1657">
        <v>1151.5</v>
      </c>
      <c r="CN1657">
        <v>1121</v>
      </c>
      <c r="CO1657">
        <v>1123.4000000000001</v>
      </c>
      <c r="CP1657">
        <v>1121</v>
      </c>
      <c r="CQ1657">
        <v>1123.4000000000001</v>
      </c>
      <c r="CU1657">
        <v>786.5</v>
      </c>
      <c r="CV1657">
        <v>782.3</v>
      </c>
      <c r="CW1657" t="s">
        <v>5566</v>
      </c>
      <c r="CX1657">
        <v>1700</v>
      </c>
      <c r="CY1657" t="s">
        <v>677</v>
      </c>
    </row>
    <row r="1658" spans="1:103" hidden="1">
      <c r="B1658">
        <v>52717</v>
      </c>
      <c r="C1658" t="s">
        <v>5548</v>
      </c>
      <c r="D1658" t="s">
        <v>592</v>
      </c>
      <c r="E1658" t="s">
        <v>3163</v>
      </c>
      <c r="F1658" t="s">
        <v>594</v>
      </c>
      <c r="G1658" t="s">
        <v>5567</v>
      </c>
      <c r="H1658">
        <v>19607</v>
      </c>
      <c r="I1658" t="s">
        <v>616</v>
      </c>
      <c r="J1658" t="s">
        <v>667</v>
      </c>
      <c r="L1658" t="s">
        <v>874</v>
      </c>
      <c r="N1658" t="s">
        <v>5568</v>
      </c>
      <c r="O1658" t="s">
        <v>5569</v>
      </c>
      <c r="P1658" t="s">
        <v>5570</v>
      </c>
      <c r="Q1658" t="s">
        <v>5350</v>
      </c>
      <c r="R1658">
        <v>4350</v>
      </c>
      <c r="S1658">
        <v>4350</v>
      </c>
      <c r="T1658">
        <v>3537</v>
      </c>
      <c r="U1658">
        <v>25</v>
      </c>
      <c r="V1658">
        <v>25</v>
      </c>
      <c r="W1658">
        <v>20</v>
      </c>
      <c r="Y1658" t="s">
        <v>4596</v>
      </c>
      <c r="Z1658" t="s">
        <v>607</v>
      </c>
      <c r="AA1658">
        <v>1E-4</v>
      </c>
      <c r="AB1658">
        <v>1.9E-3</v>
      </c>
      <c r="AC1658">
        <v>2.41E-2</v>
      </c>
      <c r="AD1658">
        <v>1.09E-2</v>
      </c>
      <c r="AE1658">
        <v>0.81459999999999999</v>
      </c>
      <c r="AF1658">
        <v>8.2900000000000001E-2</v>
      </c>
      <c r="AG1658">
        <v>3.5999999999999997E-2</v>
      </c>
      <c r="AH1658">
        <v>6.4000000000000003E-3</v>
      </c>
      <c r="AI1658">
        <v>1.1599999999999999E-2</v>
      </c>
      <c r="AJ1658">
        <v>3.3999999999999998E-3</v>
      </c>
      <c r="AK1658">
        <v>3.3E-3</v>
      </c>
      <c r="AL1658">
        <v>1.4300000000000001E-3</v>
      </c>
      <c r="AM1658">
        <v>2.3000000000000001E-4</v>
      </c>
      <c r="AN1658">
        <v>5.6999999999999998E-4</v>
      </c>
      <c r="AO1658">
        <v>0</v>
      </c>
      <c r="AP1658">
        <v>0</v>
      </c>
      <c r="AQ1658" t="s">
        <v>607</v>
      </c>
      <c r="AR1658" t="s">
        <v>606</v>
      </c>
      <c r="AS1658" t="s">
        <v>606</v>
      </c>
      <c r="AT1658" t="s">
        <v>606</v>
      </c>
      <c r="AU1658" t="s">
        <v>606</v>
      </c>
      <c r="BK1658">
        <v>2.3000000000000001E-4</v>
      </c>
      <c r="BL1658">
        <v>6.0000000000000002E-5</v>
      </c>
      <c r="BM1658">
        <v>2.2000000000000001E-4</v>
      </c>
      <c r="BN1658">
        <v>0</v>
      </c>
      <c r="BO1658">
        <v>0</v>
      </c>
      <c r="BP1658">
        <v>0</v>
      </c>
      <c r="BQ1658">
        <v>0</v>
      </c>
      <c r="BR1658">
        <v>1.01E-3</v>
      </c>
      <c r="BS1658">
        <v>3.2000000000000003E-4</v>
      </c>
      <c r="BT1658">
        <v>4.2000000000000002E-4</v>
      </c>
      <c r="BU1658">
        <v>3.1E-4</v>
      </c>
      <c r="BV1658">
        <v>0.71399999999999997</v>
      </c>
      <c r="BW1658">
        <v>0.87507840000000003</v>
      </c>
      <c r="BX1658">
        <v>20.6</v>
      </c>
      <c r="BY1658">
        <v>4690.7</v>
      </c>
      <c r="BZ1658">
        <v>218.8</v>
      </c>
      <c r="CB1658">
        <v>94.6</v>
      </c>
      <c r="CC1658">
        <v>3.2662926200000002</v>
      </c>
      <c r="CD1658">
        <v>3.2635162709999999</v>
      </c>
      <c r="CE1658">
        <v>187.75</v>
      </c>
      <c r="CF1658" t="s">
        <v>673</v>
      </c>
      <c r="CG1658">
        <v>10900</v>
      </c>
      <c r="CH1658" t="s">
        <v>674</v>
      </c>
      <c r="CI1658" t="s">
        <v>5075</v>
      </c>
      <c r="CJ1658" t="s">
        <v>675</v>
      </c>
      <c r="CW1658" t="s">
        <v>5571</v>
      </c>
      <c r="CX1658">
        <v>8500</v>
      </c>
      <c r="CY1658" t="s">
        <v>677</v>
      </c>
    </row>
    <row r="1659" spans="1:103" hidden="1">
      <c r="B1659">
        <v>52304</v>
      </c>
      <c r="C1659" t="s">
        <v>3162</v>
      </c>
      <c r="D1659" t="s">
        <v>592</v>
      </c>
      <c r="E1659" t="s">
        <v>3163</v>
      </c>
      <c r="F1659" t="s">
        <v>594</v>
      </c>
      <c r="G1659" t="s">
        <v>5572</v>
      </c>
      <c r="H1659">
        <v>1554</v>
      </c>
      <c r="I1659" t="s">
        <v>616</v>
      </c>
      <c r="J1659" t="s">
        <v>2922</v>
      </c>
      <c r="L1659" t="s">
        <v>2923</v>
      </c>
      <c r="N1659" t="s">
        <v>5573</v>
      </c>
      <c r="O1659" t="s">
        <v>5574</v>
      </c>
      <c r="P1659" t="s">
        <v>5575</v>
      </c>
      <c r="Q1659" t="s">
        <v>3128</v>
      </c>
      <c r="R1659">
        <v>4800</v>
      </c>
      <c r="S1659">
        <v>4800</v>
      </c>
      <c r="T1659">
        <v>4520</v>
      </c>
      <c r="U1659">
        <v>3</v>
      </c>
      <c r="V1659">
        <v>3</v>
      </c>
      <c r="W1659">
        <v>24</v>
      </c>
      <c r="Y1659" t="s">
        <v>5576</v>
      </c>
      <c r="Z1659">
        <v>1E-4</v>
      </c>
      <c r="AA1659">
        <v>2.0000000000000001E-4</v>
      </c>
      <c r="AB1659">
        <v>4.3E-3</v>
      </c>
      <c r="AC1659">
        <v>1.7899999999999999E-2</v>
      </c>
      <c r="AD1659">
        <v>3.0000000000000001E-3</v>
      </c>
      <c r="AE1659">
        <v>0.84319999999999995</v>
      </c>
      <c r="AF1659">
        <v>7.6999999999999999E-2</v>
      </c>
      <c r="AG1659">
        <v>3.5200000000000002E-2</v>
      </c>
      <c r="AH1659">
        <v>4.8999999999999998E-3</v>
      </c>
      <c r="AI1659">
        <v>9.1999999999999998E-3</v>
      </c>
      <c r="AJ1659">
        <v>2.0999999999999999E-3</v>
      </c>
      <c r="AK1659">
        <v>2E-3</v>
      </c>
      <c r="AL1659">
        <v>4.2000000000000002E-4</v>
      </c>
      <c r="AM1659">
        <v>3.0000000000000001E-5</v>
      </c>
      <c r="AN1659">
        <v>0</v>
      </c>
      <c r="AO1659">
        <v>0</v>
      </c>
      <c r="AP1659">
        <v>0</v>
      </c>
      <c r="AQ1659" t="s">
        <v>607</v>
      </c>
      <c r="AR1659" t="s">
        <v>607</v>
      </c>
      <c r="AS1659" t="s">
        <v>606</v>
      </c>
      <c r="AT1659" t="s">
        <v>606</v>
      </c>
      <c r="AU1659" t="s">
        <v>606</v>
      </c>
      <c r="BK1659">
        <v>4.0000000000000003E-5</v>
      </c>
      <c r="BL1659">
        <v>3.0000000000000001E-5</v>
      </c>
      <c r="BM1659">
        <v>0</v>
      </c>
      <c r="BN1659">
        <v>0</v>
      </c>
      <c r="BO1659">
        <v>0</v>
      </c>
      <c r="BP1659">
        <v>0</v>
      </c>
      <c r="BQ1659">
        <v>0</v>
      </c>
      <c r="BR1659">
        <v>2.5000000000000001E-4</v>
      </c>
      <c r="BS1659">
        <v>6.9999999999999994E-5</v>
      </c>
      <c r="BT1659">
        <v>6.0000000000000002E-5</v>
      </c>
      <c r="BU1659">
        <v>0</v>
      </c>
      <c r="BV1659">
        <v>0.67900000000000005</v>
      </c>
      <c r="BW1659">
        <v>0.83218239999999999</v>
      </c>
      <c r="BX1659">
        <v>19.600000000000001</v>
      </c>
      <c r="BY1659">
        <v>4646</v>
      </c>
      <c r="BZ1659">
        <v>212.6</v>
      </c>
      <c r="CB1659">
        <v>90.5</v>
      </c>
      <c r="CC1659">
        <v>3.1247302549999998</v>
      </c>
      <c r="CD1659">
        <v>3.1220742339999998</v>
      </c>
      <c r="CE1659">
        <v>179.14</v>
      </c>
      <c r="CF1659" t="s">
        <v>609</v>
      </c>
      <c r="CG1659">
        <v>2000</v>
      </c>
      <c r="CH1659" t="s">
        <v>3130</v>
      </c>
      <c r="CI1659" t="s">
        <v>157</v>
      </c>
      <c r="CJ1659" t="s">
        <v>2928</v>
      </c>
      <c r="CW1659" t="s">
        <v>5577</v>
      </c>
      <c r="CX1659">
        <v>3000</v>
      </c>
      <c r="CY1659" t="s">
        <v>677</v>
      </c>
    </row>
    <row r="1660" spans="1:103" hidden="1">
      <c r="C1660" t="s">
        <v>2139</v>
      </c>
      <c r="D1660" t="s">
        <v>592</v>
      </c>
      <c r="E1660" t="s">
        <v>614</v>
      </c>
      <c r="F1660" t="s">
        <v>594</v>
      </c>
      <c r="G1660" t="s">
        <v>5578</v>
      </c>
      <c r="H1660">
        <v>11875</v>
      </c>
      <c r="I1660" t="s">
        <v>616</v>
      </c>
      <c r="J1660" t="s">
        <v>1302</v>
      </c>
      <c r="L1660" t="s">
        <v>617</v>
      </c>
      <c r="N1660" t="s">
        <v>5575</v>
      </c>
      <c r="O1660" t="s">
        <v>5579</v>
      </c>
      <c r="P1660" t="s">
        <v>5580</v>
      </c>
      <c r="Q1660" t="s">
        <v>5581</v>
      </c>
      <c r="R1660">
        <v>3000</v>
      </c>
      <c r="S1660">
        <v>3000</v>
      </c>
      <c r="T1660">
        <v>2542</v>
      </c>
      <c r="U1660">
        <v>30</v>
      </c>
      <c r="V1660">
        <v>30</v>
      </c>
      <c r="W1660">
        <v>24</v>
      </c>
      <c r="Y1660" t="s">
        <v>5582</v>
      </c>
      <c r="Z1660" t="s">
        <v>607</v>
      </c>
      <c r="AA1660">
        <v>2.9999999999999997E-4</v>
      </c>
      <c r="AB1660">
        <v>7.1000000000000004E-3</v>
      </c>
      <c r="AC1660">
        <v>1.17E-2</v>
      </c>
      <c r="AD1660" t="s">
        <v>606</v>
      </c>
      <c r="AE1660">
        <v>0.97319999999999995</v>
      </c>
      <c r="AF1660">
        <v>6.4999999999999997E-3</v>
      </c>
      <c r="AG1660">
        <v>5.0000000000000001E-4</v>
      </c>
      <c r="AH1660">
        <v>1E-4</v>
      </c>
      <c r="AI1660">
        <v>1E-4</v>
      </c>
      <c r="AJ1660">
        <v>1E-4</v>
      </c>
      <c r="AK1660">
        <v>1E-4</v>
      </c>
      <c r="AL1660">
        <v>8.0000000000000007E-5</v>
      </c>
      <c r="AM1660">
        <v>6.9999999999999994E-5</v>
      </c>
      <c r="AN1660">
        <v>0</v>
      </c>
      <c r="AO1660">
        <v>0</v>
      </c>
      <c r="AP1660">
        <v>0</v>
      </c>
      <c r="AQ1660" t="s">
        <v>606</v>
      </c>
      <c r="AR1660" t="s">
        <v>606</v>
      </c>
      <c r="AS1660" t="s">
        <v>606</v>
      </c>
      <c r="AT1660" t="s">
        <v>606</v>
      </c>
      <c r="AU1660" t="s">
        <v>606</v>
      </c>
      <c r="BK1660">
        <v>0</v>
      </c>
      <c r="BL1660">
        <v>2.0000000000000002E-5</v>
      </c>
      <c r="BM1660">
        <v>0</v>
      </c>
      <c r="BN1660">
        <v>0</v>
      </c>
      <c r="BO1660">
        <v>0</v>
      </c>
      <c r="BP1660">
        <v>0</v>
      </c>
      <c r="BQ1660">
        <v>0</v>
      </c>
      <c r="BR1660">
        <v>1E-4</v>
      </c>
      <c r="BS1660">
        <v>2.0000000000000002E-5</v>
      </c>
      <c r="BT1660">
        <v>1.0000000000000001E-5</v>
      </c>
      <c r="BU1660">
        <v>0</v>
      </c>
      <c r="BV1660">
        <v>0.57499999999999996</v>
      </c>
      <c r="BW1660">
        <v>0.70472000000000001</v>
      </c>
      <c r="BX1660">
        <v>16.600000000000001</v>
      </c>
      <c r="BY1660">
        <v>4621.6000000000004</v>
      </c>
      <c r="BZ1660">
        <v>192.5</v>
      </c>
      <c r="CB1660">
        <v>99.3</v>
      </c>
      <c r="CC1660">
        <v>3.4285714289999998</v>
      </c>
      <c r="CD1660">
        <v>3.425657143</v>
      </c>
      <c r="CE1660">
        <v>202.16</v>
      </c>
      <c r="CF1660" t="s">
        <v>609</v>
      </c>
      <c r="CG1660">
        <v>0</v>
      </c>
      <c r="CH1660" t="s">
        <v>5583</v>
      </c>
      <c r="CJ1660" t="s">
        <v>624</v>
      </c>
      <c r="CN1660">
        <v>1082</v>
      </c>
      <c r="CO1660">
        <v>1085</v>
      </c>
      <c r="CW1660" t="s">
        <v>5584</v>
      </c>
      <c r="CX1660">
        <v>0</v>
      </c>
      <c r="CY1660" t="s">
        <v>677</v>
      </c>
    </row>
    <row r="1661" spans="1:103" hidden="1">
      <c r="C1661" t="s">
        <v>2139</v>
      </c>
      <c r="D1661" t="s">
        <v>592</v>
      </c>
      <c r="E1661" t="s">
        <v>614</v>
      </c>
      <c r="F1661" t="s">
        <v>594</v>
      </c>
      <c r="G1661" t="s">
        <v>5585</v>
      </c>
      <c r="H1661">
        <v>17774</v>
      </c>
      <c r="I1661" t="s">
        <v>616</v>
      </c>
      <c r="J1661" t="s">
        <v>1302</v>
      </c>
      <c r="L1661" t="s">
        <v>617</v>
      </c>
      <c r="N1661" t="s">
        <v>5575</v>
      </c>
      <c r="O1661" t="s">
        <v>5579</v>
      </c>
      <c r="P1661" t="s">
        <v>5580</v>
      </c>
      <c r="Q1661" t="s">
        <v>5586</v>
      </c>
      <c r="R1661">
        <v>2950</v>
      </c>
      <c r="S1661">
        <v>2950</v>
      </c>
      <c r="T1661">
        <v>2363</v>
      </c>
      <c r="U1661">
        <v>32</v>
      </c>
      <c r="V1661">
        <v>32</v>
      </c>
      <c r="W1661">
        <v>24</v>
      </c>
      <c r="Y1661" t="s">
        <v>5582</v>
      </c>
      <c r="Z1661" t="s">
        <v>607</v>
      </c>
      <c r="AA1661">
        <v>2.0000000000000001E-4</v>
      </c>
      <c r="AB1661">
        <v>5.3E-3</v>
      </c>
      <c r="AC1661">
        <v>1.3599999999999999E-2</v>
      </c>
      <c r="AD1661" t="s">
        <v>606</v>
      </c>
      <c r="AE1661">
        <v>0.97409999999999997</v>
      </c>
      <c r="AF1661">
        <v>5.5999999999999999E-3</v>
      </c>
      <c r="AG1661">
        <v>4.0000000000000002E-4</v>
      </c>
      <c r="AH1661">
        <v>1E-4</v>
      </c>
      <c r="AI1661">
        <v>1E-4</v>
      </c>
      <c r="AJ1661">
        <v>1E-4</v>
      </c>
      <c r="AK1661">
        <v>1E-4</v>
      </c>
      <c r="AL1661">
        <v>1E-4</v>
      </c>
      <c r="AM1661">
        <v>8.0000000000000007E-5</v>
      </c>
      <c r="AN1661">
        <v>6.9999999999999994E-5</v>
      </c>
      <c r="AO1661">
        <v>0</v>
      </c>
      <c r="AP1661">
        <v>0</v>
      </c>
      <c r="AQ1661" t="s">
        <v>606</v>
      </c>
      <c r="AR1661" t="s">
        <v>606</v>
      </c>
      <c r="AS1661" t="s">
        <v>606</v>
      </c>
      <c r="AT1661" t="s">
        <v>606</v>
      </c>
      <c r="AU1661" t="s">
        <v>606</v>
      </c>
      <c r="BK1661">
        <v>0</v>
      </c>
      <c r="BL1661">
        <v>2.0000000000000002E-5</v>
      </c>
      <c r="BM1661">
        <v>0</v>
      </c>
      <c r="BN1661">
        <v>0</v>
      </c>
      <c r="BO1661">
        <v>0</v>
      </c>
      <c r="BP1661">
        <v>0</v>
      </c>
      <c r="BQ1661">
        <v>0</v>
      </c>
      <c r="BR1661">
        <v>8.0000000000000007E-5</v>
      </c>
      <c r="BS1661">
        <v>1.0000000000000001E-5</v>
      </c>
      <c r="BT1661">
        <v>1.0000000000000001E-5</v>
      </c>
      <c r="BU1661">
        <v>3.0000000000000001E-5</v>
      </c>
      <c r="BV1661">
        <v>0.57499999999999996</v>
      </c>
      <c r="BW1661">
        <v>0.70472000000000001</v>
      </c>
      <c r="BX1661">
        <v>16.600000000000001</v>
      </c>
      <c r="BY1661">
        <v>4629.6000000000004</v>
      </c>
      <c r="BZ1661">
        <v>192.7</v>
      </c>
      <c r="CB1661">
        <v>102.7</v>
      </c>
      <c r="CC1661">
        <v>3.5459646089999999</v>
      </c>
      <c r="CD1661">
        <v>3.542950539</v>
      </c>
      <c r="CE1661">
        <v>208.99</v>
      </c>
      <c r="CF1661" t="s">
        <v>609</v>
      </c>
      <c r="CG1661">
        <v>0</v>
      </c>
      <c r="CH1661" t="s">
        <v>5587</v>
      </c>
      <c r="CJ1661" t="s">
        <v>624</v>
      </c>
      <c r="CN1661">
        <v>1082</v>
      </c>
      <c r="CO1661">
        <v>1085</v>
      </c>
      <c r="CW1661" t="s">
        <v>5584</v>
      </c>
      <c r="CX1661">
        <v>0</v>
      </c>
      <c r="CY1661" t="s">
        <v>677</v>
      </c>
    </row>
    <row r="1662" spans="1:103" hidden="1">
      <c r="C1662" t="s">
        <v>2139</v>
      </c>
      <c r="D1662" t="s">
        <v>592</v>
      </c>
      <c r="E1662" t="s">
        <v>614</v>
      </c>
      <c r="F1662" t="s">
        <v>594</v>
      </c>
      <c r="G1662" t="s">
        <v>5588</v>
      </c>
      <c r="H1662">
        <v>13220</v>
      </c>
      <c r="I1662" t="s">
        <v>616</v>
      </c>
      <c r="J1662" t="s">
        <v>1302</v>
      </c>
      <c r="L1662" t="s">
        <v>617</v>
      </c>
      <c r="N1662" t="s">
        <v>5575</v>
      </c>
      <c r="O1662" t="s">
        <v>5579</v>
      </c>
      <c r="P1662" t="s">
        <v>5580</v>
      </c>
      <c r="Q1662" t="s">
        <v>5589</v>
      </c>
      <c r="R1662">
        <v>3000</v>
      </c>
      <c r="S1662">
        <v>3000</v>
      </c>
      <c r="T1662">
        <v>582</v>
      </c>
      <c r="U1662">
        <v>32</v>
      </c>
      <c r="V1662">
        <v>32</v>
      </c>
      <c r="W1662">
        <v>24</v>
      </c>
      <c r="Y1662" t="s">
        <v>5590</v>
      </c>
      <c r="Z1662" t="s">
        <v>607</v>
      </c>
      <c r="AA1662">
        <v>2.9999999999999997E-4</v>
      </c>
      <c r="AB1662">
        <v>7.0000000000000001E-3</v>
      </c>
      <c r="AC1662">
        <v>1.2E-2</v>
      </c>
      <c r="AD1662" t="s">
        <v>606</v>
      </c>
      <c r="AE1662">
        <v>0.97319999999999995</v>
      </c>
      <c r="AF1662">
        <v>6.4000000000000003E-3</v>
      </c>
      <c r="AG1662">
        <v>5.0000000000000001E-4</v>
      </c>
      <c r="AH1662">
        <v>1E-4</v>
      </c>
      <c r="AI1662">
        <v>1E-4</v>
      </c>
      <c r="AJ1662">
        <v>1E-4</v>
      </c>
      <c r="AK1662">
        <v>1E-4</v>
      </c>
      <c r="AL1662">
        <v>1E-4</v>
      </c>
      <c r="AM1662">
        <v>0</v>
      </c>
      <c r="AN1662">
        <v>0</v>
      </c>
      <c r="AO1662">
        <v>0</v>
      </c>
      <c r="AP1662">
        <v>0</v>
      </c>
      <c r="AQ1662" t="s">
        <v>606</v>
      </c>
      <c r="AR1662" t="s">
        <v>606</v>
      </c>
      <c r="AS1662" t="s">
        <v>606</v>
      </c>
      <c r="AT1662" t="s">
        <v>606</v>
      </c>
      <c r="AU1662" t="s">
        <v>606</v>
      </c>
      <c r="BK1662">
        <v>0</v>
      </c>
      <c r="BL1662">
        <v>2.0000000000000002E-5</v>
      </c>
      <c r="BM1662">
        <v>0</v>
      </c>
      <c r="BN1662">
        <v>0</v>
      </c>
      <c r="BO1662">
        <v>0</v>
      </c>
      <c r="BP1662">
        <v>0</v>
      </c>
      <c r="BQ1662">
        <v>0</v>
      </c>
      <c r="BR1662">
        <v>8.0000000000000007E-5</v>
      </c>
      <c r="BS1662">
        <v>0</v>
      </c>
      <c r="BT1662">
        <v>0</v>
      </c>
      <c r="BU1662">
        <v>0</v>
      </c>
      <c r="BV1662">
        <v>0.57399999999999995</v>
      </c>
      <c r="BW1662">
        <v>0.70349439999999996</v>
      </c>
      <c r="BX1662">
        <v>16.600000000000001</v>
      </c>
      <c r="BY1662">
        <v>4623</v>
      </c>
      <c r="BZ1662">
        <v>192.4</v>
      </c>
      <c r="CB1662">
        <v>88.2</v>
      </c>
      <c r="CC1662">
        <v>3.0453172209999999</v>
      </c>
      <c r="CD1662">
        <v>3.0427287010000001</v>
      </c>
      <c r="CE1662">
        <v>176.93</v>
      </c>
      <c r="CF1662" t="s">
        <v>609</v>
      </c>
      <c r="CG1662">
        <v>0</v>
      </c>
      <c r="CH1662" t="s">
        <v>5591</v>
      </c>
      <c r="CJ1662" t="s">
        <v>624</v>
      </c>
      <c r="CN1662">
        <v>1082</v>
      </c>
      <c r="CO1662">
        <v>1085</v>
      </c>
      <c r="CW1662" t="s">
        <v>5584</v>
      </c>
      <c r="CX1662">
        <v>0</v>
      </c>
      <c r="CY1662" t="s">
        <v>677</v>
      </c>
    </row>
    <row r="1663" spans="1:103" hidden="1">
      <c r="C1663" t="s">
        <v>2139</v>
      </c>
      <c r="D1663" t="s">
        <v>592</v>
      </c>
      <c r="E1663" t="s">
        <v>614</v>
      </c>
      <c r="F1663" t="s">
        <v>594</v>
      </c>
      <c r="G1663" t="s">
        <v>5592</v>
      </c>
      <c r="H1663" t="s">
        <v>3000</v>
      </c>
      <c r="I1663" t="s">
        <v>616</v>
      </c>
      <c r="J1663" t="s">
        <v>1302</v>
      </c>
      <c r="L1663" t="s">
        <v>617</v>
      </c>
      <c r="N1663" t="s">
        <v>5575</v>
      </c>
      <c r="O1663" t="s">
        <v>5579</v>
      </c>
      <c r="P1663" t="s">
        <v>5575</v>
      </c>
      <c r="Q1663" t="s">
        <v>5593</v>
      </c>
      <c r="R1663">
        <v>3000</v>
      </c>
      <c r="S1663">
        <v>3000</v>
      </c>
      <c r="T1663">
        <v>2573</v>
      </c>
      <c r="U1663">
        <v>32</v>
      </c>
      <c r="V1663">
        <v>32</v>
      </c>
      <c r="W1663">
        <v>24</v>
      </c>
      <c r="Y1663" t="s">
        <v>5594</v>
      </c>
      <c r="Z1663" t="s">
        <v>607</v>
      </c>
      <c r="AA1663">
        <v>2.9999999999999997E-4</v>
      </c>
      <c r="AB1663">
        <v>7.1000000000000004E-3</v>
      </c>
      <c r="AC1663">
        <v>1.1299999999999999E-2</v>
      </c>
      <c r="AD1663" t="s">
        <v>606</v>
      </c>
      <c r="AE1663">
        <v>0.97370000000000001</v>
      </c>
      <c r="AF1663">
        <v>6.4000000000000003E-3</v>
      </c>
      <c r="AG1663">
        <v>5.9999999999999995E-4</v>
      </c>
      <c r="AH1663">
        <v>1E-4</v>
      </c>
      <c r="AI1663">
        <v>1E-4</v>
      </c>
      <c r="AJ1663">
        <v>1E-4</v>
      </c>
      <c r="AK1663">
        <v>1E-4</v>
      </c>
      <c r="AL1663">
        <v>1E-4</v>
      </c>
      <c r="AM1663">
        <v>0</v>
      </c>
      <c r="AN1663">
        <v>0</v>
      </c>
      <c r="AO1663">
        <v>0</v>
      </c>
      <c r="AP1663">
        <v>0</v>
      </c>
      <c r="AQ1663" t="s">
        <v>606</v>
      </c>
      <c r="AR1663" t="s">
        <v>606</v>
      </c>
      <c r="AS1663" t="s">
        <v>606</v>
      </c>
      <c r="AT1663" t="s">
        <v>606</v>
      </c>
      <c r="AU1663" t="s">
        <v>606</v>
      </c>
      <c r="BK1663">
        <v>0</v>
      </c>
      <c r="BL1663">
        <v>2.0000000000000002E-5</v>
      </c>
      <c r="BM1663">
        <v>0</v>
      </c>
      <c r="BN1663">
        <v>0</v>
      </c>
      <c r="BO1663">
        <v>0</v>
      </c>
      <c r="BP1663">
        <v>0</v>
      </c>
      <c r="BQ1663">
        <v>0</v>
      </c>
      <c r="BR1663">
        <v>8.0000000000000007E-5</v>
      </c>
      <c r="BS1663">
        <v>0</v>
      </c>
      <c r="BT1663">
        <v>0</v>
      </c>
      <c r="BU1663">
        <v>0</v>
      </c>
      <c r="BV1663">
        <v>0.57399999999999995</v>
      </c>
      <c r="BW1663">
        <v>0.70349439999999996</v>
      </c>
      <c r="BX1663">
        <v>16.600000000000001</v>
      </c>
      <c r="BY1663">
        <v>4620.8</v>
      </c>
      <c r="BZ1663">
        <v>192.4</v>
      </c>
      <c r="CB1663">
        <v>97.6</v>
      </c>
      <c r="CC1663">
        <v>3.3698748379999999</v>
      </c>
      <c r="CD1663">
        <v>3.367010445</v>
      </c>
      <c r="CE1663">
        <v>198.49</v>
      </c>
      <c r="CF1663" t="s">
        <v>609</v>
      </c>
      <c r="CG1663">
        <v>0</v>
      </c>
      <c r="CH1663" t="s">
        <v>5595</v>
      </c>
      <c r="CJ1663" t="s">
        <v>624</v>
      </c>
      <c r="CN1663">
        <v>1082</v>
      </c>
      <c r="CO1663">
        <v>1085</v>
      </c>
      <c r="CW1663" t="s">
        <v>5584</v>
      </c>
      <c r="CX1663">
        <v>0</v>
      </c>
      <c r="CY1663" t="s">
        <v>677</v>
      </c>
    </row>
    <row r="1664" spans="1:103" hidden="1">
      <c r="C1664" t="s">
        <v>2139</v>
      </c>
      <c r="D1664" t="s">
        <v>592</v>
      </c>
      <c r="E1664" t="s">
        <v>614</v>
      </c>
      <c r="F1664" t="s">
        <v>594</v>
      </c>
      <c r="G1664" t="s">
        <v>5596</v>
      </c>
      <c r="H1664">
        <v>12471</v>
      </c>
      <c r="I1664" t="s">
        <v>616</v>
      </c>
      <c r="J1664" t="s">
        <v>1302</v>
      </c>
      <c r="L1664" t="s">
        <v>617</v>
      </c>
      <c r="N1664" t="s">
        <v>5575</v>
      </c>
      <c r="O1664" t="s">
        <v>5579</v>
      </c>
      <c r="P1664" t="s">
        <v>5580</v>
      </c>
      <c r="Q1664" t="s">
        <v>5593</v>
      </c>
      <c r="R1664">
        <v>3000</v>
      </c>
      <c r="S1664">
        <v>3000</v>
      </c>
      <c r="T1664">
        <v>2660</v>
      </c>
      <c r="U1664">
        <v>28</v>
      </c>
      <c r="V1664">
        <v>28</v>
      </c>
      <c r="W1664">
        <v>24</v>
      </c>
      <c r="Y1664" t="s">
        <v>5597</v>
      </c>
      <c r="Z1664" t="s">
        <v>607</v>
      </c>
      <c r="AA1664">
        <v>2.9999999999999997E-4</v>
      </c>
      <c r="AB1664">
        <v>7.0000000000000001E-3</v>
      </c>
      <c r="AC1664">
        <v>1.1299999999999999E-2</v>
      </c>
      <c r="AD1664" t="s">
        <v>606</v>
      </c>
      <c r="AE1664">
        <v>0.97450000000000003</v>
      </c>
      <c r="AF1664">
        <v>6.1999999999999998E-3</v>
      </c>
      <c r="AG1664">
        <v>5.0000000000000001E-4</v>
      </c>
      <c r="AH1664">
        <v>1E-4</v>
      </c>
      <c r="AI1664">
        <v>1E-4</v>
      </c>
      <c r="AJ1664" t="s">
        <v>607</v>
      </c>
      <c r="AK1664" t="s">
        <v>607</v>
      </c>
      <c r="AL1664">
        <v>0</v>
      </c>
      <c r="AM1664">
        <v>0</v>
      </c>
      <c r="AN1664">
        <v>0</v>
      </c>
      <c r="AO1664">
        <v>0</v>
      </c>
      <c r="AP1664">
        <v>0</v>
      </c>
      <c r="AQ1664" t="s">
        <v>606</v>
      </c>
      <c r="AR1664" t="s">
        <v>606</v>
      </c>
      <c r="AS1664" t="s">
        <v>606</v>
      </c>
      <c r="AT1664" t="s">
        <v>606</v>
      </c>
      <c r="AU1664" t="s">
        <v>606</v>
      </c>
      <c r="BK1664">
        <v>0</v>
      </c>
      <c r="BL1664">
        <v>0</v>
      </c>
      <c r="BM1664">
        <v>0</v>
      </c>
      <c r="BN1664">
        <v>0</v>
      </c>
      <c r="BO1664">
        <v>0</v>
      </c>
      <c r="BP1664">
        <v>0</v>
      </c>
      <c r="BQ1664">
        <v>0</v>
      </c>
      <c r="BR1664">
        <v>0</v>
      </c>
      <c r="BS1664">
        <v>0</v>
      </c>
      <c r="BT1664">
        <v>0</v>
      </c>
      <c r="BU1664">
        <v>0</v>
      </c>
      <c r="BV1664">
        <v>0.57199999999999995</v>
      </c>
      <c r="BW1664">
        <v>0.70104319999999998</v>
      </c>
      <c r="BX1664">
        <v>16.600000000000001</v>
      </c>
      <c r="BY1664">
        <v>4621.8</v>
      </c>
      <c r="BZ1664">
        <v>192.2</v>
      </c>
      <c r="CB1664">
        <v>100.2</v>
      </c>
      <c r="CC1664">
        <v>3.459646094</v>
      </c>
      <c r="CD1664">
        <v>3.4567053950000002</v>
      </c>
      <c r="CE1664">
        <v>205.83</v>
      </c>
      <c r="CF1664" t="s">
        <v>609</v>
      </c>
      <c r="CG1664">
        <v>0</v>
      </c>
      <c r="CH1664" t="s">
        <v>5595</v>
      </c>
      <c r="CJ1664" t="s">
        <v>624</v>
      </c>
      <c r="CN1664">
        <v>1082</v>
      </c>
      <c r="CO1664">
        <v>1085</v>
      </c>
      <c r="CW1664" t="s">
        <v>5584</v>
      </c>
      <c r="CX1664">
        <v>0</v>
      </c>
      <c r="CY1664" t="s">
        <v>677</v>
      </c>
    </row>
    <row r="1665" spans="2:103" hidden="1">
      <c r="B1665">
        <v>52717</v>
      </c>
      <c r="C1665" t="s">
        <v>5548</v>
      </c>
      <c r="D1665" t="s">
        <v>592</v>
      </c>
      <c r="E1665" t="s">
        <v>3163</v>
      </c>
      <c r="F1665" t="s">
        <v>594</v>
      </c>
      <c r="G1665" t="s">
        <v>5598</v>
      </c>
      <c r="H1665">
        <v>12641</v>
      </c>
      <c r="I1665" t="s">
        <v>616</v>
      </c>
      <c r="J1665" t="s">
        <v>667</v>
      </c>
      <c r="L1665" t="s">
        <v>874</v>
      </c>
      <c r="N1665" t="s">
        <v>5599</v>
      </c>
      <c r="O1665" t="s">
        <v>5600</v>
      </c>
      <c r="P1665" t="s">
        <v>5601</v>
      </c>
      <c r="Q1665" t="s">
        <v>5350</v>
      </c>
      <c r="R1665">
        <v>4800</v>
      </c>
      <c r="S1665">
        <v>4800</v>
      </c>
      <c r="T1665">
        <v>4052</v>
      </c>
      <c r="U1665">
        <v>21</v>
      </c>
      <c r="V1665">
        <v>21</v>
      </c>
      <c r="W1665">
        <v>24</v>
      </c>
      <c r="Y1665" t="s">
        <v>5602</v>
      </c>
      <c r="Z1665" t="s">
        <v>607</v>
      </c>
      <c r="AA1665">
        <v>1E-4</v>
      </c>
      <c r="AB1665">
        <v>2.3E-3</v>
      </c>
      <c r="AC1665">
        <v>2.4299999999999999E-2</v>
      </c>
      <c r="AD1665">
        <v>1.06E-2</v>
      </c>
      <c r="AE1665">
        <v>0.82350000000000001</v>
      </c>
      <c r="AF1665">
        <v>8.0399999999999999E-2</v>
      </c>
      <c r="AG1665">
        <v>3.2500000000000001E-2</v>
      </c>
      <c r="AH1665">
        <v>5.4999999999999997E-3</v>
      </c>
      <c r="AI1665">
        <v>1.01E-2</v>
      </c>
      <c r="AJ1665">
        <v>3.0999999999999999E-3</v>
      </c>
      <c r="AK1665">
        <v>3.0999999999999999E-3</v>
      </c>
      <c r="AL1665">
        <v>1.31E-3</v>
      </c>
      <c r="AM1665">
        <v>3.8000000000000002E-4</v>
      </c>
      <c r="AN1665">
        <v>6.2E-4</v>
      </c>
      <c r="AO1665">
        <v>0</v>
      </c>
      <c r="AP1665">
        <v>0</v>
      </c>
      <c r="AQ1665" t="s">
        <v>607</v>
      </c>
      <c r="AR1665" t="s">
        <v>606</v>
      </c>
      <c r="AS1665" t="s">
        <v>606</v>
      </c>
      <c r="AT1665" t="s">
        <v>606</v>
      </c>
      <c r="AU1665" t="s">
        <v>606</v>
      </c>
      <c r="BK1665">
        <v>1.6000000000000001E-4</v>
      </c>
      <c r="BL1665">
        <v>6.0000000000000002E-5</v>
      </c>
      <c r="BM1665">
        <v>1.1E-4</v>
      </c>
      <c r="BN1665">
        <v>0</v>
      </c>
      <c r="BO1665">
        <v>0</v>
      </c>
      <c r="BP1665">
        <v>0</v>
      </c>
      <c r="BQ1665">
        <v>0</v>
      </c>
      <c r="BR1665">
        <v>9.3000000000000005E-4</v>
      </c>
      <c r="BS1665">
        <v>2.9E-4</v>
      </c>
      <c r="BT1665">
        <v>3.6999999999999999E-4</v>
      </c>
      <c r="BU1665">
        <v>2.7E-4</v>
      </c>
      <c r="BV1665">
        <v>0.70299999999999996</v>
      </c>
      <c r="BW1665">
        <v>0.86159680000000005</v>
      </c>
      <c r="BX1665">
        <v>20.3</v>
      </c>
      <c r="BY1665">
        <v>4693.5</v>
      </c>
      <c r="BZ1665">
        <v>216.9</v>
      </c>
      <c r="CB1665">
        <v>95</v>
      </c>
      <c r="CC1665">
        <v>3.2801035820000002</v>
      </c>
      <c r="CD1665">
        <v>3.2773154940000002</v>
      </c>
      <c r="CE1665">
        <v>189.74</v>
      </c>
      <c r="CF1665" t="s">
        <v>673</v>
      </c>
      <c r="CG1665">
        <v>10600</v>
      </c>
      <c r="CH1665" t="s">
        <v>674</v>
      </c>
      <c r="CI1665" t="s">
        <v>5075</v>
      </c>
      <c r="CJ1665" t="s">
        <v>675</v>
      </c>
      <c r="CW1665" t="s">
        <v>5603</v>
      </c>
      <c r="CX1665">
        <v>9600</v>
      </c>
      <c r="CY1665" t="s">
        <v>677</v>
      </c>
    </row>
    <row r="1666" spans="2:103" hidden="1">
      <c r="B1666">
        <v>52717</v>
      </c>
      <c r="C1666" t="s">
        <v>5548</v>
      </c>
      <c r="D1666" t="s">
        <v>592</v>
      </c>
      <c r="E1666" t="s">
        <v>3163</v>
      </c>
      <c r="F1666" t="s">
        <v>594</v>
      </c>
      <c r="G1666" t="s">
        <v>5604</v>
      </c>
      <c r="H1666">
        <v>17087</v>
      </c>
      <c r="I1666" t="s">
        <v>616</v>
      </c>
      <c r="J1666" t="s">
        <v>667</v>
      </c>
      <c r="L1666" t="s">
        <v>874</v>
      </c>
      <c r="N1666" t="s">
        <v>5605</v>
      </c>
      <c r="O1666" t="s">
        <v>5606</v>
      </c>
      <c r="P1666" t="s">
        <v>5607</v>
      </c>
      <c r="Q1666" t="s">
        <v>5350</v>
      </c>
      <c r="R1666">
        <v>4750</v>
      </c>
      <c r="S1666">
        <v>4750</v>
      </c>
      <c r="T1666">
        <v>4009</v>
      </c>
      <c r="U1666">
        <v>24</v>
      </c>
      <c r="V1666">
        <v>24</v>
      </c>
      <c r="W1666">
        <v>24</v>
      </c>
      <c r="Y1666" t="s">
        <v>3605</v>
      </c>
      <c r="Z1666">
        <v>1E-4</v>
      </c>
      <c r="AA1666">
        <v>1E-4</v>
      </c>
      <c r="AB1666">
        <v>2.7000000000000001E-3</v>
      </c>
      <c r="AC1666">
        <v>2.3699999999999999E-2</v>
      </c>
      <c r="AD1666">
        <v>1.3899999999999999E-2</v>
      </c>
      <c r="AE1666">
        <v>0.8206</v>
      </c>
      <c r="AF1666">
        <v>8.0100000000000005E-2</v>
      </c>
      <c r="AG1666">
        <v>3.27E-2</v>
      </c>
      <c r="AH1666">
        <v>5.4000000000000003E-3</v>
      </c>
      <c r="AI1666">
        <v>9.7999999999999997E-3</v>
      </c>
      <c r="AJ1666">
        <v>3.0999999999999999E-3</v>
      </c>
      <c r="AK1666">
        <v>3.0999999999999999E-3</v>
      </c>
      <c r="AL1666">
        <v>1.49E-3</v>
      </c>
      <c r="AM1666">
        <v>2.7999999999999998E-4</v>
      </c>
      <c r="AN1666">
        <v>5.5999999999999995E-4</v>
      </c>
      <c r="AO1666">
        <v>0</v>
      </c>
      <c r="AP1666">
        <v>0</v>
      </c>
      <c r="AQ1666" t="s">
        <v>606</v>
      </c>
      <c r="AR1666" t="s">
        <v>606</v>
      </c>
      <c r="AS1666" t="s">
        <v>606</v>
      </c>
      <c r="AT1666" t="s">
        <v>606</v>
      </c>
      <c r="AU1666" t="s">
        <v>606</v>
      </c>
      <c r="BK1666">
        <v>2.3000000000000001E-4</v>
      </c>
      <c r="BL1666">
        <v>6.0000000000000002E-5</v>
      </c>
      <c r="BM1666">
        <v>1.8000000000000001E-4</v>
      </c>
      <c r="BN1666">
        <v>0</v>
      </c>
      <c r="BO1666">
        <v>0</v>
      </c>
      <c r="BP1666">
        <v>0</v>
      </c>
      <c r="BQ1666">
        <v>0</v>
      </c>
      <c r="BR1666">
        <v>9.5E-4</v>
      </c>
      <c r="BS1666">
        <v>2.9999999999999997E-4</v>
      </c>
      <c r="BT1666">
        <v>3.8999999999999999E-4</v>
      </c>
      <c r="BU1666">
        <v>2.5999999999999998E-4</v>
      </c>
      <c r="BV1666">
        <v>0.70499999999999996</v>
      </c>
      <c r="BW1666">
        <v>0.86404800000000004</v>
      </c>
      <c r="BX1666">
        <v>20.3</v>
      </c>
      <c r="BY1666">
        <v>4706.1000000000004</v>
      </c>
      <c r="BZ1666">
        <v>217.3</v>
      </c>
      <c r="CB1666">
        <v>93.4</v>
      </c>
      <c r="CC1666">
        <v>3.2248597320000001</v>
      </c>
      <c r="CD1666">
        <v>3.2221186020000001</v>
      </c>
      <c r="CE1666">
        <v>185.25</v>
      </c>
      <c r="CF1666" t="s">
        <v>673</v>
      </c>
      <c r="CG1666">
        <v>13900</v>
      </c>
      <c r="CH1666" t="s">
        <v>674</v>
      </c>
      <c r="CI1666" t="s">
        <v>5075</v>
      </c>
      <c r="CJ1666" t="s">
        <v>675</v>
      </c>
      <c r="CW1666" t="s">
        <v>5608</v>
      </c>
      <c r="CX1666">
        <v>8200</v>
      </c>
      <c r="CY1666" t="s">
        <v>677</v>
      </c>
    </row>
    <row r="1667" spans="2:103" hidden="1">
      <c r="B1667">
        <v>86448</v>
      </c>
      <c r="C1667" t="s">
        <v>4975</v>
      </c>
      <c r="D1667" t="s">
        <v>592</v>
      </c>
      <c r="E1667" t="s">
        <v>3163</v>
      </c>
      <c r="F1667" t="s">
        <v>594</v>
      </c>
      <c r="G1667" t="s">
        <v>5609</v>
      </c>
      <c r="H1667">
        <v>14321</v>
      </c>
      <c r="I1667" t="s">
        <v>597</v>
      </c>
      <c r="J1667" t="s">
        <v>4977</v>
      </c>
      <c r="K1667">
        <v>24243</v>
      </c>
      <c r="L1667" t="s">
        <v>638</v>
      </c>
      <c r="M1667" t="s">
        <v>4978</v>
      </c>
      <c r="N1667" t="s">
        <v>5610</v>
      </c>
      <c r="O1667" t="s">
        <v>5611</v>
      </c>
      <c r="P1667" t="s">
        <v>5612</v>
      </c>
      <c r="Q1667" t="s">
        <v>642</v>
      </c>
      <c r="R1667">
        <v>1270</v>
      </c>
      <c r="S1667">
        <v>1270</v>
      </c>
      <c r="T1667">
        <v>1136</v>
      </c>
      <c r="U1667">
        <v>16</v>
      </c>
      <c r="V1667">
        <v>16</v>
      </c>
      <c r="W1667">
        <v>24</v>
      </c>
      <c r="Z1667" t="s">
        <v>607</v>
      </c>
      <c r="AA1667">
        <v>2.0000000000000001E-4</v>
      </c>
      <c r="AB1667">
        <v>5.1999999999999998E-3</v>
      </c>
      <c r="AC1667">
        <v>6.3399999999999998E-2</v>
      </c>
      <c r="AD1667" t="s">
        <v>607</v>
      </c>
      <c r="AE1667">
        <v>0.92559999999999998</v>
      </c>
      <c r="AF1667">
        <v>5.4000000000000003E-3</v>
      </c>
      <c r="AG1667">
        <v>1E-4</v>
      </c>
      <c r="AH1667">
        <v>1E-4</v>
      </c>
      <c r="AI1667" t="s">
        <v>607</v>
      </c>
      <c r="AJ1667" t="s">
        <v>606</v>
      </c>
      <c r="AK1667" t="s">
        <v>606</v>
      </c>
      <c r="AL1667">
        <v>0</v>
      </c>
      <c r="AM1667">
        <v>0</v>
      </c>
      <c r="AN1667">
        <v>0</v>
      </c>
      <c r="AO1667">
        <v>0</v>
      </c>
      <c r="AP1667">
        <v>0</v>
      </c>
      <c r="BK1667">
        <v>0</v>
      </c>
      <c r="BL1667">
        <v>0</v>
      </c>
      <c r="BM1667">
        <v>0</v>
      </c>
      <c r="BN1667">
        <v>0</v>
      </c>
      <c r="BO1667">
        <v>0</v>
      </c>
      <c r="BP1667">
        <v>0</v>
      </c>
      <c r="BQ1667">
        <v>0</v>
      </c>
      <c r="BR1667">
        <v>0</v>
      </c>
      <c r="BS1667">
        <v>0</v>
      </c>
      <c r="BT1667">
        <v>0</v>
      </c>
      <c r="BU1667">
        <v>0</v>
      </c>
      <c r="BV1667">
        <v>0.621</v>
      </c>
      <c r="BW1667">
        <v>0.76109760000000004</v>
      </c>
      <c r="BX1667">
        <v>18</v>
      </c>
      <c r="BY1667">
        <v>4769.1000000000004</v>
      </c>
      <c r="BZ1667">
        <v>198</v>
      </c>
      <c r="CB1667">
        <v>145.19999999999999</v>
      </c>
      <c r="CC1667">
        <v>5.01337937</v>
      </c>
      <c r="CD1667">
        <v>5.0091179969999997</v>
      </c>
      <c r="CE1667">
        <v>289.89</v>
      </c>
      <c r="CF1667" t="s">
        <v>609</v>
      </c>
      <c r="CG1667">
        <v>5</v>
      </c>
      <c r="CH1667" t="s">
        <v>5613</v>
      </c>
      <c r="CJ1667" t="s">
        <v>3639</v>
      </c>
      <c r="CU1667">
        <v>456.7</v>
      </c>
      <c r="CV1667">
        <v>450</v>
      </c>
      <c r="CW1667" t="s">
        <v>5614</v>
      </c>
      <c r="CX1667">
        <v>0</v>
      </c>
      <c r="CY1667" t="s">
        <v>677</v>
      </c>
    </row>
    <row r="1668" spans="2:103" hidden="1">
      <c r="B1668">
        <v>91318</v>
      </c>
      <c r="C1668" t="s">
        <v>5615</v>
      </c>
      <c r="D1668" t="s">
        <v>592</v>
      </c>
      <c r="E1668" t="s">
        <v>3163</v>
      </c>
      <c r="F1668" t="s">
        <v>594</v>
      </c>
      <c r="G1668" t="s">
        <v>5616</v>
      </c>
      <c r="H1668">
        <v>19292</v>
      </c>
      <c r="I1668" t="s">
        <v>597</v>
      </c>
      <c r="J1668" t="s">
        <v>5524</v>
      </c>
      <c r="L1668" t="s">
        <v>2310</v>
      </c>
      <c r="N1668" t="s">
        <v>5610</v>
      </c>
      <c r="O1668" t="s">
        <v>5611</v>
      </c>
      <c r="P1668" t="s">
        <v>5612</v>
      </c>
      <c r="Q1668" t="s">
        <v>642</v>
      </c>
      <c r="R1668">
        <v>1800</v>
      </c>
      <c r="S1668">
        <v>1800</v>
      </c>
      <c r="T1668">
        <v>1735</v>
      </c>
      <c r="U1668">
        <v>25</v>
      </c>
      <c r="V1668">
        <v>25</v>
      </c>
      <c r="W1668">
        <v>24</v>
      </c>
      <c r="Y1668" t="s">
        <v>5617</v>
      </c>
      <c r="Z1668">
        <v>1E-4</v>
      </c>
      <c r="AA1668">
        <v>2.0000000000000001E-4</v>
      </c>
      <c r="AB1668">
        <v>4.8999999999999998E-3</v>
      </c>
      <c r="AC1668">
        <v>4.4999999999999998E-2</v>
      </c>
      <c r="AD1668" t="s">
        <v>606</v>
      </c>
      <c r="AE1668">
        <v>0.94299999999999995</v>
      </c>
      <c r="AF1668">
        <v>6.6E-3</v>
      </c>
      <c r="AG1668">
        <v>2.0000000000000001E-4</v>
      </c>
      <c r="AH1668" t="s">
        <v>607</v>
      </c>
      <c r="AI1668" t="s">
        <v>607</v>
      </c>
      <c r="AJ1668" t="s">
        <v>607</v>
      </c>
      <c r="AK1668" t="s">
        <v>607</v>
      </c>
      <c r="AL1668">
        <v>0</v>
      </c>
      <c r="AM1668">
        <v>0</v>
      </c>
      <c r="AN1668">
        <v>0</v>
      </c>
      <c r="AO1668">
        <v>0</v>
      </c>
      <c r="AP1668">
        <v>0</v>
      </c>
      <c r="BK1668">
        <v>0</v>
      </c>
      <c r="BL1668">
        <v>0</v>
      </c>
      <c r="BM1668">
        <v>0</v>
      </c>
      <c r="BN1668">
        <v>0</v>
      </c>
      <c r="BO1668">
        <v>0</v>
      </c>
      <c r="BP1668">
        <v>0</v>
      </c>
      <c r="BQ1668">
        <v>0</v>
      </c>
      <c r="BR1668">
        <v>0</v>
      </c>
      <c r="BS1668">
        <v>0</v>
      </c>
      <c r="BT1668">
        <v>0</v>
      </c>
      <c r="BU1668">
        <v>0</v>
      </c>
      <c r="BV1668">
        <v>0.60399999999999998</v>
      </c>
      <c r="BW1668">
        <v>0.74026239999999999</v>
      </c>
      <c r="BX1668">
        <v>17.5</v>
      </c>
      <c r="BY1668">
        <v>4718.6000000000004</v>
      </c>
      <c r="BZ1668">
        <v>196.1</v>
      </c>
      <c r="CB1668">
        <v>94.5</v>
      </c>
      <c r="CC1668">
        <v>3.2628398789999999</v>
      </c>
      <c r="CD1668">
        <v>3.260066465</v>
      </c>
      <c r="CE1668">
        <v>178.76</v>
      </c>
      <c r="CF1668" t="s">
        <v>609</v>
      </c>
      <c r="CG1668">
        <v>0</v>
      </c>
      <c r="CH1668" t="s">
        <v>5618</v>
      </c>
      <c r="CJ1668" t="s">
        <v>5530</v>
      </c>
      <c r="CW1668" t="s">
        <v>5614</v>
      </c>
      <c r="CX1668">
        <v>0</v>
      </c>
      <c r="CY1668" t="s">
        <v>677</v>
      </c>
    </row>
    <row r="1669" spans="2:103" hidden="1">
      <c r="B1669">
        <v>91324</v>
      </c>
      <c r="C1669" t="s">
        <v>5619</v>
      </c>
      <c r="D1669" t="s">
        <v>592</v>
      </c>
      <c r="E1669" t="s">
        <v>3163</v>
      </c>
      <c r="F1669" t="s">
        <v>594</v>
      </c>
      <c r="G1669" t="s">
        <v>5620</v>
      </c>
      <c r="H1669">
        <v>17225</v>
      </c>
      <c r="I1669" t="s">
        <v>597</v>
      </c>
      <c r="J1669" t="s">
        <v>5524</v>
      </c>
      <c r="L1669" t="s">
        <v>2310</v>
      </c>
      <c r="N1669" t="s">
        <v>5610</v>
      </c>
      <c r="O1669" t="s">
        <v>5611</v>
      </c>
      <c r="P1669" t="s">
        <v>5621</v>
      </c>
      <c r="Q1669" t="s">
        <v>642</v>
      </c>
      <c r="R1669">
        <v>1800</v>
      </c>
      <c r="S1669">
        <v>1800</v>
      </c>
      <c r="T1669">
        <v>1646</v>
      </c>
      <c r="U1669">
        <v>17</v>
      </c>
      <c r="V1669">
        <v>17</v>
      </c>
      <c r="W1669">
        <v>24</v>
      </c>
      <c r="Y1669" t="s">
        <v>5622</v>
      </c>
      <c r="Z1669" t="s">
        <v>607</v>
      </c>
      <c r="AA1669">
        <v>2.0000000000000001E-4</v>
      </c>
      <c r="AB1669">
        <v>4.7000000000000002E-3</v>
      </c>
      <c r="AC1669">
        <v>4.4400000000000002E-2</v>
      </c>
      <c r="AD1669" t="s">
        <v>607</v>
      </c>
      <c r="AE1669">
        <v>0.94399999999999995</v>
      </c>
      <c r="AF1669">
        <v>6.4999999999999997E-3</v>
      </c>
      <c r="AG1669">
        <v>1E-4</v>
      </c>
      <c r="AH1669" t="s">
        <v>607</v>
      </c>
      <c r="AI1669" t="s">
        <v>607</v>
      </c>
      <c r="AJ1669" t="s">
        <v>607</v>
      </c>
      <c r="AK1669">
        <v>1E-4</v>
      </c>
      <c r="AL1669">
        <v>0</v>
      </c>
      <c r="AM1669">
        <v>0</v>
      </c>
      <c r="AN1669">
        <v>0</v>
      </c>
      <c r="AO1669">
        <v>0</v>
      </c>
      <c r="AP1669">
        <v>0</v>
      </c>
      <c r="BK1669">
        <v>0</v>
      </c>
      <c r="BL1669">
        <v>0</v>
      </c>
      <c r="BM1669">
        <v>0</v>
      </c>
      <c r="BN1669">
        <v>0</v>
      </c>
      <c r="BO1669">
        <v>0</v>
      </c>
      <c r="BP1669">
        <v>0</v>
      </c>
      <c r="BQ1669">
        <v>0</v>
      </c>
      <c r="BR1669">
        <v>0</v>
      </c>
      <c r="BS1669">
        <v>0</v>
      </c>
      <c r="BT1669">
        <v>0</v>
      </c>
      <c r="BU1669">
        <v>0</v>
      </c>
      <c r="BV1669">
        <v>0.60399999999999998</v>
      </c>
      <c r="BW1669">
        <v>0.74026239999999999</v>
      </c>
      <c r="BX1669">
        <v>17.5</v>
      </c>
      <c r="BY1669">
        <v>4716.8</v>
      </c>
      <c r="BZ1669">
        <v>196.1</v>
      </c>
      <c r="CB1669">
        <v>104.4</v>
      </c>
      <c r="CC1669">
        <v>3.6046611999999998</v>
      </c>
      <c r="CD1669">
        <v>3.6015972380000001</v>
      </c>
      <c r="CE1669">
        <v>208.13</v>
      </c>
      <c r="CF1669" t="s">
        <v>609</v>
      </c>
      <c r="CG1669">
        <v>2.5</v>
      </c>
      <c r="CH1669" t="s">
        <v>5623</v>
      </c>
      <c r="CJ1669" t="s">
        <v>5530</v>
      </c>
      <c r="CW1669" t="s">
        <v>5614</v>
      </c>
      <c r="CX1669">
        <v>0</v>
      </c>
      <c r="CY1669" t="s">
        <v>677</v>
      </c>
    </row>
    <row r="1670" spans="2:103" hidden="1">
      <c r="C1670" t="s">
        <v>5624</v>
      </c>
      <c r="D1670" t="s">
        <v>592</v>
      </c>
      <c r="E1670" t="s">
        <v>3163</v>
      </c>
      <c r="F1670" t="s">
        <v>594</v>
      </c>
      <c r="G1670" t="s">
        <v>5625</v>
      </c>
      <c r="H1670">
        <v>9694</v>
      </c>
      <c r="I1670" t="s">
        <v>597</v>
      </c>
      <c r="J1670" t="s">
        <v>3635</v>
      </c>
      <c r="L1670" t="s">
        <v>2310</v>
      </c>
      <c r="N1670" t="s">
        <v>5610</v>
      </c>
      <c r="O1670" t="s">
        <v>5611</v>
      </c>
      <c r="P1670" t="s">
        <v>5621</v>
      </c>
      <c r="Q1670" t="s">
        <v>642</v>
      </c>
      <c r="R1670">
        <v>1260</v>
      </c>
      <c r="S1670">
        <v>1260</v>
      </c>
      <c r="T1670">
        <v>1151</v>
      </c>
      <c r="U1670">
        <v>42</v>
      </c>
      <c r="V1670">
        <v>42</v>
      </c>
      <c r="W1670">
        <v>24</v>
      </c>
      <c r="Y1670" t="s">
        <v>5617</v>
      </c>
      <c r="Z1670" t="s">
        <v>607</v>
      </c>
      <c r="AA1670">
        <v>2.0000000000000001E-4</v>
      </c>
      <c r="AB1670">
        <v>4.8999999999999998E-3</v>
      </c>
      <c r="AC1670">
        <v>4.9299999999999997E-2</v>
      </c>
      <c r="AD1670" t="s">
        <v>607</v>
      </c>
      <c r="AE1670">
        <v>0.93969999999999998</v>
      </c>
      <c r="AF1670">
        <v>5.7000000000000002E-3</v>
      </c>
      <c r="AG1670">
        <v>2.0000000000000001E-4</v>
      </c>
      <c r="AH1670" t="s">
        <v>607</v>
      </c>
      <c r="AI1670" t="s">
        <v>607</v>
      </c>
      <c r="AJ1670" t="s">
        <v>607</v>
      </c>
      <c r="AK1670" t="s">
        <v>607</v>
      </c>
      <c r="AL1670">
        <v>0</v>
      </c>
      <c r="AM1670">
        <v>0</v>
      </c>
      <c r="AN1670">
        <v>0</v>
      </c>
      <c r="AO1670">
        <v>0</v>
      </c>
      <c r="AP1670">
        <v>0</v>
      </c>
      <c r="BK1670">
        <v>0</v>
      </c>
      <c r="BL1670">
        <v>0</v>
      </c>
      <c r="BM1670">
        <v>0</v>
      </c>
      <c r="BN1670">
        <v>0</v>
      </c>
      <c r="BO1670">
        <v>0</v>
      </c>
      <c r="BP1670">
        <v>0</v>
      </c>
      <c r="BQ1670">
        <v>0</v>
      </c>
      <c r="BR1670">
        <v>0</v>
      </c>
      <c r="BS1670">
        <v>0</v>
      </c>
      <c r="BT1670">
        <v>0</v>
      </c>
      <c r="BU1670">
        <v>0</v>
      </c>
      <c r="BV1670">
        <v>0.60699999999999998</v>
      </c>
      <c r="BW1670">
        <v>0.74393920000000002</v>
      </c>
      <c r="BX1670">
        <v>17.600000000000001</v>
      </c>
      <c r="BY1670">
        <v>4730.6000000000004</v>
      </c>
      <c r="BZ1670">
        <v>196.5</v>
      </c>
      <c r="CB1670">
        <v>108</v>
      </c>
      <c r="CC1670">
        <v>3.728959862</v>
      </c>
      <c r="CD1670">
        <v>3.7257902459999999</v>
      </c>
      <c r="CE1670">
        <v>208.18</v>
      </c>
      <c r="CF1670" t="s">
        <v>609</v>
      </c>
      <c r="CG1670">
        <v>2.5</v>
      </c>
      <c r="CH1670" t="s">
        <v>5626</v>
      </c>
      <c r="CJ1670" t="s">
        <v>3639</v>
      </c>
      <c r="CW1670" t="s">
        <v>5614</v>
      </c>
      <c r="CX1670">
        <v>0</v>
      </c>
      <c r="CY1670" t="s">
        <v>677</v>
      </c>
    </row>
    <row r="1671" spans="2:103" hidden="1">
      <c r="C1671" t="s">
        <v>5627</v>
      </c>
      <c r="D1671" t="s">
        <v>592</v>
      </c>
      <c r="E1671" t="s">
        <v>3163</v>
      </c>
      <c r="F1671" t="s">
        <v>594</v>
      </c>
      <c r="G1671" t="s">
        <v>5628</v>
      </c>
      <c r="H1671">
        <v>8447</v>
      </c>
      <c r="I1671" t="s">
        <v>597</v>
      </c>
      <c r="J1671" t="s">
        <v>3635</v>
      </c>
      <c r="L1671" t="s">
        <v>2310</v>
      </c>
      <c r="N1671" t="s">
        <v>5610</v>
      </c>
      <c r="O1671" t="s">
        <v>5611</v>
      </c>
      <c r="P1671" t="s">
        <v>5612</v>
      </c>
      <c r="Q1671" t="s">
        <v>642</v>
      </c>
      <c r="R1671">
        <v>1250</v>
      </c>
      <c r="S1671">
        <v>1250</v>
      </c>
      <c r="T1671">
        <v>1190</v>
      </c>
      <c r="U1671">
        <v>47</v>
      </c>
      <c r="V1671">
        <v>47</v>
      </c>
      <c r="W1671">
        <v>24</v>
      </c>
      <c r="Y1671" t="s">
        <v>5617</v>
      </c>
      <c r="Z1671" t="s">
        <v>607</v>
      </c>
      <c r="AA1671">
        <v>2.0000000000000001E-4</v>
      </c>
      <c r="AB1671">
        <v>5.1000000000000004E-3</v>
      </c>
      <c r="AC1671">
        <v>4.7899999999999998E-2</v>
      </c>
      <c r="AD1671" t="s">
        <v>607</v>
      </c>
      <c r="AE1671">
        <v>0.94089999999999996</v>
      </c>
      <c r="AF1671">
        <v>5.7999999999999996E-3</v>
      </c>
      <c r="AG1671">
        <v>1E-4</v>
      </c>
      <c r="AH1671" t="s">
        <v>607</v>
      </c>
      <c r="AI1671" t="s">
        <v>607</v>
      </c>
      <c r="AJ1671" t="s">
        <v>606</v>
      </c>
      <c r="AK1671" t="s">
        <v>606</v>
      </c>
      <c r="AL1671">
        <v>0</v>
      </c>
      <c r="AM1671">
        <v>0</v>
      </c>
      <c r="AN1671">
        <v>0</v>
      </c>
      <c r="AO1671">
        <v>0</v>
      </c>
      <c r="AP1671">
        <v>0</v>
      </c>
      <c r="BK1671">
        <v>0</v>
      </c>
      <c r="BL1671">
        <v>0</v>
      </c>
      <c r="BM1671">
        <v>0</v>
      </c>
      <c r="BN1671">
        <v>0</v>
      </c>
      <c r="BO1671">
        <v>0</v>
      </c>
      <c r="BP1671">
        <v>0</v>
      </c>
      <c r="BQ1671">
        <v>0</v>
      </c>
      <c r="BR1671">
        <v>0</v>
      </c>
      <c r="BS1671">
        <v>0</v>
      </c>
      <c r="BT1671">
        <v>0</v>
      </c>
      <c r="BU1671">
        <v>0</v>
      </c>
      <c r="BV1671">
        <v>0.60599999999999998</v>
      </c>
      <c r="BW1671">
        <v>0.74271359999999997</v>
      </c>
      <c r="BX1671">
        <v>17.5</v>
      </c>
      <c r="BY1671">
        <v>4726.3999999999996</v>
      </c>
      <c r="BZ1671">
        <v>196.3</v>
      </c>
      <c r="CB1671">
        <v>106.2</v>
      </c>
      <c r="CC1671">
        <v>3.6668105309999999</v>
      </c>
      <c r="CD1671">
        <v>3.663693742</v>
      </c>
      <c r="CE1671">
        <v>209.54</v>
      </c>
      <c r="CF1671" t="s">
        <v>609</v>
      </c>
      <c r="CG1671">
        <v>2.5</v>
      </c>
      <c r="CH1671" t="s">
        <v>5629</v>
      </c>
      <c r="CJ1671" t="s">
        <v>3639</v>
      </c>
      <c r="CW1671" t="s">
        <v>5614</v>
      </c>
      <c r="CX1671">
        <v>0</v>
      </c>
      <c r="CY1671" t="s">
        <v>677</v>
      </c>
    </row>
    <row r="1672" spans="2:103" hidden="1">
      <c r="B1672">
        <v>91322</v>
      </c>
      <c r="C1672" t="s">
        <v>5630</v>
      </c>
      <c r="D1672" t="s">
        <v>592</v>
      </c>
      <c r="E1672" t="s">
        <v>3163</v>
      </c>
      <c r="F1672" t="s">
        <v>594</v>
      </c>
      <c r="G1672" t="s">
        <v>5631</v>
      </c>
      <c r="H1672">
        <v>13428</v>
      </c>
      <c r="I1672" t="s">
        <v>597</v>
      </c>
      <c r="J1672" t="s">
        <v>5524</v>
      </c>
      <c r="L1672" t="s">
        <v>2310</v>
      </c>
      <c r="N1672" t="s">
        <v>5610</v>
      </c>
      <c r="O1672" t="s">
        <v>5611</v>
      </c>
      <c r="P1672" t="s">
        <v>5621</v>
      </c>
      <c r="Q1672" t="s">
        <v>642</v>
      </c>
      <c r="R1672">
        <v>2000</v>
      </c>
      <c r="S1672">
        <v>2000</v>
      </c>
      <c r="T1672">
        <v>1690</v>
      </c>
      <c r="U1672">
        <v>41</v>
      </c>
      <c r="V1672">
        <v>41</v>
      </c>
      <c r="W1672">
        <v>24</v>
      </c>
      <c r="Y1672" t="s">
        <v>5617</v>
      </c>
      <c r="Z1672">
        <v>1E-4</v>
      </c>
      <c r="AA1672">
        <v>2.0000000000000001E-4</v>
      </c>
      <c r="AB1672">
        <v>5.5999999999999999E-3</v>
      </c>
      <c r="AC1672">
        <v>4.5400000000000003E-2</v>
      </c>
      <c r="AD1672" t="s">
        <v>607</v>
      </c>
      <c r="AE1672">
        <v>0.94199999999999995</v>
      </c>
      <c r="AF1672">
        <v>6.4000000000000003E-3</v>
      </c>
      <c r="AG1672">
        <v>2.0000000000000001E-4</v>
      </c>
      <c r="AH1672">
        <v>1E-4</v>
      </c>
      <c r="AI1672" t="s">
        <v>607</v>
      </c>
      <c r="AJ1672" t="s">
        <v>607</v>
      </c>
      <c r="AK1672" t="s">
        <v>607</v>
      </c>
      <c r="AL1672">
        <v>0</v>
      </c>
      <c r="AM1672">
        <v>0</v>
      </c>
      <c r="AN1672">
        <v>0</v>
      </c>
      <c r="AO1672">
        <v>0</v>
      </c>
      <c r="AP1672">
        <v>0</v>
      </c>
      <c r="BK1672">
        <v>0</v>
      </c>
      <c r="BL1672">
        <v>0</v>
      </c>
      <c r="BM1672">
        <v>0</v>
      </c>
      <c r="BN1672">
        <v>0</v>
      </c>
      <c r="BO1672">
        <v>0</v>
      </c>
      <c r="BP1672">
        <v>0</v>
      </c>
      <c r="BQ1672">
        <v>0</v>
      </c>
      <c r="BR1672">
        <v>0</v>
      </c>
      <c r="BS1672">
        <v>0</v>
      </c>
      <c r="BT1672">
        <v>0</v>
      </c>
      <c r="BU1672">
        <v>0</v>
      </c>
      <c r="BV1672">
        <v>0.60399999999999998</v>
      </c>
      <c r="BW1672">
        <v>0.74026239999999999</v>
      </c>
      <c r="BX1672">
        <v>17.5</v>
      </c>
      <c r="BY1672">
        <v>4718.8999999999996</v>
      </c>
      <c r="BZ1672">
        <v>196.1</v>
      </c>
      <c r="CB1672">
        <v>106.4</v>
      </c>
      <c r="CC1672">
        <v>3.6737160119999999</v>
      </c>
      <c r="CD1672">
        <v>3.6705933530000001</v>
      </c>
      <c r="CE1672">
        <v>201.5</v>
      </c>
      <c r="CF1672" t="s">
        <v>609</v>
      </c>
      <c r="CG1672">
        <v>2.5</v>
      </c>
      <c r="CH1672" t="s">
        <v>5632</v>
      </c>
      <c r="CJ1672" t="s">
        <v>5530</v>
      </c>
      <c r="CW1672" t="s">
        <v>5614</v>
      </c>
      <c r="CX1672">
        <v>0</v>
      </c>
      <c r="CY1672" t="s">
        <v>677</v>
      </c>
    </row>
    <row r="1673" spans="2:103" hidden="1">
      <c r="B1673">
        <v>91319</v>
      </c>
      <c r="C1673" t="s">
        <v>5633</v>
      </c>
      <c r="D1673" t="s">
        <v>592</v>
      </c>
      <c r="E1673" t="s">
        <v>3163</v>
      </c>
      <c r="F1673" t="s">
        <v>594</v>
      </c>
      <c r="G1673" t="s">
        <v>5634</v>
      </c>
      <c r="H1673">
        <v>9006</v>
      </c>
      <c r="I1673" t="s">
        <v>597</v>
      </c>
      <c r="J1673" t="s">
        <v>5524</v>
      </c>
      <c r="L1673" t="s">
        <v>2310</v>
      </c>
      <c r="N1673" t="s">
        <v>5610</v>
      </c>
      <c r="O1673" t="s">
        <v>5611</v>
      </c>
      <c r="P1673" t="s">
        <v>5621</v>
      </c>
      <c r="Q1673" t="s">
        <v>642</v>
      </c>
      <c r="R1673">
        <v>2000</v>
      </c>
      <c r="S1673">
        <v>2000</v>
      </c>
      <c r="T1673">
        <v>1681</v>
      </c>
      <c r="U1673">
        <v>27</v>
      </c>
      <c r="V1673">
        <v>27</v>
      </c>
      <c r="W1673">
        <v>24</v>
      </c>
      <c r="Y1673" t="s">
        <v>5617</v>
      </c>
      <c r="Z1673">
        <v>1E-4</v>
      </c>
      <c r="AA1673">
        <v>2.0000000000000001E-4</v>
      </c>
      <c r="AB1673">
        <v>5.0000000000000001E-3</v>
      </c>
      <c r="AC1673">
        <v>5.7299999999999997E-2</v>
      </c>
      <c r="AD1673" t="s">
        <v>606</v>
      </c>
      <c r="AE1673">
        <v>0.93100000000000005</v>
      </c>
      <c r="AF1673">
        <v>6.1000000000000004E-3</v>
      </c>
      <c r="AG1673">
        <v>2.0000000000000001E-4</v>
      </c>
      <c r="AH1673">
        <v>1E-4</v>
      </c>
      <c r="AI1673" t="s">
        <v>607</v>
      </c>
      <c r="AJ1673" t="s">
        <v>607</v>
      </c>
      <c r="AK1673" t="s">
        <v>607</v>
      </c>
      <c r="AL1673">
        <v>0</v>
      </c>
      <c r="AM1673">
        <v>0</v>
      </c>
      <c r="AN1673">
        <v>0</v>
      </c>
      <c r="AO1673">
        <v>0</v>
      </c>
      <c r="AP1673">
        <v>0</v>
      </c>
      <c r="BK1673">
        <v>0</v>
      </c>
      <c r="BL1673">
        <v>0</v>
      </c>
      <c r="BM1673">
        <v>0</v>
      </c>
      <c r="BN1673">
        <v>0</v>
      </c>
      <c r="BO1673">
        <v>0</v>
      </c>
      <c r="BP1673">
        <v>0</v>
      </c>
      <c r="BQ1673">
        <v>0</v>
      </c>
      <c r="BR1673">
        <v>0</v>
      </c>
      <c r="BS1673">
        <v>0</v>
      </c>
      <c r="BT1673">
        <v>0</v>
      </c>
      <c r="BU1673">
        <v>0</v>
      </c>
      <c r="BV1673">
        <v>0.61599999999999999</v>
      </c>
      <c r="BW1673">
        <v>0.75496960000000002</v>
      </c>
      <c r="BX1673">
        <v>17.8</v>
      </c>
      <c r="BY1673">
        <v>4752.1000000000004</v>
      </c>
      <c r="BZ1673">
        <v>197.5</v>
      </c>
      <c r="CB1673">
        <v>114.9</v>
      </c>
      <c r="CC1673">
        <v>3.967198964</v>
      </c>
      <c r="CD1673">
        <v>3.9638268449999998</v>
      </c>
      <c r="CE1673">
        <v>229.34</v>
      </c>
      <c r="CF1673" t="s">
        <v>609</v>
      </c>
      <c r="CG1673">
        <v>0</v>
      </c>
      <c r="CH1673" t="s">
        <v>5635</v>
      </c>
      <c r="CJ1673" t="s">
        <v>5530</v>
      </c>
      <c r="CW1673" t="s">
        <v>5614</v>
      </c>
      <c r="CX1673">
        <v>0</v>
      </c>
      <c r="CY1673" t="s">
        <v>677</v>
      </c>
    </row>
    <row r="1674" spans="2:103" hidden="1">
      <c r="B1674">
        <v>91328</v>
      </c>
      <c r="C1674" t="s">
        <v>5636</v>
      </c>
      <c r="D1674" t="s">
        <v>592</v>
      </c>
      <c r="E1674" t="s">
        <v>3163</v>
      </c>
      <c r="F1674" t="s">
        <v>594</v>
      </c>
      <c r="G1674" t="s">
        <v>5637</v>
      </c>
      <c r="H1674">
        <v>6596</v>
      </c>
      <c r="I1674" t="s">
        <v>597</v>
      </c>
      <c r="J1674" t="s">
        <v>5638</v>
      </c>
      <c r="L1674" t="s">
        <v>2310</v>
      </c>
      <c r="N1674" t="s">
        <v>5610</v>
      </c>
      <c r="O1674" t="s">
        <v>5611</v>
      </c>
      <c r="P1674" t="s">
        <v>5621</v>
      </c>
      <c r="Q1674" t="s">
        <v>642</v>
      </c>
      <c r="R1674">
        <v>4000</v>
      </c>
      <c r="S1674">
        <v>4000</v>
      </c>
      <c r="T1674">
        <v>1560</v>
      </c>
      <c r="U1674">
        <v>27</v>
      </c>
      <c r="V1674">
        <v>27</v>
      </c>
      <c r="W1674">
        <v>24</v>
      </c>
      <c r="Y1674" t="s">
        <v>5617</v>
      </c>
      <c r="Z1674">
        <v>1E-4</v>
      </c>
      <c r="AA1674">
        <v>2.0000000000000001E-4</v>
      </c>
      <c r="AB1674">
        <v>5.4000000000000003E-3</v>
      </c>
      <c r="AC1674">
        <v>4.5900000000000003E-2</v>
      </c>
      <c r="AD1674" t="s">
        <v>606</v>
      </c>
      <c r="AE1674">
        <v>0.94230000000000003</v>
      </c>
      <c r="AF1674">
        <v>5.7999999999999996E-3</v>
      </c>
      <c r="AG1674">
        <v>2.0000000000000001E-4</v>
      </c>
      <c r="AH1674">
        <v>1E-4</v>
      </c>
      <c r="AI1674" t="s">
        <v>607</v>
      </c>
      <c r="AJ1674" t="s">
        <v>607</v>
      </c>
      <c r="AK1674" t="s">
        <v>607</v>
      </c>
      <c r="AL1674">
        <v>0</v>
      </c>
      <c r="AM1674">
        <v>0</v>
      </c>
      <c r="AN1674">
        <v>0</v>
      </c>
      <c r="AO1674">
        <v>0</v>
      </c>
      <c r="AP1674">
        <v>0</v>
      </c>
      <c r="BK1674">
        <v>0</v>
      </c>
      <c r="BL1674">
        <v>0</v>
      </c>
      <c r="BM1674">
        <v>0</v>
      </c>
      <c r="BN1674">
        <v>0</v>
      </c>
      <c r="BO1674">
        <v>0</v>
      </c>
      <c r="BP1674">
        <v>0</v>
      </c>
      <c r="BQ1674">
        <v>0</v>
      </c>
      <c r="BR1674">
        <v>0</v>
      </c>
      <c r="BS1674">
        <v>0</v>
      </c>
      <c r="BT1674">
        <v>0</v>
      </c>
      <c r="BU1674">
        <v>0</v>
      </c>
      <c r="BV1674">
        <v>0.60499999999999998</v>
      </c>
      <c r="BW1674">
        <v>0.74148800000000004</v>
      </c>
      <c r="BX1674">
        <v>17.5</v>
      </c>
      <c r="BY1674">
        <v>4720.1000000000004</v>
      </c>
      <c r="BZ1674">
        <v>196.1</v>
      </c>
      <c r="CB1674">
        <v>132.9</v>
      </c>
      <c r="CC1674">
        <v>4.5886922739999996</v>
      </c>
      <c r="CD1674">
        <v>4.5847918859999996</v>
      </c>
      <c r="CE1674">
        <v>266.33999999999997</v>
      </c>
      <c r="CF1674" t="s">
        <v>609</v>
      </c>
      <c r="CG1674">
        <v>0</v>
      </c>
      <c r="CH1674" t="s">
        <v>5639</v>
      </c>
      <c r="CJ1674" t="s">
        <v>5640</v>
      </c>
      <c r="CW1674" t="s">
        <v>5614</v>
      </c>
      <c r="CX1674">
        <v>0</v>
      </c>
      <c r="CY1674" t="s">
        <v>677</v>
      </c>
    </row>
    <row r="1675" spans="2:103" hidden="1">
      <c r="B1675">
        <v>91325</v>
      </c>
      <c r="C1675" t="s">
        <v>5641</v>
      </c>
      <c r="D1675" t="s">
        <v>592</v>
      </c>
      <c r="E1675" t="s">
        <v>3163</v>
      </c>
      <c r="F1675" t="s">
        <v>594</v>
      </c>
      <c r="G1675" t="s">
        <v>5642</v>
      </c>
      <c r="H1675">
        <v>6562</v>
      </c>
      <c r="I1675" t="s">
        <v>597</v>
      </c>
      <c r="J1675" t="s">
        <v>5524</v>
      </c>
      <c r="L1675" t="s">
        <v>2310</v>
      </c>
      <c r="N1675" t="s">
        <v>5610</v>
      </c>
      <c r="O1675" t="s">
        <v>5611</v>
      </c>
      <c r="P1675" t="s">
        <v>5621</v>
      </c>
      <c r="Q1675" t="s">
        <v>642</v>
      </c>
      <c r="R1675">
        <v>2000</v>
      </c>
      <c r="S1675">
        <v>2000</v>
      </c>
      <c r="T1675">
        <v>1700</v>
      </c>
      <c r="U1675">
        <v>15</v>
      </c>
      <c r="V1675">
        <v>15</v>
      </c>
      <c r="W1675">
        <v>24</v>
      </c>
      <c r="Y1675" t="s">
        <v>5617</v>
      </c>
      <c r="Z1675" t="s">
        <v>607</v>
      </c>
      <c r="AA1675">
        <v>2.0000000000000001E-4</v>
      </c>
      <c r="AB1675">
        <v>5.1000000000000004E-3</v>
      </c>
      <c r="AC1675">
        <v>5.6800000000000003E-2</v>
      </c>
      <c r="AD1675" t="s">
        <v>606</v>
      </c>
      <c r="AE1675">
        <v>0.93189999999999995</v>
      </c>
      <c r="AF1675">
        <v>5.7999999999999996E-3</v>
      </c>
      <c r="AG1675">
        <v>2.0000000000000001E-4</v>
      </c>
      <c r="AH1675" t="s">
        <v>607</v>
      </c>
      <c r="AI1675" t="s">
        <v>607</v>
      </c>
      <c r="AJ1675" t="s">
        <v>606</v>
      </c>
      <c r="AK1675" t="s">
        <v>607</v>
      </c>
      <c r="AL1675">
        <v>0</v>
      </c>
      <c r="AM1675">
        <v>0</v>
      </c>
      <c r="AN1675">
        <v>0</v>
      </c>
      <c r="AO1675">
        <v>0</v>
      </c>
      <c r="AP1675">
        <v>0</v>
      </c>
      <c r="BK1675">
        <v>0</v>
      </c>
      <c r="BL1675">
        <v>0</v>
      </c>
      <c r="BM1675">
        <v>0</v>
      </c>
      <c r="BN1675">
        <v>0</v>
      </c>
      <c r="BO1675">
        <v>0</v>
      </c>
      <c r="BP1675">
        <v>0</v>
      </c>
      <c r="BQ1675">
        <v>0</v>
      </c>
      <c r="BR1675">
        <v>0</v>
      </c>
      <c r="BS1675">
        <v>0</v>
      </c>
      <c r="BT1675">
        <v>0</v>
      </c>
      <c r="BU1675">
        <v>0</v>
      </c>
      <c r="BV1675">
        <v>0.61499999999999999</v>
      </c>
      <c r="BW1675">
        <v>0.75374399999999997</v>
      </c>
      <c r="BX1675">
        <v>17.8</v>
      </c>
      <c r="BY1675">
        <v>4751</v>
      </c>
      <c r="BZ1675">
        <v>197.4</v>
      </c>
      <c r="CB1675">
        <v>112.7</v>
      </c>
      <c r="CC1675">
        <v>3.891238671</v>
      </c>
      <c r="CD1675">
        <v>3.887931118</v>
      </c>
      <c r="CE1675">
        <v>214.51</v>
      </c>
      <c r="CF1675" t="s">
        <v>609</v>
      </c>
      <c r="CG1675">
        <v>0</v>
      </c>
      <c r="CH1675" t="s">
        <v>5643</v>
      </c>
      <c r="CJ1675" t="s">
        <v>5530</v>
      </c>
      <c r="CW1675" t="s">
        <v>5614</v>
      </c>
      <c r="CX1675">
        <v>0</v>
      </c>
      <c r="CY1675" t="s">
        <v>677</v>
      </c>
    </row>
    <row r="1676" spans="2:103" hidden="1">
      <c r="C1676" t="s">
        <v>5644</v>
      </c>
      <c r="D1676" t="s">
        <v>592</v>
      </c>
      <c r="E1676" t="s">
        <v>3163</v>
      </c>
      <c r="F1676" t="s">
        <v>594</v>
      </c>
      <c r="G1676" t="s">
        <v>5645</v>
      </c>
      <c r="H1676">
        <v>14704</v>
      </c>
      <c r="I1676" t="s">
        <v>597</v>
      </c>
      <c r="J1676" t="s">
        <v>3635</v>
      </c>
      <c r="L1676" t="s">
        <v>2310</v>
      </c>
      <c r="N1676" t="s">
        <v>5610</v>
      </c>
      <c r="O1676" t="s">
        <v>5611</v>
      </c>
      <c r="P1676" t="s">
        <v>5621</v>
      </c>
      <c r="Q1676" t="s">
        <v>642</v>
      </c>
      <c r="R1676">
        <v>1250</v>
      </c>
      <c r="S1676">
        <v>1250</v>
      </c>
      <c r="T1676">
        <v>1148</v>
      </c>
      <c r="U1676">
        <v>41</v>
      </c>
      <c r="V1676">
        <v>41</v>
      </c>
      <c r="W1676">
        <v>24</v>
      </c>
      <c r="Y1676" t="s">
        <v>5617</v>
      </c>
      <c r="Z1676" t="s">
        <v>607</v>
      </c>
      <c r="AA1676">
        <v>2.0000000000000001E-4</v>
      </c>
      <c r="AB1676">
        <v>5.0000000000000001E-3</v>
      </c>
      <c r="AC1676">
        <v>5.0999999999999997E-2</v>
      </c>
      <c r="AD1676" t="s">
        <v>606</v>
      </c>
      <c r="AE1676">
        <v>0.93799999999999994</v>
      </c>
      <c r="AF1676">
        <v>5.7000000000000002E-3</v>
      </c>
      <c r="AG1676">
        <v>1E-4</v>
      </c>
      <c r="AH1676" t="s">
        <v>607</v>
      </c>
      <c r="AI1676" t="s">
        <v>607</v>
      </c>
      <c r="AJ1676" t="s">
        <v>606</v>
      </c>
      <c r="AK1676" t="s">
        <v>607</v>
      </c>
      <c r="AL1676">
        <v>0</v>
      </c>
      <c r="AM1676">
        <v>0</v>
      </c>
      <c r="AN1676">
        <v>0</v>
      </c>
      <c r="AO1676">
        <v>0</v>
      </c>
      <c r="AP1676">
        <v>0</v>
      </c>
      <c r="BK1676">
        <v>0</v>
      </c>
      <c r="BL1676">
        <v>0</v>
      </c>
      <c r="BM1676">
        <v>0</v>
      </c>
      <c r="BN1676">
        <v>0</v>
      </c>
      <c r="BO1676">
        <v>0</v>
      </c>
      <c r="BP1676">
        <v>0</v>
      </c>
      <c r="BQ1676">
        <v>0</v>
      </c>
      <c r="BR1676">
        <v>0</v>
      </c>
      <c r="BS1676">
        <v>0</v>
      </c>
      <c r="BT1676">
        <v>0</v>
      </c>
      <c r="BU1676">
        <v>0</v>
      </c>
      <c r="BV1676">
        <v>0.60899999999999999</v>
      </c>
      <c r="BW1676">
        <v>0.74639040000000001</v>
      </c>
      <c r="BX1676">
        <v>17.600000000000001</v>
      </c>
      <c r="BY1676">
        <v>4735</v>
      </c>
      <c r="BZ1676">
        <v>196.7</v>
      </c>
      <c r="CB1676">
        <v>125.7</v>
      </c>
      <c r="CC1676">
        <v>4.3400949500000001</v>
      </c>
      <c r="CD1676">
        <v>4.3364058700000001</v>
      </c>
      <c r="CE1676">
        <v>243.74</v>
      </c>
      <c r="CF1676" t="s">
        <v>609</v>
      </c>
      <c r="CG1676">
        <v>0</v>
      </c>
      <c r="CH1676" t="s">
        <v>5646</v>
      </c>
      <c r="CJ1676" t="s">
        <v>3639</v>
      </c>
      <c r="CW1676" t="s">
        <v>5614</v>
      </c>
      <c r="CX1676">
        <v>0</v>
      </c>
      <c r="CY1676" t="s">
        <v>677</v>
      </c>
    </row>
    <row r="1677" spans="2:103" hidden="1">
      <c r="C1677" t="s">
        <v>5647</v>
      </c>
      <c r="D1677" t="s">
        <v>592</v>
      </c>
      <c r="E1677" t="s">
        <v>3163</v>
      </c>
      <c r="F1677" t="s">
        <v>594</v>
      </c>
      <c r="G1677" t="s">
        <v>5648</v>
      </c>
      <c r="H1677">
        <v>11534</v>
      </c>
      <c r="I1677" t="s">
        <v>597</v>
      </c>
      <c r="J1677" t="s">
        <v>3635</v>
      </c>
      <c r="L1677" t="s">
        <v>2310</v>
      </c>
      <c r="N1677" t="s">
        <v>5610</v>
      </c>
      <c r="O1677" t="s">
        <v>5611</v>
      </c>
      <c r="P1677" t="s">
        <v>5621</v>
      </c>
      <c r="Q1677" t="s">
        <v>642</v>
      </c>
      <c r="R1677">
        <v>1550</v>
      </c>
      <c r="S1677">
        <v>1550</v>
      </c>
      <c r="T1677">
        <v>1190</v>
      </c>
      <c r="U1677">
        <v>-2</v>
      </c>
      <c r="V1677">
        <v>-2</v>
      </c>
      <c r="W1677">
        <v>24</v>
      </c>
      <c r="Y1677" t="s">
        <v>5617</v>
      </c>
      <c r="Z1677" t="s">
        <v>607</v>
      </c>
      <c r="AA1677">
        <v>2.0000000000000001E-4</v>
      </c>
      <c r="AB1677">
        <v>4.8999999999999998E-3</v>
      </c>
      <c r="AC1677">
        <v>4.5499999999999999E-2</v>
      </c>
      <c r="AD1677" t="s">
        <v>607</v>
      </c>
      <c r="AE1677">
        <v>0.94359999999999999</v>
      </c>
      <c r="AF1677">
        <v>5.7000000000000002E-3</v>
      </c>
      <c r="AG1677">
        <v>1E-4</v>
      </c>
      <c r="AH1677" t="s">
        <v>607</v>
      </c>
      <c r="AI1677" t="s">
        <v>607</v>
      </c>
      <c r="AJ1677" t="s">
        <v>606</v>
      </c>
      <c r="AK1677" t="s">
        <v>606</v>
      </c>
      <c r="AL1677">
        <v>0</v>
      </c>
      <c r="AM1677">
        <v>0</v>
      </c>
      <c r="AN1677">
        <v>0</v>
      </c>
      <c r="AO1677">
        <v>0</v>
      </c>
      <c r="AP1677">
        <v>0</v>
      </c>
      <c r="BK1677">
        <v>0</v>
      </c>
      <c r="BL1677">
        <v>0</v>
      </c>
      <c r="BM1677">
        <v>0</v>
      </c>
      <c r="BN1677">
        <v>0</v>
      </c>
      <c r="BO1677">
        <v>0</v>
      </c>
      <c r="BP1677">
        <v>0</v>
      </c>
      <c r="BQ1677">
        <v>0</v>
      </c>
      <c r="BR1677">
        <v>0</v>
      </c>
      <c r="BS1677">
        <v>0</v>
      </c>
      <c r="BT1677">
        <v>0</v>
      </c>
      <c r="BU1677">
        <v>0</v>
      </c>
      <c r="BV1677">
        <v>0.60399999999999998</v>
      </c>
      <c r="BW1677">
        <v>0.74026239999999999</v>
      </c>
      <c r="BX1677">
        <v>17.5</v>
      </c>
      <c r="BY1677">
        <v>4720</v>
      </c>
      <c r="BZ1677">
        <v>196.1</v>
      </c>
      <c r="CB1677">
        <v>95</v>
      </c>
      <c r="CC1677">
        <v>3.28</v>
      </c>
      <c r="CD1677">
        <v>3.2770000000000001</v>
      </c>
      <c r="CE1677">
        <v>195</v>
      </c>
      <c r="CF1677" t="s">
        <v>609</v>
      </c>
      <c r="CG1677">
        <v>5</v>
      </c>
      <c r="CH1677" t="s">
        <v>5649</v>
      </c>
      <c r="CJ1677" t="s">
        <v>3639</v>
      </c>
      <c r="CW1677" t="s">
        <v>5614</v>
      </c>
      <c r="CX1677">
        <v>0</v>
      </c>
      <c r="CY1677" t="s">
        <v>677</v>
      </c>
    </row>
    <row r="1678" spans="2:103" hidden="1">
      <c r="B1678">
        <v>91329</v>
      </c>
      <c r="C1678" t="s">
        <v>5650</v>
      </c>
      <c r="D1678" t="s">
        <v>592</v>
      </c>
      <c r="E1678" t="s">
        <v>3163</v>
      </c>
      <c r="F1678" t="s">
        <v>594</v>
      </c>
      <c r="G1678" t="s">
        <v>5651</v>
      </c>
      <c r="H1678">
        <v>21244</v>
      </c>
      <c r="I1678" t="s">
        <v>597</v>
      </c>
      <c r="J1678" t="s">
        <v>5638</v>
      </c>
      <c r="L1678" t="s">
        <v>2310</v>
      </c>
      <c r="N1678" t="s">
        <v>5610</v>
      </c>
      <c r="O1678" t="s">
        <v>5611</v>
      </c>
      <c r="P1678" t="s">
        <v>5621</v>
      </c>
      <c r="Q1678" t="s">
        <v>642</v>
      </c>
      <c r="R1678">
        <v>1700</v>
      </c>
      <c r="S1678">
        <v>1700</v>
      </c>
      <c r="T1678">
        <v>1564</v>
      </c>
      <c r="U1678">
        <v>34</v>
      </c>
      <c r="V1678">
        <v>34</v>
      </c>
      <c r="W1678">
        <v>24</v>
      </c>
      <c r="Y1678" t="s">
        <v>5617</v>
      </c>
      <c r="Z1678" t="s">
        <v>607</v>
      </c>
      <c r="AA1678">
        <v>2.0000000000000001E-4</v>
      </c>
      <c r="AB1678">
        <v>4.8999999999999998E-3</v>
      </c>
      <c r="AC1678">
        <v>3.6900000000000002E-2</v>
      </c>
      <c r="AD1678" t="s">
        <v>606</v>
      </c>
      <c r="AE1678">
        <v>0.95130000000000003</v>
      </c>
      <c r="AF1678">
        <v>6.4999999999999997E-3</v>
      </c>
      <c r="AG1678">
        <v>2.0000000000000001E-4</v>
      </c>
      <c r="AH1678" t="s">
        <v>607</v>
      </c>
      <c r="AI1678" t="s">
        <v>607</v>
      </c>
      <c r="AJ1678" t="s">
        <v>607</v>
      </c>
      <c r="AK1678" t="s">
        <v>607</v>
      </c>
      <c r="AL1678">
        <v>0</v>
      </c>
      <c r="AM1678">
        <v>0</v>
      </c>
      <c r="AN1678">
        <v>0</v>
      </c>
      <c r="AO1678">
        <v>0</v>
      </c>
      <c r="AP1678">
        <v>0</v>
      </c>
      <c r="BK1678">
        <v>0</v>
      </c>
      <c r="BL1678">
        <v>0</v>
      </c>
      <c r="BM1678">
        <v>0</v>
      </c>
      <c r="BN1678">
        <v>0</v>
      </c>
      <c r="BO1678">
        <v>0</v>
      </c>
      <c r="BP1678">
        <v>0</v>
      </c>
      <c r="BQ1678">
        <v>0</v>
      </c>
      <c r="BR1678">
        <v>0</v>
      </c>
      <c r="BS1678">
        <v>0</v>
      </c>
      <c r="BT1678">
        <v>0</v>
      </c>
      <c r="BU1678">
        <v>0</v>
      </c>
      <c r="BV1678">
        <v>0.59599999999999997</v>
      </c>
      <c r="BW1678">
        <v>0.73045760000000004</v>
      </c>
      <c r="BX1678">
        <v>17.2</v>
      </c>
      <c r="BY1678">
        <v>4696.1000000000004</v>
      </c>
      <c r="BZ1678">
        <v>195.2</v>
      </c>
      <c r="CB1678">
        <v>111.8</v>
      </c>
      <c r="CC1678">
        <v>3.8601640050000001</v>
      </c>
      <c r="CD1678">
        <v>3.8568828659999999</v>
      </c>
      <c r="CE1678">
        <v>220.06</v>
      </c>
      <c r="CF1678" t="s">
        <v>609</v>
      </c>
      <c r="CG1678">
        <v>0</v>
      </c>
      <c r="CH1678" t="s">
        <v>5652</v>
      </c>
      <c r="CJ1678" t="s">
        <v>5640</v>
      </c>
      <c r="CW1678" t="s">
        <v>5614</v>
      </c>
      <c r="CX1678">
        <v>0</v>
      </c>
      <c r="CY1678" t="s">
        <v>677</v>
      </c>
    </row>
    <row r="1679" spans="2:103" hidden="1">
      <c r="B1679">
        <v>91326</v>
      </c>
      <c r="C1679" t="s">
        <v>5653</v>
      </c>
      <c r="D1679" t="s">
        <v>592</v>
      </c>
      <c r="E1679" t="s">
        <v>3163</v>
      </c>
      <c r="F1679" t="s">
        <v>594</v>
      </c>
      <c r="G1679" t="s">
        <v>5654</v>
      </c>
      <c r="H1679">
        <v>19156</v>
      </c>
      <c r="I1679" t="s">
        <v>597</v>
      </c>
      <c r="J1679" t="s">
        <v>5638</v>
      </c>
      <c r="L1679" t="s">
        <v>2310</v>
      </c>
      <c r="N1679" t="s">
        <v>5610</v>
      </c>
      <c r="O1679" t="s">
        <v>5611</v>
      </c>
      <c r="P1679" t="s">
        <v>5621</v>
      </c>
      <c r="Q1679" t="s">
        <v>642</v>
      </c>
      <c r="R1679">
        <v>1700</v>
      </c>
      <c r="S1679">
        <v>1700</v>
      </c>
      <c r="T1679">
        <v>1777</v>
      </c>
      <c r="U1679">
        <v>24</v>
      </c>
      <c r="V1679">
        <v>24</v>
      </c>
      <c r="W1679">
        <v>24</v>
      </c>
      <c r="Y1679" t="s">
        <v>5617</v>
      </c>
      <c r="Z1679">
        <v>1E-4</v>
      </c>
      <c r="AA1679">
        <v>2.0000000000000001E-4</v>
      </c>
      <c r="AB1679">
        <v>5.7999999999999996E-3</v>
      </c>
      <c r="AC1679">
        <v>4.5199999999999997E-2</v>
      </c>
      <c r="AD1679" t="s">
        <v>607</v>
      </c>
      <c r="AE1679">
        <v>0.9425</v>
      </c>
      <c r="AF1679">
        <v>6.1000000000000004E-3</v>
      </c>
      <c r="AG1679">
        <v>1E-4</v>
      </c>
      <c r="AH1679" t="s">
        <v>607</v>
      </c>
      <c r="AI1679" t="s">
        <v>607</v>
      </c>
      <c r="AJ1679" t="s">
        <v>606</v>
      </c>
      <c r="AK1679" t="s">
        <v>606</v>
      </c>
      <c r="AL1679">
        <v>0</v>
      </c>
      <c r="AM1679">
        <v>0</v>
      </c>
      <c r="AN1679">
        <v>0</v>
      </c>
      <c r="AO1679">
        <v>0</v>
      </c>
      <c r="AP1679">
        <v>0</v>
      </c>
      <c r="BK1679">
        <v>0</v>
      </c>
      <c r="BL1679">
        <v>0</v>
      </c>
      <c r="BM1679">
        <v>0</v>
      </c>
      <c r="BN1679">
        <v>0</v>
      </c>
      <c r="BO1679">
        <v>0</v>
      </c>
      <c r="BP1679">
        <v>0</v>
      </c>
      <c r="BQ1679">
        <v>0</v>
      </c>
      <c r="BR1679">
        <v>0</v>
      </c>
      <c r="BS1679">
        <v>0</v>
      </c>
      <c r="BT1679">
        <v>0</v>
      </c>
      <c r="BU1679">
        <v>0</v>
      </c>
      <c r="BV1679">
        <v>0.60399999999999998</v>
      </c>
      <c r="BW1679">
        <v>0.74026239999999999</v>
      </c>
      <c r="BX1679">
        <v>17.5</v>
      </c>
      <c r="BY1679">
        <v>4717.8</v>
      </c>
      <c r="BZ1679">
        <v>196</v>
      </c>
      <c r="CB1679">
        <v>124.2</v>
      </c>
      <c r="CC1679">
        <v>4.2883038410000003</v>
      </c>
      <c r="CD1679">
        <v>4.2846587830000002</v>
      </c>
      <c r="CE1679">
        <v>242.01</v>
      </c>
      <c r="CF1679" t="s">
        <v>609</v>
      </c>
      <c r="CG1679">
        <v>2.5</v>
      </c>
      <c r="CH1679" t="s">
        <v>5655</v>
      </c>
      <c r="CJ1679" t="s">
        <v>5640</v>
      </c>
      <c r="CW1679" t="s">
        <v>5614</v>
      </c>
      <c r="CX1679">
        <v>0</v>
      </c>
      <c r="CY1679" t="s">
        <v>677</v>
      </c>
    </row>
    <row r="1680" spans="2:103" hidden="1">
      <c r="B1680">
        <v>91320</v>
      </c>
      <c r="C1680" t="s">
        <v>5656</v>
      </c>
      <c r="D1680" t="s">
        <v>592</v>
      </c>
      <c r="E1680" t="s">
        <v>3163</v>
      </c>
      <c r="F1680" t="s">
        <v>594</v>
      </c>
      <c r="G1680" t="s">
        <v>5657</v>
      </c>
      <c r="H1680">
        <v>19747</v>
      </c>
      <c r="I1680" t="s">
        <v>597</v>
      </c>
      <c r="J1680" t="s">
        <v>5524</v>
      </c>
      <c r="L1680" t="s">
        <v>2310</v>
      </c>
      <c r="N1680" t="s">
        <v>5610</v>
      </c>
      <c r="O1680" t="s">
        <v>5611</v>
      </c>
      <c r="P1680" t="s">
        <v>5612</v>
      </c>
      <c r="Q1680" t="s">
        <v>642</v>
      </c>
      <c r="R1680">
        <v>2000</v>
      </c>
      <c r="S1680">
        <v>2000</v>
      </c>
      <c r="T1680">
        <v>1805</v>
      </c>
      <c r="U1680">
        <v>12</v>
      </c>
      <c r="V1680">
        <v>12</v>
      </c>
      <c r="W1680">
        <v>24</v>
      </c>
      <c r="Y1680" t="s">
        <v>5617</v>
      </c>
      <c r="Z1680">
        <v>1E-4</v>
      </c>
      <c r="AA1680">
        <v>2.0000000000000001E-4</v>
      </c>
      <c r="AB1680">
        <v>5.1000000000000004E-3</v>
      </c>
      <c r="AC1680">
        <v>4.6199999999999998E-2</v>
      </c>
      <c r="AD1680" t="s">
        <v>607</v>
      </c>
      <c r="AE1680">
        <v>0.9425</v>
      </c>
      <c r="AF1680">
        <v>5.7999999999999996E-3</v>
      </c>
      <c r="AG1680">
        <v>1E-4</v>
      </c>
      <c r="AH1680" t="s">
        <v>607</v>
      </c>
      <c r="AI1680" t="s">
        <v>607</v>
      </c>
      <c r="AJ1680" t="s">
        <v>606</v>
      </c>
      <c r="AK1680" t="s">
        <v>606</v>
      </c>
      <c r="AL1680">
        <v>0</v>
      </c>
      <c r="AM1680">
        <v>0</v>
      </c>
      <c r="AN1680">
        <v>0</v>
      </c>
      <c r="AO1680">
        <v>0</v>
      </c>
      <c r="AP1680">
        <v>0</v>
      </c>
      <c r="BK1680">
        <v>0</v>
      </c>
      <c r="BL1680">
        <v>0</v>
      </c>
      <c r="BM1680">
        <v>0</v>
      </c>
      <c r="BN1680">
        <v>0</v>
      </c>
      <c r="BO1680">
        <v>0</v>
      </c>
      <c r="BP1680">
        <v>0</v>
      </c>
      <c r="BQ1680">
        <v>0</v>
      </c>
      <c r="BR1680">
        <v>0</v>
      </c>
      <c r="BS1680">
        <v>0</v>
      </c>
      <c r="BT1680">
        <v>0</v>
      </c>
      <c r="BU1680">
        <v>0</v>
      </c>
      <c r="BV1680">
        <v>0.60399999999999998</v>
      </c>
      <c r="BW1680">
        <v>0.74026239999999999</v>
      </c>
      <c r="BX1680">
        <v>17.5</v>
      </c>
      <c r="BY1680">
        <v>4721.5</v>
      </c>
      <c r="BZ1680">
        <v>196.1</v>
      </c>
      <c r="CB1680">
        <v>98.2</v>
      </c>
      <c r="CC1680">
        <v>3.3905912819999999</v>
      </c>
      <c r="CD1680">
        <v>3.3877092790000001</v>
      </c>
      <c r="CE1680">
        <v>188.68</v>
      </c>
      <c r="CF1680" t="s">
        <v>609</v>
      </c>
      <c r="CG1680">
        <v>2.5</v>
      </c>
      <c r="CH1680" t="s">
        <v>5658</v>
      </c>
      <c r="CJ1680" t="s">
        <v>5530</v>
      </c>
      <c r="CW1680" t="s">
        <v>5614</v>
      </c>
      <c r="CX1680">
        <v>0</v>
      </c>
      <c r="CY1680" t="s">
        <v>677</v>
      </c>
    </row>
    <row r="1681" spans="2:103" hidden="1">
      <c r="B1681">
        <v>91327</v>
      </c>
      <c r="C1681" t="s">
        <v>5659</v>
      </c>
      <c r="D1681" t="s">
        <v>592</v>
      </c>
      <c r="E1681" t="s">
        <v>3163</v>
      </c>
      <c r="F1681" t="s">
        <v>594</v>
      </c>
      <c r="G1681" t="s">
        <v>5660</v>
      </c>
      <c r="H1681">
        <v>14464</v>
      </c>
      <c r="I1681" t="s">
        <v>597</v>
      </c>
      <c r="J1681" t="s">
        <v>5638</v>
      </c>
      <c r="L1681" t="s">
        <v>2310</v>
      </c>
      <c r="N1681" t="s">
        <v>5610</v>
      </c>
      <c r="O1681" t="s">
        <v>5611</v>
      </c>
      <c r="P1681" t="s">
        <v>5621</v>
      </c>
      <c r="Q1681" t="s">
        <v>642</v>
      </c>
      <c r="R1681">
        <v>1900</v>
      </c>
      <c r="S1681">
        <v>1900</v>
      </c>
      <c r="T1681">
        <v>1619</v>
      </c>
      <c r="U1681">
        <v>37</v>
      </c>
      <c r="V1681">
        <v>37</v>
      </c>
      <c r="W1681">
        <v>24</v>
      </c>
      <c r="Y1681" t="s">
        <v>5617</v>
      </c>
      <c r="Z1681" t="s">
        <v>607</v>
      </c>
      <c r="AA1681">
        <v>2.0000000000000001E-4</v>
      </c>
      <c r="AB1681">
        <v>5.1000000000000004E-3</v>
      </c>
      <c r="AC1681">
        <v>4.2500000000000003E-2</v>
      </c>
      <c r="AD1681" t="s">
        <v>606</v>
      </c>
      <c r="AE1681">
        <v>0.94550000000000001</v>
      </c>
      <c r="AF1681">
        <v>6.4999999999999997E-3</v>
      </c>
      <c r="AG1681">
        <v>2.0000000000000001E-4</v>
      </c>
      <c r="AH1681" t="s">
        <v>607</v>
      </c>
      <c r="AI1681" t="s">
        <v>607</v>
      </c>
      <c r="AJ1681" t="s">
        <v>606</v>
      </c>
      <c r="AK1681" t="s">
        <v>606</v>
      </c>
      <c r="AL1681">
        <v>0</v>
      </c>
      <c r="AM1681">
        <v>0</v>
      </c>
      <c r="AN1681">
        <v>0</v>
      </c>
      <c r="AO1681">
        <v>0</v>
      </c>
      <c r="AP1681">
        <v>0</v>
      </c>
      <c r="BK1681">
        <v>0</v>
      </c>
      <c r="BL1681">
        <v>0</v>
      </c>
      <c r="BM1681">
        <v>0</v>
      </c>
      <c r="BN1681">
        <v>0</v>
      </c>
      <c r="BO1681">
        <v>0</v>
      </c>
      <c r="BP1681">
        <v>0</v>
      </c>
      <c r="BQ1681">
        <v>0</v>
      </c>
      <c r="BR1681">
        <v>0</v>
      </c>
      <c r="BS1681">
        <v>0</v>
      </c>
      <c r="BT1681">
        <v>0</v>
      </c>
      <c r="BU1681">
        <v>0</v>
      </c>
      <c r="BV1681">
        <v>0.60099999999999998</v>
      </c>
      <c r="BW1681">
        <v>0.73658559999999995</v>
      </c>
      <c r="BX1681">
        <v>17.399999999999999</v>
      </c>
      <c r="BY1681">
        <v>4711.6000000000004</v>
      </c>
      <c r="BZ1681">
        <v>195.8</v>
      </c>
      <c r="CB1681">
        <v>81.599999999999994</v>
      </c>
      <c r="CC1681">
        <v>2.81743634</v>
      </c>
      <c r="CD1681">
        <v>2.8150415190000002</v>
      </c>
      <c r="CE1681">
        <v>146.82</v>
      </c>
      <c r="CF1681" t="s">
        <v>609</v>
      </c>
      <c r="CG1681">
        <v>0</v>
      </c>
      <c r="CH1681" t="s">
        <v>5661</v>
      </c>
      <c r="CJ1681" t="s">
        <v>5640</v>
      </c>
      <c r="CW1681" t="s">
        <v>5614</v>
      </c>
      <c r="CX1681">
        <v>0</v>
      </c>
      <c r="CY1681" t="s">
        <v>677</v>
      </c>
    </row>
    <row r="1682" spans="2:103" hidden="1">
      <c r="B1682">
        <v>91321</v>
      </c>
      <c r="C1682" t="s">
        <v>5662</v>
      </c>
      <c r="D1682" t="s">
        <v>592</v>
      </c>
      <c r="E1682" t="s">
        <v>3163</v>
      </c>
      <c r="F1682" t="s">
        <v>594</v>
      </c>
      <c r="G1682" t="s">
        <v>5663</v>
      </c>
      <c r="H1682">
        <v>10126</v>
      </c>
      <c r="I1682" t="s">
        <v>597</v>
      </c>
      <c r="J1682" t="s">
        <v>5524</v>
      </c>
      <c r="L1682" t="s">
        <v>2310</v>
      </c>
      <c r="N1682" t="s">
        <v>5610</v>
      </c>
      <c r="O1682" t="s">
        <v>5611</v>
      </c>
      <c r="P1682" t="s">
        <v>5612</v>
      </c>
      <c r="Q1682" t="s">
        <v>642</v>
      </c>
      <c r="R1682">
        <v>1800</v>
      </c>
      <c r="S1682">
        <v>1800</v>
      </c>
      <c r="T1682">
        <v>1750</v>
      </c>
      <c r="U1682">
        <v>26</v>
      </c>
      <c r="V1682">
        <v>26</v>
      </c>
      <c r="W1682">
        <v>24</v>
      </c>
      <c r="Y1682" t="s">
        <v>5617</v>
      </c>
      <c r="Z1682">
        <v>1E-4</v>
      </c>
      <c r="AA1682">
        <v>2.0000000000000001E-4</v>
      </c>
      <c r="AB1682">
        <v>5.3E-3</v>
      </c>
      <c r="AC1682">
        <v>3.9E-2</v>
      </c>
      <c r="AD1682" t="s">
        <v>606</v>
      </c>
      <c r="AE1682">
        <v>0.9496</v>
      </c>
      <c r="AF1682">
        <v>5.7000000000000002E-3</v>
      </c>
      <c r="AG1682">
        <v>1E-4</v>
      </c>
      <c r="AH1682" t="s">
        <v>607</v>
      </c>
      <c r="AI1682" t="s">
        <v>607</v>
      </c>
      <c r="AJ1682" t="s">
        <v>606</v>
      </c>
      <c r="AK1682" t="s">
        <v>606</v>
      </c>
      <c r="AL1682">
        <v>0</v>
      </c>
      <c r="AM1682">
        <v>0</v>
      </c>
      <c r="AN1682">
        <v>0</v>
      </c>
      <c r="AO1682">
        <v>0</v>
      </c>
      <c r="AP1682">
        <v>0</v>
      </c>
      <c r="BK1682">
        <v>0</v>
      </c>
      <c r="BL1682">
        <v>0</v>
      </c>
      <c r="BM1682">
        <v>0</v>
      </c>
      <c r="BN1682">
        <v>0</v>
      </c>
      <c r="BO1682">
        <v>0</v>
      </c>
      <c r="BP1682">
        <v>0</v>
      </c>
      <c r="BQ1682">
        <v>0</v>
      </c>
      <c r="BR1682">
        <v>0</v>
      </c>
      <c r="BS1682">
        <v>0</v>
      </c>
      <c r="BT1682">
        <v>0</v>
      </c>
      <c r="BU1682">
        <v>0</v>
      </c>
      <c r="BV1682">
        <v>0.59799999999999998</v>
      </c>
      <c r="BW1682">
        <v>0.73290880000000003</v>
      </c>
      <c r="BX1682">
        <v>17.3</v>
      </c>
      <c r="BY1682">
        <v>4701.3</v>
      </c>
      <c r="BZ1682">
        <v>195.3</v>
      </c>
      <c r="CB1682">
        <v>106.2</v>
      </c>
      <c r="CC1682">
        <v>3.6668105309999999</v>
      </c>
      <c r="CD1682">
        <v>3.663693742</v>
      </c>
      <c r="CE1682">
        <v>211.06</v>
      </c>
      <c r="CF1682" t="s">
        <v>609</v>
      </c>
      <c r="CG1682">
        <v>0</v>
      </c>
      <c r="CH1682" t="s">
        <v>5664</v>
      </c>
      <c r="CJ1682" t="s">
        <v>5530</v>
      </c>
      <c r="CW1682" t="s">
        <v>5614</v>
      </c>
      <c r="CX1682">
        <v>0</v>
      </c>
      <c r="CY1682" t="s">
        <v>677</v>
      </c>
    </row>
    <row r="1683" spans="2:103" hidden="1">
      <c r="B1683">
        <v>91323</v>
      </c>
      <c r="C1683" t="s">
        <v>5665</v>
      </c>
      <c r="D1683" t="s">
        <v>592</v>
      </c>
      <c r="E1683" t="s">
        <v>3163</v>
      </c>
      <c r="F1683" t="s">
        <v>594</v>
      </c>
      <c r="G1683" t="s">
        <v>5666</v>
      </c>
      <c r="H1683">
        <v>8005</v>
      </c>
      <c r="I1683" t="s">
        <v>597</v>
      </c>
      <c r="J1683" t="s">
        <v>5524</v>
      </c>
      <c r="L1683" t="s">
        <v>2310</v>
      </c>
      <c r="N1683" t="s">
        <v>5610</v>
      </c>
      <c r="O1683" t="s">
        <v>5611</v>
      </c>
      <c r="P1683" t="s">
        <v>5621</v>
      </c>
      <c r="Q1683" t="s">
        <v>642</v>
      </c>
      <c r="R1683">
        <v>1900</v>
      </c>
      <c r="S1683">
        <v>1900</v>
      </c>
      <c r="T1683">
        <v>784</v>
      </c>
      <c r="U1683">
        <v>25</v>
      </c>
      <c r="V1683">
        <v>25</v>
      </c>
      <c r="W1683">
        <v>24</v>
      </c>
      <c r="Y1683" t="s">
        <v>5617</v>
      </c>
      <c r="Z1683">
        <v>1E-4</v>
      </c>
      <c r="AA1683">
        <v>2.0000000000000001E-4</v>
      </c>
      <c r="AB1683">
        <v>5.4999999999999997E-3</v>
      </c>
      <c r="AC1683">
        <v>3.9E-2</v>
      </c>
      <c r="AD1683" t="s">
        <v>607</v>
      </c>
      <c r="AE1683">
        <v>0.94940000000000002</v>
      </c>
      <c r="AF1683">
        <v>5.7000000000000002E-3</v>
      </c>
      <c r="AG1683">
        <v>1E-4</v>
      </c>
      <c r="AH1683" t="s">
        <v>607</v>
      </c>
      <c r="AI1683" t="s">
        <v>607</v>
      </c>
      <c r="AJ1683" t="s">
        <v>606</v>
      </c>
      <c r="AK1683" t="s">
        <v>606</v>
      </c>
      <c r="AL1683">
        <v>0</v>
      </c>
      <c r="AM1683">
        <v>0</v>
      </c>
      <c r="AN1683">
        <v>0</v>
      </c>
      <c r="AO1683">
        <v>0</v>
      </c>
      <c r="AP1683">
        <v>0</v>
      </c>
      <c r="BK1683">
        <v>0</v>
      </c>
      <c r="BL1683">
        <v>0</v>
      </c>
      <c r="BM1683">
        <v>0</v>
      </c>
      <c r="BN1683">
        <v>0</v>
      </c>
      <c r="BO1683">
        <v>0</v>
      </c>
      <c r="BP1683">
        <v>0</v>
      </c>
      <c r="BQ1683">
        <v>0</v>
      </c>
      <c r="BR1683">
        <v>0</v>
      </c>
      <c r="BS1683">
        <v>0</v>
      </c>
      <c r="BT1683">
        <v>0</v>
      </c>
      <c r="BU1683">
        <v>0</v>
      </c>
      <c r="BV1683">
        <v>0.59799999999999998</v>
      </c>
      <c r="BW1683">
        <v>0.73290880000000003</v>
      </c>
      <c r="BX1683">
        <v>17.3</v>
      </c>
      <c r="BY1683">
        <v>4701</v>
      </c>
      <c r="BZ1683">
        <v>195.3</v>
      </c>
      <c r="CB1683">
        <v>82.8</v>
      </c>
      <c r="CC1683">
        <v>2.858869227</v>
      </c>
      <c r="CD1683">
        <v>2.856439189</v>
      </c>
      <c r="CE1683">
        <v>149.13</v>
      </c>
      <c r="CF1683" t="s">
        <v>609</v>
      </c>
      <c r="CG1683">
        <v>2.5</v>
      </c>
      <c r="CH1683" t="s">
        <v>5667</v>
      </c>
      <c r="CJ1683" t="s">
        <v>5530</v>
      </c>
      <c r="CW1683" t="s">
        <v>5614</v>
      </c>
      <c r="CX1683">
        <v>0</v>
      </c>
      <c r="CY1683" t="s">
        <v>677</v>
      </c>
    </row>
    <row r="1684" spans="2:103" hidden="1">
      <c r="C1684" t="s">
        <v>5668</v>
      </c>
      <c r="D1684" t="s">
        <v>592</v>
      </c>
      <c r="E1684" t="s">
        <v>3163</v>
      </c>
      <c r="F1684" t="s">
        <v>594</v>
      </c>
      <c r="G1684" t="s">
        <v>5669</v>
      </c>
      <c r="H1684">
        <v>15081</v>
      </c>
      <c r="I1684" t="s">
        <v>597</v>
      </c>
      <c r="J1684" t="s">
        <v>3635</v>
      </c>
      <c r="L1684" t="s">
        <v>2310</v>
      </c>
      <c r="N1684" t="s">
        <v>5610</v>
      </c>
      <c r="O1684" t="s">
        <v>5611</v>
      </c>
      <c r="P1684" t="s">
        <v>5612</v>
      </c>
      <c r="Q1684" t="s">
        <v>642</v>
      </c>
      <c r="R1684">
        <v>1280</v>
      </c>
      <c r="S1684">
        <v>1280</v>
      </c>
      <c r="T1684">
        <v>879</v>
      </c>
      <c r="U1684">
        <v>50</v>
      </c>
      <c r="V1684">
        <v>50</v>
      </c>
      <c r="W1684">
        <v>24</v>
      </c>
      <c r="Y1684" t="s">
        <v>5617</v>
      </c>
      <c r="Z1684">
        <v>1E-4</v>
      </c>
      <c r="AA1684">
        <v>2.0000000000000001E-4</v>
      </c>
      <c r="AB1684">
        <v>5.8999999999999999E-3</v>
      </c>
      <c r="AC1684">
        <v>4.6399999999999997E-2</v>
      </c>
      <c r="AD1684" t="s">
        <v>606</v>
      </c>
      <c r="AE1684">
        <v>0.9415</v>
      </c>
      <c r="AF1684">
        <v>5.7999999999999996E-3</v>
      </c>
      <c r="AG1684">
        <v>1E-4</v>
      </c>
      <c r="AH1684" t="s">
        <v>607</v>
      </c>
      <c r="AI1684" t="s">
        <v>607</v>
      </c>
      <c r="AJ1684" t="s">
        <v>607</v>
      </c>
      <c r="AK1684" t="s">
        <v>607</v>
      </c>
      <c r="AL1684">
        <v>0</v>
      </c>
      <c r="AM1684">
        <v>0</v>
      </c>
      <c r="AN1684">
        <v>0</v>
      </c>
      <c r="AO1684">
        <v>0</v>
      </c>
      <c r="AP1684">
        <v>0</v>
      </c>
      <c r="BK1684">
        <v>0</v>
      </c>
      <c r="BL1684">
        <v>0</v>
      </c>
      <c r="BM1684">
        <v>0</v>
      </c>
      <c r="BN1684">
        <v>0</v>
      </c>
      <c r="BO1684">
        <v>0</v>
      </c>
      <c r="BP1684">
        <v>0</v>
      </c>
      <c r="BQ1684">
        <v>0</v>
      </c>
      <c r="BR1684">
        <v>0</v>
      </c>
      <c r="BS1684">
        <v>0</v>
      </c>
      <c r="BT1684">
        <v>0</v>
      </c>
      <c r="BU1684">
        <v>0</v>
      </c>
      <c r="BV1684">
        <v>0.60499999999999998</v>
      </c>
      <c r="BW1684">
        <v>0.74148800000000004</v>
      </c>
      <c r="BX1684">
        <v>17.5</v>
      </c>
      <c r="BY1684">
        <v>4721</v>
      </c>
      <c r="BZ1684">
        <v>196.1</v>
      </c>
      <c r="CB1684">
        <v>103.2</v>
      </c>
      <c r="CC1684">
        <v>3.5632283120000001</v>
      </c>
      <c r="CD1684">
        <v>3.5601995679999998</v>
      </c>
      <c r="CE1684">
        <v>200.86</v>
      </c>
      <c r="CF1684" t="s">
        <v>609</v>
      </c>
      <c r="CG1684">
        <v>0</v>
      </c>
      <c r="CH1684" t="s">
        <v>5670</v>
      </c>
      <c r="CJ1684" t="s">
        <v>3639</v>
      </c>
      <c r="CW1684" t="s">
        <v>5614</v>
      </c>
      <c r="CX1684">
        <v>0</v>
      </c>
      <c r="CY1684" t="s">
        <v>677</v>
      </c>
    </row>
    <row r="1685" spans="2:103" hidden="1">
      <c r="C1685" t="s">
        <v>5671</v>
      </c>
      <c r="D1685" t="s">
        <v>592</v>
      </c>
      <c r="E1685" t="s">
        <v>3163</v>
      </c>
      <c r="F1685" t="s">
        <v>594</v>
      </c>
      <c r="G1685" t="s">
        <v>5672</v>
      </c>
      <c r="H1685">
        <v>11096</v>
      </c>
      <c r="I1685" t="s">
        <v>597</v>
      </c>
      <c r="J1685" t="s">
        <v>3635</v>
      </c>
      <c r="L1685" t="s">
        <v>2310</v>
      </c>
      <c r="N1685" t="s">
        <v>5610</v>
      </c>
      <c r="O1685" t="s">
        <v>5611</v>
      </c>
      <c r="P1685" t="s">
        <v>5621</v>
      </c>
      <c r="Q1685" t="s">
        <v>642</v>
      </c>
      <c r="R1685">
        <v>1600</v>
      </c>
      <c r="S1685">
        <v>1600</v>
      </c>
      <c r="T1685">
        <v>1099</v>
      </c>
      <c r="U1685">
        <v>-5</v>
      </c>
      <c r="V1685">
        <v>-5</v>
      </c>
      <c r="W1685">
        <v>24</v>
      </c>
      <c r="Y1685" t="s">
        <v>5617</v>
      </c>
      <c r="Z1685" t="s">
        <v>607</v>
      </c>
      <c r="AA1685">
        <v>2.0000000000000001E-4</v>
      </c>
      <c r="AB1685">
        <v>6.8999999999999999E-3</v>
      </c>
      <c r="AC1685">
        <v>4.48E-2</v>
      </c>
      <c r="AD1685" t="s">
        <v>606</v>
      </c>
      <c r="AE1685">
        <v>0.94199999999999995</v>
      </c>
      <c r="AF1685">
        <v>5.8999999999999999E-3</v>
      </c>
      <c r="AG1685">
        <v>2.0000000000000001E-4</v>
      </c>
      <c r="AH1685" t="s">
        <v>607</v>
      </c>
      <c r="AI1685" t="s">
        <v>607</v>
      </c>
      <c r="AJ1685" t="s">
        <v>606</v>
      </c>
      <c r="AK1685" t="s">
        <v>606</v>
      </c>
      <c r="AL1685">
        <v>0</v>
      </c>
      <c r="AM1685">
        <v>0</v>
      </c>
      <c r="AN1685">
        <v>0</v>
      </c>
      <c r="AO1685">
        <v>0</v>
      </c>
      <c r="AP1685">
        <v>0</v>
      </c>
      <c r="BK1685">
        <v>0</v>
      </c>
      <c r="BL1685">
        <v>0</v>
      </c>
      <c r="BM1685">
        <v>0</v>
      </c>
      <c r="BN1685">
        <v>0</v>
      </c>
      <c r="BO1685">
        <v>0</v>
      </c>
      <c r="BP1685">
        <v>0</v>
      </c>
      <c r="BQ1685">
        <v>0</v>
      </c>
      <c r="BR1685">
        <v>0</v>
      </c>
      <c r="BS1685">
        <v>0</v>
      </c>
      <c r="BT1685">
        <v>0</v>
      </c>
      <c r="BU1685">
        <v>0</v>
      </c>
      <c r="BV1685">
        <v>0.60399999999999998</v>
      </c>
      <c r="BW1685">
        <v>0.74026239999999999</v>
      </c>
      <c r="BX1685">
        <v>17.5</v>
      </c>
      <c r="BY1685">
        <v>4715.5</v>
      </c>
      <c r="BZ1685">
        <v>195.9</v>
      </c>
      <c r="CB1685">
        <v>129</v>
      </c>
      <c r="CC1685">
        <v>4.4540353909999997</v>
      </c>
      <c r="CD1685">
        <v>4.4502494610000003</v>
      </c>
      <c r="CE1685">
        <v>257.95</v>
      </c>
      <c r="CF1685" t="s">
        <v>609</v>
      </c>
      <c r="CG1685">
        <v>0</v>
      </c>
      <c r="CH1685" t="s">
        <v>5673</v>
      </c>
      <c r="CJ1685" t="s">
        <v>3639</v>
      </c>
      <c r="CW1685" t="s">
        <v>5614</v>
      </c>
      <c r="CX1685">
        <v>0</v>
      </c>
      <c r="CY1685" t="s">
        <v>677</v>
      </c>
    </row>
    <row r="1686" spans="2:103" hidden="1">
      <c r="C1686" t="s">
        <v>2139</v>
      </c>
      <c r="D1686" t="s">
        <v>592</v>
      </c>
      <c r="E1686" t="s">
        <v>3163</v>
      </c>
      <c r="F1686" t="s">
        <v>594</v>
      </c>
      <c r="G1686" t="s">
        <v>5674</v>
      </c>
      <c r="H1686">
        <v>11535</v>
      </c>
      <c r="I1686" t="s">
        <v>616</v>
      </c>
      <c r="J1686" t="s">
        <v>1302</v>
      </c>
      <c r="L1686" t="s">
        <v>617</v>
      </c>
      <c r="N1686" t="s">
        <v>5610</v>
      </c>
      <c r="O1686" t="s">
        <v>5675</v>
      </c>
      <c r="P1686" t="s">
        <v>5621</v>
      </c>
      <c r="Q1686" t="s">
        <v>5676</v>
      </c>
      <c r="R1686">
        <v>3100</v>
      </c>
      <c r="S1686">
        <v>3100</v>
      </c>
      <c r="T1686">
        <v>2777</v>
      </c>
      <c r="U1686">
        <v>30</v>
      </c>
      <c r="V1686">
        <v>30</v>
      </c>
      <c r="W1686">
        <v>24</v>
      </c>
      <c r="Y1686" t="s">
        <v>5677</v>
      </c>
      <c r="Z1686" t="s">
        <v>607</v>
      </c>
      <c r="AA1686">
        <v>2.9999999999999997E-4</v>
      </c>
      <c r="AB1686">
        <v>6.7000000000000002E-3</v>
      </c>
      <c r="AC1686">
        <v>4.7699999999999999E-2</v>
      </c>
      <c r="AD1686" t="s">
        <v>607</v>
      </c>
      <c r="AE1686">
        <v>0.93669999999999998</v>
      </c>
      <c r="AF1686">
        <v>6.1000000000000004E-3</v>
      </c>
      <c r="AG1686">
        <v>5.0000000000000001E-4</v>
      </c>
      <c r="AH1686">
        <v>2.0000000000000001E-4</v>
      </c>
      <c r="AI1686">
        <v>2.0000000000000001E-4</v>
      </c>
      <c r="AJ1686">
        <v>2.9999999999999997E-4</v>
      </c>
      <c r="AK1686">
        <v>2.0000000000000001E-4</v>
      </c>
      <c r="AL1686">
        <v>3.8999999999999999E-4</v>
      </c>
      <c r="AM1686">
        <v>3.0000000000000001E-5</v>
      </c>
      <c r="AN1686">
        <v>2.5999999999999998E-4</v>
      </c>
      <c r="AO1686">
        <v>0</v>
      </c>
      <c r="AP1686">
        <v>0</v>
      </c>
      <c r="AQ1686" t="s">
        <v>607</v>
      </c>
      <c r="AR1686" t="s">
        <v>606</v>
      </c>
      <c r="AS1686" t="s">
        <v>606</v>
      </c>
      <c r="AT1686" t="s">
        <v>606</v>
      </c>
      <c r="AU1686" t="s">
        <v>606</v>
      </c>
      <c r="BK1686">
        <v>1.0000000000000001E-5</v>
      </c>
      <c r="BL1686">
        <v>6.9999999999999994E-5</v>
      </c>
      <c r="BM1686">
        <v>0</v>
      </c>
      <c r="BN1686">
        <v>0</v>
      </c>
      <c r="BO1686">
        <v>0</v>
      </c>
      <c r="BP1686">
        <v>0</v>
      </c>
      <c r="BQ1686">
        <v>0</v>
      </c>
      <c r="BR1686">
        <v>2.4000000000000001E-4</v>
      </c>
      <c r="BS1686">
        <v>3.0000000000000001E-5</v>
      </c>
      <c r="BT1686">
        <v>3.0000000000000001E-5</v>
      </c>
      <c r="BU1686">
        <v>4.0000000000000003E-5</v>
      </c>
      <c r="BV1686">
        <v>0.61199999999999999</v>
      </c>
      <c r="BW1686">
        <v>0.75006720000000005</v>
      </c>
      <c r="BX1686">
        <v>17.7</v>
      </c>
      <c r="BY1686">
        <v>4720.6000000000004</v>
      </c>
      <c r="BZ1686">
        <v>196.9</v>
      </c>
      <c r="CB1686">
        <v>103.7</v>
      </c>
      <c r="CC1686">
        <v>3.580492016</v>
      </c>
      <c r="CD1686">
        <v>3.5774485970000001</v>
      </c>
      <c r="CE1686">
        <v>210.69</v>
      </c>
      <c r="CF1686" t="s">
        <v>609</v>
      </c>
      <c r="CG1686">
        <v>25</v>
      </c>
      <c r="CH1686" t="s">
        <v>5678</v>
      </c>
      <c r="CJ1686" t="s">
        <v>624</v>
      </c>
      <c r="CW1686" t="s">
        <v>5679</v>
      </c>
      <c r="CX1686">
        <v>0</v>
      </c>
      <c r="CY1686" t="s">
        <v>677</v>
      </c>
    </row>
    <row r="1687" spans="2:103" hidden="1">
      <c r="B1687">
        <v>79041</v>
      </c>
      <c r="C1687" t="s">
        <v>5163</v>
      </c>
      <c r="D1687" t="s">
        <v>592</v>
      </c>
      <c r="E1687" t="s">
        <v>3163</v>
      </c>
      <c r="F1687" t="s">
        <v>594</v>
      </c>
      <c r="G1687" t="s">
        <v>5680</v>
      </c>
      <c r="H1687">
        <v>18722</v>
      </c>
      <c r="I1687" t="s">
        <v>616</v>
      </c>
      <c r="J1687" t="s">
        <v>1302</v>
      </c>
      <c r="L1687" t="s">
        <v>617</v>
      </c>
      <c r="N1687" t="s">
        <v>5610</v>
      </c>
      <c r="O1687" t="s">
        <v>5675</v>
      </c>
      <c r="P1687" t="s">
        <v>5621</v>
      </c>
      <c r="Q1687" t="s">
        <v>3979</v>
      </c>
      <c r="R1687">
        <v>340</v>
      </c>
      <c r="S1687">
        <v>340</v>
      </c>
      <c r="T1687">
        <v>287</v>
      </c>
      <c r="U1687">
        <v>10</v>
      </c>
      <c r="V1687">
        <v>10</v>
      </c>
      <c r="W1687">
        <v>24</v>
      </c>
      <c r="Y1687" t="s">
        <v>5681</v>
      </c>
      <c r="Z1687" t="s">
        <v>607</v>
      </c>
      <c r="AA1687">
        <v>2.9999999999999997E-4</v>
      </c>
      <c r="AB1687">
        <v>6.4999999999999997E-3</v>
      </c>
      <c r="AC1687">
        <v>1.5800000000000002E-2</v>
      </c>
      <c r="AD1687" t="s">
        <v>606</v>
      </c>
      <c r="AE1687">
        <v>0.97019999999999995</v>
      </c>
      <c r="AF1687">
        <v>6.1999999999999998E-3</v>
      </c>
      <c r="AG1687">
        <v>5.9999999999999995E-4</v>
      </c>
      <c r="AH1687">
        <v>1E-4</v>
      </c>
      <c r="AI1687">
        <v>1E-4</v>
      </c>
      <c r="AJ1687">
        <v>1E-4</v>
      </c>
      <c r="AK1687">
        <v>1E-4</v>
      </c>
      <c r="AL1687">
        <v>0</v>
      </c>
      <c r="AM1687">
        <v>0</v>
      </c>
      <c r="AN1687">
        <v>0</v>
      </c>
      <c r="AO1687">
        <v>0</v>
      </c>
      <c r="AP1687">
        <v>0</v>
      </c>
      <c r="AQ1687" t="s">
        <v>606</v>
      </c>
      <c r="AR1687" t="s">
        <v>606</v>
      </c>
      <c r="AS1687" t="s">
        <v>606</v>
      </c>
      <c r="AT1687" t="s">
        <v>606</v>
      </c>
      <c r="AU1687" t="s">
        <v>606</v>
      </c>
      <c r="BK1687">
        <v>0</v>
      </c>
      <c r="BL1687">
        <v>0</v>
      </c>
      <c r="BM1687">
        <v>0</v>
      </c>
      <c r="BN1687">
        <v>0</v>
      </c>
      <c r="BO1687">
        <v>0</v>
      </c>
      <c r="BP1687">
        <v>0</v>
      </c>
      <c r="BQ1687">
        <v>0</v>
      </c>
      <c r="BR1687">
        <v>0</v>
      </c>
      <c r="BS1687">
        <v>0</v>
      </c>
      <c r="BT1687">
        <v>0</v>
      </c>
      <c r="BU1687">
        <v>0</v>
      </c>
      <c r="BV1687">
        <v>0.57699999999999996</v>
      </c>
      <c r="BW1687">
        <v>0.7071712</v>
      </c>
      <c r="BX1687">
        <v>16.7</v>
      </c>
      <c r="BY1687">
        <v>4634.3999999999996</v>
      </c>
      <c r="BZ1687">
        <v>192.8</v>
      </c>
      <c r="CB1687">
        <v>102.5</v>
      </c>
      <c r="CC1687">
        <v>3.5390591279999999</v>
      </c>
      <c r="CD1687">
        <v>3.5360509279999999</v>
      </c>
      <c r="CE1687">
        <v>207.06</v>
      </c>
      <c r="CF1687" t="s">
        <v>609</v>
      </c>
      <c r="CG1687">
        <v>0</v>
      </c>
      <c r="CH1687" t="s">
        <v>631</v>
      </c>
      <c r="CI1687" t="s">
        <v>5075</v>
      </c>
      <c r="CJ1687" t="s">
        <v>624</v>
      </c>
      <c r="CW1687" t="s">
        <v>5679</v>
      </c>
      <c r="CX1687">
        <v>0</v>
      </c>
      <c r="CY1687" t="s">
        <v>677</v>
      </c>
    </row>
    <row r="1688" spans="2:103" hidden="1">
      <c r="C1688" t="s">
        <v>2139</v>
      </c>
      <c r="D1688" t="s">
        <v>592</v>
      </c>
      <c r="E1688" t="s">
        <v>3163</v>
      </c>
      <c r="F1688" t="s">
        <v>594</v>
      </c>
      <c r="G1688" t="s">
        <v>5682</v>
      </c>
      <c r="H1688">
        <v>18956</v>
      </c>
      <c r="I1688" t="s">
        <v>616</v>
      </c>
      <c r="J1688" t="s">
        <v>1302</v>
      </c>
      <c r="L1688" t="s">
        <v>617</v>
      </c>
      <c r="N1688" t="s">
        <v>5610</v>
      </c>
      <c r="O1688" t="s">
        <v>5675</v>
      </c>
      <c r="P1688" t="s">
        <v>5621</v>
      </c>
      <c r="Q1688" t="s">
        <v>5683</v>
      </c>
      <c r="R1688">
        <v>3000</v>
      </c>
      <c r="S1688">
        <v>3000</v>
      </c>
      <c r="T1688">
        <v>2771</v>
      </c>
      <c r="U1688">
        <v>30</v>
      </c>
      <c r="V1688">
        <v>30</v>
      </c>
      <c r="W1688">
        <v>24</v>
      </c>
      <c r="Y1688" t="s">
        <v>5684</v>
      </c>
      <c r="Z1688">
        <v>2.9999999999999997E-4</v>
      </c>
      <c r="AA1688">
        <v>2.9999999999999997E-4</v>
      </c>
      <c r="AB1688">
        <v>6.7999999999999996E-3</v>
      </c>
      <c r="AC1688">
        <v>1.52E-2</v>
      </c>
      <c r="AD1688" t="s">
        <v>606</v>
      </c>
      <c r="AE1688">
        <v>0.96989999999999998</v>
      </c>
      <c r="AF1688">
        <v>6.1999999999999998E-3</v>
      </c>
      <c r="AG1688">
        <v>5.0000000000000001E-4</v>
      </c>
      <c r="AH1688">
        <v>2.0000000000000001E-4</v>
      </c>
      <c r="AI1688">
        <v>1E-4</v>
      </c>
      <c r="AJ1688">
        <v>1E-4</v>
      </c>
      <c r="AK1688">
        <v>1E-4</v>
      </c>
      <c r="AL1688">
        <v>3.0000000000000001E-5</v>
      </c>
      <c r="AM1688">
        <v>6.9999999999999994E-5</v>
      </c>
      <c r="AN1688">
        <v>6.0000000000000002E-5</v>
      </c>
      <c r="AO1688">
        <v>0</v>
      </c>
      <c r="AP1688">
        <v>0</v>
      </c>
      <c r="AQ1688" t="s">
        <v>607</v>
      </c>
      <c r="AR1688" t="s">
        <v>606</v>
      </c>
      <c r="AS1688" t="s">
        <v>606</v>
      </c>
      <c r="AT1688" t="s">
        <v>606</v>
      </c>
      <c r="AU1688" t="s">
        <v>606</v>
      </c>
      <c r="BK1688">
        <v>1.0000000000000001E-5</v>
      </c>
      <c r="BL1688">
        <v>1.0000000000000001E-5</v>
      </c>
      <c r="BM1688">
        <v>1.0000000000000001E-5</v>
      </c>
      <c r="BN1688">
        <v>0</v>
      </c>
      <c r="BO1688">
        <v>0</v>
      </c>
      <c r="BP1688">
        <v>0</v>
      </c>
      <c r="BQ1688">
        <v>0</v>
      </c>
      <c r="BR1688">
        <v>6.0000000000000002E-5</v>
      </c>
      <c r="BS1688">
        <v>1.0000000000000001E-5</v>
      </c>
      <c r="BT1688">
        <v>1.0000000000000001E-5</v>
      </c>
      <c r="BU1688">
        <v>3.0000000000000001E-5</v>
      </c>
      <c r="BV1688">
        <v>0.57799999999999996</v>
      </c>
      <c r="BW1688">
        <v>0.70839680000000005</v>
      </c>
      <c r="BX1688">
        <v>16.7</v>
      </c>
      <c r="BY1688">
        <v>4630.8999999999996</v>
      </c>
      <c r="BZ1688">
        <v>192.9</v>
      </c>
      <c r="CB1688">
        <v>109.5</v>
      </c>
      <c r="CC1688">
        <v>3.7807509709999998</v>
      </c>
      <c r="CD1688">
        <v>3.7775373330000002</v>
      </c>
      <c r="CE1688">
        <v>221.8</v>
      </c>
      <c r="CF1688" t="s">
        <v>609</v>
      </c>
      <c r="CG1688">
        <v>0</v>
      </c>
      <c r="CH1688" t="s">
        <v>5685</v>
      </c>
      <c r="CJ1688" t="s">
        <v>624</v>
      </c>
      <c r="CW1688" t="s">
        <v>5679</v>
      </c>
      <c r="CX1688">
        <v>0</v>
      </c>
      <c r="CY1688" t="s">
        <v>677</v>
      </c>
    </row>
    <row r="1689" spans="2:103" hidden="1">
      <c r="B1689">
        <v>79039</v>
      </c>
      <c r="C1689" t="s">
        <v>1741</v>
      </c>
      <c r="D1689" t="s">
        <v>592</v>
      </c>
      <c r="E1689" t="s">
        <v>3163</v>
      </c>
      <c r="F1689" t="s">
        <v>594</v>
      </c>
      <c r="G1689" t="s">
        <v>5686</v>
      </c>
      <c r="H1689">
        <v>12451</v>
      </c>
      <c r="I1689" t="s">
        <v>616</v>
      </c>
      <c r="J1689" t="s">
        <v>1302</v>
      </c>
      <c r="L1689" t="s">
        <v>617</v>
      </c>
      <c r="N1689" t="s">
        <v>5610</v>
      </c>
      <c r="O1689" t="s">
        <v>5675</v>
      </c>
      <c r="P1689" t="s">
        <v>5621</v>
      </c>
      <c r="Q1689" t="s">
        <v>777</v>
      </c>
      <c r="R1689">
        <v>140</v>
      </c>
      <c r="S1689">
        <v>140</v>
      </c>
      <c r="T1689">
        <v>150</v>
      </c>
      <c r="U1689">
        <v>1</v>
      </c>
      <c r="V1689">
        <v>1</v>
      </c>
      <c r="W1689">
        <v>24</v>
      </c>
      <c r="Y1689" t="s">
        <v>4247</v>
      </c>
      <c r="Z1689" t="s">
        <v>607</v>
      </c>
      <c r="AA1689">
        <v>6.9999999999999999E-4</v>
      </c>
      <c r="AB1689">
        <v>1.44E-2</v>
      </c>
      <c r="AC1689">
        <v>2.6100000000000002E-2</v>
      </c>
      <c r="AD1689" t="s">
        <v>607</v>
      </c>
      <c r="AE1689">
        <v>0.94420000000000004</v>
      </c>
      <c r="AF1689">
        <v>9.7999999999999997E-3</v>
      </c>
      <c r="AG1689">
        <v>1.5E-3</v>
      </c>
      <c r="AH1689">
        <v>5.0000000000000001E-4</v>
      </c>
      <c r="AI1689">
        <v>4.0000000000000002E-4</v>
      </c>
      <c r="AJ1689">
        <v>4.0000000000000002E-4</v>
      </c>
      <c r="AK1689">
        <v>2.9999999999999997E-4</v>
      </c>
      <c r="AL1689">
        <v>4.0000000000000002E-4</v>
      </c>
      <c r="AM1689">
        <v>2.3000000000000001E-4</v>
      </c>
      <c r="AN1689">
        <v>5.0000000000000001E-4</v>
      </c>
      <c r="AO1689">
        <v>9.0000000000000006E-5</v>
      </c>
      <c r="AP1689">
        <v>0</v>
      </c>
      <c r="AQ1689" t="s">
        <v>607</v>
      </c>
      <c r="AR1689" t="s">
        <v>606</v>
      </c>
      <c r="AS1689" t="s">
        <v>606</v>
      </c>
      <c r="AT1689" t="s">
        <v>606</v>
      </c>
      <c r="AU1689" t="s">
        <v>606</v>
      </c>
      <c r="BK1689">
        <v>1.0000000000000001E-5</v>
      </c>
      <c r="BL1689">
        <v>4.0000000000000003E-5</v>
      </c>
      <c r="BM1689">
        <v>0</v>
      </c>
      <c r="BN1689">
        <v>0</v>
      </c>
      <c r="BO1689">
        <v>0</v>
      </c>
      <c r="BP1689">
        <v>1.0000000000000001E-5</v>
      </c>
      <c r="BQ1689">
        <v>0</v>
      </c>
      <c r="BR1689">
        <v>2.5999999999999998E-4</v>
      </c>
      <c r="BS1689">
        <v>3.0000000000000001E-5</v>
      </c>
      <c r="BT1689">
        <v>3.0000000000000001E-5</v>
      </c>
      <c r="BU1689">
        <v>1E-4</v>
      </c>
      <c r="BV1689">
        <v>0.6</v>
      </c>
      <c r="BW1689">
        <v>0.73536000000000001</v>
      </c>
      <c r="BX1689">
        <v>17.3</v>
      </c>
      <c r="BY1689">
        <v>4648.6000000000004</v>
      </c>
      <c r="BZ1689">
        <v>194.9</v>
      </c>
      <c r="CB1689">
        <v>105.4</v>
      </c>
      <c r="CC1689">
        <v>3.6391886059999998</v>
      </c>
      <c r="CD1689">
        <v>3.6360952960000001</v>
      </c>
      <c r="CE1689">
        <v>214.12</v>
      </c>
      <c r="CF1689" t="s">
        <v>609</v>
      </c>
      <c r="CG1689">
        <v>20</v>
      </c>
      <c r="CH1689" t="s">
        <v>778</v>
      </c>
      <c r="CJ1689" t="s">
        <v>624</v>
      </c>
      <c r="CW1689" t="s">
        <v>5679</v>
      </c>
      <c r="CX1689">
        <v>0</v>
      </c>
      <c r="CY1689" t="s">
        <v>677</v>
      </c>
    </row>
    <row r="1690" spans="2:103" hidden="1">
      <c r="B1690">
        <v>79038</v>
      </c>
      <c r="C1690" t="s">
        <v>1741</v>
      </c>
      <c r="D1690" t="s">
        <v>592</v>
      </c>
      <c r="E1690" t="s">
        <v>3163</v>
      </c>
      <c r="F1690" t="s">
        <v>594</v>
      </c>
      <c r="G1690" t="s">
        <v>5687</v>
      </c>
      <c r="H1690">
        <v>11820</v>
      </c>
      <c r="I1690" t="s">
        <v>616</v>
      </c>
      <c r="J1690" t="s">
        <v>1302</v>
      </c>
      <c r="L1690" t="s">
        <v>617</v>
      </c>
      <c r="N1690" t="s">
        <v>5610</v>
      </c>
      <c r="O1690" t="s">
        <v>5675</v>
      </c>
      <c r="P1690" t="s">
        <v>5621</v>
      </c>
      <c r="Q1690" t="s">
        <v>4928</v>
      </c>
      <c r="R1690">
        <v>550</v>
      </c>
      <c r="S1690">
        <v>550</v>
      </c>
      <c r="T1690">
        <v>398</v>
      </c>
      <c r="U1690">
        <v>2</v>
      </c>
      <c r="V1690">
        <v>2</v>
      </c>
      <c r="W1690">
        <v>24</v>
      </c>
      <c r="Z1690">
        <v>1E-4</v>
      </c>
      <c r="AA1690">
        <v>2.0000000000000001E-4</v>
      </c>
      <c r="AB1690">
        <v>5.4999999999999997E-3</v>
      </c>
      <c r="AC1690">
        <v>3.8199999999999998E-2</v>
      </c>
      <c r="AD1690" t="s">
        <v>606</v>
      </c>
      <c r="AE1690">
        <v>0.9496</v>
      </c>
      <c r="AF1690">
        <v>6.1000000000000004E-3</v>
      </c>
      <c r="AG1690">
        <v>2.0000000000000001E-4</v>
      </c>
      <c r="AH1690">
        <v>1E-4</v>
      </c>
      <c r="AI1690" t="s">
        <v>607</v>
      </c>
      <c r="AJ1690" t="s">
        <v>607</v>
      </c>
      <c r="AK1690" t="s">
        <v>607</v>
      </c>
      <c r="AL1690">
        <v>0</v>
      </c>
      <c r="AM1690">
        <v>0</v>
      </c>
      <c r="AN1690">
        <v>0</v>
      </c>
      <c r="AO1690">
        <v>0</v>
      </c>
      <c r="AP1690">
        <v>0</v>
      </c>
      <c r="AQ1690" t="s">
        <v>607</v>
      </c>
      <c r="AR1690" t="s">
        <v>606</v>
      </c>
      <c r="AS1690" t="s">
        <v>607</v>
      </c>
      <c r="AT1690" t="s">
        <v>606</v>
      </c>
      <c r="AU1690" t="s">
        <v>606</v>
      </c>
      <c r="BK1690">
        <v>0</v>
      </c>
      <c r="BL1690">
        <v>0</v>
      </c>
      <c r="BM1690">
        <v>0</v>
      </c>
      <c r="BN1690">
        <v>0</v>
      </c>
      <c r="BO1690">
        <v>0</v>
      </c>
      <c r="BP1690">
        <v>0</v>
      </c>
      <c r="BQ1690">
        <v>0</v>
      </c>
      <c r="BR1690">
        <v>0</v>
      </c>
      <c r="BS1690">
        <v>0</v>
      </c>
      <c r="BT1690">
        <v>0</v>
      </c>
      <c r="BU1690">
        <v>0</v>
      </c>
      <c r="BV1690">
        <v>0.59699999999999998</v>
      </c>
      <c r="BW1690">
        <v>0.73168319999999998</v>
      </c>
      <c r="BX1690">
        <v>17.3</v>
      </c>
      <c r="BY1690">
        <v>4698.7</v>
      </c>
      <c r="BZ1690">
        <v>195.3</v>
      </c>
      <c r="CB1690">
        <v>119.2</v>
      </c>
      <c r="CC1690">
        <v>4.1156668109999996</v>
      </c>
      <c r="CD1690">
        <v>4.1121684939999996</v>
      </c>
      <c r="CE1690">
        <v>236.45</v>
      </c>
      <c r="CF1690" t="s">
        <v>609</v>
      </c>
      <c r="CG1690">
        <v>0</v>
      </c>
      <c r="CH1690" t="s">
        <v>787</v>
      </c>
      <c r="CJ1690" t="s">
        <v>624</v>
      </c>
      <c r="CW1690" t="s">
        <v>5679</v>
      </c>
      <c r="CX1690">
        <v>0</v>
      </c>
      <c r="CY1690" t="s">
        <v>677</v>
      </c>
    </row>
    <row r="1691" spans="2:103" hidden="1">
      <c r="B1691">
        <v>83942</v>
      </c>
      <c r="C1691" t="s">
        <v>2139</v>
      </c>
      <c r="D1691" t="s">
        <v>592</v>
      </c>
      <c r="E1691" t="s">
        <v>3163</v>
      </c>
      <c r="F1691" t="s">
        <v>594</v>
      </c>
      <c r="G1691" t="s">
        <v>5688</v>
      </c>
      <c r="H1691">
        <v>12411</v>
      </c>
      <c r="I1691" t="s">
        <v>616</v>
      </c>
      <c r="J1691" t="s">
        <v>1302</v>
      </c>
      <c r="L1691" t="s">
        <v>617</v>
      </c>
      <c r="N1691" t="s">
        <v>5610</v>
      </c>
      <c r="O1691" t="s">
        <v>5675</v>
      </c>
      <c r="P1691" t="s">
        <v>5621</v>
      </c>
      <c r="Q1691" t="s">
        <v>4040</v>
      </c>
      <c r="R1691">
        <v>2900</v>
      </c>
      <c r="S1691">
        <v>2900</v>
      </c>
      <c r="T1691">
        <v>2534</v>
      </c>
      <c r="U1691">
        <v>30</v>
      </c>
      <c r="V1691">
        <v>30</v>
      </c>
      <c r="W1691">
        <v>25</v>
      </c>
      <c r="Y1691" t="s">
        <v>5689</v>
      </c>
      <c r="Z1691" t="s">
        <v>607</v>
      </c>
      <c r="AA1691">
        <v>2.9999999999999997E-4</v>
      </c>
      <c r="AB1691">
        <v>6.7999999999999996E-3</v>
      </c>
      <c r="AC1691">
        <v>1.4500000000000001E-2</v>
      </c>
      <c r="AD1691" t="s">
        <v>606</v>
      </c>
      <c r="AE1691">
        <v>0.97089999999999999</v>
      </c>
      <c r="AF1691">
        <v>6.3E-3</v>
      </c>
      <c r="AG1691">
        <v>5.0000000000000001E-4</v>
      </c>
      <c r="AH1691">
        <v>1E-4</v>
      </c>
      <c r="AI1691">
        <v>1E-4</v>
      </c>
      <c r="AJ1691">
        <v>1E-4</v>
      </c>
      <c r="AK1691">
        <v>1E-4</v>
      </c>
      <c r="AL1691">
        <v>4.0000000000000003E-5</v>
      </c>
      <c r="AM1691">
        <v>6.9999999999999994E-5</v>
      </c>
      <c r="AN1691">
        <v>5.0000000000000002E-5</v>
      </c>
      <c r="AO1691">
        <v>0</v>
      </c>
      <c r="AP1691">
        <v>0</v>
      </c>
      <c r="AQ1691" t="s">
        <v>606</v>
      </c>
      <c r="AR1691" t="s">
        <v>606</v>
      </c>
      <c r="AS1691" t="s">
        <v>606</v>
      </c>
      <c r="AT1691" t="s">
        <v>606</v>
      </c>
      <c r="AU1691" t="s">
        <v>606</v>
      </c>
      <c r="BK1691">
        <v>1.0000000000000001E-5</v>
      </c>
      <c r="BL1691">
        <v>1.0000000000000001E-5</v>
      </c>
      <c r="BM1691">
        <v>1.0000000000000001E-5</v>
      </c>
      <c r="BN1691">
        <v>0</v>
      </c>
      <c r="BO1691">
        <v>0</v>
      </c>
      <c r="BP1691">
        <v>0</v>
      </c>
      <c r="BQ1691">
        <v>0</v>
      </c>
      <c r="BR1691">
        <v>5.0000000000000002E-5</v>
      </c>
      <c r="BS1691">
        <v>1.0000000000000001E-5</v>
      </c>
      <c r="BT1691">
        <v>1.0000000000000001E-5</v>
      </c>
      <c r="BU1691">
        <v>4.0000000000000003E-5</v>
      </c>
      <c r="BV1691">
        <v>0.57699999999999996</v>
      </c>
      <c r="BW1691">
        <v>0.7071712</v>
      </c>
      <c r="BX1691">
        <v>16.7</v>
      </c>
      <c r="BY1691">
        <v>4629.7</v>
      </c>
      <c r="BZ1691">
        <v>192.8</v>
      </c>
      <c r="CB1691">
        <v>106.9</v>
      </c>
      <c r="CC1691">
        <v>3.6909797150000001</v>
      </c>
      <c r="CD1691">
        <v>3.6878423819999999</v>
      </c>
      <c r="CE1691">
        <v>216.44</v>
      </c>
      <c r="CF1691" t="s">
        <v>609</v>
      </c>
      <c r="CG1691">
        <v>0</v>
      </c>
      <c r="CH1691" t="s">
        <v>2457</v>
      </c>
      <c r="CJ1691" t="s">
        <v>624</v>
      </c>
      <c r="CW1691" t="s">
        <v>5679</v>
      </c>
      <c r="CX1691">
        <v>0</v>
      </c>
      <c r="CY1691" t="s">
        <v>677</v>
      </c>
    </row>
    <row r="1692" spans="2:103" hidden="1">
      <c r="B1692">
        <v>79037</v>
      </c>
      <c r="C1692" t="s">
        <v>1741</v>
      </c>
      <c r="D1692" t="s">
        <v>592</v>
      </c>
      <c r="E1692" t="s">
        <v>3163</v>
      </c>
      <c r="F1692" t="s">
        <v>594</v>
      </c>
      <c r="G1692" t="s">
        <v>5690</v>
      </c>
      <c r="H1692">
        <v>11819</v>
      </c>
      <c r="I1692" t="s">
        <v>616</v>
      </c>
      <c r="J1692" t="s">
        <v>1302</v>
      </c>
      <c r="L1692" t="s">
        <v>617</v>
      </c>
      <c r="N1692" t="s">
        <v>5610</v>
      </c>
      <c r="O1692" t="s">
        <v>5675</v>
      </c>
      <c r="P1692" t="s">
        <v>5621</v>
      </c>
      <c r="Q1692" t="s">
        <v>783</v>
      </c>
      <c r="R1692">
        <v>580</v>
      </c>
      <c r="S1692">
        <v>580</v>
      </c>
      <c r="T1692">
        <v>429</v>
      </c>
      <c r="U1692">
        <v>4</v>
      </c>
      <c r="V1692">
        <v>4</v>
      </c>
      <c r="W1692">
        <v>25</v>
      </c>
      <c r="Y1692" t="s">
        <v>5691</v>
      </c>
      <c r="Z1692">
        <v>5.0000000000000001E-4</v>
      </c>
      <c r="AA1692">
        <v>2.0000000000000001E-4</v>
      </c>
      <c r="AB1692">
        <v>4.3E-3</v>
      </c>
      <c r="AC1692">
        <v>7.9000000000000001E-2</v>
      </c>
      <c r="AD1692">
        <v>1E-4</v>
      </c>
      <c r="AE1692">
        <v>0.91180000000000005</v>
      </c>
      <c r="AF1692">
        <v>3.5999999999999999E-3</v>
      </c>
      <c r="AG1692">
        <v>4.0000000000000002E-4</v>
      </c>
      <c r="AH1692">
        <v>1E-4</v>
      </c>
      <c r="AI1692" t="s">
        <v>607</v>
      </c>
      <c r="AJ1692" t="s">
        <v>607</v>
      </c>
      <c r="AK1692" t="s">
        <v>607</v>
      </c>
      <c r="AL1692">
        <v>0</v>
      </c>
      <c r="AM1692">
        <v>0</v>
      </c>
      <c r="AN1692">
        <v>0</v>
      </c>
      <c r="AO1692">
        <v>0</v>
      </c>
      <c r="AP1692">
        <v>0</v>
      </c>
      <c r="AQ1692" t="s">
        <v>607</v>
      </c>
      <c r="AR1692" t="s">
        <v>607</v>
      </c>
      <c r="AS1692" t="s">
        <v>606</v>
      </c>
      <c r="AT1692" t="s">
        <v>606</v>
      </c>
      <c r="AU1692" t="s">
        <v>606</v>
      </c>
      <c r="BK1692">
        <v>0</v>
      </c>
      <c r="BL1692">
        <v>0</v>
      </c>
      <c r="BM1692">
        <v>0</v>
      </c>
      <c r="BN1692">
        <v>0</v>
      </c>
      <c r="BO1692">
        <v>0</v>
      </c>
      <c r="BP1692">
        <v>0</v>
      </c>
      <c r="BQ1692">
        <v>0</v>
      </c>
      <c r="BR1692">
        <v>0</v>
      </c>
      <c r="BS1692">
        <v>0</v>
      </c>
      <c r="BT1692">
        <v>0</v>
      </c>
      <c r="BU1692">
        <v>0</v>
      </c>
      <c r="BV1692">
        <v>0.63600000000000001</v>
      </c>
      <c r="BW1692">
        <v>0.7794816</v>
      </c>
      <c r="BX1692">
        <v>18.399999999999999</v>
      </c>
      <c r="BY1692">
        <v>4811.6000000000004</v>
      </c>
      <c r="BZ1692">
        <v>199.8</v>
      </c>
      <c r="CB1692">
        <v>118.7</v>
      </c>
      <c r="CC1692">
        <v>4.0984031070000002</v>
      </c>
      <c r="CD1692">
        <v>4.0949194650000003</v>
      </c>
      <c r="CE1692">
        <v>239.46</v>
      </c>
      <c r="CF1692" t="s">
        <v>609</v>
      </c>
      <c r="CG1692">
        <v>60</v>
      </c>
      <c r="CH1692" t="s">
        <v>784</v>
      </c>
      <c r="CJ1692" t="s">
        <v>624</v>
      </c>
      <c r="CW1692" t="s">
        <v>5679</v>
      </c>
      <c r="CX1692">
        <v>0</v>
      </c>
      <c r="CY1692" t="s">
        <v>677</v>
      </c>
    </row>
    <row r="1693" spans="2:103" hidden="1">
      <c r="B1693">
        <v>76787</v>
      </c>
      <c r="C1693" t="s">
        <v>2421</v>
      </c>
      <c r="D1693" t="s">
        <v>592</v>
      </c>
      <c r="E1693" t="s">
        <v>3163</v>
      </c>
      <c r="F1693" t="s">
        <v>594</v>
      </c>
      <c r="G1693" t="s">
        <v>5692</v>
      </c>
      <c r="H1693">
        <v>13785</v>
      </c>
      <c r="I1693" t="s">
        <v>597</v>
      </c>
      <c r="J1693" t="s">
        <v>1142</v>
      </c>
      <c r="K1693">
        <v>11769</v>
      </c>
      <c r="L1693" t="s">
        <v>638</v>
      </c>
      <c r="M1693" t="s">
        <v>1143</v>
      </c>
      <c r="N1693" t="s">
        <v>5610</v>
      </c>
      <c r="O1693" t="s">
        <v>5675</v>
      </c>
      <c r="P1693" t="s">
        <v>5621</v>
      </c>
      <c r="Q1693" t="s">
        <v>642</v>
      </c>
      <c r="R1693">
        <v>180</v>
      </c>
      <c r="S1693">
        <v>180</v>
      </c>
      <c r="T1693">
        <v>174</v>
      </c>
      <c r="U1693">
        <v>6</v>
      </c>
      <c r="V1693">
        <v>6</v>
      </c>
      <c r="W1693">
        <v>25</v>
      </c>
      <c r="Y1693" t="s">
        <v>4295</v>
      </c>
      <c r="Z1693" t="s">
        <v>607</v>
      </c>
      <c r="AA1693" t="s">
        <v>607</v>
      </c>
      <c r="AB1693">
        <v>1.2999999999999999E-3</v>
      </c>
      <c r="AC1693">
        <v>0.15</v>
      </c>
      <c r="AD1693" t="s">
        <v>607</v>
      </c>
      <c r="AE1693">
        <v>0.84570000000000001</v>
      </c>
      <c r="AF1693">
        <v>1E-3</v>
      </c>
      <c r="AG1693">
        <v>1E-3</v>
      </c>
      <c r="AH1693">
        <v>4.0000000000000002E-4</v>
      </c>
      <c r="AI1693">
        <v>2.9999999999999997E-4</v>
      </c>
      <c r="AJ1693">
        <v>2.0000000000000001E-4</v>
      </c>
      <c r="AK1693" t="s">
        <v>607</v>
      </c>
      <c r="AL1693">
        <v>1E-4</v>
      </c>
      <c r="AM1693">
        <v>0</v>
      </c>
      <c r="AN1693">
        <v>0</v>
      </c>
      <c r="AO1693">
        <v>0</v>
      </c>
      <c r="AP1693">
        <v>0</v>
      </c>
      <c r="BK1693">
        <v>0</v>
      </c>
      <c r="BL1693">
        <v>0</v>
      </c>
      <c r="BM1693">
        <v>0</v>
      </c>
      <c r="BN1693">
        <v>0</v>
      </c>
      <c r="BO1693">
        <v>0</v>
      </c>
      <c r="BP1693">
        <v>0</v>
      </c>
      <c r="BQ1693">
        <v>0</v>
      </c>
      <c r="BR1693">
        <v>0</v>
      </c>
      <c r="BS1693">
        <v>0</v>
      </c>
      <c r="BT1693">
        <v>0</v>
      </c>
      <c r="BU1693">
        <v>0</v>
      </c>
      <c r="BV1693">
        <v>0.70499999999999996</v>
      </c>
      <c r="BW1693">
        <v>0.86404800000000004</v>
      </c>
      <c r="BX1693">
        <v>20.399999999999999</v>
      </c>
      <c r="BY1693">
        <v>5012.6000000000004</v>
      </c>
      <c r="BZ1693">
        <v>208.2</v>
      </c>
      <c r="CB1693">
        <v>99.6</v>
      </c>
      <c r="CC1693">
        <v>3.4389296499999999</v>
      </c>
      <c r="CD1693">
        <v>3.43600656</v>
      </c>
      <c r="CE1693">
        <v>198.26</v>
      </c>
      <c r="CF1693" t="s">
        <v>609</v>
      </c>
      <c r="CG1693">
        <v>20</v>
      </c>
      <c r="CH1693" t="s">
        <v>5693</v>
      </c>
      <c r="CI1693" t="s">
        <v>157</v>
      </c>
      <c r="CJ1693" t="s">
        <v>986</v>
      </c>
      <c r="CL1693" t="s">
        <v>157</v>
      </c>
      <c r="CM1693" t="s">
        <v>157</v>
      </c>
      <c r="CN1693" t="s">
        <v>157</v>
      </c>
      <c r="CO1693" t="s">
        <v>157</v>
      </c>
      <c r="CP1693" t="s">
        <v>157</v>
      </c>
      <c r="CQ1693" t="s">
        <v>157</v>
      </c>
      <c r="CU1693">
        <v>461.1</v>
      </c>
      <c r="CV1693">
        <v>456.5</v>
      </c>
      <c r="CW1693" t="s">
        <v>5679</v>
      </c>
      <c r="CX1693">
        <v>0</v>
      </c>
      <c r="CY1693" t="s">
        <v>677</v>
      </c>
    </row>
    <row r="1694" spans="2:103" hidden="1">
      <c r="B1694">
        <v>76790</v>
      </c>
      <c r="C1694" t="s">
        <v>2416</v>
      </c>
      <c r="D1694" t="s">
        <v>592</v>
      </c>
      <c r="E1694" t="s">
        <v>3163</v>
      </c>
      <c r="F1694" t="s">
        <v>594</v>
      </c>
      <c r="G1694" t="s">
        <v>5694</v>
      </c>
      <c r="H1694">
        <v>12511</v>
      </c>
      <c r="I1694" t="s">
        <v>597</v>
      </c>
      <c r="J1694" t="s">
        <v>1013</v>
      </c>
      <c r="K1694">
        <v>12827</v>
      </c>
      <c r="L1694" t="s">
        <v>638</v>
      </c>
      <c r="M1694" t="s">
        <v>5695</v>
      </c>
      <c r="N1694" t="s">
        <v>5610</v>
      </c>
      <c r="O1694" t="s">
        <v>5675</v>
      </c>
      <c r="P1694" t="s">
        <v>5621</v>
      </c>
      <c r="Q1694" t="s">
        <v>642</v>
      </c>
      <c r="R1694">
        <v>300</v>
      </c>
      <c r="S1694">
        <v>300</v>
      </c>
      <c r="T1694">
        <v>216</v>
      </c>
      <c r="U1694">
        <v>1</v>
      </c>
      <c r="V1694">
        <v>1</v>
      </c>
      <c r="W1694">
        <v>25</v>
      </c>
      <c r="Y1694" t="s">
        <v>4295</v>
      </c>
      <c r="Z1694" t="s">
        <v>606</v>
      </c>
      <c r="AA1694">
        <v>1E-4</v>
      </c>
      <c r="AB1694">
        <v>2.5000000000000001E-3</v>
      </c>
      <c r="AC1694">
        <v>0.12670000000000001</v>
      </c>
      <c r="AD1694">
        <v>1E-4</v>
      </c>
      <c r="AE1694">
        <v>0.86580000000000001</v>
      </c>
      <c r="AF1694">
        <v>2.7000000000000001E-3</v>
      </c>
      <c r="AG1694">
        <v>1.5E-3</v>
      </c>
      <c r="AH1694">
        <v>2.9999999999999997E-4</v>
      </c>
      <c r="AI1694">
        <v>1E-4</v>
      </c>
      <c r="AJ1694">
        <v>1E-4</v>
      </c>
      <c r="AK1694" t="s">
        <v>607</v>
      </c>
      <c r="AL1694">
        <v>1E-4</v>
      </c>
      <c r="AM1694">
        <v>0</v>
      </c>
      <c r="AN1694">
        <v>0</v>
      </c>
      <c r="AO1694">
        <v>0</v>
      </c>
      <c r="AP1694">
        <v>0</v>
      </c>
      <c r="BK1694">
        <v>0</v>
      </c>
      <c r="BL1694">
        <v>0</v>
      </c>
      <c r="BM1694">
        <v>0</v>
      </c>
      <c r="BN1694">
        <v>0</v>
      </c>
      <c r="BO1694">
        <v>0</v>
      </c>
      <c r="BP1694">
        <v>0</v>
      </c>
      <c r="BQ1694">
        <v>0</v>
      </c>
      <c r="BR1694">
        <v>0</v>
      </c>
      <c r="BS1694">
        <v>0</v>
      </c>
      <c r="BT1694">
        <v>0</v>
      </c>
      <c r="BU1694">
        <v>0</v>
      </c>
      <c r="BV1694">
        <v>0.68300000000000005</v>
      </c>
      <c r="BW1694">
        <v>0.83708479999999996</v>
      </c>
      <c r="BX1694">
        <v>19.7</v>
      </c>
      <c r="BY1694">
        <v>4947.3999999999996</v>
      </c>
      <c r="BZ1694">
        <v>205.6</v>
      </c>
      <c r="CB1694">
        <v>105.9</v>
      </c>
      <c r="CC1694">
        <v>3.6564523090000001</v>
      </c>
      <c r="CD1694">
        <v>3.6533443249999999</v>
      </c>
      <c r="CE1694">
        <v>213.7</v>
      </c>
      <c r="CF1694" t="s">
        <v>609</v>
      </c>
      <c r="CG1694">
        <v>84</v>
      </c>
      <c r="CH1694" t="s">
        <v>1015</v>
      </c>
      <c r="CI1694" t="s">
        <v>157</v>
      </c>
      <c r="CJ1694" t="s">
        <v>1016</v>
      </c>
      <c r="CL1694">
        <v>418.5</v>
      </c>
      <c r="CM1694">
        <v>424</v>
      </c>
      <c r="CN1694">
        <v>418.5</v>
      </c>
      <c r="CO1694">
        <v>424</v>
      </c>
      <c r="CP1694" t="s">
        <v>157</v>
      </c>
      <c r="CQ1694" t="s">
        <v>157</v>
      </c>
      <c r="CU1694">
        <v>512.4</v>
      </c>
      <c r="CV1694">
        <v>507.5</v>
      </c>
      <c r="CW1694" t="s">
        <v>5679</v>
      </c>
      <c r="CX1694">
        <v>0</v>
      </c>
      <c r="CY1694" t="s">
        <v>677</v>
      </c>
    </row>
    <row r="1695" spans="2:103" hidden="1">
      <c r="C1695" t="s">
        <v>2139</v>
      </c>
      <c r="D1695" t="s">
        <v>592</v>
      </c>
      <c r="E1695" t="s">
        <v>3163</v>
      </c>
      <c r="F1695" t="s">
        <v>594</v>
      </c>
      <c r="G1695" t="s">
        <v>5696</v>
      </c>
      <c r="H1695">
        <v>12447</v>
      </c>
      <c r="I1695" t="s">
        <v>616</v>
      </c>
      <c r="J1695" t="s">
        <v>1302</v>
      </c>
      <c r="L1695" t="s">
        <v>617</v>
      </c>
      <c r="N1695" t="s">
        <v>5610</v>
      </c>
      <c r="O1695" t="s">
        <v>5675</v>
      </c>
      <c r="P1695" t="s">
        <v>5621</v>
      </c>
      <c r="Q1695" t="s">
        <v>5697</v>
      </c>
      <c r="R1695">
        <v>2850</v>
      </c>
      <c r="S1695">
        <v>2850</v>
      </c>
      <c r="T1695">
        <v>2314</v>
      </c>
      <c r="U1695">
        <v>19</v>
      </c>
      <c r="V1695">
        <v>19</v>
      </c>
      <c r="W1695">
        <v>25</v>
      </c>
      <c r="Y1695" t="s">
        <v>5698</v>
      </c>
      <c r="Z1695" t="s">
        <v>607</v>
      </c>
      <c r="AA1695">
        <v>2.9999999999999997E-4</v>
      </c>
      <c r="AB1695">
        <v>6.7999999999999996E-3</v>
      </c>
      <c r="AC1695">
        <v>1.43E-2</v>
      </c>
      <c r="AD1695" t="s">
        <v>606</v>
      </c>
      <c r="AE1695">
        <v>0.97109999999999996</v>
      </c>
      <c r="AF1695">
        <v>6.3E-3</v>
      </c>
      <c r="AG1695">
        <v>5.9999999999999995E-4</v>
      </c>
      <c r="AH1695">
        <v>1E-4</v>
      </c>
      <c r="AI1695">
        <v>1E-4</v>
      </c>
      <c r="AJ1695">
        <v>1E-4</v>
      </c>
      <c r="AK1695">
        <v>1E-4</v>
      </c>
      <c r="AL1695">
        <v>4.0000000000000003E-5</v>
      </c>
      <c r="AM1695">
        <v>9.0000000000000006E-5</v>
      </c>
      <c r="AN1695">
        <v>0</v>
      </c>
      <c r="AO1695">
        <v>0</v>
      </c>
      <c r="AP1695">
        <v>0</v>
      </c>
      <c r="AQ1695" t="s">
        <v>607</v>
      </c>
      <c r="AR1695" t="s">
        <v>606</v>
      </c>
      <c r="AS1695" t="s">
        <v>606</v>
      </c>
      <c r="AT1695" t="s">
        <v>606</v>
      </c>
      <c r="AU1695" t="s">
        <v>606</v>
      </c>
      <c r="BK1695">
        <v>0</v>
      </c>
      <c r="BL1695">
        <v>1.0000000000000001E-5</v>
      </c>
      <c r="BM1695">
        <v>0</v>
      </c>
      <c r="BN1695">
        <v>0</v>
      </c>
      <c r="BO1695">
        <v>0</v>
      </c>
      <c r="BP1695">
        <v>0</v>
      </c>
      <c r="BQ1695">
        <v>0</v>
      </c>
      <c r="BR1695">
        <v>5.0000000000000002E-5</v>
      </c>
      <c r="BS1695">
        <v>0</v>
      </c>
      <c r="BT1695">
        <v>1.0000000000000001E-5</v>
      </c>
      <c r="BU1695">
        <v>0</v>
      </c>
      <c r="BV1695">
        <v>0.57699999999999996</v>
      </c>
      <c r="BW1695">
        <v>0.7071712</v>
      </c>
      <c r="BX1695">
        <v>16.7</v>
      </c>
      <c r="BY1695">
        <v>4629.6000000000004</v>
      </c>
      <c r="BZ1695">
        <v>192.7</v>
      </c>
      <c r="CB1695">
        <v>108</v>
      </c>
      <c r="CC1695">
        <v>3.728959862</v>
      </c>
      <c r="CD1695">
        <v>3.7257902459999999</v>
      </c>
      <c r="CE1695">
        <v>218.95</v>
      </c>
      <c r="CF1695" t="s">
        <v>609</v>
      </c>
      <c r="CG1695">
        <v>0</v>
      </c>
      <c r="CH1695" t="s">
        <v>5699</v>
      </c>
      <c r="CJ1695" t="s">
        <v>624</v>
      </c>
      <c r="CW1695" t="s">
        <v>5679</v>
      </c>
      <c r="CX1695">
        <v>0</v>
      </c>
      <c r="CY1695" t="s">
        <v>677</v>
      </c>
    </row>
    <row r="1696" spans="2:103" hidden="1">
      <c r="B1696">
        <v>79040</v>
      </c>
      <c r="C1696" t="s">
        <v>5163</v>
      </c>
      <c r="D1696" t="s">
        <v>592</v>
      </c>
      <c r="E1696" t="s">
        <v>3163</v>
      </c>
      <c r="F1696" t="s">
        <v>594</v>
      </c>
      <c r="G1696" t="s">
        <v>5700</v>
      </c>
      <c r="H1696">
        <v>13490</v>
      </c>
      <c r="I1696" t="s">
        <v>616</v>
      </c>
      <c r="J1696" t="s">
        <v>1302</v>
      </c>
      <c r="L1696" t="s">
        <v>617</v>
      </c>
      <c r="N1696" t="s">
        <v>5610</v>
      </c>
      <c r="O1696" t="s">
        <v>5675</v>
      </c>
      <c r="P1696" t="s">
        <v>5621</v>
      </c>
      <c r="Q1696" t="s">
        <v>4009</v>
      </c>
      <c r="R1696">
        <v>7200</v>
      </c>
      <c r="S1696">
        <v>7200</v>
      </c>
      <c r="T1696">
        <v>6697</v>
      </c>
      <c r="U1696">
        <v>11</v>
      </c>
      <c r="V1696">
        <v>11</v>
      </c>
      <c r="W1696">
        <v>25</v>
      </c>
      <c r="Y1696" t="s">
        <v>4799</v>
      </c>
      <c r="Z1696" t="s">
        <v>607</v>
      </c>
      <c r="AA1696">
        <v>2.9999999999999997E-4</v>
      </c>
      <c r="AB1696">
        <v>6.8999999999999999E-3</v>
      </c>
      <c r="AC1696">
        <v>1.44E-2</v>
      </c>
      <c r="AD1696" t="s">
        <v>606</v>
      </c>
      <c r="AE1696">
        <v>0.97099999999999997</v>
      </c>
      <c r="AF1696">
        <v>6.1000000000000004E-3</v>
      </c>
      <c r="AG1696">
        <v>5.9999999999999995E-4</v>
      </c>
      <c r="AH1696">
        <v>2.0000000000000001E-4</v>
      </c>
      <c r="AI1696">
        <v>1E-4</v>
      </c>
      <c r="AJ1696">
        <v>1E-4</v>
      </c>
      <c r="AK1696">
        <v>1E-4</v>
      </c>
      <c r="AL1696">
        <v>1.2E-4</v>
      </c>
      <c r="AM1696">
        <v>0</v>
      </c>
      <c r="AN1696">
        <v>0</v>
      </c>
      <c r="AO1696">
        <v>0</v>
      </c>
      <c r="AP1696">
        <v>0</v>
      </c>
      <c r="AQ1696" t="s">
        <v>607</v>
      </c>
      <c r="AR1696" t="s">
        <v>606</v>
      </c>
      <c r="AS1696" t="s">
        <v>606</v>
      </c>
      <c r="AT1696" t="s">
        <v>606</v>
      </c>
      <c r="AU1696" t="s">
        <v>606</v>
      </c>
      <c r="BK1696">
        <v>0</v>
      </c>
      <c r="BL1696">
        <v>2.0000000000000002E-5</v>
      </c>
      <c r="BM1696">
        <v>0</v>
      </c>
      <c r="BN1696">
        <v>0</v>
      </c>
      <c r="BO1696">
        <v>0</v>
      </c>
      <c r="BP1696">
        <v>0</v>
      </c>
      <c r="BQ1696">
        <v>0</v>
      </c>
      <c r="BR1696">
        <v>6.0000000000000002E-5</v>
      </c>
      <c r="BS1696">
        <v>0</v>
      </c>
      <c r="BT1696">
        <v>0</v>
      </c>
      <c r="BU1696">
        <v>0</v>
      </c>
      <c r="BV1696">
        <v>0.57599999999999996</v>
      </c>
      <c r="BW1696">
        <v>0.70594559999999995</v>
      </c>
      <c r="BX1696">
        <v>16.7</v>
      </c>
      <c r="BY1696">
        <v>4630</v>
      </c>
      <c r="BZ1696">
        <v>192.7</v>
      </c>
      <c r="CB1696">
        <v>96.7</v>
      </c>
      <c r="CC1696">
        <v>3.3388001730000001</v>
      </c>
      <c r="CD1696">
        <v>3.3359621920000002</v>
      </c>
      <c r="CE1696">
        <v>191.71</v>
      </c>
      <c r="CF1696" t="s">
        <v>609</v>
      </c>
      <c r="CG1696">
        <v>0</v>
      </c>
      <c r="CH1696" t="s">
        <v>628</v>
      </c>
      <c r="CI1696" t="s">
        <v>5075</v>
      </c>
      <c r="CJ1696" t="s">
        <v>624</v>
      </c>
      <c r="CW1696" t="s">
        <v>5679</v>
      </c>
      <c r="CX1696">
        <v>0</v>
      </c>
      <c r="CY1696" t="s">
        <v>677</v>
      </c>
    </row>
    <row r="1697" spans="1:103" hidden="1">
      <c r="B1697">
        <v>52717</v>
      </c>
      <c r="C1697" t="s">
        <v>5548</v>
      </c>
      <c r="D1697" t="s">
        <v>592</v>
      </c>
      <c r="E1697" t="s">
        <v>3163</v>
      </c>
      <c r="F1697" t="s">
        <v>594</v>
      </c>
      <c r="G1697" t="s">
        <v>5701</v>
      </c>
      <c r="H1697">
        <v>16</v>
      </c>
      <c r="I1697" t="s">
        <v>616</v>
      </c>
      <c r="J1697" t="s">
        <v>667</v>
      </c>
      <c r="L1697" t="s">
        <v>874</v>
      </c>
      <c r="N1697" t="s">
        <v>5702</v>
      </c>
      <c r="O1697" t="s">
        <v>5703</v>
      </c>
      <c r="P1697" t="s">
        <v>5704</v>
      </c>
      <c r="Q1697" t="s">
        <v>5350</v>
      </c>
      <c r="R1697">
        <v>4850</v>
      </c>
      <c r="S1697">
        <v>4850</v>
      </c>
      <c r="T1697">
        <v>3961</v>
      </c>
      <c r="U1697">
        <v>25</v>
      </c>
      <c r="V1697">
        <v>25</v>
      </c>
      <c r="W1697">
        <v>24</v>
      </c>
      <c r="Z1697" t="s">
        <v>607</v>
      </c>
      <c r="AA1697">
        <v>1E-4</v>
      </c>
      <c r="AB1697">
        <v>2.7000000000000001E-3</v>
      </c>
      <c r="AC1697">
        <v>2.52E-2</v>
      </c>
      <c r="AD1697">
        <v>1.1299999999999999E-2</v>
      </c>
      <c r="AE1697">
        <v>0.81979999999999997</v>
      </c>
      <c r="AF1697">
        <v>8.0500000000000002E-2</v>
      </c>
      <c r="AG1697">
        <v>3.32E-2</v>
      </c>
      <c r="AH1697">
        <v>5.4999999999999997E-3</v>
      </c>
      <c r="AI1697">
        <v>1.03E-2</v>
      </c>
      <c r="AJ1697">
        <v>3.2000000000000002E-3</v>
      </c>
      <c r="AK1697">
        <v>3.2000000000000002E-3</v>
      </c>
      <c r="AL1697">
        <v>1.4599999999999999E-3</v>
      </c>
      <c r="AM1697">
        <v>1.8000000000000001E-4</v>
      </c>
      <c r="AN1697">
        <v>6.8999999999999997E-4</v>
      </c>
      <c r="AO1697">
        <v>0</v>
      </c>
      <c r="AP1697">
        <v>0</v>
      </c>
      <c r="AQ1697" t="s">
        <v>607</v>
      </c>
      <c r="AR1697" t="s">
        <v>606</v>
      </c>
      <c r="AS1697" t="s">
        <v>606</v>
      </c>
      <c r="AT1697" t="s">
        <v>606</v>
      </c>
      <c r="AU1697" t="s">
        <v>606</v>
      </c>
      <c r="BK1697">
        <v>2.4000000000000001E-4</v>
      </c>
      <c r="BL1697">
        <v>6.0000000000000002E-5</v>
      </c>
      <c r="BM1697">
        <v>1.9000000000000001E-4</v>
      </c>
      <c r="BN1697">
        <v>0</v>
      </c>
      <c r="BO1697">
        <v>0</v>
      </c>
      <c r="BP1697">
        <v>0</v>
      </c>
      <c r="BQ1697">
        <v>0</v>
      </c>
      <c r="BR1697">
        <v>1.08E-3</v>
      </c>
      <c r="BS1697">
        <v>3.4000000000000002E-4</v>
      </c>
      <c r="BT1697">
        <v>4.4000000000000002E-4</v>
      </c>
      <c r="BU1697">
        <v>3.2000000000000003E-4</v>
      </c>
      <c r="BV1697">
        <v>0.70799999999999996</v>
      </c>
      <c r="BW1697">
        <v>0.86772479999999996</v>
      </c>
      <c r="BX1697">
        <v>20.399999999999999</v>
      </c>
      <c r="BY1697">
        <v>4697.2</v>
      </c>
      <c r="BZ1697">
        <v>217.6</v>
      </c>
      <c r="CB1697">
        <v>94.2</v>
      </c>
      <c r="CC1697">
        <v>3.2524816570000001</v>
      </c>
      <c r="CD1697">
        <v>3.2497170479999999</v>
      </c>
      <c r="CE1697">
        <v>187.24</v>
      </c>
      <c r="CF1697" t="s">
        <v>673</v>
      </c>
      <c r="CG1697">
        <v>11300</v>
      </c>
      <c r="CH1697" t="s">
        <v>674</v>
      </c>
      <c r="CI1697" t="s">
        <v>157</v>
      </c>
      <c r="CJ1697" t="s">
        <v>675</v>
      </c>
      <c r="CW1697" t="s">
        <v>5566</v>
      </c>
      <c r="CX1697">
        <v>9400</v>
      </c>
      <c r="CY1697" t="s">
        <v>677</v>
      </c>
    </row>
    <row r="1698" spans="1:103" hidden="1">
      <c r="B1698">
        <v>52717</v>
      </c>
      <c r="C1698" t="s">
        <v>5548</v>
      </c>
      <c r="D1698" t="s">
        <v>592</v>
      </c>
      <c r="E1698" t="s">
        <v>3163</v>
      </c>
      <c r="F1698" t="s">
        <v>594</v>
      </c>
      <c r="G1698" t="s">
        <v>5705</v>
      </c>
      <c r="H1698">
        <v>19131</v>
      </c>
      <c r="I1698" t="s">
        <v>616</v>
      </c>
      <c r="J1698" t="s">
        <v>667</v>
      </c>
      <c r="L1698" t="s">
        <v>874</v>
      </c>
      <c r="N1698" t="s">
        <v>5706</v>
      </c>
      <c r="O1698" t="s">
        <v>5707</v>
      </c>
      <c r="P1698" t="s">
        <v>5708</v>
      </c>
      <c r="Q1698" t="s">
        <v>5350</v>
      </c>
      <c r="R1698">
        <v>4400</v>
      </c>
      <c r="S1698">
        <v>4400</v>
      </c>
      <c r="T1698">
        <v>3837</v>
      </c>
      <c r="U1698">
        <v>24</v>
      </c>
      <c r="V1698">
        <v>24</v>
      </c>
      <c r="W1698">
        <v>24</v>
      </c>
      <c r="Y1698" t="s">
        <v>5709</v>
      </c>
      <c r="Z1698" t="s">
        <v>607</v>
      </c>
      <c r="AA1698">
        <v>1E-4</v>
      </c>
      <c r="AB1698">
        <v>2.3E-3</v>
      </c>
      <c r="AC1698">
        <v>2.46E-2</v>
      </c>
      <c r="AD1698">
        <v>2.4E-2</v>
      </c>
      <c r="AE1698">
        <v>0.81110000000000004</v>
      </c>
      <c r="AF1698">
        <v>7.9899999999999999E-2</v>
      </c>
      <c r="AG1698">
        <v>3.27E-2</v>
      </c>
      <c r="AH1698">
        <v>5.4000000000000003E-3</v>
      </c>
      <c r="AI1698">
        <v>0.01</v>
      </c>
      <c r="AJ1698">
        <v>3.0000000000000001E-3</v>
      </c>
      <c r="AK1698">
        <v>2.8999999999999998E-3</v>
      </c>
      <c r="AL1698">
        <v>1.3600000000000001E-3</v>
      </c>
      <c r="AM1698">
        <v>1.8000000000000001E-4</v>
      </c>
      <c r="AN1698">
        <v>3.4000000000000002E-4</v>
      </c>
      <c r="AO1698">
        <v>0</v>
      </c>
      <c r="AP1698">
        <v>0</v>
      </c>
      <c r="AQ1698" t="s">
        <v>607</v>
      </c>
      <c r="AR1698" t="s">
        <v>607</v>
      </c>
      <c r="AS1698" t="s">
        <v>606</v>
      </c>
      <c r="AT1698" t="s">
        <v>606</v>
      </c>
      <c r="AU1698" t="s">
        <v>606</v>
      </c>
      <c r="BK1698">
        <v>1.9000000000000001E-4</v>
      </c>
      <c r="BL1698">
        <v>5.0000000000000002E-5</v>
      </c>
      <c r="BM1698">
        <v>1.3999999999999999E-4</v>
      </c>
      <c r="BN1698">
        <v>0</v>
      </c>
      <c r="BO1698">
        <v>0</v>
      </c>
      <c r="BP1698">
        <v>0</v>
      </c>
      <c r="BQ1698">
        <v>0</v>
      </c>
      <c r="BR1698">
        <v>8.8999999999999995E-4</v>
      </c>
      <c r="BS1698">
        <v>2.7999999999999998E-4</v>
      </c>
      <c r="BT1698">
        <v>3.5E-4</v>
      </c>
      <c r="BU1698">
        <v>2.2000000000000001E-4</v>
      </c>
      <c r="BV1698">
        <v>0.71</v>
      </c>
      <c r="BW1698">
        <v>0.87017599999999995</v>
      </c>
      <c r="BX1698">
        <v>20.5</v>
      </c>
      <c r="BY1698">
        <v>4754</v>
      </c>
      <c r="BZ1698">
        <v>219.1</v>
      </c>
      <c r="CB1698">
        <v>93.9</v>
      </c>
      <c r="CC1698">
        <v>3.2421234349999999</v>
      </c>
      <c r="CD1698">
        <v>3.2393676309999999</v>
      </c>
      <c r="CE1698">
        <v>186.45</v>
      </c>
      <c r="CF1698" t="s">
        <v>673</v>
      </c>
      <c r="CG1698">
        <v>24000</v>
      </c>
      <c r="CH1698" t="s">
        <v>674</v>
      </c>
      <c r="CI1698" t="s">
        <v>157</v>
      </c>
      <c r="CJ1698" t="s">
        <v>675</v>
      </c>
      <c r="CW1698" t="s">
        <v>5710</v>
      </c>
      <c r="CX1698">
        <v>9700</v>
      </c>
      <c r="CY1698" t="s">
        <v>677</v>
      </c>
    </row>
    <row r="1699" spans="1:103" hidden="1">
      <c r="B1699">
        <v>76769</v>
      </c>
      <c r="C1699" t="s">
        <v>4566</v>
      </c>
      <c r="D1699" t="s">
        <v>592</v>
      </c>
      <c r="E1699" t="s">
        <v>3163</v>
      </c>
      <c r="F1699" t="s">
        <v>594</v>
      </c>
      <c r="G1699" t="s">
        <v>5711</v>
      </c>
      <c r="H1699">
        <v>9191</v>
      </c>
      <c r="I1699" t="s">
        <v>597</v>
      </c>
      <c r="J1699" t="s">
        <v>1110</v>
      </c>
      <c r="K1699">
        <v>10852</v>
      </c>
      <c r="L1699" t="s">
        <v>638</v>
      </c>
      <c r="M1699" t="s">
        <v>1096</v>
      </c>
      <c r="N1699" t="s">
        <v>5712</v>
      </c>
      <c r="O1699" t="s">
        <v>5713</v>
      </c>
      <c r="P1699" t="s">
        <v>5714</v>
      </c>
      <c r="Q1699" t="s">
        <v>642</v>
      </c>
      <c r="R1699">
        <v>200</v>
      </c>
      <c r="S1699">
        <v>200</v>
      </c>
      <c r="T1699">
        <v>192</v>
      </c>
      <c r="U1699">
        <v>10</v>
      </c>
      <c r="V1699">
        <v>10</v>
      </c>
      <c r="W1699">
        <v>24</v>
      </c>
      <c r="Y1699" t="s">
        <v>4178</v>
      </c>
      <c r="Z1699" t="s">
        <v>607</v>
      </c>
      <c r="AA1699">
        <v>5.0000000000000001E-4</v>
      </c>
      <c r="AB1699">
        <v>1.21E-2</v>
      </c>
      <c r="AC1699">
        <v>1.6E-2</v>
      </c>
      <c r="AD1699" t="s">
        <v>606</v>
      </c>
      <c r="AE1699">
        <v>0.95630000000000004</v>
      </c>
      <c r="AF1699">
        <v>1.1900000000000001E-2</v>
      </c>
      <c r="AG1699">
        <v>1.6000000000000001E-3</v>
      </c>
      <c r="AH1699">
        <v>5.0000000000000001E-4</v>
      </c>
      <c r="AI1699">
        <v>2.9999999999999997E-4</v>
      </c>
      <c r="AJ1699">
        <v>2.0000000000000001E-4</v>
      </c>
      <c r="AK1699">
        <v>1E-4</v>
      </c>
      <c r="AL1699">
        <v>2.9999999999999997E-4</v>
      </c>
      <c r="AM1699">
        <v>2.0000000000000001E-4</v>
      </c>
      <c r="AN1699">
        <v>0</v>
      </c>
      <c r="AO1699">
        <v>0</v>
      </c>
      <c r="AP1699">
        <v>0</v>
      </c>
      <c r="BK1699">
        <v>0</v>
      </c>
      <c r="BL1699">
        <v>0</v>
      </c>
      <c r="BM1699">
        <v>0</v>
      </c>
      <c r="BN1699">
        <v>0</v>
      </c>
      <c r="BO1699">
        <v>0</v>
      </c>
      <c r="BP1699">
        <v>0</v>
      </c>
      <c r="BQ1699">
        <v>0</v>
      </c>
      <c r="BR1699">
        <v>0</v>
      </c>
      <c r="BS1699">
        <v>0</v>
      </c>
      <c r="BT1699">
        <v>0</v>
      </c>
      <c r="BU1699">
        <v>0</v>
      </c>
      <c r="BV1699">
        <v>0.58599999999999997</v>
      </c>
      <c r="BW1699">
        <v>0.7182016</v>
      </c>
      <c r="BX1699">
        <v>16.899999999999999</v>
      </c>
      <c r="BY1699">
        <v>4627.1000000000004</v>
      </c>
      <c r="BZ1699">
        <v>193.6</v>
      </c>
      <c r="CB1699">
        <v>102.7</v>
      </c>
      <c r="CC1699">
        <v>3.5459646089999999</v>
      </c>
      <c r="CD1699">
        <v>3.542950539</v>
      </c>
      <c r="CE1699">
        <v>208.24</v>
      </c>
      <c r="CF1699" t="s">
        <v>609</v>
      </c>
      <c r="CG1699">
        <v>0</v>
      </c>
      <c r="CH1699" t="s">
        <v>5715</v>
      </c>
      <c r="CI1699" t="s">
        <v>157</v>
      </c>
      <c r="CJ1699" t="s">
        <v>1113</v>
      </c>
      <c r="CL1699">
        <v>1365</v>
      </c>
      <c r="CM1699">
        <v>1679</v>
      </c>
      <c r="CP1699" t="s">
        <v>157</v>
      </c>
      <c r="CQ1699" t="s">
        <v>157</v>
      </c>
      <c r="CU1699">
        <v>459</v>
      </c>
      <c r="CV1699">
        <v>454</v>
      </c>
      <c r="CW1699" t="s">
        <v>5716</v>
      </c>
      <c r="CX1699">
        <v>0</v>
      </c>
      <c r="CY1699" t="s">
        <v>677</v>
      </c>
    </row>
    <row r="1700" spans="1:103" hidden="1">
      <c r="B1700">
        <v>52304</v>
      </c>
      <c r="C1700" t="s">
        <v>3162</v>
      </c>
      <c r="D1700" t="s">
        <v>592</v>
      </c>
      <c r="E1700" t="s">
        <v>3163</v>
      </c>
      <c r="F1700" t="s">
        <v>594</v>
      </c>
      <c r="G1700" t="s">
        <v>5717</v>
      </c>
      <c r="H1700">
        <v>17573</v>
      </c>
      <c r="I1700" t="s">
        <v>616</v>
      </c>
      <c r="J1700" t="s">
        <v>2922</v>
      </c>
      <c r="L1700" t="s">
        <v>2923</v>
      </c>
      <c r="N1700" t="s">
        <v>5718</v>
      </c>
      <c r="O1700" t="s">
        <v>5719</v>
      </c>
      <c r="P1700" t="s">
        <v>5720</v>
      </c>
      <c r="Q1700" t="s">
        <v>3128</v>
      </c>
      <c r="R1700">
        <v>5200</v>
      </c>
      <c r="S1700">
        <v>5200</v>
      </c>
      <c r="T1700">
        <v>4411</v>
      </c>
      <c r="U1700">
        <v>17</v>
      </c>
      <c r="V1700">
        <v>17</v>
      </c>
      <c r="W1700">
        <v>24</v>
      </c>
      <c r="Z1700" t="s">
        <v>607</v>
      </c>
      <c r="AA1700">
        <v>1E-4</v>
      </c>
      <c r="AB1700">
        <v>2.8999999999999998E-3</v>
      </c>
      <c r="AC1700">
        <v>2.1100000000000001E-2</v>
      </c>
      <c r="AD1700">
        <v>6.8999999999999999E-3</v>
      </c>
      <c r="AE1700">
        <v>0.8377</v>
      </c>
      <c r="AF1700">
        <v>7.6499999999999999E-2</v>
      </c>
      <c r="AG1700">
        <v>3.0800000000000001E-2</v>
      </c>
      <c r="AH1700">
        <v>4.8999999999999998E-3</v>
      </c>
      <c r="AI1700">
        <v>9.2999999999999992E-3</v>
      </c>
      <c r="AJ1700">
        <v>2.8999999999999998E-3</v>
      </c>
      <c r="AK1700">
        <v>3.0000000000000001E-3</v>
      </c>
      <c r="AL1700">
        <v>1.47E-3</v>
      </c>
      <c r="AM1700">
        <v>5.5000000000000003E-4</v>
      </c>
      <c r="AN1700">
        <v>1.9000000000000001E-4</v>
      </c>
      <c r="AO1700">
        <v>0</v>
      </c>
      <c r="AP1700">
        <v>0</v>
      </c>
      <c r="AQ1700" t="s">
        <v>607</v>
      </c>
      <c r="AR1700" t="s">
        <v>607</v>
      </c>
      <c r="AS1700" t="s">
        <v>606</v>
      </c>
      <c r="AT1700" t="s">
        <v>606</v>
      </c>
      <c r="AU1700" t="s">
        <v>606</v>
      </c>
      <c r="BK1700">
        <v>1.6000000000000001E-4</v>
      </c>
      <c r="BL1700">
        <v>6.0000000000000002E-5</v>
      </c>
      <c r="BM1700">
        <v>6.9999999999999994E-5</v>
      </c>
      <c r="BN1700">
        <v>0</v>
      </c>
      <c r="BO1700">
        <v>0</v>
      </c>
      <c r="BP1700">
        <v>0</v>
      </c>
      <c r="BQ1700">
        <v>0</v>
      </c>
      <c r="BR1700">
        <v>9.7000000000000005E-4</v>
      </c>
      <c r="BS1700">
        <v>0</v>
      </c>
      <c r="BT1700">
        <v>2.9E-4</v>
      </c>
      <c r="BU1700">
        <v>1.3999999999999999E-4</v>
      </c>
      <c r="BV1700">
        <v>0.69</v>
      </c>
      <c r="BW1700">
        <v>0.84566399999999997</v>
      </c>
      <c r="BX1700">
        <v>19.899999999999999</v>
      </c>
      <c r="BY1700">
        <v>4669</v>
      </c>
      <c r="BZ1700">
        <v>214.4</v>
      </c>
      <c r="CB1700">
        <v>94.5</v>
      </c>
      <c r="CC1700">
        <v>3.2628398789999999</v>
      </c>
      <c r="CD1700">
        <v>3.260066465</v>
      </c>
      <c r="CE1700">
        <v>188.76</v>
      </c>
      <c r="CF1700" t="s">
        <v>673</v>
      </c>
      <c r="CG1700">
        <v>6900</v>
      </c>
      <c r="CH1700" t="s">
        <v>3130</v>
      </c>
      <c r="CI1700" t="s">
        <v>157</v>
      </c>
      <c r="CJ1700" t="s">
        <v>2928</v>
      </c>
      <c r="CW1700" t="s">
        <v>5721</v>
      </c>
      <c r="CX1700">
        <v>3900</v>
      </c>
      <c r="CY1700" t="s">
        <v>677</v>
      </c>
    </row>
    <row r="1701" spans="1:103" hidden="1">
      <c r="B1701">
        <v>52717</v>
      </c>
      <c r="C1701" t="s">
        <v>5548</v>
      </c>
      <c r="D1701" t="s">
        <v>592</v>
      </c>
      <c r="E1701" t="s">
        <v>3163</v>
      </c>
      <c r="F1701" t="s">
        <v>594</v>
      </c>
      <c r="G1701" t="s">
        <v>5722</v>
      </c>
      <c r="H1701">
        <v>20842</v>
      </c>
      <c r="I1701" t="s">
        <v>616</v>
      </c>
      <c r="J1701" t="s">
        <v>667</v>
      </c>
      <c r="L1701" t="s">
        <v>874</v>
      </c>
      <c r="N1701" t="s">
        <v>5720</v>
      </c>
      <c r="O1701" t="s">
        <v>5723</v>
      </c>
      <c r="P1701" t="s">
        <v>5724</v>
      </c>
      <c r="Q1701" t="s">
        <v>5350</v>
      </c>
      <c r="R1701">
        <v>4900</v>
      </c>
      <c r="S1701">
        <v>4900</v>
      </c>
      <c r="T1701">
        <v>3937</v>
      </c>
      <c r="U1701">
        <v>23</v>
      </c>
      <c r="V1701">
        <v>23</v>
      </c>
      <c r="W1701">
        <v>24</v>
      </c>
      <c r="Y1701" t="s">
        <v>4782</v>
      </c>
      <c r="Z1701" t="s">
        <v>607</v>
      </c>
      <c r="AA1701">
        <v>1E-4</v>
      </c>
      <c r="AB1701">
        <v>2.8999999999999998E-3</v>
      </c>
      <c r="AC1701">
        <v>2.3599999999999999E-2</v>
      </c>
      <c r="AD1701">
        <v>8.2000000000000007E-3</v>
      </c>
      <c r="AE1701">
        <v>0.8206</v>
      </c>
      <c r="AF1701">
        <v>8.1600000000000006E-2</v>
      </c>
      <c r="AG1701">
        <v>3.5200000000000002E-2</v>
      </c>
      <c r="AH1701">
        <v>6.0000000000000001E-3</v>
      </c>
      <c r="AI1701">
        <v>1.09E-2</v>
      </c>
      <c r="AJ1701">
        <v>3.3E-3</v>
      </c>
      <c r="AK1701">
        <v>3.2000000000000002E-3</v>
      </c>
      <c r="AL1701">
        <v>1.4300000000000001E-3</v>
      </c>
      <c r="AM1701">
        <v>2.2000000000000001E-4</v>
      </c>
      <c r="AN1701">
        <v>4.2999999999999999E-4</v>
      </c>
      <c r="AO1701">
        <v>0</v>
      </c>
      <c r="AP1701">
        <v>0</v>
      </c>
      <c r="AQ1701" t="s">
        <v>606</v>
      </c>
      <c r="AR1701" t="s">
        <v>606</v>
      </c>
      <c r="AS1701" t="s">
        <v>607</v>
      </c>
      <c r="AT1701" t="s">
        <v>606</v>
      </c>
      <c r="AU1701" t="s">
        <v>606</v>
      </c>
      <c r="BK1701">
        <v>1.8000000000000001E-4</v>
      </c>
      <c r="BL1701">
        <v>6.0000000000000002E-5</v>
      </c>
      <c r="BM1701">
        <v>1.2E-4</v>
      </c>
      <c r="BN1701">
        <v>0</v>
      </c>
      <c r="BO1701">
        <v>0</v>
      </c>
      <c r="BP1701">
        <v>0</v>
      </c>
      <c r="BQ1701">
        <v>0</v>
      </c>
      <c r="BR1701">
        <v>1.01E-3</v>
      </c>
      <c r="BS1701">
        <v>3.1E-4</v>
      </c>
      <c r="BT1701">
        <v>3.8999999999999999E-4</v>
      </c>
      <c r="BU1701">
        <v>2.5000000000000001E-4</v>
      </c>
      <c r="BV1701">
        <v>0.70699999999999996</v>
      </c>
      <c r="BW1701">
        <v>0.86649920000000002</v>
      </c>
      <c r="BX1701">
        <v>20.399999999999999</v>
      </c>
      <c r="BY1701">
        <v>4678.1000000000004</v>
      </c>
      <c r="BZ1701">
        <v>217.4</v>
      </c>
      <c r="CB1701">
        <v>93.5</v>
      </c>
      <c r="CC1701">
        <v>3.2283124729999999</v>
      </c>
      <c r="CD1701">
        <v>3.2255684069999999</v>
      </c>
      <c r="CE1701">
        <v>186.14</v>
      </c>
      <c r="CF1701" t="s">
        <v>673</v>
      </c>
      <c r="CG1701">
        <v>8200</v>
      </c>
      <c r="CH1701" t="s">
        <v>674</v>
      </c>
      <c r="CI1701" t="s">
        <v>157</v>
      </c>
      <c r="CJ1701" t="s">
        <v>675</v>
      </c>
      <c r="CW1701" t="s">
        <v>5725</v>
      </c>
      <c r="CX1701">
        <v>4800</v>
      </c>
      <c r="CY1701" t="s">
        <v>677</v>
      </c>
    </row>
    <row r="1702" spans="1:103" hidden="1">
      <c r="B1702">
        <v>52717</v>
      </c>
      <c r="C1702" t="s">
        <v>5548</v>
      </c>
      <c r="D1702" t="s">
        <v>592</v>
      </c>
      <c r="E1702" t="s">
        <v>3163</v>
      </c>
      <c r="F1702" t="s">
        <v>594</v>
      </c>
      <c r="G1702" t="s">
        <v>5726</v>
      </c>
      <c r="H1702">
        <v>16017</v>
      </c>
      <c r="I1702" t="s">
        <v>616</v>
      </c>
      <c r="J1702" t="s">
        <v>667</v>
      </c>
      <c r="L1702" t="s">
        <v>874</v>
      </c>
      <c r="N1702" t="s">
        <v>5727</v>
      </c>
      <c r="O1702" t="s">
        <v>5728</v>
      </c>
      <c r="P1702" t="s">
        <v>5729</v>
      </c>
      <c r="Q1702" t="s">
        <v>5350</v>
      </c>
      <c r="R1702">
        <v>5100</v>
      </c>
      <c r="S1702">
        <v>5100</v>
      </c>
      <c r="T1702">
        <v>4196</v>
      </c>
      <c r="U1702">
        <v>12</v>
      </c>
      <c r="V1702">
        <v>12</v>
      </c>
      <c r="W1702">
        <v>24</v>
      </c>
      <c r="Z1702" t="s">
        <v>607</v>
      </c>
      <c r="AA1702">
        <v>1E-4</v>
      </c>
      <c r="AB1702">
        <v>2.3999999999999998E-3</v>
      </c>
      <c r="AC1702">
        <v>2.3800000000000002E-2</v>
      </c>
      <c r="AD1702">
        <v>9.7999999999999997E-3</v>
      </c>
      <c r="AE1702">
        <v>0.82230000000000003</v>
      </c>
      <c r="AF1702">
        <v>8.1299999999999997E-2</v>
      </c>
      <c r="AG1702">
        <v>3.3599999999999998E-2</v>
      </c>
      <c r="AH1702">
        <v>5.7000000000000002E-3</v>
      </c>
      <c r="AI1702">
        <v>1.03E-2</v>
      </c>
      <c r="AJ1702">
        <v>3.0999999999999999E-3</v>
      </c>
      <c r="AK1702">
        <v>3.0999999999999999E-3</v>
      </c>
      <c r="AL1702">
        <v>1.4499999999999999E-3</v>
      </c>
      <c r="AM1702">
        <v>3.1E-4</v>
      </c>
      <c r="AN1702">
        <v>4.2999999999999999E-4</v>
      </c>
      <c r="AO1702">
        <v>0</v>
      </c>
      <c r="AP1702">
        <v>0</v>
      </c>
      <c r="AQ1702" t="s">
        <v>606</v>
      </c>
      <c r="AR1702" t="s">
        <v>607</v>
      </c>
      <c r="AS1702" t="s">
        <v>606</v>
      </c>
      <c r="AT1702" t="s">
        <v>606</v>
      </c>
      <c r="AU1702" t="s">
        <v>606</v>
      </c>
      <c r="BK1702">
        <v>1.9000000000000001E-4</v>
      </c>
      <c r="BL1702">
        <v>6.0000000000000002E-5</v>
      </c>
      <c r="BM1702">
        <v>1.2999999999999999E-4</v>
      </c>
      <c r="BN1702">
        <v>0</v>
      </c>
      <c r="BO1702">
        <v>0</v>
      </c>
      <c r="BP1702">
        <v>0</v>
      </c>
      <c r="BQ1702">
        <v>0</v>
      </c>
      <c r="BR1702">
        <v>9.8999999999999999E-4</v>
      </c>
      <c r="BS1702">
        <v>3.1E-4</v>
      </c>
      <c r="BT1702">
        <v>3.8999999999999999E-4</v>
      </c>
      <c r="BU1702">
        <v>2.4000000000000001E-4</v>
      </c>
      <c r="BV1702">
        <v>0.70499999999999996</v>
      </c>
      <c r="BW1702">
        <v>0.86404800000000004</v>
      </c>
      <c r="BX1702">
        <v>20.3</v>
      </c>
      <c r="BY1702">
        <v>4688</v>
      </c>
      <c r="BZ1702">
        <v>217.1</v>
      </c>
      <c r="CB1702">
        <v>93.5</v>
      </c>
      <c r="CC1702">
        <v>3.2283124729999999</v>
      </c>
      <c r="CD1702">
        <v>3.2255684069999999</v>
      </c>
      <c r="CE1702">
        <v>185.9</v>
      </c>
      <c r="CF1702" t="s">
        <v>673</v>
      </c>
      <c r="CG1702">
        <v>9800</v>
      </c>
      <c r="CH1702" t="s">
        <v>674</v>
      </c>
      <c r="CI1702" t="s">
        <v>157</v>
      </c>
      <c r="CJ1702" t="s">
        <v>675</v>
      </c>
      <c r="CW1702" t="s">
        <v>5730</v>
      </c>
      <c r="CX1702">
        <v>7300</v>
      </c>
      <c r="CY1702" t="s">
        <v>677</v>
      </c>
    </row>
    <row r="1703" spans="1:103" hidden="1">
      <c r="B1703">
        <v>91322</v>
      </c>
      <c r="C1703" t="s">
        <v>5630</v>
      </c>
      <c r="D1703" t="s">
        <v>592</v>
      </c>
      <c r="E1703" t="s">
        <v>614</v>
      </c>
      <c r="F1703" t="s">
        <v>594</v>
      </c>
      <c r="G1703" t="s">
        <v>5731</v>
      </c>
      <c r="H1703" t="s">
        <v>3157</v>
      </c>
      <c r="I1703" t="s">
        <v>616</v>
      </c>
      <c r="J1703" t="s">
        <v>5524</v>
      </c>
      <c r="L1703" t="s">
        <v>2310</v>
      </c>
      <c r="N1703" t="s">
        <v>5732</v>
      </c>
      <c r="O1703" t="s">
        <v>5733</v>
      </c>
      <c r="P1703" t="s">
        <v>5734</v>
      </c>
      <c r="Q1703" t="s">
        <v>5735</v>
      </c>
      <c r="R1703">
        <v>4430</v>
      </c>
      <c r="S1703">
        <v>4430</v>
      </c>
      <c r="T1703">
        <v>4105</v>
      </c>
      <c r="U1703">
        <v>7</v>
      </c>
      <c r="V1703">
        <v>7</v>
      </c>
      <c r="W1703">
        <v>21</v>
      </c>
      <c r="Y1703" t="s">
        <v>5736</v>
      </c>
      <c r="Z1703">
        <v>7.9000000000000008E-3</v>
      </c>
      <c r="AA1703">
        <v>2.9999999999999997E-4</v>
      </c>
      <c r="AB1703">
        <v>6.8699999999999997E-2</v>
      </c>
      <c r="AC1703">
        <v>1.26E-2</v>
      </c>
      <c r="AD1703" t="s">
        <v>606</v>
      </c>
      <c r="AE1703">
        <v>0.90580000000000005</v>
      </c>
      <c r="AF1703">
        <v>4.4000000000000003E-3</v>
      </c>
      <c r="AG1703">
        <v>1E-4</v>
      </c>
      <c r="AH1703" t="s">
        <v>606</v>
      </c>
      <c r="AI1703" t="s">
        <v>606</v>
      </c>
      <c r="AJ1703" t="s">
        <v>607</v>
      </c>
      <c r="AK1703" t="s">
        <v>606</v>
      </c>
      <c r="AL1703">
        <v>0</v>
      </c>
      <c r="AM1703">
        <v>0</v>
      </c>
      <c r="AN1703">
        <v>0</v>
      </c>
      <c r="AO1703">
        <v>0</v>
      </c>
      <c r="AP1703">
        <v>6.9999999999999994E-5</v>
      </c>
      <c r="AQ1703" t="s">
        <v>607</v>
      </c>
      <c r="AR1703" t="s">
        <v>606</v>
      </c>
      <c r="AS1703" t="s">
        <v>606</v>
      </c>
      <c r="AT1703" t="s">
        <v>606</v>
      </c>
      <c r="AU1703" t="s">
        <v>606</v>
      </c>
      <c r="BK1703">
        <v>0</v>
      </c>
      <c r="BL1703">
        <v>0</v>
      </c>
      <c r="BM1703">
        <v>0</v>
      </c>
      <c r="BN1703">
        <v>0</v>
      </c>
      <c r="BO1703">
        <v>0</v>
      </c>
      <c r="BP1703">
        <v>0</v>
      </c>
      <c r="BQ1703">
        <v>1.2999999999999999E-4</v>
      </c>
      <c r="BR1703">
        <v>0</v>
      </c>
      <c r="BS1703">
        <v>0</v>
      </c>
      <c r="BT1703">
        <v>0</v>
      </c>
      <c r="BU1703">
        <v>0</v>
      </c>
      <c r="BV1703">
        <v>0.59499999999999997</v>
      </c>
      <c r="BW1703">
        <v>0.72923199999999999</v>
      </c>
      <c r="BX1703">
        <v>17.2</v>
      </c>
      <c r="BY1703">
        <v>4524.8999999999996</v>
      </c>
      <c r="BZ1703">
        <v>186.9</v>
      </c>
      <c r="CB1703">
        <v>126.9</v>
      </c>
      <c r="CC1703">
        <v>4.3815278380000002</v>
      </c>
      <c r="CD1703">
        <v>4.3778035390000003</v>
      </c>
      <c r="CE1703">
        <v>251.72</v>
      </c>
      <c r="CF1703" t="s">
        <v>609</v>
      </c>
      <c r="CG1703">
        <v>0</v>
      </c>
      <c r="CH1703" t="s">
        <v>5632</v>
      </c>
      <c r="CJ1703" t="s">
        <v>5530</v>
      </c>
      <c r="CW1703" t="s">
        <v>5737</v>
      </c>
      <c r="CX1703">
        <v>0</v>
      </c>
      <c r="CY1703" t="s">
        <v>677</v>
      </c>
    </row>
    <row r="1704" spans="1:103" hidden="1">
      <c r="C1704" t="s">
        <v>5738</v>
      </c>
      <c r="D1704" t="s">
        <v>592</v>
      </c>
      <c r="E1704" t="s">
        <v>614</v>
      </c>
      <c r="F1704" t="s">
        <v>594</v>
      </c>
      <c r="G1704" t="s">
        <v>5739</v>
      </c>
      <c r="H1704">
        <v>1490</v>
      </c>
      <c r="I1704" t="s">
        <v>597</v>
      </c>
      <c r="J1704" t="s">
        <v>1302</v>
      </c>
      <c r="L1704" t="s">
        <v>617</v>
      </c>
      <c r="N1704" t="s">
        <v>5740</v>
      </c>
      <c r="O1704" t="s">
        <v>5741</v>
      </c>
      <c r="P1704" t="s">
        <v>5742</v>
      </c>
      <c r="Q1704" t="s">
        <v>1644</v>
      </c>
      <c r="R1704">
        <v>875</v>
      </c>
      <c r="S1704">
        <v>875</v>
      </c>
      <c r="T1704">
        <v>582</v>
      </c>
      <c r="U1704">
        <v>28</v>
      </c>
      <c r="V1704">
        <v>28</v>
      </c>
      <c r="W1704">
        <v>22</v>
      </c>
      <c r="Y1704" t="s">
        <v>5743</v>
      </c>
      <c r="Z1704" t="s">
        <v>607</v>
      </c>
      <c r="AA1704">
        <v>2.9999999999999997E-4</v>
      </c>
      <c r="AB1704">
        <v>7.1000000000000004E-3</v>
      </c>
      <c r="AC1704">
        <v>1.41E-2</v>
      </c>
      <c r="AD1704" t="s">
        <v>606</v>
      </c>
      <c r="AE1704">
        <v>0.97109999999999996</v>
      </c>
      <c r="AF1704">
        <v>6.1000000000000004E-3</v>
      </c>
      <c r="AG1704">
        <v>5.9999999999999995E-4</v>
      </c>
      <c r="AH1704">
        <v>2.0000000000000001E-4</v>
      </c>
      <c r="AI1704">
        <v>1E-4</v>
      </c>
      <c r="AJ1704">
        <v>1E-4</v>
      </c>
      <c r="AK1704">
        <v>1E-4</v>
      </c>
      <c r="AL1704">
        <v>2.0000000000000001E-4</v>
      </c>
      <c r="AM1704">
        <v>0</v>
      </c>
      <c r="AN1704">
        <v>0</v>
      </c>
      <c r="AO1704">
        <v>0</v>
      </c>
      <c r="AP1704">
        <v>0</v>
      </c>
      <c r="BK1704">
        <v>0</v>
      </c>
      <c r="BL1704">
        <v>0</v>
      </c>
      <c r="BM1704">
        <v>0</v>
      </c>
      <c r="BN1704">
        <v>0</v>
      </c>
      <c r="BO1704">
        <v>0</v>
      </c>
      <c r="BP1704">
        <v>0</v>
      </c>
      <c r="BQ1704">
        <v>0</v>
      </c>
      <c r="BR1704">
        <v>0</v>
      </c>
      <c r="BS1704">
        <v>0</v>
      </c>
      <c r="BT1704">
        <v>0</v>
      </c>
      <c r="BU1704">
        <v>0</v>
      </c>
      <c r="BV1704">
        <v>0.57699999999999996</v>
      </c>
      <c r="BW1704">
        <v>0.7071712</v>
      </c>
      <c r="BX1704">
        <v>16.7</v>
      </c>
      <c r="BY1704">
        <v>4628.3999999999996</v>
      </c>
      <c r="BZ1704">
        <v>192.7</v>
      </c>
      <c r="CB1704">
        <v>122.8</v>
      </c>
      <c r="CC1704">
        <v>4.2399654729999998</v>
      </c>
      <c r="CD1704">
        <v>4.2363615020000003</v>
      </c>
      <c r="CE1704">
        <v>246.86</v>
      </c>
      <c r="CF1704" t="s">
        <v>609</v>
      </c>
      <c r="CG1704">
        <v>0</v>
      </c>
      <c r="CJ1704" t="s">
        <v>624</v>
      </c>
      <c r="CW1704" t="s">
        <v>2690</v>
      </c>
      <c r="CX1704">
        <v>0</v>
      </c>
      <c r="CY1704" t="s">
        <v>677</v>
      </c>
    </row>
    <row r="1705" spans="1:103" hidden="1">
      <c r="B1705">
        <v>52717</v>
      </c>
      <c r="C1705" t="s">
        <v>5548</v>
      </c>
      <c r="D1705" t="s">
        <v>592</v>
      </c>
      <c r="E1705" t="s">
        <v>3163</v>
      </c>
      <c r="F1705" t="s">
        <v>594</v>
      </c>
      <c r="G1705" t="s">
        <v>5744</v>
      </c>
      <c r="H1705">
        <v>9149</v>
      </c>
      <c r="I1705" t="s">
        <v>616</v>
      </c>
      <c r="J1705" t="s">
        <v>667</v>
      </c>
      <c r="L1705" t="s">
        <v>874</v>
      </c>
      <c r="N1705" t="s">
        <v>5745</v>
      </c>
      <c r="O1705" t="s">
        <v>5746</v>
      </c>
      <c r="P1705" t="s">
        <v>5747</v>
      </c>
      <c r="Q1705" t="s">
        <v>5350</v>
      </c>
      <c r="R1705">
        <v>4800</v>
      </c>
      <c r="S1705">
        <v>4800</v>
      </c>
      <c r="T1705">
        <v>3959</v>
      </c>
      <c r="U1705">
        <v>26</v>
      </c>
      <c r="V1705">
        <v>26</v>
      </c>
      <c r="W1705">
        <v>21</v>
      </c>
      <c r="Y1705" t="s">
        <v>5602</v>
      </c>
      <c r="Z1705" t="s">
        <v>607</v>
      </c>
      <c r="AA1705">
        <v>1E-4</v>
      </c>
      <c r="AB1705">
        <v>2.3999999999999998E-3</v>
      </c>
      <c r="AC1705">
        <v>2.4500000000000001E-2</v>
      </c>
      <c r="AD1705">
        <v>1.01E-2</v>
      </c>
      <c r="AE1705">
        <v>0.82030000000000003</v>
      </c>
      <c r="AF1705">
        <v>8.1100000000000005E-2</v>
      </c>
      <c r="AG1705">
        <v>3.39E-2</v>
      </c>
      <c r="AH1705">
        <v>5.5999999999999999E-3</v>
      </c>
      <c r="AI1705">
        <v>1.0500000000000001E-2</v>
      </c>
      <c r="AJ1705">
        <v>3.2000000000000002E-3</v>
      </c>
      <c r="AK1705">
        <v>3.2000000000000002E-3</v>
      </c>
      <c r="AL1705">
        <v>1.48E-3</v>
      </c>
      <c r="AM1705">
        <v>2.3000000000000001E-4</v>
      </c>
      <c r="AN1705">
        <v>6.6E-4</v>
      </c>
      <c r="AO1705">
        <v>5.0000000000000002E-5</v>
      </c>
      <c r="AP1705">
        <v>0</v>
      </c>
      <c r="AQ1705" t="s">
        <v>607</v>
      </c>
      <c r="AR1705" t="s">
        <v>607</v>
      </c>
      <c r="AS1705" t="s">
        <v>606</v>
      </c>
      <c r="AT1705" t="s">
        <v>606</v>
      </c>
      <c r="AU1705" t="s">
        <v>606</v>
      </c>
      <c r="BK1705">
        <v>2.1000000000000001E-4</v>
      </c>
      <c r="BL1705">
        <v>6.0000000000000002E-5</v>
      </c>
      <c r="BM1705">
        <v>2.0000000000000001E-4</v>
      </c>
      <c r="BN1705">
        <v>1.0000000000000001E-5</v>
      </c>
      <c r="BO1705">
        <v>1.0000000000000001E-5</v>
      </c>
      <c r="BP1705">
        <v>3.0000000000000001E-5</v>
      </c>
      <c r="BQ1705">
        <v>0</v>
      </c>
      <c r="BR1705">
        <v>1.06E-3</v>
      </c>
      <c r="BS1705">
        <v>3.3E-4</v>
      </c>
      <c r="BT1705">
        <v>4.2999999999999999E-4</v>
      </c>
      <c r="BU1705">
        <v>3.4000000000000002E-4</v>
      </c>
      <c r="BV1705">
        <v>0.70899999999999996</v>
      </c>
      <c r="BW1705">
        <v>0.86895040000000001</v>
      </c>
      <c r="BX1705">
        <v>20.5</v>
      </c>
      <c r="BY1705">
        <v>4689.5</v>
      </c>
      <c r="BZ1705">
        <v>217.7</v>
      </c>
      <c r="CB1705">
        <v>95.7</v>
      </c>
      <c r="CC1705">
        <v>3.3042727670000001</v>
      </c>
      <c r="CD1705">
        <v>3.3014641349999998</v>
      </c>
      <c r="CE1705">
        <v>190.39</v>
      </c>
      <c r="CF1705" t="s">
        <v>673</v>
      </c>
      <c r="CG1705">
        <v>10100</v>
      </c>
      <c r="CH1705" t="s">
        <v>674</v>
      </c>
      <c r="CI1705" t="s">
        <v>157</v>
      </c>
      <c r="CJ1705" t="s">
        <v>675</v>
      </c>
      <c r="CW1705" t="s">
        <v>5748</v>
      </c>
      <c r="CX1705">
        <v>9500</v>
      </c>
      <c r="CY1705" t="s">
        <v>677</v>
      </c>
    </row>
    <row r="1706" spans="1:103" hidden="1">
      <c r="A1706" t="str">
        <f t="shared" ref="A1706:A1717" si="22">2&amp;J1706</f>
        <v>200/D-093-K/094-A-11/00</v>
      </c>
      <c r="B1706">
        <v>52718</v>
      </c>
      <c r="C1706" t="s">
        <v>3079</v>
      </c>
      <c r="D1706" t="s">
        <v>592</v>
      </c>
      <c r="E1706" t="s">
        <v>3163</v>
      </c>
      <c r="F1706" t="s">
        <v>594</v>
      </c>
      <c r="G1706" t="s">
        <v>5749</v>
      </c>
      <c r="H1706">
        <v>1586</v>
      </c>
      <c r="I1706" t="s">
        <v>597</v>
      </c>
      <c r="J1706" t="s">
        <v>667</v>
      </c>
      <c r="L1706" t="s">
        <v>874</v>
      </c>
      <c r="N1706" t="s">
        <v>5745</v>
      </c>
      <c r="O1706" t="s">
        <v>5746</v>
      </c>
      <c r="P1706" t="s">
        <v>5750</v>
      </c>
      <c r="Q1706" t="s">
        <v>4708</v>
      </c>
      <c r="R1706">
        <v>50</v>
      </c>
      <c r="S1706">
        <v>50</v>
      </c>
      <c r="T1706">
        <v>26</v>
      </c>
      <c r="U1706">
        <v>20</v>
      </c>
      <c r="V1706">
        <v>20</v>
      </c>
      <c r="W1706">
        <v>22</v>
      </c>
      <c r="Y1706" t="s">
        <v>5751</v>
      </c>
      <c r="Z1706">
        <v>2.0000000000000001E-4</v>
      </c>
      <c r="AA1706">
        <v>2.0000000000000001E-4</v>
      </c>
      <c r="AB1706">
        <v>9.6000000000000002E-2</v>
      </c>
      <c r="AC1706">
        <v>1.0200000000000001E-2</v>
      </c>
      <c r="AD1706" t="s">
        <v>606</v>
      </c>
      <c r="AE1706">
        <v>0.69489999999999996</v>
      </c>
      <c r="AF1706">
        <v>7.7700000000000005E-2</v>
      </c>
      <c r="AG1706">
        <v>6.4699999999999994E-2</v>
      </c>
      <c r="AH1706">
        <v>9.4999999999999998E-3</v>
      </c>
      <c r="AI1706">
        <v>2.2499999999999999E-2</v>
      </c>
      <c r="AJ1706">
        <v>5.7000000000000002E-3</v>
      </c>
      <c r="AK1706">
        <v>6.1999999999999998E-3</v>
      </c>
      <c r="AL1706">
        <v>4.8999999999999998E-3</v>
      </c>
      <c r="AM1706">
        <v>7.3000000000000001E-3</v>
      </c>
      <c r="AN1706">
        <v>0</v>
      </c>
      <c r="AO1706">
        <v>0</v>
      </c>
      <c r="AP1706">
        <v>0</v>
      </c>
      <c r="BK1706">
        <v>0</v>
      </c>
      <c r="BL1706">
        <v>0</v>
      </c>
      <c r="BM1706">
        <v>0</v>
      </c>
      <c r="BN1706">
        <v>0</v>
      </c>
      <c r="BO1706">
        <v>0</v>
      </c>
      <c r="BP1706">
        <v>0</v>
      </c>
      <c r="BQ1706">
        <v>0</v>
      </c>
      <c r="BR1706">
        <v>0</v>
      </c>
      <c r="BS1706">
        <v>0</v>
      </c>
      <c r="BT1706">
        <v>0</v>
      </c>
      <c r="BU1706">
        <v>0</v>
      </c>
      <c r="BV1706">
        <v>0.80900000000000005</v>
      </c>
      <c r="BW1706">
        <v>0.99151040000000001</v>
      </c>
      <c r="BX1706">
        <v>23.3</v>
      </c>
      <c r="BY1706">
        <v>4450.8</v>
      </c>
      <c r="BZ1706">
        <v>220.9</v>
      </c>
      <c r="CB1706">
        <v>97.2</v>
      </c>
      <c r="CC1706">
        <v>3.3560638759999999</v>
      </c>
      <c r="CD1706">
        <v>3.353211221</v>
      </c>
      <c r="CE1706">
        <v>193.69</v>
      </c>
      <c r="CF1706" t="s">
        <v>609</v>
      </c>
      <c r="CG1706">
        <v>0</v>
      </c>
      <c r="CH1706" t="s">
        <v>5752</v>
      </c>
      <c r="CJ1706" t="s">
        <v>675</v>
      </c>
      <c r="CW1706" t="s">
        <v>5753</v>
      </c>
      <c r="CX1706">
        <v>0</v>
      </c>
      <c r="CY1706" t="s">
        <v>677</v>
      </c>
    </row>
    <row r="1707" spans="1:103" hidden="1">
      <c r="A1707" t="str">
        <f t="shared" si="22"/>
        <v>200/B-044-F/094-A-14/00</v>
      </c>
      <c r="B1707">
        <v>52683</v>
      </c>
      <c r="C1707" t="s">
        <v>4063</v>
      </c>
      <c r="D1707" t="s">
        <v>592</v>
      </c>
      <c r="E1707" t="s">
        <v>3163</v>
      </c>
      <c r="F1707" t="s">
        <v>594</v>
      </c>
      <c r="G1707" t="s">
        <v>5754</v>
      </c>
      <c r="H1707">
        <v>11896</v>
      </c>
      <c r="I1707" t="s">
        <v>597</v>
      </c>
      <c r="J1707" t="s">
        <v>3076</v>
      </c>
      <c r="K1707">
        <v>1799</v>
      </c>
      <c r="L1707" t="s">
        <v>874</v>
      </c>
      <c r="M1707" t="s">
        <v>4065</v>
      </c>
      <c r="N1707" t="s">
        <v>5745</v>
      </c>
      <c r="O1707" t="s">
        <v>5746</v>
      </c>
      <c r="P1707" t="s">
        <v>5750</v>
      </c>
      <c r="Q1707" t="s">
        <v>642</v>
      </c>
      <c r="R1707">
        <v>1250</v>
      </c>
      <c r="S1707">
        <v>1250</v>
      </c>
      <c r="T1707">
        <v>1009</v>
      </c>
      <c r="U1707">
        <v>26</v>
      </c>
      <c r="V1707">
        <v>26</v>
      </c>
      <c r="W1707">
        <v>22</v>
      </c>
      <c r="Z1707">
        <v>1E-4</v>
      </c>
      <c r="AA1707">
        <v>2.0000000000000001E-4</v>
      </c>
      <c r="AB1707">
        <v>4.7000000000000002E-3</v>
      </c>
      <c r="AC1707">
        <v>1.17E-2</v>
      </c>
      <c r="AD1707">
        <v>1E-4</v>
      </c>
      <c r="AE1707">
        <v>0.83050000000000002</v>
      </c>
      <c r="AF1707">
        <v>8.5300000000000001E-2</v>
      </c>
      <c r="AG1707">
        <v>4.3999999999999997E-2</v>
      </c>
      <c r="AH1707">
        <v>4.7999999999999996E-3</v>
      </c>
      <c r="AI1707">
        <v>0.01</v>
      </c>
      <c r="AJ1707">
        <v>2.2000000000000001E-3</v>
      </c>
      <c r="AK1707">
        <v>2.7000000000000001E-3</v>
      </c>
      <c r="AL1707">
        <v>2.2000000000000001E-3</v>
      </c>
      <c r="AM1707">
        <v>1.5E-3</v>
      </c>
      <c r="AN1707">
        <v>0</v>
      </c>
      <c r="AO1707">
        <v>0</v>
      </c>
      <c r="AP1707">
        <v>0</v>
      </c>
      <c r="BK1707">
        <v>0</v>
      </c>
      <c r="BL1707">
        <v>0</v>
      </c>
      <c r="BM1707">
        <v>0</v>
      </c>
      <c r="BN1707">
        <v>0</v>
      </c>
      <c r="BO1707">
        <v>0</v>
      </c>
      <c r="BP1707">
        <v>0</v>
      </c>
      <c r="BQ1707">
        <v>0</v>
      </c>
      <c r="BR1707">
        <v>0</v>
      </c>
      <c r="BS1707">
        <v>0</v>
      </c>
      <c r="BT1707">
        <v>0</v>
      </c>
      <c r="BU1707">
        <v>0</v>
      </c>
      <c r="BV1707">
        <v>0.69399999999999995</v>
      </c>
      <c r="BW1707">
        <v>0.85056639999999994</v>
      </c>
      <c r="BX1707">
        <v>20</v>
      </c>
      <c r="BY1707">
        <v>4609</v>
      </c>
      <c r="BZ1707">
        <v>215.3</v>
      </c>
      <c r="CB1707">
        <v>92</v>
      </c>
      <c r="CC1707">
        <v>3.1765213640000001</v>
      </c>
      <c r="CD1707">
        <v>3.1738213210000001</v>
      </c>
      <c r="CE1707">
        <v>183.93</v>
      </c>
      <c r="CF1707" t="s">
        <v>609</v>
      </c>
      <c r="CG1707">
        <v>100</v>
      </c>
      <c r="CH1707" t="s">
        <v>5402</v>
      </c>
      <c r="CJ1707" t="s">
        <v>3078</v>
      </c>
      <c r="CU1707">
        <v>771</v>
      </c>
      <c r="CV1707">
        <v>767</v>
      </c>
      <c r="CW1707" t="s">
        <v>5753</v>
      </c>
      <c r="CX1707">
        <v>0</v>
      </c>
      <c r="CY1707" t="s">
        <v>677</v>
      </c>
    </row>
    <row r="1708" spans="1:103" hidden="1">
      <c r="A1708" t="str">
        <f t="shared" si="22"/>
        <v>200/D-093-K/094-A-11/00</v>
      </c>
      <c r="B1708">
        <v>84370</v>
      </c>
      <c r="C1708" t="s">
        <v>3138</v>
      </c>
      <c r="D1708" t="s">
        <v>592</v>
      </c>
      <c r="E1708" t="s">
        <v>3163</v>
      </c>
      <c r="F1708" t="s">
        <v>594</v>
      </c>
      <c r="G1708" t="s">
        <v>5755</v>
      </c>
      <c r="H1708">
        <v>1631</v>
      </c>
      <c r="I1708" t="s">
        <v>597</v>
      </c>
      <c r="J1708" t="s">
        <v>667</v>
      </c>
      <c r="L1708" t="s">
        <v>874</v>
      </c>
      <c r="N1708" t="s">
        <v>5745</v>
      </c>
      <c r="O1708" t="s">
        <v>5746</v>
      </c>
      <c r="P1708" t="s">
        <v>5750</v>
      </c>
      <c r="Q1708" t="s">
        <v>3041</v>
      </c>
      <c r="R1708">
        <v>4800</v>
      </c>
      <c r="S1708">
        <v>4800</v>
      </c>
      <c r="T1708">
        <v>3834</v>
      </c>
      <c r="U1708">
        <v>23</v>
      </c>
      <c r="V1708">
        <v>23</v>
      </c>
      <c r="W1708">
        <v>22</v>
      </c>
      <c r="Z1708" t="s">
        <v>607</v>
      </c>
      <c r="AA1708">
        <v>1E-4</v>
      </c>
      <c r="AB1708">
        <v>2.8E-3</v>
      </c>
      <c r="AC1708">
        <v>2.4400000000000002E-2</v>
      </c>
      <c r="AD1708">
        <v>1.04E-2</v>
      </c>
      <c r="AE1708">
        <v>0.81359999999999999</v>
      </c>
      <c r="AF1708">
        <v>8.09E-2</v>
      </c>
      <c r="AG1708">
        <v>3.4000000000000002E-2</v>
      </c>
      <c r="AH1708">
        <v>0.01</v>
      </c>
      <c r="AI1708">
        <v>1.29E-2</v>
      </c>
      <c r="AJ1708">
        <v>3.3E-3</v>
      </c>
      <c r="AK1708">
        <v>3.2000000000000002E-3</v>
      </c>
      <c r="AL1708">
        <v>2.3999999999999998E-3</v>
      </c>
      <c r="AM1708">
        <v>2E-3</v>
      </c>
      <c r="AN1708">
        <v>0</v>
      </c>
      <c r="AO1708">
        <v>0</v>
      </c>
      <c r="AP1708">
        <v>0</v>
      </c>
      <c r="BK1708">
        <v>0</v>
      </c>
      <c r="BL1708">
        <v>0</v>
      </c>
      <c r="BM1708">
        <v>0</v>
      </c>
      <c r="BN1708">
        <v>0</v>
      </c>
      <c r="BO1708">
        <v>0</v>
      </c>
      <c r="BP1708">
        <v>0</v>
      </c>
      <c r="BQ1708">
        <v>0</v>
      </c>
      <c r="BR1708">
        <v>0</v>
      </c>
      <c r="BS1708">
        <v>0</v>
      </c>
      <c r="BT1708">
        <v>0</v>
      </c>
      <c r="BU1708">
        <v>0</v>
      </c>
      <c r="BV1708">
        <v>0.71699999999999997</v>
      </c>
      <c r="BW1708">
        <v>0.87875519999999996</v>
      </c>
      <c r="BX1708">
        <v>20.7</v>
      </c>
      <c r="BY1708">
        <v>4684.8999999999996</v>
      </c>
      <c r="BZ1708">
        <v>218.9</v>
      </c>
      <c r="CB1708">
        <v>95.5</v>
      </c>
      <c r="CC1708">
        <v>3.297367285</v>
      </c>
      <c r="CD1708">
        <v>3.294564523</v>
      </c>
      <c r="CE1708">
        <v>189.77</v>
      </c>
      <c r="CF1708" t="s">
        <v>673</v>
      </c>
      <c r="CG1708">
        <v>10400</v>
      </c>
      <c r="CH1708" t="s">
        <v>5354</v>
      </c>
      <c r="CJ1708" t="s">
        <v>675</v>
      </c>
      <c r="CW1708" t="s">
        <v>5753</v>
      </c>
      <c r="CX1708">
        <v>5600</v>
      </c>
      <c r="CY1708" t="s">
        <v>677</v>
      </c>
    </row>
    <row r="1709" spans="1:103" hidden="1">
      <c r="A1709" t="str">
        <f t="shared" si="22"/>
        <v>200/C-022-F/094-A-14/00</v>
      </c>
      <c r="B1709">
        <v>52739</v>
      </c>
      <c r="C1709" t="s">
        <v>3940</v>
      </c>
      <c r="D1709" t="s">
        <v>592</v>
      </c>
      <c r="E1709" t="s">
        <v>3163</v>
      </c>
      <c r="F1709" t="s">
        <v>594</v>
      </c>
      <c r="G1709" t="s">
        <v>5756</v>
      </c>
      <c r="H1709">
        <v>13137</v>
      </c>
      <c r="I1709" t="s">
        <v>597</v>
      </c>
      <c r="J1709" t="s">
        <v>3942</v>
      </c>
      <c r="K1709">
        <v>1753</v>
      </c>
      <c r="L1709" t="s">
        <v>874</v>
      </c>
      <c r="M1709" t="s">
        <v>3943</v>
      </c>
      <c r="N1709" t="s">
        <v>5745</v>
      </c>
      <c r="O1709" t="s">
        <v>5746</v>
      </c>
      <c r="P1709" t="s">
        <v>5750</v>
      </c>
      <c r="Q1709" t="s">
        <v>642</v>
      </c>
      <c r="R1709">
        <v>30</v>
      </c>
      <c r="S1709">
        <v>30</v>
      </c>
      <c r="T1709">
        <v>41</v>
      </c>
      <c r="U1709">
        <v>22</v>
      </c>
      <c r="V1709">
        <v>22</v>
      </c>
      <c r="W1709">
        <v>21</v>
      </c>
      <c r="Z1709">
        <v>1E-4</v>
      </c>
      <c r="AA1709">
        <v>1E-4</v>
      </c>
      <c r="AB1709">
        <v>6.4999999999999997E-3</v>
      </c>
      <c r="AC1709">
        <v>1.7500000000000002E-2</v>
      </c>
      <c r="AD1709">
        <v>4.7000000000000002E-3</v>
      </c>
      <c r="AE1709">
        <v>0.78590000000000004</v>
      </c>
      <c r="AF1709">
        <v>9.5399999999999999E-2</v>
      </c>
      <c r="AG1709">
        <v>5.1799999999999999E-2</v>
      </c>
      <c r="AH1709">
        <v>6.7999999999999996E-3</v>
      </c>
      <c r="AI1709">
        <v>1.4800000000000001E-2</v>
      </c>
      <c r="AJ1709">
        <v>4.1000000000000003E-3</v>
      </c>
      <c r="AK1709">
        <v>4.4000000000000003E-3</v>
      </c>
      <c r="AL1709">
        <v>3.5000000000000001E-3</v>
      </c>
      <c r="AM1709">
        <v>4.4000000000000003E-3</v>
      </c>
      <c r="AN1709">
        <v>0</v>
      </c>
      <c r="AO1709">
        <v>0</v>
      </c>
      <c r="AP1709">
        <v>0</v>
      </c>
      <c r="BK1709">
        <v>0</v>
      </c>
      <c r="BL1709">
        <v>0</v>
      </c>
      <c r="BM1709">
        <v>0</v>
      </c>
      <c r="BN1709">
        <v>0</v>
      </c>
      <c r="BO1709">
        <v>0</v>
      </c>
      <c r="BP1709">
        <v>0</v>
      </c>
      <c r="BQ1709">
        <v>0</v>
      </c>
      <c r="BR1709">
        <v>0</v>
      </c>
      <c r="BS1709">
        <v>0</v>
      </c>
      <c r="BT1709">
        <v>0</v>
      </c>
      <c r="BU1709">
        <v>0</v>
      </c>
      <c r="BV1709">
        <v>0.74399999999999999</v>
      </c>
      <c r="BW1709">
        <v>0.91184639999999995</v>
      </c>
      <c r="BX1709">
        <v>21.5</v>
      </c>
      <c r="BY1709">
        <v>4628</v>
      </c>
      <c r="BZ1709">
        <v>223.2</v>
      </c>
      <c r="CB1709">
        <v>96.7</v>
      </c>
      <c r="CC1709">
        <v>3.3388001730000001</v>
      </c>
      <c r="CD1709">
        <v>3.3359621920000002</v>
      </c>
      <c r="CE1709">
        <v>192.89</v>
      </c>
      <c r="CF1709" t="s">
        <v>673</v>
      </c>
      <c r="CG1709">
        <v>4700</v>
      </c>
      <c r="CH1709" t="s">
        <v>5420</v>
      </c>
      <c r="CJ1709" t="s">
        <v>3945</v>
      </c>
      <c r="CL1709">
        <v>1121</v>
      </c>
      <c r="CM1709">
        <v>1151.5</v>
      </c>
      <c r="CU1709">
        <v>786.5</v>
      </c>
      <c r="CV1709">
        <v>782.3</v>
      </c>
      <c r="CW1709" t="s">
        <v>5753</v>
      </c>
      <c r="CX1709">
        <v>0</v>
      </c>
      <c r="CY1709" t="s">
        <v>677</v>
      </c>
    </row>
    <row r="1710" spans="1:103" hidden="1">
      <c r="A1710" t="str">
        <f t="shared" si="22"/>
        <v>200/B-002-F/094-A-14/00</v>
      </c>
      <c r="B1710">
        <v>52680</v>
      </c>
      <c r="C1710" t="s">
        <v>3946</v>
      </c>
      <c r="D1710" t="s">
        <v>592</v>
      </c>
      <c r="E1710" t="s">
        <v>3163</v>
      </c>
      <c r="F1710" t="s">
        <v>594</v>
      </c>
      <c r="G1710" t="s">
        <v>5757</v>
      </c>
      <c r="H1710">
        <v>16916</v>
      </c>
      <c r="I1710" t="s">
        <v>597</v>
      </c>
      <c r="J1710" t="s">
        <v>3068</v>
      </c>
      <c r="K1710">
        <v>2026</v>
      </c>
      <c r="L1710" t="s">
        <v>874</v>
      </c>
      <c r="M1710" t="s">
        <v>3900</v>
      </c>
      <c r="N1710" t="s">
        <v>5745</v>
      </c>
      <c r="O1710" t="s">
        <v>5746</v>
      </c>
      <c r="P1710" t="s">
        <v>5750</v>
      </c>
      <c r="Q1710" t="s">
        <v>642</v>
      </c>
      <c r="R1710">
        <v>100</v>
      </c>
      <c r="S1710">
        <v>100</v>
      </c>
      <c r="T1710">
        <v>119</v>
      </c>
      <c r="U1710">
        <v>20</v>
      </c>
      <c r="V1710">
        <v>20</v>
      </c>
      <c r="W1710">
        <v>21</v>
      </c>
      <c r="Z1710" t="s">
        <v>607</v>
      </c>
      <c r="AA1710">
        <v>1E-4</v>
      </c>
      <c r="AB1710">
        <v>3.0000000000000001E-3</v>
      </c>
      <c r="AC1710">
        <v>2.1299999999999999E-2</v>
      </c>
      <c r="AD1710">
        <v>7.1999999999999998E-3</v>
      </c>
      <c r="AE1710">
        <v>0.82589999999999997</v>
      </c>
      <c r="AF1710">
        <v>8.0500000000000002E-2</v>
      </c>
      <c r="AG1710">
        <v>3.2899999999999999E-2</v>
      </c>
      <c r="AH1710">
        <v>5.4000000000000003E-3</v>
      </c>
      <c r="AI1710">
        <v>1.01E-2</v>
      </c>
      <c r="AJ1710">
        <v>3.2000000000000002E-3</v>
      </c>
      <c r="AK1710">
        <v>3.2000000000000002E-3</v>
      </c>
      <c r="AL1710">
        <v>3.0999999999999999E-3</v>
      </c>
      <c r="AM1710">
        <v>4.1000000000000003E-3</v>
      </c>
      <c r="AN1710">
        <v>0</v>
      </c>
      <c r="AO1710">
        <v>0</v>
      </c>
      <c r="AP1710">
        <v>0</v>
      </c>
      <c r="BK1710">
        <v>0</v>
      </c>
      <c r="BL1710">
        <v>0</v>
      </c>
      <c r="BM1710">
        <v>0</v>
      </c>
      <c r="BN1710">
        <v>0</v>
      </c>
      <c r="BO1710">
        <v>0</v>
      </c>
      <c r="BP1710">
        <v>0</v>
      </c>
      <c r="BQ1710">
        <v>0</v>
      </c>
      <c r="BR1710">
        <v>0</v>
      </c>
      <c r="BS1710">
        <v>0</v>
      </c>
      <c r="BT1710">
        <v>0</v>
      </c>
      <c r="BU1710">
        <v>0</v>
      </c>
      <c r="BV1710">
        <v>0.70699999999999996</v>
      </c>
      <c r="BW1710">
        <v>0.86649920000000002</v>
      </c>
      <c r="BX1710">
        <v>20.399999999999999</v>
      </c>
      <c r="BY1710">
        <v>4665.1000000000004</v>
      </c>
      <c r="BZ1710">
        <v>217.1</v>
      </c>
      <c r="CB1710">
        <v>96.6</v>
      </c>
      <c r="CC1710">
        <v>3.3353474319999998</v>
      </c>
      <c r="CD1710">
        <v>3.332512387</v>
      </c>
      <c r="CE1710">
        <v>192.1</v>
      </c>
      <c r="CF1710" t="s">
        <v>673</v>
      </c>
      <c r="CG1710">
        <v>7200</v>
      </c>
      <c r="CH1710" t="s">
        <v>5407</v>
      </c>
      <c r="CJ1710" t="s">
        <v>3072</v>
      </c>
      <c r="CU1710">
        <v>735</v>
      </c>
      <c r="CV1710">
        <v>731.3</v>
      </c>
      <c r="CW1710" t="s">
        <v>5753</v>
      </c>
      <c r="CX1710">
        <v>2100</v>
      </c>
      <c r="CY1710" t="s">
        <v>677</v>
      </c>
    </row>
    <row r="1711" spans="1:103" hidden="1">
      <c r="A1711" t="str">
        <f t="shared" si="22"/>
        <v>200/D-017-C/094-A-14/00</v>
      </c>
      <c r="B1711">
        <v>52705</v>
      </c>
      <c r="C1711" t="s">
        <v>3897</v>
      </c>
      <c r="D1711" t="s">
        <v>592</v>
      </c>
      <c r="E1711" t="s">
        <v>3163</v>
      </c>
      <c r="F1711" t="s">
        <v>594</v>
      </c>
      <c r="G1711" t="s">
        <v>5758</v>
      </c>
      <c r="H1711">
        <v>17592</v>
      </c>
      <c r="I1711" t="s">
        <v>597</v>
      </c>
      <c r="J1711" t="s">
        <v>3899</v>
      </c>
      <c r="K1711">
        <v>384</v>
      </c>
      <c r="L1711" t="s">
        <v>874</v>
      </c>
      <c r="M1711" t="s">
        <v>3900</v>
      </c>
      <c r="N1711" t="s">
        <v>5759</v>
      </c>
      <c r="O1711" t="s">
        <v>5745</v>
      </c>
      <c r="P1711" t="s">
        <v>5760</v>
      </c>
      <c r="Q1711" t="s">
        <v>642</v>
      </c>
      <c r="R1711">
        <v>100</v>
      </c>
      <c r="S1711">
        <v>100</v>
      </c>
      <c r="T1711">
        <v>107</v>
      </c>
      <c r="U1711">
        <v>21</v>
      </c>
      <c r="V1711">
        <v>21</v>
      </c>
      <c r="W1711">
        <v>21</v>
      </c>
      <c r="Z1711" t="s">
        <v>607</v>
      </c>
      <c r="AA1711">
        <v>1E-4</v>
      </c>
      <c r="AB1711">
        <v>3.3999999999999998E-3</v>
      </c>
      <c r="AC1711">
        <v>2.7E-2</v>
      </c>
      <c r="AD1711">
        <v>7.6E-3</v>
      </c>
      <c r="AE1711">
        <v>0.7974</v>
      </c>
      <c r="AF1711">
        <v>8.43E-2</v>
      </c>
      <c r="AG1711">
        <v>3.8800000000000001E-2</v>
      </c>
      <c r="AH1711">
        <v>7.1000000000000004E-3</v>
      </c>
      <c r="AI1711">
        <v>1.3100000000000001E-2</v>
      </c>
      <c r="AJ1711">
        <v>4.4999999999999997E-3</v>
      </c>
      <c r="AK1711">
        <v>4.5999999999999999E-3</v>
      </c>
      <c r="AL1711">
        <v>4.4999999999999997E-3</v>
      </c>
      <c r="AM1711">
        <v>7.6E-3</v>
      </c>
      <c r="AN1711">
        <v>0</v>
      </c>
      <c r="AO1711">
        <v>0</v>
      </c>
      <c r="AP1711">
        <v>0</v>
      </c>
      <c r="BK1711">
        <v>0</v>
      </c>
      <c r="BL1711">
        <v>0</v>
      </c>
      <c r="BM1711">
        <v>0</v>
      </c>
      <c r="BN1711">
        <v>0</v>
      </c>
      <c r="BO1711">
        <v>0</v>
      </c>
      <c r="BP1711">
        <v>0</v>
      </c>
      <c r="BQ1711">
        <v>0</v>
      </c>
      <c r="BR1711">
        <v>0</v>
      </c>
      <c r="BS1711">
        <v>0</v>
      </c>
      <c r="BT1711">
        <v>0</v>
      </c>
      <c r="BU1711">
        <v>0</v>
      </c>
      <c r="BV1711">
        <v>0.747</v>
      </c>
      <c r="BW1711">
        <v>0.91552319999999998</v>
      </c>
      <c r="BX1711">
        <v>21.6</v>
      </c>
      <c r="BY1711">
        <v>4667.6000000000004</v>
      </c>
      <c r="BZ1711">
        <v>222.9</v>
      </c>
      <c r="CB1711">
        <v>98.5</v>
      </c>
      <c r="CC1711">
        <v>3.4009495040000002</v>
      </c>
      <c r="CD1711">
        <v>3.3980586970000002</v>
      </c>
      <c r="CE1711">
        <v>194.34</v>
      </c>
      <c r="CF1711" t="s">
        <v>673</v>
      </c>
      <c r="CG1711">
        <v>7600</v>
      </c>
      <c r="CH1711" t="s">
        <v>5380</v>
      </c>
      <c r="CJ1711" t="s">
        <v>3902</v>
      </c>
      <c r="CL1711">
        <v>1096.5999999999999</v>
      </c>
      <c r="CM1711">
        <v>1131.0999999999999</v>
      </c>
      <c r="CU1711">
        <v>747</v>
      </c>
      <c r="CV1711">
        <v>743.9</v>
      </c>
      <c r="CW1711" t="s">
        <v>5761</v>
      </c>
      <c r="CX1711">
        <v>3800</v>
      </c>
      <c r="CY1711" t="s">
        <v>677</v>
      </c>
    </row>
    <row r="1712" spans="1:103" hidden="1">
      <c r="A1712" t="str">
        <f t="shared" si="22"/>
        <v>200/A-013-E/094-A-14/00</v>
      </c>
      <c r="B1712">
        <v>52727</v>
      </c>
      <c r="C1712" t="s">
        <v>5762</v>
      </c>
      <c r="D1712" t="s">
        <v>592</v>
      </c>
      <c r="E1712" t="s">
        <v>3163</v>
      </c>
      <c r="F1712" t="s">
        <v>594</v>
      </c>
      <c r="G1712" t="s">
        <v>5763</v>
      </c>
      <c r="H1712">
        <v>12914</v>
      </c>
      <c r="I1712" t="s">
        <v>597</v>
      </c>
      <c r="J1712" t="s">
        <v>5414</v>
      </c>
      <c r="K1712">
        <v>8889</v>
      </c>
      <c r="L1712" t="s">
        <v>874</v>
      </c>
      <c r="M1712" t="s">
        <v>3888</v>
      </c>
      <c r="N1712" t="s">
        <v>5759</v>
      </c>
      <c r="O1712" t="s">
        <v>5745</v>
      </c>
      <c r="P1712" t="s">
        <v>5760</v>
      </c>
      <c r="Q1712" t="s">
        <v>642</v>
      </c>
      <c r="R1712">
        <v>500</v>
      </c>
      <c r="S1712">
        <v>500</v>
      </c>
      <c r="T1712">
        <v>273</v>
      </c>
      <c r="U1712">
        <v>23</v>
      </c>
      <c r="V1712">
        <v>23</v>
      </c>
      <c r="W1712">
        <v>22</v>
      </c>
      <c r="Z1712" t="s">
        <v>607</v>
      </c>
      <c r="AA1712">
        <v>1E-4</v>
      </c>
      <c r="AB1712">
        <v>3.2000000000000002E-3</v>
      </c>
      <c r="AC1712">
        <v>3.73E-2</v>
      </c>
      <c r="AD1712">
        <v>2.7699999999999999E-2</v>
      </c>
      <c r="AE1712">
        <v>0.80889999999999995</v>
      </c>
      <c r="AF1712">
        <v>7.51E-2</v>
      </c>
      <c r="AG1712">
        <v>2.5000000000000001E-2</v>
      </c>
      <c r="AH1712">
        <v>4.1999999999999997E-3</v>
      </c>
      <c r="AI1712">
        <v>8.3999999999999995E-3</v>
      </c>
      <c r="AJ1712">
        <v>2.5999999999999999E-3</v>
      </c>
      <c r="AK1712">
        <v>2.7000000000000001E-3</v>
      </c>
      <c r="AL1712">
        <v>2.3E-3</v>
      </c>
      <c r="AM1712">
        <v>2.5000000000000001E-3</v>
      </c>
      <c r="AN1712">
        <v>0</v>
      </c>
      <c r="AO1712">
        <v>0</v>
      </c>
      <c r="AP1712">
        <v>0</v>
      </c>
      <c r="BK1712">
        <v>0</v>
      </c>
      <c r="BL1712">
        <v>0</v>
      </c>
      <c r="BM1712">
        <v>0</v>
      </c>
      <c r="BN1712">
        <v>0</v>
      </c>
      <c r="BO1712">
        <v>0</v>
      </c>
      <c r="BP1712">
        <v>0</v>
      </c>
      <c r="BQ1712">
        <v>0</v>
      </c>
      <c r="BR1712">
        <v>0</v>
      </c>
      <c r="BS1712">
        <v>0</v>
      </c>
      <c r="BT1712">
        <v>0</v>
      </c>
      <c r="BU1712">
        <v>0</v>
      </c>
      <c r="BV1712">
        <v>0.71299999999999997</v>
      </c>
      <c r="BW1712">
        <v>0.87385279999999999</v>
      </c>
      <c r="BX1712">
        <v>20.6</v>
      </c>
      <c r="BY1712">
        <v>4807.3999999999996</v>
      </c>
      <c r="BZ1712">
        <v>218.7</v>
      </c>
      <c r="CB1712">
        <v>101</v>
      </c>
      <c r="CC1712">
        <v>3.4872680190000001</v>
      </c>
      <c r="CD1712">
        <v>3.484303841</v>
      </c>
      <c r="CE1712">
        <v>202.08</v>
      </c>
      <c r="CF1712" t="s">
        <v>673</v>
      </c>
      <c r="CG1712">
        <v>27700</v>
      </c>
      <c r="CH1712" t="s">
        <v>5415</v>
      </c>
      <c r="CJ1712" t="s">
        <v>5764</v>
      </c>
      <c r="CL1712">
        <v>1240</v>
      </c>
      <c r="CM1712">
        <v>2100</v>
      </c>
      <c r="CU1712">
        <v>789.8</v>
      </c>
      <c r="CV1712">
        <v>786</v>
      </c>
      <c r="CW1712" t="s">
        <v>5761</v>
      </c>
      <c r="CX1712">
        <v>25500</v>
      </c>
      <c r="CY1712" t="s">
        <v>677</v>
      </c>
    </row>
    <row r="1713" spans="1:103" hidden="1">
      <c r="A1713" t="str">
        <f t="shared" si="22"/>
        <v>200/D-004-E/094-A-14/00</v>
      </c>
      <c r="B1713">
        <v>52702</v>
      </c>
      <c r="C1713" t="s">
        <v>3905</v>
      </c>
      <c r="D1713" t="s">
        <v>592</v>
      </c>
      <c r="E1713" t="s">
        <v>3163</v>
      </c>
      <c r="F1713" t="s">
        <v>594</v>
      </c>
      <c r="G1713" t="s">
        <v>5765</v>
      </c>
      <c r="H1713">
        <v>21059</v>
      </c>
      <c r="I1713" t="s">
        <v>597</v>
      </c>
      <c r="J1713" t="s">
        <v>3907</v>
      </c>
      <c r="K1713">
        <v>5754</v>
      </c>
      <c r="L1713" t="s">
        <v>874</v>
      </c>
      <c r="M1713" t="s">
        <v>3894</v>
      </c>
      <c r="N1713" t="s">
        <v>5759</v>
      </c>
      <c r="O1713" t="s">
        <v>5745</v>
      </c>
      <c r="P1713" t="s">
        <v>5760</v>
      </c>
      <c r="Q1713" t="s">
        <v>642</v>
      </c>
      <c r="R1713">
        <v>350</v>
      </c>
      <c r="S1713">
        <v>350</v>
      </c>
      <c r="T1713">
        <v>319</v>
      </c>
      <c r="U1713">
        <v>22</v>
      </c>
      <c r="V1713">
        <v>22</v>
      </c>
      <c r="W1713">
        <v>22</v>
      </c>
      <c r="Z1713">
        <v>1E-4</v>
      </c>
      <c r="AA1713">
        <v>1E-4</v>
      </c>
      <c r="AB1713">
        <v>3.3999999999999998E-3</v>
      </c>
      <c r="AC1713">
        <v>2.35E-2</v>
      </c>
      <c r="AD1713">
        <v>8.6E-3</v>
      </c>
      <c r="AE1713">
        <v>0.83189999999999997</v>
      </c>
      <c r="AF1713">
        <v>7.46E-2</v>
      </c>
      <c r="AG1713">
        <v>2.7900000000000001E-2</v>
      </c>
      <c r="AH1713">
        <v>5.1000000000000004E-3</v>
      </c>
      <c r="AI1713">
        <v>8.9999999999999993E-3</v>
      </c>
      <c r="AJ1713">
        <v>3.2000000000000002E-3</v>
      </c>
      <c r="AK1713">
        <v>3.2000000000000002E-3</v>
      </c>
      <c r="AL1713">
        <v>3.3999999999999998E-3</v>
      </c>
      <c r="AM1713">
        <v>6.0000000000000001E-3</v>
      </c>
      <c r="AN1713">
        <v>0</v>
      </c>
      <c r="AO1713">
        <v>0</v>
      </c>
      <c r="AP1713">
        <v>0</v>
      </c>
      <c r="BK1713">
        <v>0</v>
      </c>
      <c r="BL1713">
        <v>0</v>
      </c>
      <c r="BM1713">
        <v>0</v>
      </c>
      <c r="BN1713">
        <v>0</v>
      </c>
      <c r="BO1713">
        <v>0</v>
      </c>
      <c r="BP1713">
        <v>0</v>
      </c>
      <c r="BQ1713">
        <v>0</v>
      </c>
      <c r="BR1713">
        <v>0</v>
      </c>
      <c r="BS1713">
        <v>0</v>
      </c>
      <c r="BT1713">
        <v>0</v>
      </c>
      <c r="BU1713">
        <v>0</v>
      </c>
      <c r="BV1713">
        <v>0.70699999999999996</v>
      </c>
      <c r="BW1713">
        <v>0.86649920000000002</v>
      </c>
      <c r="BX1713">
        <v>20.399999999999999</v>
      </c>
      <c r="BY1713">
        <v>4674.8</v>
      </c>
      <c r="BZ1713">
        <v>216.4</v>
      </c>
      <c r="CB1713">
        <v>100</v>
      </c>
      <c r="CC1713">
        <v>3.452740613</v>
      </c>
      <c r="CD1713">
        <v>3.449805783</v>
      </c>
      <c r="CE1713">
        <v>198.74</v>
      </c>
      <c r="CF1713" t="s">
        <v>673</v>
      </c>
      <c r="CG1713">
        <v>8600</v>
      </c>
      <c r="CH1713" t="s">
        <v>5428</v>
      </c>
      <c r="CJ1713" t="s">
        <v>3909</v>
      </c>
      <c r="CL1713">
        <v>1135.5</v>
      </c>
      <c r="CM1713">
        <v>1158</v>
      </c>
      <c r="CU1713">
        <v>770.4</v>
      </c>
      <c r="CV1713">
        <v>766</v>
      </c>
      <c r="CW1713" t="s">
        <v>5761</v>
      </c>
      <c r="CX1713">
        <v>6000</v>
      </c>
      <c r="CY1713" t="s">
        <v>677</v>
      </c>
    </row>
    <row r="1714" spans="1:103" hidden="1">
      <c r="A1714" t="str">
        <f t="shared" si="22"/>
        <v>200/B-078-C/094-A-14/00</v>
      </c>
      <c r="B1714">
        <v>52686</v>
      </c>
      <c r="C1714" t="s">
        <v>3891</v>
      </c>
      <c r="D1714" t="s">
        <v>592</v>
      </c>
      <c r="E1714" t="s">
        <v>3163</v>
      </c>
      <c r="F1714" t="s">
        <v>594</v>
      </c>
      <c r="G1714" t="s">
        <v>5766</v>
      </c>
      <c r="H1714">
        <v>18491</v>
      </c>
      <c r="I1714" t="s">
        <v>597</v>
      </c>
      <c r="J1714" t="s">
        <v>3893</v>
      </c>
      <c r="K1714">
        <v>89</v>
      </c>
      <c r="L1714" t="s">
        <v>874</v>
      </c>
      <c r="M1714" t="s">
        <v>3894</v>
      </c>
      <c r="N1714" t="s">
        <v>5759</v>
      </c>
      <c r="O1714" t="s">
        <v>5745</v>
      </c>
      <c r="P1714" t="s">
        <v>5760</v>
      </c>
      <c r="Q1714" t="s">
        <v>642</v>
      </c>
      <c r="R1714">
        <v>250</v>
      </c>
      <c r="S1714">
        <v>250</v>
      </c>
      <c r="T1714">
        <v>206</v>
      </c>
      <c r="U1714">
        <v>22</v>
      </c>
      <c r="V1714">
        <v>22</v>
      </c>
      <c r="W1714">
        <v>22</v>
      </c>
      <c r="Z1714" t="s">
        <v>607</v>
      </c>
      <c r="AA1714">
        <v>1E-4</v>
      </c>
      <c r="AB1714">
        <v>8.5000000000000006E-3</v>
      </c>
      <c r="AC1714">
        <v>2.2800000000000001E-2</v>
      </c>
      <c r="AD1714">
        <v>6.6E-3</v>
      </c>
      <c r="AE1714">
        <v>0.82630000000000003</v>
      </c>
      <c r="AF1714">
        <v>7.8200000000000006E-2</v>
      </c>
      <c r="AG1714">
        <v>3.09E-2</v>
      </c>
      <c r="AH1714">
        <v>5.1999999999999998E-3</v>
      </c>
      <c r="AI1714">
        <v>9.2999999999999992E-3</v>
      </c>
      <c r="AJ1714">
        <v>3.0000000000000001E-3</v>
      </c>
      <c r="AK1714">
        <v>2.8999999999999998E-3</v>
      </c>
      <c r="AL1714">
        <v>2.5999999999999999E-3</v>
      </c>
      <c r="AM1714">
        <v>3.5999999999999999E-3</v>
      </c>
      <c r="AN1714">
        <v>0</v>
      </c>
      <c r="AO1714">
        <v>0</v>
      </c>
      <c r="AP1714">
        <v>0</v>
      </c>
      <c r="BK1714">
        <v>0</v>
      </c>
      <c r="BL1714">
        <v>0</v>
      </c>
      <c r="BM1714">
        <v>0</v>
      </c>
      <c r="BN1714">
        <v>0</v>
      </c>
      <c r="BO1714">
        <v>0</v>
      </c>
      <c r="BP1714">
        <v>0</v>
      </c>
      <c r="BQ1714">
        <v>0</v>
      </c>
      <c r="BR1714">
        <v>0</v>
      </c>
      <c r="BS1714">
        <v>0</v>
      </c>
      <c r="BT1714">
        <v>0</v>
      </c>
      <c r="BU1714">
        <v>0</v>
      </c>
      <c r="BV1714">
        <v>0.70199999999999996</v>
      </c>
      <c r="BW1714">
        <v>0.8603712</v>
      </c>
      <c r="BX1714">
        <v>20.3</v>
      </c>
      <c r="BY1714">
        <v>4662.8999999999996</v>
      </c>
      <c r="BZ1714">
        <v>215.4</v>
      </c>
      <c r="CB1714">
        <v>97</v>
      </c>
      <c r="CC1714">
        <v>3.3491583939999998</v>
      </c>
      <c r="CD1714">
        <v>3.3463116099999999</v>
      </c>
      <c r="CE1714">
        <v>193.16</v>
      </c>
      <c r="CF1714" t="s">
        <v>673</v>
      </c>
      <c r="CG1714">
        <v>6600</v>
      </c>
      <c r="CH1714" t="s">
        <v>5422</v>
      </c>
      <c r="CJ1714" t="s">
        <v>3896</v>
      </c>
      <c r="CL1714">
        <v>1097.2</v>
      </c>
      <c r="CM1714">
        <v>1149</v>
      </c>
      <c r="CU1714">
        <v>793.7</v>
      </c>
      <c r="CV1714">
        <v>790.9</v>
      </c>
      <c r="CW1714" t="s">
        <v>5761</v>
      </c>
      <c r="CX1714">
        <v>2200</v>
      </c>
      <c r="CY1714" t="s">
        <v>677</v>
      </c>
    </row>
    <row r="1715" spans="1:103" hidden="1">
      <c r="A1715" t="str">
        <f t="shared" si="22"/>
        <v>200/D-089-C/094-A-14/00</v>
      </c>
      <c r="B1715">
        <v>52714</v>
      </c>
      <c r="C1715" t="s">
        <v>3910</v>
      </c>
      <c r="D1715" t="s">
        <v>592</v>
      </c>
      <c r="E1715" t="s">
        <v>3163</v>
      </c>
      <c r="F1715" t="s">
        <v>594</v>
      </c>
      <c r="G1715" t="s">
        <v>5767</v>
      </c>
      <c r="H1715">
        <v>14912</v>
      </c>
      <c r="I1715" t="s">
        <v>597</v>
      </c>
      <c r="J1715" t="s">
        <v>3912</v>
      </c>
      <c r="K1715">
        <v>268</v>
      </c>
      <c r="L1715" t="s">
        <v>874</v>
      </c>
      <c r="M1715" t="s">
        <v>3894</v>
      </c>
      <c r="N1715" t="s">
        <v>5759</v>
      </c>
      <c r="O1715" t="s">
        <v>5745</v>
      </c>
      <c r="P1715" t="s">
        <v>5760</v>
      </c>
      <c r="Q1715" t="s">
        <v>642</v>
      </c>
      <c r="R1715">
        <v>260</v>
      </c>
      <c r="S1715">
        <v>260</v>
      </c>
      <c r="T1715">
        <v>228</v>
      </c>
      <c r="U1715">
        <v>24</v>
      </c>
      <c r="V1715">
        <v>24</v>
      </c>
      <c r="W1715">
        <v>22</v>
      </c>
      <c r="Z1715">
        <v>1E-4</v>
      </c>
      <c r="AA1715">
        <v>1E-4</v>
      </c>
      <c r="AB1715">
        <v>7.3000000000000001E-3</v>
      </c>
      <c r="AC1715">
        <v>2.2499999999999999E-2</v>
      </c>
      <c r="AD1715">
        <v>8.8999999999999999E-3</v>
      </c>
      <c r="AE1715">
        <v>0.82240000000000002</v>
      </c>
      <c r="AF1715">
        <v>7.8E-2</v>
      </c>
      <c r="AG1715">
        <v>3.15E-2</v>
      </c>
      <c r="AH1715">
        <v>5.3E-3</v>
      </c>
      <c r="AI1715">
        <v>9.4999999999999998E-3</v>
      </c>
      <c r="AJ1715">
        <v>3.0999999999999999E-3</v>
      </c>
      <c r="AK1715">
        <v>3.0999999999999999E-3</v>
      </c>
      <c r="AL1715">
        <v>3.0000000000000001E-3</v>
      </c>
      <c r="AM1715">
        <v>5.1999999999999998E-3</v>
      </c>
      <c r="AN1715">
        <v>0</v>
      </c>
      <c r="AO1715">
        <v>0</v>
      </c>
      <c r="AP1715">
        <v>0</v>
      </c>
      <c r="BK1715">
        <v>0</v>
      </c>
      <c r="BL1715">
        <v>0</v>
      </c>
      <c r="BM1715">
        <v>0</v>
      </c>
      <c r="BN1715">
        <v>0</v>
      </c>
      <c r="BO1715">
        <v>0</v>
      </c>
      <c r="BP1715">
        <v>0</v>
      </c>
      <c r="BQ1715">
        <v>0</v>
      </c>
      <c r="BR1715">
        <v>0</v>
      </c>
      <c r="BS1715">
        <v>0</v>
      </c>
      <c r="BT1715">
        <v>0</v>
      </c>
      <c r="BU1715">
        <v>0</v>
      </c>
      <c r="BV1715">
        <v>0.71099999999999997</v>
      </c>
      <c r="BW1715">
        <v>0.8714016</v>
      </c>
      <c r="BX1715">
        <v>20.5</v>
      </c>
      <c r="BY1715">
        <v>4669.5</v>
      </c>
      <c r="BZ1715">
        <v>216.9</v>
      </c>
      <c r="CB1715">
        <v>98.6</v>
      </c>
      <c r="CC1715">
        <v>3.4044022439999999</v>
      </c>
      <c r="CD1715">
        <v>3.401508502</v>
      </c>
      <c r="CE1715">
        <v>195.79</v>
      </c>
      <c r="CF1715" t="s">
        <v>673</v>
      </c>
      <c r="CG1715">
        <v>8900</v>
      </c>
      <c r="CH1715" t="s">
        <v>5424</v>
      </c>
      <c r="CJ1715" t="s">
        <v>3914</v>
      </c>
      <c r="CU1715">
        <v>825.1</v>
      </c>
      <c r="CV1715">
        <v>821.8</v>
      </c>
      <c r="CW1715" t="s">
        <v>5761</v>
      </c>
      <c r="CX1715">
        <v>7700</v>
      </c>
      <c r="CY1715" t="s">
        <v>677</v>
      </c>
    </row>
    <row r="1716" spans="1:103" hidden="1">
      <c r="A1716" t="str">
        <f t="shared" si="22"/>
        <v>200/B-091-D/094-A-14/00</v>
      </c>
      <c r="B1716">
        <v>52691</v>
      </c>
      <c r="C1716" t="s">
        <v>3918</v>
      </c>
      <c r="D1716" t="s">
        <v>592</v>
      </c>
      <c r="E1716" t="s">
        <v>3163</v>
      </c>
      <c r="F1716" t="s">
        <v>594</v>
      </c>
      <c r="G1716" t="s">
        <v>5768</v>
      </c>
      <c r="H1716">
        <v>13043</v>
      </c>
      <c r="I1716" t="s">
        <v>597</v>
      </c>
      <c r="J1716" t="s">
        <v>3920</v>
      </c>
      <c r="K1716">
        <v>255</v>
      </c>
      <c r="L1716" t="s">
        <v>874</v>
      </c>
      <c r="M1716" t="s">
        <v>3894</v>
      </c>
      <c r="N1716" t="s">
        <v>5759</v>
      </c>
      <c r="O1716" t="s">
        <v>5745</v>
      </c>
      <c r="P1716" t="s">
        <v>5760</v>
      </c>
      <c r="Q1716" t="s">
        <v>642</v>
      </c>
      <c r="R1716">
        <v>250</v>
      </c>
      <c r="S1716">
        <v>250</v>
      </c>
      <c r="T1716">
        <v>228</v>
      </c>
      <c r="U1716">
        <v>26</v>
      </c>
      <c r="V1716">
        <v>26</v>
      </c>
      <c r="W1716">
        <v>22</v>
      </c>
      <c r="Z1716" t="s">
        <v>607</v>
      </c>
      <c r="AA1716">
        <v>1E-4</v>
      </c>
      <c r="AB1716">
        <v>4.7000000000000002E-3</v>
      </c>
      <c r="AC1716">
        <v>2.53E-2</v>
      </c>
      <c r="AD1716">
        <v>8.5000000000000006E-3</v>
      </c>
      <c r="AE1716">
        <v>0.80110000000000003</v>
      </c>
      <c r="AF1716">
        <v>8.8700000000000001E-2</v>
      </c>
      <c r="AG1716">
        <v>3.7900000000000003E-2</v>
      </c>
      <c r="AH1716">
        <v>6.4999999999999997E-3</v>
      </c>
      <c r="AI1716">
        <v>1.23E-2</v>
      </c>
      <c r="AJ1716">
        <v>4.4999999999999997E-3</v>
      </c>
      <c r="AK1716">
        <v>3.5000000000000001E-3</v>
      </c>
      <c r="AL1716">
        <v>3.0000000000000001E-3</v>
      </c>
      <c r="AM1716">
        <v>3.8999999999999998E-3</v>
      </c>
      <c r="AN1716">
        <v>0</v>
      </c>
      <c r="AO1716">
        <v>0</v>
      </c>
      <c r="AP1716">
        <v>0</v>
      </c>
      <c r="BK1716">
        <v>0</v>
      </c>
      <c r="BL1716">
        <v>0</v>
      </c>
      <c r="BM1716">
        <v>0</v>
      </c>
      <c r="BN1716">
        <v>0</v>
      </c>
      <c r="BO1716">
        <v>0</v>
      </c>
      <c r="BP1716">
        <v>0</v>
      </c>
      <c r="BQ1716">
        <v>0</v>
      </c>
      <c r="BR1716">
        <v>0</v>
      </c>
      <c r="BS1716">
        <v>0</v>
      </c>
      <c r="BT1716">
        <v>0</v>
      </c>
      <c r="BU1716">
        <v>0</v>
      </c>
      <c r="BV1716">
        <v>0.72899999999999998</v>
      </c>
      <c r="BW1716">
        <v>0.89346239999999999</v>
      </c>
      <c r="BX1716">
        <v>21</v>
      </c>
      <c r="BY1716">
        <v>4675.8</v>
      </c>
      <c r="BZ1716">
        <v>220.5</v>
      </c>
      <c r="CB1716">
        <v>97.4</v>
      </c>
      <c r="CC1716">
        <v>3.3629693569999999</v>
      </c>
      <c r="CD1716">
        <v>3.3601108329999998</v>
      </c>
      <c r="CE1716">
        <v>194.17</v>
      </c>
      <c r="CF1716" t="s">
        <v>673</v>
      </c>
      <c r="CG1716">
        <v>8500</v>
      </c>
      <c r="CH1716" t="s">
        <v>5426</v>
      </c>
      <c r="CJ1716" t="s">
        <v>3922</v>
      </c>
      <c r="CL1716">
        <v>1137.8</v>
      </c>
      <c r="CM1716">
        <v>1157.3</v>
      </c>
      <c r="CU1716">
        <v>787.6</v>
      </c>
      <c r="CV1716">
        <v>783.3</v>
      </c>
      <c r="CW1716" t="s">
        <v>5761</v>
      </c>
      <c r="CX1716">
        <v>5400</v>
      </c>
      <c r="CY1716" t="s">
        <v>677</v>
      </c>
    </row>
    <row r="1717" spans="1:103">
      <c r="A1717" t="str">
        <f t="shared" si="22"/>
        <v>200/A-025-E/094-A-14/00</v>
      </c>
      <c r="B1717">
        <v>52675</v>
      </c>
      <c r="C1717" t="s">
        <v>3878</v>
      </c>
      <c r="D1717" t="s">
        <v>592</v>
      </c>
      <c r="E1717" t="s">
        <v>3163</v>
      </c>
      <c r="F1717" t="s">
        <v>594</v>
      </c>
      <c r="G1717" t="s">
        <v>5769</v>
      </c>
      <c r="H1717">
        <v>1857</v>
      </c>
      <c r="I1717" t="s">
        <v>597</v>
      </c>
      <c r="J1717" t="s">
        <v>3880</v>
      </c>
      <c r="K1717">
        <v>5023</v>
      </c>
      <c r="L1717" t="s">
        <v>874</v>
      </c>
      <c r="M1717" t="s">
        <v>3726</v>
      </c>
      <c r="N1717" t="s">
        <v>5759</v>
      </c>
      <c r="O1717" t="s">
        <v>5745</v>
      </c>
      <c r="P1717" t="s">
        <v>5760</v>
      </c>
      <c r="Q1717" t="s">
        <v>642</v>
      </c>
      <c r="R1717">
        <v>1100</v>
      </c>
      <c r="S1717">
        <v>1100</v>
      </c>
      <c r="T1717">
        <v>864</v>
      </c>
      <c r="U1717">
        <v>27</v>
      </c>
      <c r="V1717">
        <v>27</v>
      </c>
      <c r="W1717">
        <v>22</v>
      </c>
      <c r="Z1717" t="s">
        <v>607</v>
      </c>
      <c r="AA1717">
        <v>2.0000000000000001E-4</v>
      </c>
      <c r="AB1717">
        <v>5.4999999999999997E-3</v>
      </c>
      <c r="AC1717">
        <v>1.5100000000000001E-2</v>
      </c>
      <c r="AD1717" t="s">
        <v>607</v>
      </c>
      <c r="AE1717">
        <v>0.7923</v>
      </c>
      <c r="AF1717">
        <v>9.9199999999999997E-2</v>
      </c>
      <c r="AG1717">
        <v>5.5500000000000001E-2</v>
      </c>
      <c r="AH1717">
        <v>6.3E-3</v>
      </c>
      <c r="AI1717">
        <v>1.4500000000000001E-2</v>
      </c>
      <c r="AJ1717">
        <v>3.3999999999999998E-3</v>
      </c>
      <c r="AK1717">
        <v>3.7000000000000002E-3</v>
      </c>
      <c r="AL1717">
        <v>2.5999999999999999E-3</v>
      </c>
      <c r="AM1717">
        <v>1.6999999999999999E-3</v>
      </c>
      <c r="AN1717">
        <v>0</v>
      </c>
      <c r="AO1717">
        <v>0</v>
      </c>
      <c r="AP1717">
        <v>0</v>
      </c>
      <c r="BK1717">
        <v>0</v>
      </c>
      <c r="BL1717">
        <v>0</v>
      </c>
      <c r="BM1717">
        <v>0</v>
      </c>
      <c r="BN1717">
        <v>0</v>
      </c>
      <c r="BO1717">
        <v>0</v>
      </c>
      <c r="BP1717">
        <v>0</v>
      </c>
      <c r="BQ1717">
        <v>0</v>
      </c>
      <c r="BR1717">
        <v>0</v>
      </c>
      <c r="BS1717">
        <v>0</v>
      </c>
      <c r="BT1717">
        <v>0</v>
      </c>
      <c r="BU1717">
        <v>0</v>
      </c>
      <c r="BV1717">
        <v>0.73</v>
      </c>
      <c r="BW1717">
        <v>0.89468800000000004</v>
      </c>
      <c r="BX1717">
        <v>21.1</v>
      </c>
      <c r="BY1717">
        <v>4609.1000000000004</v>
      </c>
      <c r="BZ1717">
        <v>221.4</v>
      </c>
      <c r="CB1717">
        <v>88.6</v>
      </c>
      <c r="CC1717">
        <v>3.0591281829999999</v>
      </c>
      <c r="CD1717">
        <v>3.0565279240000001</v>
      </c>
      <c r="CE1717">
        <v>176.57</v>
      </c>
      <c r="CF1717" t="s">
        <v>609</v>
      </c>
      <c r="CG1717">
        <v>8</v>
      </c>
      <c r="CH1717" t="s">
        <v>5405</v>
      </c>
      <c r="CJ1717" t="s">
        <v>3883</v>
      </c>
      <c r="CL1717">
        <v>1145.5</v>
      </c>
      <c r="CM1717">
        <v>1178.5</v>
      </c>
      <c r="CU1717">
        <v>819.4</v>
      </c>
      <c r="CV1717">
        <v>814.4</v>
      </c>
      <c r="CW1717" t="s">
        <v>5761</v>
      </c>
      <c r="CX1717">
        <v>0</v>
      </c>
      <c r="CY1717" t="s">
        <v>677</v>
      </c>
    </row>
    <row r="1718" spans="1:103" hidden="1">
      <c r="B1718">
        <v>52717</v>
      </c>
      <c r="C1718" t="s">
        <v>5548</v>
      </c>
      <c r="D1718" t="s">
        <v>592</v>
      </c>
      <c r="E1718" t="s">
        <v>3163</v>
      </c>
      <c r="F1718" t="s">
        <v>594</v>
      </c>
      <c r="G1718" t="s">
        <v>5770</v>
      </c>
      <c r="H1718">
        <v>17923</v>
      </c>
      <c r="I1718" t="s">
        <v>616</v>
      </c>
      <c r="J1718" t="s">
        <v>667</v>
      </c>
      <c r="L1718" t="s">
        <v>874</v>
      </c>
      <c r="N1718" t="s">
        <v>5771</v>
      </c>
      <c r="O1718" t="s">
        <v>5772</v>
      </c>
      <c r="P1718" t="s">
        <v>5773</v>
      </c>
      <c r="Q1718" t="s">
        <v>5350</v>
      </c>
      <c r="R1718">
        <v>4900</v>
      </c>
      <c r="S1718">
        <v>4900</v>
      </c>
      <c r="T1718">
        <v>3654</v>
      </c>
      <c r="U1718">
        <v>20</v>
      </c>
      <c r="V1718">
        <v>20</v>
      </c>
      <c r="W1718">
        <v>22</v>
      </c>
      <c r="Y1718" t="s">
        <v>4034</v>
      </c>
      <c r="Z1718" t="s">
        <v>607</v>
      </c>
      <c r="AA1718">
        <v>1E-4</v>
      </c>
      <c r="AB1718">
        <v>2.2000000000000001E-3</v>
      </c>
      <c r="AC1718">
        <v>2.7199999999999998E-2</v>
      </c>
      <c r="AD1718">
        <v>1.4E-2</v>
      </c>
      <c r="AE1718">
        <v>0.82230000000000003</v>
      </c>
      <c r="AF1718">
        <v>7.8299999999999995E-2</v>
      </c>
      <c r="AG1718">
        <v>3.1899999999999998E-2</v>
      </c>
      <c r="AH1718">
        <v>5.1000000000000004E-3</v>
      </c>
      <c r="AI1718">
        <v>9.4000000000000004E-3</v>
      </c>
      <c r="AJ1718">
        <v>2.8E-3</v>
      </c>
      <c r="AK1718">
        <v>2.8E-3</v>
      </c>
      <c r="AL1718">
        <v>1.3500000000000001E-3</v>
      </c>
      <c r="AM1718">
        <v>2.9E-4</v>
      </c>
      <c r="AN1718">
        <v>2.9999999999999997E-4</v>
      </c>
      <c r="AO1718">
        <v>0</v>
      </c>
      <c r="AP1718">
        <v>0</v>
      </c>
      <c r="AQ1718" t="s">
        <v>606</v>
      </c>
      <c r="AR1718" t="s">
        <v>606</v>
      </c>
      <c r="AS1718" t="s">
        <v>606</v>
      </c>
      <c r="AT1718" t="s">
        <v>606</v>
      </c>
      <c r="AU1718" t="s">
        <v>606</v>
      </c>
      <c r="BK1718">
        <v>1.2999999999999999E-4</v>
      </c>
      <c r="BL1718">
        <v>6.0000000000000002E-5</v>
      </c>
      <c r="BM1718">
        <v>9.0000000000000006E-5</v>
      </c>
      <c r="BN1718">
        <v>0</v>
      </c>
      <c r="BO1718">
        <v>0</v>
      </c>
      <c r="BP1718">
        <v>0</v>
      </c>
      <c r="BQ1718">
        <v>0</v>
      </c>
      <c r="BR1718">
        <v>8.8999999999999995E-4</v>
      </c>
      <c r="BS1718">
        <v>2.7E-4</v>
      </c>
      <c r="BT1718">
        <v>3.1E-4</v>
      </c>
      <c r="BU1718">
        <v>2.1000000000000001E-4</v>
      </c>
      <c r="BV1718">
        <v>0.70299999999999996</v>
      </c>
      <c r="BW1718">
        <v>0.86159680000000005</v>
      </c>
      <c r="BX1718">
        <v>20.3</v>
      </c>
      <c r="BY1718">
        <v>4718.3999999999996</v>
      </c>
      <c r="BZ1718">
        <v>216.9</v>
      </c>
      <c r="CB1718">
        <v>93.7</v>
      </c>
      <c r="CC1718">
        <v>3.2352179539999999</v>
      </c>
      <c r="CD1718">
        <v>3.2324680190000001</v>
      </c>
      <c r="CE1718">
        <v>186.91</v>
      </c>
      <c r="CF1718" t="s">
        <v>673</v>
      </c>
      <c r="CG1718">
        <v>14000</v>
      </c>
      <c r="CH1718" t="s">
        <v>674</v>
      </c>
      <c r="CI1718" t="s">
        <v>157</v>
      </c>
      <c r="CJ1718" t="s">
        <v>675</v>
      </c>
      <c r="CW1718" t="s">
        <v>5774</v>
      </c>
      <c r="CX1718">
        <v>11500</v>
      </c>
      <c r="CY1718" t="s">
        <v>677</v>
      </c>
    </row>
    <row r="1719" spans="1:103" hidden="1">
      <c r="B1719">
        <v>73307</v>
      </c>
      <c r="C1719" t="s">
        <v>4091</v>
      </c>
      <c r="D1719" t="s">
        <v>592</v>
      </c>
      <c r="E1719" t="s">
        <v>3163</v>
      </c>
      <c r="F1719" t="s">
        <v>594</v>
      </c>
      <c r="G1719" t="s">
        <v>5775</v>
      </c>
      <c r="H1719">
        <v>7291</v>
      </c>
      <c r="I1719" t="s">
        <v>597</v>
      </c>
      <c r="J1719" t="s">
        <v>4093</v>
      </c>
      <c r="K1719">
        <v>8255</v>
      </c>
      <c r="L1719" t="s">
        <v>874</v>
      </c>
      <c r="M1719" t="s">
        <v>3726</v>
      </c>
      <c r="N1719" t="s">
        <v>5771</v>
      </c>
      <c r="O1719" t="s">
        <v>5772</v>
      </c>
      <c r="P1719" t="s">
        <v>5776</v>
      </c>
      <c r="Q1719" t="s">
        <v>823</v>
      </c>
      <c r="R1719">
        <v>500</v>
      </c>
      <c r="S1719">
        <v>500</v>
      </c>
      <c r="T1719">
        <v>380</v>
      </c>
      <c r="U1719">
        <v>19</v>
      </c>
      <c r="V1719">
        <v>19</v>
      </c>
      <c r="W1719">
        <v>22</v>
      </c>
      <c r="Z1719">
        <v>1E-4</v>
      </c>
      <c r="AA1719">
        <v>2.9999999999999997E-4</v>
      </c>
      <c r="AB1719">
        <v>6.6E-3</v>
      </c>
      <c r="AC1719">
        <v>1.5800000000000002E-2</v>
      </c>
      <c r="AD1719" t="s">
        <v>606</v>
      </c>
      <c r="AE1719">
        <v>0.80969999999999998</v>
      </c>
      <c r="AF1719">
        <v>8.1199999999999994E-2</v>
      </c>
      <c r="AG1719">
        <v>5.4100000000000002E-2</v>
      </c>
      <c r="AH1719">
        <v>5.7999999999999996E-3</v>
      </c>
      <c r="AI1719">
        <v>1.49E-2</v>
      </c>
      <c r="AJ1719">
        <v>3.2000000000000002E-3</v>
      </c>
      <c r="AK1719">
        <v>3.5999999999999999E-3</v>
      </c>
      <c r="AL1719">
        <v>2.3999999999999998E-3</v>
      </c>
      <c r="AM1719">
        <v>2.3E-3</v>
      </c>
      <c r="AN1719">
        <v>0</v>
      </c>
      <c r="AO1719">
        <v>0</v>
      </c>
      <c r="AP1719">
        <v>0</v>
      </c>
      <c r="BK1719">
        <v>0</v>
      </c>
      <c r="BL1719">
        <v>0</v>
      </c>
      <c r="BM1719">
        <v>0</v>
      </c>
      <c r="BN1719">
        <v>0</v>
      </c>
      <c r="BO1719">
        <v>0</v>
      </c>
      <c r="BP1719">
        <v>0</v>
      </c>
      <c r="BQ1719">
        <v>0</v>
      </c>
      <c r="BR1719">
        <v>0</v>
      </c>
      <c r="BS1719">
        <v>0</v>
      </c>
      <c r="BT1719">
        <v>0</v>
      </c>
      <c r="BU1719">
        <v>0</v>
      </c>
      <c r="BV1719">
        <v>0.72199999999999998</v>
      </c>
      <c r="BW1719">
        <v>0.88488319999999998</v>
      </c>
      <c r="BX1719">
        <v>20.8</v>
      </c>
      <c r="BY1719">
        <v>4604.1000000000004</v>
      </c>
      <c r="BZ1719">
        <v>219.2</v>
      </c>
      <c r="CB1719">
        <v>94.3</v>
      </c>
      <c r="CC1719">
        <v>3.255934398</v>
      </c>
      <c r="CD1719">
        <v>3.2531668539999998</v>
      </c>
      <c r="CE1719">
        <v>188.24</v>
      </c>
      <c r="CF1719" t="s">
        <v>609</v>
      </c>
      <c r="CG1719">
        <v>0</v>
      </c>
      <c r="CH1719" t="s">
        <v>5777</v>
      </c>
      <c r="CJ1719" t="s">
        <v>876</v>
      </c>
      <c r="CU1719">
        <v>726.4</v>
      </c>
      <c r="CV1719">
        <v>722.2</v>
      </c>
      <c r="CW1719" t="s">
        <v>5778</v>
      </c>
      <c r="CX1719">
        <v>0</v>
      </c>
      <c r="CY1719" t="s">
        <v>677</v>
      </c>
    </row>
    <row r="1720" spans="1:103" hidden="1">
      <c r="A1720" t="str">
        <f>2&amp;J1720</f>
        <v>200/D-093-K/094-A-11/00</v>
      </c>
      <c r="B1720">
        <v>85444</v>
      </c>
      <c r="C1720" t="s">
        <v>3079</v>
      </c>
      <c r="D1720" t="s">
        <v>592</v>
      </c>
      <c r="E1720" t="s">
        <v>3163</v>
      </c>
      <c r="F1720" t="s">
        <v>594</v>
      </c>
      <c r="G1720" t="s">
        <v>5779</v>
      </c>
      <c r="H1720">
        <v>19122</v>
      </c>
      <c r="I1720" t="s">
        <v>616</v>
      </c>
      <c r="J1720" t="s">
        <v>667</v>
      </c>
      <c r="L1720" t="s">
        <v>864</v>
      </c>
      <c r="N1720" t="s">
        <v>5771</v>
      </c>
      <c r="O1720" t="s">
        <v>5772</v>
      </c>
      <c r="P1720" t="s">
        <v>5776</v>
      </c>
      <c r="Q1720" t="s">
        <v>3742</v>
      </c>
      <c r="R1720">
        <v>340</v>
      </c>
      <c r="S1720">
        <v>340</v>
      </c>
      <c r="T1720">
        <v>230</v>
      </c>
      <c r="U1720">
        <v>14</v>
      </c>
      <c r="V1720">
        <v>14</v>
      </c>
      <c r="W1720">
        <v>21</v>
      </c>
      <c r="Z1720" t="s">
        <v>607</v>
      </c>
      <c r="AA1720">
        <v>1E-4</v>
      </c>
      <c r="AB1720">
        <v>4.0000000000000001E-3</v>
      </c>
      <c r="AC1720">
        <v>2.7099999999999999E-2</v>
      </c>
      <c r="AD1720">
        <v>1.6E-2</v>
      </c>
      <c r="AE1720">
        <v>0.81950000000000001</v>
      </c>
      <c r="AF1720">
        <v>7.8200000000000006E-2</v>
      </c>
      <c r="AG1720">
        <v>3.1899999999999998E-2</v>
      </c>
      <c r="AH1720">
        <v>5.3E-3</v>
      </c>
      <c r="AI1720">
        <v>6.7000000000000002E-3</v>
      </c>
      <c r="AJ1720">
        <v>3.0000000000000001E-3</v>
      </c>
      <c r="AK1720">
        <v>3.0000000000000001E-3</v>
      </c>
      <c r="AL1720">
        <v>1.4400000000000001E-3</v>
      </c>
      <c r="AM1720">
        <v>3.5E-4</v>
      </c>
      <c r="AN1720">
        <v>6.4000000000000005E-4</v>
      </c>
      <c r="AO1720">
        <v>4.0000000000000003E-5</v>
      </c>
      <c r="AP1720">
        <v>0</v>
      </c>
      <c r="AQ1720" t="s">
        <v>607</v>
      </c>
      <c r="AR1720" t="s">
        <v>606</v>
      </c>
      <c r="AS1720" t="s">
        <v>606</v>
      </c>
      <c r="AT1720" t="s">
        <v>606</v>
      </c>
      <c r="AU1720" t="s">
        <v>606</v>
      </c>
      <c r="BK1720">
        <v>2.1000000000000001E-4</v>
      </c>
      <c r="BL1720">
        <v>6.0000000000000002E-5</v>
      </c>
      <c r="BM1720">
        <v>2.1000000000000001E-4</v>
      </c>
      <c r="BN1720">
        <v>1.0000000000000001E-5</v>
      </c>
      <c r="BO1720">
        <v>1.0000000000000001E-5</v>
      </c>
      <c r="BP1720">
        <v>4.0000000000000003E-5</v>
      </c>
      <c r="BQ1720">
        <v>0</v>
      </c>
      <c r="BR1720">
        <v>1.1000000000000001E-3</v>
      </c>
      <c r="BS1720">
        <v>3.3E-4</v>
      </c>
      <c r="BT1720">
        <v>4.0999999999999999E-4</v>
      </c>
      <c r="BU1720">
        <v>3.5E-4</v>
      </c>
      <c r="BV1720">
        <v>0.70499999999999996</v>
      </c>
      <c r="BW1720">
        <v>0.86404800000000004</v>
      </c>
      <c r="BX1720">
        <v>20.399999999999999</v>
      </c>
      <c r="BY1720">
        <v>4724.6000000000004</v>
      </c>
      <c r="BZ1720">
        <v>217.2</v>
      </c>
      <c r="CB1720">
        <v>95.7</v>
      </c>
      <c r="CC1720">
        <v>3.3042727670000001</v>
      </c>
      <c r="CD1720">
        <v>3.3014641349999998</v>
      </c>
      <c r="CE1720">
        <v>190.49</v>
      </c>
      <c r="CF1720" t="s">
        <v>673</v>
      </c>
      <c r="CG1720">
        <v>16000</v>
      </c>
      <c r="CH1720" t="s">
        <v>3743</v>
      </c>
      <c r="CI1720" t="s">
        <v>5075</v>
      </c>
      <c r="CJ1720" t="s">
        <v>675</v>
      </c>
      <c r="CW1720" t="s">
        <v>5778</v>
      </c>
      <c r="CX1720">
        <v>9500</v>
      </c>
      <c r="CY1720" t="s">
        <v>677</v>
      </c>
    </row>
    <row r="1721" spans="1:103" hidden="1">
      <c r="B1721">
        <v>76533</v>
      </c>
      <c r="C1721" t="s">
        <v>3998</v>
      </c>
      <c r="D1721" t="s">
        <v>592</v>
      </c>
      <c r="E1721" t="s">
        <v>3163</v>
      </c>
      <c r="F1721" t="s">
        <v>594</v>
      </c>
      <c r="G1721" t="s">
        <v>5780</v>
      </c>
      <c r="H1721">
        <v>15200</v>
      </c>
      <c r="I1721" t="s">
        <v>597</v>
      </c>
      <c r="J1721" t="s">
        <v>889</v>
      </c>
      <c r="K1721">
        <v>1370</v>
      </c>
      <c r="L1721" t="s">
        <v>890</v>
      </c>
      <c r="M1721" t="s">
        <v>852</v>
      </c>
      <c r="N1721" t="s">
        <v>5771</v>
      </c>
      <c r="O1721" t="s">
        <v>5772</v>
      </c>
      <c r="P1721" t="s">
        <v>5776</v>
      </c>
      <c r="Q1721" t="s">
        <v>642</v>
      </c>
      <c r="R1721">
        <v>360</v>
      </c>
      <c r="S1721">
        <v>360</v>
      </c>
      <c r="T1721">
        <v>246</v>
      </c>
      <c r="U1721">
        <v>17</v>
      </c>
      <c r="V1721">
        <v>17</v>
      </c>
      <c r="W1721">
        <v>21</v>
      </c>
      <c r="Z1721" t="s">
        <v>607</v>
      </c>
      <c r="AA1721">
        <v>2.0000000000000001E-4</v>
      </c>
      <c r="AB1721">
        <v>4.0000000000000001E-3</v>
      </c>
      <c r="AC1721">
        <v>9.9000000000000008E-3</v>
      </c>
      <c r="AD1721" t="s">
        <v>606</v>
      </c>
      <c r="AE1721">
        <v>0.85350000000000004</v>
      </c>
      <c r="AF1721">
        <v>7.1599999999999997E-2</v>
      </c>
      <c r="AG1721">
        <v>3.7499999999999999E-2</v>
      </c>
      <c r="AH1721">
        <v>4.4000000000000003E-3</v>
      </c>
      <c r="AI1721">
        <v>1.04E-2</v>
      </c>
      <c r="AJ1721">
        <v>2.3E-3</v>
      </c>
      <c r="AK1721">
        <v>2.5000000000000001E-3</v>
      </c>
      <c r="AL1721">
        <v>1.6999999999999999E-3</v>
      </c>
      <c r="AM1721">
        <v>2E-3</v>
      </c>
      <c r="AN1721">
        <v>0</v>
      </c>
      <c r="AO1721">
        <v>0</v>
      </c>
      <c r="AP1721">
        <v>0</v>
      </c>
      <c r="BK1721">
        <v>0</v>
      </c>
      <c r="BL1721">
        <v>0</v>
      </c>
      <c r="BM1721">
        <v>0</v>
      </c>
      <c r="BN1721">
        <v>0</v>
      </c>
      <c r="BO1721">
        <v>0</v>
      </c>
      <c r="BP1721">
        <v>0</v>
      </c>
      <c r="BQ1721">
        <v>0</v>
      </c>
      <c r="BR1721">
        <v>0</v>
      </c>
      <c r="BS1721">
        <v>0</v>
      </c>
      <c r="BT1721">
        <v>0</v>
      </c>
      <c r="BU1721">
        <v>0</v>
      </c>
      <c r="BV1721">
        <v>0.67900000000000005</v>
      </c>
      <c r="BW1721">
        <v>0.83218239999999999</v>
      </c>
      <c r="BX1721">
        <v>19.600000000000001</v>
      </c>
      <c r="BY1721">
        <v>4603.3</v>
      </c>
      <c r="BZ1721">
        <v>212.4</v>
      </c>
      <c r="CB1721">
        <v>96.3</v>
      </c>
      <c r="CC1721">
        <v>3.32498921</v>
      </c>
      <c r="CD1721">
        <v>3.3221629689999999</v>
      </c>
      <c r="CE1721">
        <v>192.46</v>
      </c>
      <c r="CF1721" t="s">
        <v>609</v>
      </c>
      <c r="CG1721">
        <v>0</v>
      </c>
      <c r="CH1721" t="s">
        <v>5781</v>
      </c>
      <c r="CJ1721" t="s">
        <v>895</v>
      </c>
      <c r="CL1721">
        <v>1062</v>
      </c>
      <c r="CM1721">
        <v>1069.8</v>
      </c>
      <c r="CU1721">
        <v>697.4</v>
      </c>
      <c r="CV1721">
        <v>693.6</v>
      </c>
      <c r="CW1721" t="s">
        <v>5778</v>
      </c>
      <c r="CX1721">
        <v>0</v>
      </c>
      <c r="CY1721" t="s">
        <v>677</v>
      </c>
    </row>
    <row r="1722" spans="1:103" hidden="1">
      <c r="B1722">
        <v>73291</v>
      </c>
      <c r="C1722" t="s">
        <v>5121</v>
      </c>
      <c r="D1722" t="s">
        <v>592</v>
      </c>
      <c r="E1722" t="s">
        <v>3163</v>
      </c>
      <c r="F1722" t="s">
        <v>594</v>
      </c>
      <c r="G1722" t="s">
        <v>5782</v>
      </c>
      <c r="H1722">
        <v>10785</v>
      </c>
      <c r="I1722" t="s">
        <v>597</v>
      </c>
      <c r="J1722" t="s">
        <v>4097</v>
      </c>
      <c r="K1722">
        <v>7507</v>
      </c>
      <c r="L1722" t="s">
        <v>874</v>
      </c>
      <c r="M1722" t="s">
        <v>3726</v>
      </c>
      <c r="N1722" t="s">
        <v>5771</v>
      </c>
      <c r="O1722" t="s">
        <v>5772</v>
      </c>
      <c r="P1722" t="s">
        <v>5776</v>
      </c>
      <c r="Q1722" t="s">
        <v>823</v>
      </c>
      <c r="R1722">
        <v>300</v>
      </c>
      <c r="S1722">
        <v>300</v>
      </c>
      <c r="T1722">
        <v>328</v>
      </c>
      <c r="U1722">
        <v>20</v>
      </c>
      <c r="V1722">
        <v>20</v>
      </c>
      <c r="W1722">
        <v>21</v>
      </c>
      <c r="Z1722">
        <v>1E-4</v>
      </c>
      <c r="AA1722">
        <v>2.9999999999999997E-4</v>
      </c>
      <c r="AB1722">
        <v>6.4999999999999997E-3</v>
      </c>
      <c r="AC1722">
        <v>1.23E-2</v>
      </c>
      <c r="AD1722" t="s">
        <v>606</v>
      </c>
      <c r="AE1722">
        <v>0.83150000000000002</v>
      </c>
      <c r="AF1722">
        <v>7.4700000000000003E-2</v>
      </c>
      <c r="AG1722">
        <v>4.5699999999999998E-2</v>
      </c>
      <c r="AH1722">
        <v>5.3E-3</v>
      </c>
      <c r="AI1722">
        <v>1.29E-2</v>
      </c>
      <c r="AJ1722">
        <v>2.8E-3</v>
      </c>
      <c r="AK1722">
        <v>3.0999999999999999E-3</v>
      </c>
      <c r="AL1722">
        <v>2.2000000000000001E-3</v>
      </c>
      <c r="AM1722">
        <v>2.5999999999999999E-3</v>
      </c>
      <c r="AN1722">
        <v>0</v>
      </c>
      <c r="AO1722">
        <v>0</v>
      </c>
      <c r="AP1722">
        <v>0</v>
      </c>
      <c r="BK1722">
        <v>0</v>
      </c>
      <c r="BL1722">
        <v>0</v>
      </c>
      <c r="BM1722">
        <v>0</v>
      </c>
      <c r="BN1722">
        <v>0</v>
      </c>
      <c r="BO1722">
        <v>0</v>
      </c>
      <c r="BP1722">
        <v>0</v>
      </c>
      <c r="BQ1722">
        <v>0</v>
      </c>
      <c r="BR1722">
        <v>0</v>
      </c>
      <c r="BS1722">
        <v>0</v>
      </c>
      <c r="BT1722">
        <v>0</v>
      </c>
      <c r="BU1722">
        <v>0</v>
      </c>
      <c r="BV1722">
        <v>0.70199999999999996</v>
      </c>
      <c r="BW1722">
        <v>0.8603712</v>
      </c>
      <c r="BX1722">
        <v>20.3</v>
      </c>
      <c r="BY1722">
        <v>4598.8</v>
      </c>
      <c r="BZ1722">
        <v>215.7</v>
      </c>
      <c r="CB1722">
        <v>98.6</v>
      </c>
      <c r="CC1722">
        <v>3.4044022439999999</v>
      </c>
      <c r="CD1722">
        <v>3.401508502</v>
      </c>
      <c r="CE1722">
        <v>197.48</v>
      </c>
      <c r="CF1722" t="s">
        <v>609</v>
      </c>
      <c r="CG1722">
        <v>0</v>
      </c>
      <c r="CH1722" t="s">
        <v>5783</v>
      </c>
      <c r="CJ1722" t="s">
        <v>1656</v>
      </c>
      <c r="CU1722">
        <v>742.4</v>
      </c>
      <c r="CV1722">
        <v>738.2</v>
      </c>
      <c r="CW1722" t="s">
        <v>5778</v>
      </c>
      <c r="CX1722">
        <v>0</v>
      </c>
      <c r="CY1722" t="s">
        <v>677</v>
      </c>
    </row>
    <row r="1723" spans="1:103" hidden="1">
      <c r="B1723">
        <v>73305</v>
      </c>
      <c r="C1723" t="s">
        <v>3714</v>
      </c>
      <c r="D1723" t="s">
        <v>592</v>
      </c>
      <c r="E1723" t="s">
        <v>3163</v>
      </c>
      <c r="F1723" t="s">
        <v>594</v>
      </c>
      <c r="G1723" t="s">
        <v>5784</v>
      </c>
      <c r="H1723">
        <v>1984</v>
      </c>
      <c r="I1723" t="s">
        <v>597</v>
      </c>
      <c r="J1723" t="s">
        <v>863</v>
      </c>
      <c r="K1723">
        <v>20489</v>
      </c>
      <c r="L1723" t="s">
        <v>874</v>
      </c>
      <c r="M1723" t="s">
        <v>3716</v>
      </c>
      <c r="N1723" t="s">
        <v>5771</v>
      </c>
      <c r="O1723" t="s">
        <v>5772</v>
      </c>
      <c r="P1723" t="s">
        <v>5776</v>
      </c>
      <c r="Q1723" t="s">
        <v>823</v>
      </c>
      <c r="R1723">
        <v>400</v>
      </c>
      <c r="S1723">
        <v>400</v>
      </c>
      <c r="T1723">
        <v>469</v>
      </c>
      <c r="U1723">
        <v>18</v>
      </c>
      <c r="V1723">
        <v>18</v>
      </c>
      <c r="W1723">
        <v>21</v>
      </c>
      <c r="Z1723">
        <v>2.0000000000000001E-4</v>
      </c>
      <c r="AA1723">
        <v>5.9999999999999995E-4</v>
      </c>
      <c r="AB1723">
        <v>1.54E-2</v>
      </c>
      <c r="AC1723">
        <v>2.5999999999999999E-3</v>
      </c>
      <c r="AD1723" t="s">
        <v>606</v>
      </c>
      <c r="AE1723">
        <v>0.92589999999999995</v>
      </c>
      <c r="AF1723">
        <v>3.3500000000000002E-2</v>
      </c>
      <c r="AG1723">
        <v>1.6E-2</v>
      </c>
      <c r="AH1723">
        <v>2.0999999999999999E-3</v>
      </c>
      <c r="AI1723">
        <v>2.5999999999999999E-3</v>
      </c>
      <c r="AJ1723">
        <v>5.9999999999999995E-4</v>
      </c>
      <c r="AK1723">
        <v>4.0000000000000002E-4</v>
      </c>
      <c r="AL1723">
        <v>1E-4</v>
      </c>
      <c r="AM1723">
        <v>0</v>
      </c>
      <c r="AN1723">
        <v>0</v>
      </c>
      <c r="AO1723">
        <v>0</v>
      </c>
      <c r="AP1723">
        <v>0</v>
      </c>
      <c r="BK1723">
        <v>0</v>
      </c>
      <c r="BL1723">
        <v>0</v>
      </c>
      <c r="BM1723">
        <v>0</v>
      </c>
      <c r="BN1723">
        <v>0</v>
      </c>
      <c r="BO1723">
        <v>0</v>
      </c>
      <c r="BP1723">
        <v>0</v>
      </c>
      <c r="BQ1723">
        <v>0</v>
      </c>
      <c r="BR1723">
        <v>0</v>
      </c>
      <c r="BS1723">
        <v>0</v>
      </c>
      <c r="BT1723">
        <v>0</v>
      </c>
      <c r="BU1723">
        <v>0</v>
      </c>
      <c r="BV1723">
        <v>0.60499999999999998</v>
      </c>
      <c r="BW1723">
        <v>0.74148800000000004</v>
      </c>
      <c r="BX1723">
        <v>17.5</v>
      </c>
      <c r="BY1723">
        <v>4582.1000000000004</v>
      </c>
      <c r="BZ1723">
        <v>197.9</v>
      </c>
      <c r="CB1723">
        <v>103.7</v>
      </c>
      <c r="CC1723">
        <v>3.580492016</v>
      </c>
      <c r="CD1723">
        <v>3.5774485970000001</v>
      </c>
      <c r="CE1723">
        <v>207.77</v>
      </c>
      <c r="CF1723" t="s">
        <v>609</v>
      </c>
      <c r="CG1723">
        <v>0</v>
      </c>
      <c r="CH1723" t="s">
        <v>3717</v>
      </c>
      <c r="CJ1723" t="s">
        <v>869</v>
      </c>
      <c r="CU1723">
        <v>718.1</v>
      </c>
      <c r="CV1723">
        <v>715.2</v>
      </c>
      <c r="CW1723" t="s">
        <v>5778</v>
      </c>
      <c r="CX1723">
        <v>0</v>
      </c>
      <c r="CY1723" t="s">
        <v>677</v>
      </c>
    </row>
    <row r="1724" spans="1:103" hidden="1">
      <c r="B1724">
        <v>73299</v>
      </c>
      <c r="C1724" t="s">
        <v>4743</v>
      </c>
      <c r="D1724" t="s">
        <v>592</v>
      </c>
      <c r="E1724" t="s">
        <v>3163</v>
      </c>
      <c r="F1724" t="s">
        <v>594</v>
      </c>
      <c r="G1724" t="s">
        <v>5785</v>
      </c>
      <c r="H1724">
        <v>12841</v>
      </c>
      <c r="I1724" t="s">
        <v>597</v>
      </c>
      <c r="J1724" t="s">
        <v>899</v>
      </c>
      <c r="K1724">
        <v>7379</v>
      </c>
      <c r="L1724" t="s">
        <v>874</v>
      </c>
      <c r="M1724" t="s">
        <v>3726</v>
      </c>
      <c r="N1724" t="s">
        <v>5771</v>
      </c>
      <c r="O1724" t="s">
        <v>5772</v>
      </c>
      <c r="P1724" t="s">
        <v>5776</v>
      </c>
      <c r="Q1724" t="s">
        <v>642</v>
      </c>
      <c r="R1724">
        <v>325</v>
      </c>
      <c r="S1724">
        <v>325</v>
      </c>
      <c r="T1724">
        <v>290</v>
      </c>
      <c r="U1724">
        <v>18</v>
      </c>
      <c r="V1724">
        <v>18</v>
      </c>
      <c r="W1724">
        <v>21</v>
      </c>
      <c r="Z1724" t="s">
        <v>607</v>
      </c>
      <c r="AA1724">
        <v>2.0000000000000001E-4</v>
      </c>
      <c r="AB1724">
        <v>5.4000000000000003E-3</v>
      </c>
      <c r="AC1724">
        <v>1.1900000000000001E-2</v>
      </c>
      <c r="AD1724" t="s">
        <v>606</v>
      </c>
      <c r="AE1724">
        <v>0.83</v>
      </c>
      <c r="AF1724">
        <v>7.5700000000000003E-2</v>
      </c>
      <c r="AG1724">
        <v>4.58E-2</v>
      </c>
      <c r="AH1724">
        <v>5.4999999999999997E-3</v>
      </c>
      <c r="AI1724">
        <v>1.3899999999999999E-2</v>
      </c>
      <c r="AJ1724">
        <v>3.0000000000000001E-3</v>
      </c>
      <c r="AK1724">
        <v>3.5000000000000001E-3</v>
      </c>
      <c r="AL1724">
        <v>2.3E-3</v>
      </c>
      <c r="AM1724">
        <v>2.8E-3</v>
      </c>
      <c r="AN1724">
        <v>0</v>
      </c>
      <c r="AO1724">
        <v>0</v>
      </c>
      <c r="AP1724">
        <v>0</v>
      </c>
      <c r="BK1724">
        <v>0</v>
      </c>
      <c r="BL1724">
        <v>0</v>
      </c>
      <c r="BM1724">
        <v>0</v>
      </c>
      <c r="BN1724">
        <v>0</v>
      </c>
      <c r="BO1724">
        <v>0</v>
      </c>
      <c r="BP1724">
        <v>0</v>
      </c>
      <c r="BQ1724">
        <v>0</v>
      </c>
      <c r="BR1724">
        <v>0</v>
      </c>
      <c r="BS1724">
        <v>0</v>
      </c>
      <c r="BT1724">
        <v>0</v>
      </c>
      <c r="BU1724">
        <v>0</v>
      </c>
      <c r="BV1724">
        <v>0.70499999999999996</v>
      </c>
      <c r="BW1724">
        <v>0.86404800000000004</v>
      </c>
      <c r="BX1724">
        <v>20.399999999999999</v>
      </c>
      <c r="BY1724">
        <v>4597.6000000000004</v>
      </c>
      <c r="BZ1724">
        <v>216.4</v>
      </c>
      <c r="CB1724">
        <v>96.3</v>
      </c>
      <c r="CC1724">
        <v>3.32498921</v>
      </c>
      <c r="CD1724">
        <v>3.3221629689999999</v>
      </c>
      <c r="CE1724">
        <v>192.77</v>
      </c>
      <c r="CF1724" t="s">
        <v>609</v>
      </c>
      <c r="CG1724">
        <v>0</v>
      </c>
      <c r="CH1724" t="s">
        <v>5786</v>
      </c>
      <c r="CJ1724" t="s">
        <v>902</v>
      </c>
      <c r="CU1724">
        <v>713.2</v>
      </c>
      <c r="CV1724">
        <v>708.7</v>
      </c>
      <c r="CW1724" t="s">
        <v>5778</v>
      </c>
      <c r="CX1724">
        <v>0</v>
      </c>
      <c r="CY1724" t="s">
        <v>677</v>
      </c>
    </row>
    <row r="1725" spans="1:103" hidden="1">
      <c r="B1725">
        <v>84012</v>
      </c>
      <c r="C1725" t="s">
        <v>3187</v>
      </c>
      <c r="D1725" t="s">
        <v>592</v>
      </c>
      <c r="E1725" t="s">
        <v>3163</v>
      </c>
      <c r="F1725" t="s">
        <v>594</v>
      </c>
      <c r="G1725" t="s">
        <v>5787</v>
      </c>
      <c r="H1725">
        <v>12041</v>
      </c>
      <c r="I1725" t="s">
        <v>616</v>
      </c>
      <c r="J1725" t="s">
        <v>917</v>
      </c>
      <c r="L1725" t="s">
        <v>874</v>
      </c>
      <c r="N1725" t="s">
        <v>5771</v>
      </c>
      <c r="O1725" t="s">
        <v>5772</v>
      </c>
      <c r="P1725" t="s">
        <v>5776</v>
      </c>
      <c r="Q1725" t="s">
        <v>1644</v>
      </c>
      <c r="R1725">
        <v>1200</v>
      </c>
      <c r="S1725">
        <v>1200</v>
      </c>
      <c r="T1725">
        <v>908</v>
      </c>
      <c r="U1725">
        <v>18</v>
      </c>
      <c r="V1725">
        <v>18</v>
      </c>
      <c r="W1725">
        <v>22</v>
      </c>
      <c r="Z1725">
        <v>1E-4</v>
      </c>
      <c r="AA1725">
        <v>2.9999999999999997E-4</v>
      </c>
      <c r="AB1725">
        <v>8.2000000000000007E-3</v>
      </c>
      <c r="AC1725">
        <v>1.03E-2</v>
      </c>
      <c r="AD1725" t="s">
        <v>606</v>
      </c>
      <c r="AE1725">
        <v>0.8357</v>
      </c>
      <c r="AF1725">
        <v>7.6100000000000001E-2</v>
      </c>
      <c r="AG1725">
        <v>4.2500000000000003E-2</v>
      </c>
      <c r="AH1725">
        <v>5.7000000000000002E-3</v>
      </c>
      <c r="AI1725">
        <v>1.2200000000000001E-2</v>
      </c>
      <c r="AJ1725">
        <v>2.8E-3</v>
      </c>
      <c r="AK1725">
        <v>3.0000000000000001E-3</v>
      </c>
      <c r="AL1725">
        <v>9.3999999999999997E-4</v>
      </c>
      <c r="AM1725">
        <v>1.4999999999999999E-4</v>
      </c>
      <c r="AN1725">
        <v>3.6999999999999999E-4</v>
      </c>
      <c r="AO1725">
        <v>0</v>
      </c>
      <c r="AP1725">
        <v>0</v>
      </c>
      <c r="AQ1725" t="s">
        <v>607</v>
      </c>
      <c r="AR1725" t="s">
        <v>606</v>
      </c>
      <c r="AS1725" t="s">
        <v>606</v>
      </c>
      <c r="AT1725" t="s">
        <v>606</v>
      </c>
      <c r="AU1725" t="s">
        <v>606</v>
      </c>
      <c r="BK1725">
        <v>1.1E-4</v>
      </c>
      <c r="BL1725">
        <v>3.0000000000000001E-5</v>
      </c>
      <c r="BM1725">
        <v>5.0000000000000002E-5</v>
      </c>
      <c r="BN1725">
        <v>0</v>
      </c>
      <c r="BO1725">
        <v>0</v>
      </c>
      <c r="BP1725">
        <v>0</v>
      </c>
      <c r="BQ1725">
        <v>0</v>
      </c>
      <c r="BR1725">
        <v>7.2999999999999996E-4</v>
      </c>
      <c r="BS1725">
        <v>2.5999999999999998E-4</v>
      </c>
      <c r="BT1725">
        <v>2.7999999999999998E-4</v>
      </c>
      <c r="BU1725">
        <v>1.8000000000000001E-4</v>
      </c>
      <c r="BV1725">
        <v>0.69199999999999995</v>
      </c>
      <c r="BW1725">
        <v>0.84811519999999996</v>
      </c>
      <c r="BX1725">
        <v>20</v>
      </c>
      <c r="BY1725">
        <v>4595.7</v>
      </c>
      <c r="BZ1725">
        <v>214.3</v>
      </c>
      <c r="CB1725">
        <v>93.5</v>
      </c>
      <c r="CC1725">
        <v>3.2283124729999999</v>
      </c>
      <c r="CD1725">
        <v>3.2255684069999999</v>
      </c>
      <c r="CE1725">
        <v>186.63</v>
      </c>
      <c r="CF1725" t="s">
        <v>609</v>
      </c>
      <c r="CG1725">
        <v>0</v>
      </c>
      <c r="CH1725" t="s">
        <v>5788</v>
      </c>
      <c r="CI1725" t="s">
        <v>157</v>
      </c>
      <c r="CJ1725" t="s">
        <v>919</v>
      </c>
      <c r="CW1725" t="s">
        <v>5778</v>
      </c>
      <c r="CX1725">
        <v>0</v>
      </c>
      <c r="CY1725" t="s">
        <v>677</v>
      </c>
    </row>
    <row r="1726" spans="1:103" hidden="1">
      <c r="B1726">
        <v>73289</v>
      </c>
      <c r="C1726" t="s">
        <v>3724</v>
      </c>
      <c r="D1726" t="s">
        <v>592</v>
      </c>
      <c r="E1726" t="s">
        <v>3163</v>
      </c>
      <c r="F1726" t="s">
        <v>594</v>
      </c>
      <c r="G1726" t="s">
        <v>5789</v>
      </c>
      <c r="H1726">
        <v>12878</v>
      </c>
      <c r="I1726" t="s">
        <v>597</v>
      </c>
      <c r="J1726" t="s">
        <v>879</v>
      </c>
      <c r="K1726">
        <v>10275</v>
      </c>
      <c r="L1726" t="s">
        <v>864</v>
      </c>
      <c r="M1726" t="s">
        <v>3726</v>
      </c>
      <c r="N1726" t="s">
        <v>5771</v>
      </c>
      <c r="O1726" t="s">
        <v>5772</v>
      </c>
      <c r="P1726" t="s">
        <v>5776</v>
      </c>
      <c r="Q1726" t="s">
        <v>642</v>
      </c>
      <c r="R1726">
        <v>300</v>
      </c>
      <c r="S1726">
        <v>300</v>
      </c>
      <c r="T1726">
        <v>188</v>
      </c>
      <c r="U1726">
        <v>18</v>
      </c>
      <c r="V1726">
        <v>18</v>
      </c>
      <c r="W1726">
        <v>21</v>
      </c>
      <c r="Z1726">
        <v>1E-4</v>
      </c>
      <c r="AA1726">
        <v>2.9999999999999997E-4</v>
      </c>
      <c r="AB1726">
        <v>6.4000000000000003E-3</v>
      </c>
      <c r="AC1726">
        <v>1.1599999999999999E-2</v>
      </c>
      <c r="AD1726" t="s">
        <v>606</v>
      </c>
      <c r="AE1726">
        <v>0.84019999999999995</v>
      </c>
      <c r="AF1726">
        <v>7.2499999999999995E-2</v>
      </c>
      <c r="AG1726">
        <v>4.3700000000000003E-2</v>
      </c>
      <c r="AH1726">
        <v>4.8999999999999998E-3</v>
      </c>
      <c r="AI1726">
        <v>1.15E-2</v>
      </c>
      <c r="AJ1726">
        <v>2.5000000000000001E-3</v>
      </c>
      <c r="AK1726">
        <v>2.7000000000000001E-3</v>
      </c>
      <c r="AL1726">
        <v>1.6999999999999999E-3</v>
      </c>
      <c r="AM1726">
        <v>1.9E-3</v>
      </c>
      <c r="AN1726">
        <v>0</v>
      </c>
      <c r="AO1726">
        <v>0</v>
      </c>
      <c r="AP1726">
        <v>0</v>
      </c>
      <c r="BK1726">
        <v>0</v>
      </c>
      <c r="BL1726">
        <v>0</v>
      </c>
      <c r="BM1726">
        <v>0</v>
      </c>
      <c r="BN1726">
        <v>0</v>
      </c>
      <c r="BO1726">
        <v>0</v>
      </c>
      <c r="BP1726">
        <v>0</v>
      </c>
      <c r="BQ1726">
        <v>0</v>
      </c>
      <c r="BR1726">
        <v>0</v>
      </c>
      <c r="BS1726">
        <v>0</v>
      </c>
      <c r="BT1726">
        <v>0</v>
      </c>
      <c r="BU1726">
        <v>0</v>
      </c>
      <c r="BV1726">
        <v>0.69</v>
      </c>
      <c r="BW1726">
        <v>0.84566399999999997</v>
      </c>
      <c r="BX1726">
        <v>19.899999999999999</v>
      </c>
      <c r="BY1726">
        <v>4601.1000000000004</v>
      </c>
      <c r="BZ1726">
        <v>214</v>
      </c>
      <c r="CB1726">
        <v>98.1</v>
      </c>
      <c r="CC1726">
        <v>3.3871385410000001</v>
      </c>
      <c r="CD1726">
        <v>3.3842594730000002</v>
      </c>
      <c r="CE1726">
        <v>196.2</v>
      </c>
      <c r="CF1726" t="s">
        <v>609</v>
      </c>
      <c r="CG1726">
        <v>0</v>
      </c>
      <c r="CH1726" t="s">
        <v>5790</v>
      </c>
      <c r="CJ1726" t="s">
        <v>881</v>
      </c>
      <c r="CL1726">
        <v>1119</v>
      </c>
      <c r="CM1726">
        <v>1124</v>
      </c>
      <c r="CU1726">
        <v>737.3</v>
      </c>
      <c r="CV1726">
        <v>733.4</v>
      </c>
      <c r="CW1726" t="s">
        <v>5778</v>
      </c>
      <c r="CX1726">
        <v>0</v>
      </c>
      <c r="CY1726" t="s">
        <v>677</v>
      </c>
    </row>
    <row r="1727" spans="1:103" hidden="1">
      <c r="B1727">
        <v>73297</v>
      </c>
      <c r="C1727" t="s">
        <v>3729</v>
      </c>
      <c r="D1727" t="s">
        <v>592</v>
      </c>
      <c r="E1727" t="s">
        <v>3163</v>
      </c>
      <c r="F1727" t="s">
        <v>594</v>
      </c>
      <c r="G1727" t="s">
        <v>5791</v>
      </c>
      <c r="H1727">
        <v>16786</v>
      </c>
      <c r="I1727" t="s">
        <v>597</v>
      </c>
      <c r="J1727" t="s">
        <v>884</v>
      </c>
      <c r="K1727">
        <v>7724</v>
      </c>
      <c r="L1727" t="s">
        <v>874</v>
      </c>
      <c r="M1727" t="s">
        <v>3726</v>
      </c>
      <c r="N1727" t="s">
        <v>5771</v>
      </c>
      <c r="O1727" t="s">
        <v>5772</v>
      </c>
      <c r="P1727" t="s">
        <v>5776</v>
      </c>
      <c r="Q1727" t="s">
        <v>642</v>
      </c>
      <c r="R1727">
        <v>310</v>
      </c>
      <c r="S1727">
        <v>310</v>
      </c>
      <c r="T1727">
        <v>280</v>
      </c>
      <c r="U1727">
        <v>18</v>
      </c>
      <c r="V1727">
        <v>18</v>
      </c>
      <c r="W1727">
        <v>21</v>
      </c>
      <c r="Z1727">
        <v>1E-4</v>
      </c>
      <c r="AA1727">
        <v>2.9999999999999997E-4</v>
      </c>
      <c r="AB1727">
        <v>5.7999999999999996E-3</v>
      </c>
      <c r="AC1727">
        <v>1.1599999999999999E-2</v>
      </c>
      <c r="AD1727" t="s">
        <v>606</v>
      </c>
      <c r="AE1727">
        <v>0.8377</v>
      </c>
      <c r="AF1727">
        <v>7.4899999999999994E-2</v>
      </c>
      <c r="AG1727">
        <v>4.2299999999999997E-2</v>
      </c>
      <c r="AH1727">
        <v>5.0000000000000001E-3</v>
      </c>
      <c r="AI1727">
        <v>1.2999999999999999E-2</v>
      </c>
      <c r="AJ1727">
        <v>2.5999999999999999E-3</v>
      </c>
      <c r="AK1727">
        <v>3.0000000000000001E-3</v>
      </c>
      <c r="AL1727">
        <v>1.8E-3</v>
      </c>
      <c r="AM1727">
        <v>1.9E-3</v>
      </c>
      <c r="AN1727">
        <v>0</v>
      </c>
      <c r="AO1727">
        <v>0</v>
      </c>
      <c r="AP1727">
        <v>0</v>
      </c>
      <c r="BK1727">
        <v>0</v>
      </c>
      <c r="BL1727">
        <v>0</v>
      </c>
      <c r="BM1727">
        <v>0</v>
      </c>
      <c r="BN1727">
        <v>0</v>
      </c>
      <c r="BO1727">
        <v>0</v>
      </c>
      <c r="BP1727">
        <v>0</v>
      </c>
      <c r="BQ1727">
        <v>0</v>
      </c>
      <c r="BR1727">
        <v>0</v>
      </c>
      <c r="BS1727">
        <v>0</v>
      </c>
      <c r="BT1727">
        <v>0</v>
      </c>
      <c r="BU1727">
        <v>0</v>
      </c>
      <c r="BV1727">
        <v>0.69399999999999995</v>
      </c>
      <c r="BW1727">
        <v>0.85056639999999994</v>
      </c>
      <c r="BX1727">
        <v>20</v>
      </c>
      <c r="BY1727">
        <v>4601</v>
      </c>
      <c r="BZ1727">
        <v>214.6</v>
      </c>
      <c r="CB1727">
        <v>97.1</v>
      </c>
      <c r="CC1727">
        <v>3.3526111350000001</v>
      </c>
      <c r="CD1727">
        <v>3.3497614160000002</v>
      </c>
      <c r="CE1727">
        <v>194.2</v>
      </c>
      <c r="CF1727" t="s">
        <v>609</v>
      </c>
      <c r="CG1727">
        <v>0</v>
      </c>
      <c r="CH1727" t="s">
        <v>5792</v>
      </c>
      <c r="CJ1727" t="s">
        <v>886</v>
      </c>
      <c r="CL1727">
        <v>1039</v>
      </c>
      <c r="CM1727">
        <v>1044</v>
      </c>
      <c r="CU1727">
        <v>697.6</v>
      </c>
      <c r="CV1727">
        <v>693.4</v>
      </c>
      <c r="CW1727" t="s">
        <v>5778</v>
      </c>
      <c r="CX1727">
        <v>0</v>
      </c>
      <c r="CY1727" t="s">
        <v>677</v>
      </c>
    </row>
    <row r="1728" spans="1:103" hidden="1">
      <c r="B1728">
        <v>73296</v>
      </c>
      <c r="C1728" t="s">
        <v>4080</v>
      </c>
      <c r="D1728" t="s">
        <v>592</v>
      </c>
      <c r="E1728" t="s">
        <v>3163</v>
      </c>
      <c r="F1728" t="s">
        <v>594</v>
      </c>
      <c r="G1728" t="s">
        <v>5793</v>
      </c>
      <c r="H1728">
        <v>20737</v>
      </c>
      <c r="I1728" t="s">
        <v>597</v>
      </c>
      <c r="J1728" t="s">
        <v>4082</v>
      </c>
      <c r="K1728">
        <v>3160</v>
      </c>
      <c r="L1728" t="s">
        <v>874</v>
      </c>
      <c r="M1728" t="s">
        <v>3726</v>
      </c>
      <c r="N1728" t="s">
        <v>5771</v>
      </c>
      <c r="O1728" t="s">
        <v>5772</v>
      </c>
      <c r="P1728" t="s">
        <v>5776</v>
      </c>
      <c r="Q1728" t="s">
        <v>823</v>
      </c>
      <c r="R1728">
        <v>350</v>
      </c>
      <c r="S1728">
        <v>350</v>
      </c>
      <c r="T1728">
        <v>319</v>
      </c>
      <c r="U1728">
        <v>18</v>
      </c>
      <c r="V1728">
        <v>18</v>
      </c>
      <c r="W1728">
        <v>21</v>
      </c>
      <c r="Z1728">
        <v>1E-4</v>
      </c>
      <c r="AA1728">
        <v>2.9999999999999997E-4</v>
      </c>
      <c r="AB1728">
        <v>6.6E-3</v>
      </c>
      <c r="AC1728">
        <v>0.01</v>
      </c>
      <c r="AD1728" t="s">
        <v>606</v>
      </c>
      <c r="AE1728">
        <v>0.8367</v>
      </c>
      <c r="AF1728">
        <v>7.2999999999999995E-2</v>
      </c>
      <c r="AG1728">
        <v>4.5999999999999999E-2</v>
      </c>
      <c r="AH1728">
        <v>5.1999999999999998E-3</v>
      </c>
      <c r="AI1728">
        <v>1.2800000000000001E-2</v>
      </c>
      <c r="AJ1728">
        <v>2.7000000000000001E-3</v>
      </c>
      <c r="AK1728">
        <v>2.8999999999999998E-3</v>
      </c>
      <c r="AL1728">
        <v>1.8E-3</v>
      </c>
      <c r="AM1728">
        <v>1.9E-3</v>
      </c>
      <c r="AN1728">
        <v>0</v>
      </c>
      <c r="AO1728">
        <v>0</v>
      </c>
      <c r="AP1728">
        <v>0</v>
      </c>
      <c r="BK1728">
        <v>0</v>
      </c>
      <c r="BL1728">
        <v>0</v>
      </c>
      <c r="BM1728">
        <v>0</v>
      </c>
      <c r="BN1728">
        <v>0</v>
      </c>
      <c r="BO1728">
        <v>0</v>
      </c>
      <c r="BP1728">
        <v>0</v>
      </c>
      <c r="BQ1728">
        <v>0</v>
      </c>
      <c r="BR1728">
        <v>0</v>
      </c>
      <c r="BS1728">
        <v>0</v>
      </c>
      <c r="BT1728">
        <v>0</v>
      </c>
      <c r="BU1728">
        <v>0</v>
      </c>
      <c r="BV1728">
        <v>0.69499999999999995</v>
      </c>
      <c r="BW1728">
        <v>0.85179199999999999</v>
      </c>
      <c r="BX1728">
        <v>20.100000000000001</v>
      </c>
      <c r="BY1728">
        <v>4593.7</v>
      </c>
      <c r="BZ1728">
        <v>214.8</v>
      </c>
      <c r="CB1728">
        <v>98.5</v>
      </c>
      <c r="CC1728">
        <v>3.4009495040000002</v>
      </c>
      <c r="CD1728">
        <v>3.3980586970000002</v>
      </c>
      <c r="CE1728">
        <v>197.21</v>
      </c>
      <c r="CF1728" t="s">
        <v>609</v>
      </c>
      <c r="CG1728">
        <v>0</v>
      </c>
      <c r="CH1728" t="s">
        <v>5794</v>
      </c>
      <c r="CJ1728" t="s">
        <v>914</v>
      </c>
      <c r="CU1728">
        <v>700.9</v>
      </c>
      <c r="CV1728">
        <v>697.3</v>
      </c>
      <c r="CW1728" t="s">
        <v>5778</v>
      </c>
      <c r="CX1728">
        <v>0</v>
      </c>
      <c r="CY1728" t="s">
        <v>677</v>
      </c>
    </row>
    <row r="1729" spans="2:103" hidden="1">
      <c r="B1729">
        <v>76619</v>
      </c>
      <c r="C1729" t="s">
        <v>3606</v>
      </c>
      <c r="D1729" t="s">
        <v>592</v>
      </c>
      <c r="E1729" t="s">
        <v>3163</v>
      </c>
      <c r="F1729" t="s">
        <v>594</v>
      </c>
      <c r="G1729" t="s">
        <v>5795</v>
      </c>
      <c r="H1729">
        <v>8213</v>
      </c>
      <c r="I1729" t="s">
        <v>597</v>
      </c>
      <c r="J1729" t="s">
        <v>3608</v>
      </c>
      <c r="K1729">
        <v>9239</v>
      </c>
      <c r="L1729" t="s">
        <v>3609</v>
      </c>
      <c r="M1729" t="s">
        <v>4751</v>
      </c>
      <c r="N1729" t="s">
        <v>5776</v>
      </c>
      <c r="O1729" t="s">
        <v>5796</v>
      </c>
      <c r="P1729" t="s">
        <v>5797</v>
      </c>
      <c r="Q1729" t="s">
        <v>642</v>
      </c>
      <c r="R1729">
        <v>350</v>
      </c>
      <c r="S1729">
        <v>350</v>
      </c>
      <c r="T1729">
        <v>367</v>
      </c>
      <c r="U1729">
        <v>36</v>
      </c>
      <c r="V1729">
        <v>36</v>
      </c>
      <c r="W1729">
        <v>22</v>
      </c>
      <c r="Z1729">
        <v>1E-4</v>
      </c>
      <c r="AA1729">
        <v>1E-4</v>
      </c>
      <c r="AB1729">
        <v>1.5E-3</v>
      </c>
      <c r="AC1729">
        <v>1.4800000000000001E-2</v>
      </c>
      <c r="AD1729" t="s">
        <v>607</v>
      </c>
      <c r="AE1729">
        <v>0.79700000000000004</v>
      </c>
      <c r="AF1729">
        <v>0.1014</v>
      </c>
      <c r="AG1729">
        <v>4.6600000000000003E-2</v>
      </c>
      <c r="AH1729">
        <v>7.0000000000000001E-3</v>
      </c>
      <c r="AI1729">
        <v>1.46E-2</v>
      </c>
      <c r="AJ1729">
        <v>4.1000000000000003E-3</v>
      </c>
      <c r="AK1729">
        <v>4.7000000000000002E-3</v>
      </c>
      <c r="AL1729">
        <v>3.8E-3</v>
      </c>
      <c r="AM1729">
        <v>4.3E-3</v>
      </c>
      <c r="AN1729">
        <v>0</v>
      </c>
      <c r="AO1729">
        <v>0</v>
      </c>
      <c r="AP1729">
        <v>0</v>
      </c>
      <c r="BK1729">
        <v>0</v>
      </c>
      <c r="BL1729">
        <v>0</v>
      </c>
      <c r="BM1729">
        <v>0</v>
      </c>
      <c r="BN1729">
        <v>0</v>
      </c>
      <c r="BO1729">
        <v>0</v>
      </c>
      <c r="BP1729">
        <v>0</v>
      </c>
      <c r="BQ1729">
        <v>0</v>
      </c>
      <c r="BR1729">
        <v>0</v>
      </c>
      <c r="BS1729">
        <v>0</v>
      </c>
      <c r="BT1729">
        <v>0</v>
      </c>
      <c r="BU1729">
        <v>0</v>
      </c>
      <c r="BV1729">
        <v>0.73599999999999999</v>
      </c>
      <c r="BW1729">
        <v>0.9020416</v>
      </c>
      <c r="BX1729">
        <v>21.2</v>
      </c>
      <c r="BY1729">
        <v>4608</v>
      </c>
      <c r="BZ1729">
        <v>222.3</v>
      </c>
      <c r="CB1729">
        <v>99.4</v>
      </c>
      <c r="CC1729">
        <v>3.432024169</v>
      </c>
      <c r="CD1729">
        <v>3.4291069489999999</v>
      </c>
      <c r="CE1729">
        <v>199.21</v>
      </c>
      <c r="CF1729" t="s">
        <v>609</v>
      </c>
      <c r="CG1729">
        <v>5</v>
      </c>
      <c r="CH1729" t="s">
        <v>5798</v>
      </c>
      <c r="CJ1729" t="s">
        <v>3615</v>
      </c>
      <c r="CU1729">
        <v>878</v>
      </c>
      <c r="CV1729">
        <v>873</v>
      </c>
      <c r="CW1729" t="s">
        <v>5799</v>
      </c>
      <c r="CX1729">
        <v>0</v>
      </c>
      <c r="CY1729" t="s">
        <v>677</v>
      </c>
    </row>
    <row r="1730" spans="2:103" hidden="1">
      <c r="B1730">
        <v>76620</v>
      </c>
      <c r="C1730" t="s">
        <v>3617</v>
      </c>
      <c r="D1730" t="s">
        <v>592</v>
      </c>
      <c r="E1730" t="s">
        <v>3163</v>
      </c>
      <c r="F1730" t="s">
        <v>594</v>
      </c>
      <c r="G1730" t="s">
        <v>5800</v>
      </c>
      <c r="H1730">
        <v>9071</v>
      </c>
      <c r="I1730" t="s">
        <v>597</v>
      </c>
      <c r="J1730" t="s">
        <v>3619</v>
      </c>
      <c r="K1730">
        <v>10378</v>
      </c>
      <c r="L1730" t="s">
        <v>3609</v>
      </c>
      <c r="M1730" t="s">
        <v>3762</v>
      </c>
      <c r="N1730" t="s">
        <v>5776</v>
      </c>
      <c r="O1730" t="s">
        <v>5796</v>
      </c>
      <c r="P1730" t="s">
        <v>5797</v>
      </c>
      <c r="Q1730" t="s">
        <v>823</v>
      </c>
      <c r="R1730">
        <v>485</v>
      </c>
      <c r="S1730">
        <v>485</v>
      </c>
      <c r="T1730">
        <v>485</v>
      </c>
      <c r="U1730">
        <v>28</v>
      </c>
      <c r="V1730">
        <v>28</v>
      </c>
      <c r="W1730">
        <v>22</v>
      </c>
      <c r="Z1730" t="s">
        <v>607</v>
      </c>
      <c r="AA1730">
        <v>1E-4</v>
      </c>
      <c r="AB1730">
        <v>1.9E-3</v>
      </c>
      <c r="AC1730">
        <v>1.4999999999999999E-2</v>
      </c>
      <c r="AD1730" t="s">
        <v>607</v>
      </c>
      <c r="AE1730">
        <v>0.8236</v>
      </c>
      <c r="AF1730">
        <v>8.8400000000000006E-2</v>
      </c>
      <c r="AG1730">
        <v>3.78E-2</v>
      </c>
      <c r="AH1730">
        <v>5.7000000000000002E-3</v>
      </c>
      <c r="AI1730">
        <v>1.2E-2</v>
      </c>
      <c r="AJ1730">
        <v>3.5000000000000001E-3</v>
      </c>
      <c r="AK1730">
        <v>4.0000000000000001E-3</v>
      </c>
      <c r="AL1730">
        <v>3.7000000000000002E-3</v>
      </c>
      <c r="AM1730">
        <v>4.3E-3</v>
      </c>
      <c r="AN1730">
        <v>0</v>
      </c>
      <c r="AO1730">
        <v>0</v>
      </c>
      <c r="AP1730">
        <v>0</v>
      </c>
      <c r="BK1730">
        <v>0</v>
      </c>
      <c r="BL1730">
        <v>0</v>
      </c>
      <c r="BM1730">
        <v>0</v>
      </c>
      <c r="BN1730">
        <v>0</v>
      </c>
      <c r="BO1730">
        <v>0</v>
      </c>
      <c r="BP1730">
        <v>0</v>
      </c>
      <c r="BQ1730">
        <v>0</v>
      </c>
      <c r="BR1730">
        <v>0</v>
      </c>
      <c r="BS1730">
        <v>0</v>
      </c>
      <c r="BT1730">
        <v>0</v>
      </c>
      <c r="BU1730">
        <v>0</v>
      </c>
      <c r="BV1730">
        <v>0.71099999999999997</v>
      </c>
      <c r="BW1730">
        <v>0.8714016</v>
      </c>
      <c r="BX1730">
        <v>20.5</v>
      </c>
      <c r="BY1730">
        <v>4614.2</v>
      </c>
      <c r="BZ1730">
        <v>217.8</v>
      </c>
      <c r="CB1730">
        <v>94.3</v>
      </c>
      <c r="CC1730">
        <v>3.255934398</v>
      </c>
      <c r="CD1730">
        <v>3.2531668539999998</v>
      </c>
      <c r="CE1730">
        <v>187.11</v>
      </c>
      <c r="CF1730" t="s">
        <v>609</v>
      </c>
      <c r="CG1730">
        <v>5</v>
      </c>
      <c r="CH1730" t="s">
        <v>5801</v>
      </c>
      <c r="CJ1730" t="s">
        <v>3621</v>
      </c>
      <c r="CU1730">
        <v>859.5</v>
      </c>
      <c r="CV1730">
        <v>855.3</v>
      </c>
      <c r="CW1730" t="s">
        <v>5799</v>
      </c>
      <c r="CX1730">
        <v>0</v>
      </c>
      <c r="CY1730" t="s">
        <v>677</v>
      </c>
    </row>
    <row r="1731" spans="2:103" hidden="1">
      <c r="B1731">
        <v>79040</v>
      </c>
      <c r="C1731" t="s">
        <v>5163</v>
      </c>
      <c r="D1731" t="s">
        <v>592</v>
      </c>
      <c r="E1731" t="s">
        <v>614</v>
      </c>
      <c r="F1731" t="s">
        <v>594</v>
      </c>
      <c r="G1731" t="s">
        <v>5802</v>
      </c>
      <c r="H1731">
        <v>6278</v>
      </c>
      <c r="I1731" t="s">
        <v>616</v>
      </c>
      <c r="J1731" t="s">
        <v>1302</v>
      </c>
      <c r="L1731" t="s">
        <v>617</v>
      </c>
      <c r="N1731" t="s">
        <v>5803</v>
      </c>
      <c r="O1731" t="s">
        <v>5771</v>
      </c>
      <c r="P1731" t="s">
        <v>5804</v>
      </c>
      <c r="Q1731" t="s">
        <v>4009</v>
      </c>
      <c r="R1731">
        <v>6500</v>
      </c>
      <c r="S1731">
        <v>6500</v>
      </c>
      <c r="T1731">
        <v>5746</v>
      </c>
      <c r="U1731">
        <v>35</v>
      </c>
      <c r="V1731">
        <v>35</v>
      </c>
      <c r="W1731">
        <v>21</v>
      </c>
      <c r="Y1731" t="s">
        <v>5805</v>
      </c>
      <c r="Z1731" t="s">
        <v>607</v>
      </c>
      <c r="AA1731">
        <v>2.9999999999999997E-4</v>
      </c>
      <c r="AB1731">
        <v>6.8999999999999999E-3</v>
      </c>
      <c r="AC1731">
        <v>1.52E-2</v>
      </c>
      <c r="AD1731" t="s">
        <v>606</v>
      </c>
      <c r="AE1731">
        <v>0.97009999999999996</v>
      </c>
      <c r="AF1731">
        <v>6.1999999999999998E-3</v>
      </c>
      <c r="AG1731">
        <v>5.0000000000000001E-4</v>
      </c>
      <c r="AH1731">
        <v>2.0000000000000001E-4</v>
      </c>
      <c r="AI1731">
        <v>1E-4</v>
      </c>
      <c r="AJ1731">
        <v>1E-4</v>
      </c>
      <c r="AK1731">
        <v>1E-4</v>
      </c>
      <c r="AL1731">
        <v>1.2999999999999999E-4</v>
      </c>
      <c r="AM1731">
        <v>0</v>
      </c>
      <c r="AN1731">
        <v>0</v>
      </c>
      <c r="AO1731">
        <v>0</v>
      </c>
      <c r="AP1731">
        <v>0</v>
      </c>
      <c r="AQ1731" t="s">
        <v>607</v>
      </c>
      <c r="AR1731" t="s">
        <v>607</v>
      </c>
      <c r="AS1731" t="s">
        <v>607</v>
      </c>
      <c r="AT1731" t="s">
        <v>606</v>
      </c>
      <c r="AU1731" t="s">
        <v>607</v>
      </c>
      <c r="BK1731">
        <v>0</v>
      </c>
      <c r="BL1731">
        <v>3.0000000000000001E-5</v>
      </c>
      <c r="BM1731">
        <v>0</v>
      </c>
      <c r="BN1731">
        <v>0</v>
      </c>
      <c r="BO1731">
        <v>0</v>
      </c>
      <c r="BP1731">
        <v>0</v>
      </c>
      <c r="BQ1731">
        <v>0</v>
      </c>
      <c r="BR1731">
        <v>1.3999999999999999E-4</v>
      </c>
      <c r="BS1731">
        <v>0</v>
      </c>
      <c r="BT1731">
        <v>0</v>
      </c>
      <c r="BU1731">
        <v>0</v>
      </c>
      <c r="BV1731">
        <v>0.57799999999999996</v>
      </c>
      <c r="BW1731">
        <v>0.70839680000000005</v>
      </c>
      <c r="BX1731">
        <v>16.7</v>
      </c>
      <c r="BY1731">
        <v>4631.6000000000004</v>
      </c>
      <c r="BZ1731">
        <v>192.9</v>
      </c>
      <c r="CB1731">
        <v>105</v>
      </c>
      <c r="CC1731">
        <v>3.6253776439999998</v>
      </c>
      <c r="CD1731">
        <v>3.6222960729999998</v>
      </c>
      <c r="CE1731">
        <v>212.02</v>
      </c>
      <c r="CF1731" t="s">
        <v>609</v>
      </c>
      <c r="CG1731">
        <v>0</v>
      </c>
      <c r="CH1731" t="s">
        <v>628</v>
      </c>
      <c r="CI1731" t="s">
        <v>5075</v>
      </c>
      <c r="CJ1731" t="s">
        <v>624</v>
      </c>
      <c r="CT1731">
        <v>275</v>
      </c>
      <c r="CW1731" t="s">
        <v>5806</v>
      </c>
      <c r="CX1731">
        <v>0</v>
      </c>
      <c r="CY1731" t="s">
        <v>677</v>
      </c>
    </row>
    <row r="1732" spans="2:103" hidden="1">
      <c r="B1732">
        <v>79041</v>
      </c>
      <c r="C1732" t="s">
        <v>5163</v>
      </c>
      <c r="D1732" t="s">
        <v>592</v>
      </c>
      <c r="E1732" t="s">
        <v>614</v>
      </c>
      <c r="F1732" t="s">
        <v>594</v>
      </c>
      <c r="G1732" t="s">
        <v>5807</v>
      </c>
      <c r="H1732">
        <v>1713</v>
      </c>
      <c r="I1732" t="s">
        <v>616</v>
      </c>
      <c r="J1732" t="s">
        <v>1302</v>
      </c>
      <c r="L1732" t="s">
        <v>617</v>
      </c>
      <c r="N1732" t="s">
        <v>5803</v>
      </c>
      <c r="O1732" t="s">
        <v>5771</v>
      </c>
      <c r="P1732" t="s">
        <v>5804</v>
      </c>
      <c r="Q1732" t="s">
        <v>3979</v>
      </c>
      <c r="R1732">
        <v>6500</v>
      </c>
      <c r="S1732">
        <v>6500</v>
      </c>
      <c r="T1732">
        <v>5572</v>
      </c>
      <c r="U1732">
        <v>36</v>
      </c>
      <c r="V1732">
        <v>36</v>
      </c>
      <c r="W1732">
        <v>21</v>
      </c>
      <c r="Y1732" t="s">
        <v>5808</v>
      </c>
      <c r="Z1732" t="s">
        <v>607</v>
      </c>
      <c r="AA1732">
        <v>2.9999999999999997E-4</v>
      </c>
      <c r="AB1732">
        <v>7.4000000000000003E-3</v>
      </c>
      <c r="AC1732">
        <v>1.4E-2</v>
      </c>
      <c r="AD1732" t="s">
        <v>606</v>
      </c>
      <c r="AE1732">
        <v>0.9708</v>
      </c>
      <c r="AF1732">
        <v>6.3E-3</v>
      </c>
      <c r="AG1732">
        <v>5.0000000000000001E-4</v>
      </c>
      <c r="AH1732">
        <v>1E-4</v>
      </c>
      <c r="AI1732">
        <v>1E-4</v>
      </c>
      <c r="AJ1732">
        <v>1E-4</v>
      </c>
      <c r="AK1732">
        <v>1E-4</v>
      </c>
      <c r="AL1732">
        <v>9.0000000000000006E-5</v>
      </c>
      <c r="AM1732">
        <v>0</v>
      </c>
      <c r="AN1732">
        <v>0</v>
      </c>
      <c r="AO1732">
        <v>0</v>
      </c>
      <c r="AP1732">
        <v>0</v>
      </c>
      <c r="AQ1732">
        <v>1E-4</v>
      </c>
      <c r="AR1732" t="s">
        <v>607</v>
      </c>
      <c r="AS1732" t="s">
        <v>606</v>
      </c>
      <c r="AT1732" t="s">
        <v>606</v>
      </c>
      <c r="AU1732" t="s">
        <v>606</v>
      </c>
      <c r="BK1732">
        <v>0</v>
      </c>
      <c r="BL1732">
        <v>2.0000000000000002E-5</v>
      </c>
      <c r="BM1732">
        <v>0</v>
      </c>
      <c r="BN1732">
        <v>0</v>
      </c>
      <c r="BO1732">
        <v>0</v>
      </c>
      <c r="BP1732">
        <v>0</v>
      </c>
      <c r="BQ1732">
        <v>0</v>
      </c>
      <c r="BR1732">
        <v>9.0000000000000006E-5</v>
      </c>
      <c r="BS1732">
        <v>0</v>
      </c>
      <c r="BT1732">
        <v>0</v>
      </c>
      <c r="BU1732">
        <v>0</v>
      </c>
      <c r="BV1732">
        <v>0.57699999999999996</v>
      </c>
      <c r="BW1732">
        <v>0.7071712</v>
      </c>
      <c r="BX1732">
        <v>16.7</v>
      </c>
      <c r="BY1732">
        <v>4627.6000000000004</v>
      </c>
      <c r="BZ1732">
        <v>192.7</v>
      </c>
      <c r="CB1732">
        <v>124.4</v>
      </c>
      <c r="CC1732">
        <v>4.2952093219999998</v>
      </c>
      <c r="CD1732">
        <v>4.2915583939999999</v>
      </c>
      <c r="CE1732">
        <v>253.48</v>
      </c>
      <c r="CF1732" t="s">
        <v>609</v>
      </c>
      <c r="CG1732">
        <v>0</v>
      </c>
      <c r="CH1732" t="s">
        <v>631</v>
      </c>
      <c r="CI1732" t="s">
        <v>5075</v>
      </c>
      <c r="CJ1732" t="s">
        <v>624</v>
      </c>
      <c r="CT1732">
        <v>985</v>
      </c>
      <c r="CW1732" t="s">
        <v>5806</v>
      </c>
      <c r="CX1732">
        <v>0</v>
      </c>
      <c r="CY1732" t="s">
        <v>677</v>
      </c>
    </row>
    <row r="1733" spans="2:103" hidden="1">
      <c r="B1733">
        <v>90505</v>
      </c>
      <c r="C1733" t="s">
        <v>5809</v>
      </c>
      <c r="D1733" t="s">
        <v>592</v>
      </c>
      <c r="E1733" t="s">
        <v>3163</v>
      </c>
      <c r="F1733" t="s">
        <v>594</v>
      </c>
      <c r="G1733" t="s">
        <v>5810</v>
      </c>
      <c r="H1733">
        <v>20598</v>
      </c>
      <c r="I1733" t="s">
        <v>597</v>
      </c>
      <c r="J1733" t="s">
        <v>5811</v>
      </c>
      <c r="K1733">
        <v>14062</v>
      </c>
      <c r="L1733" t="s">
        <v>2923</v>
      </c>
      <c r="M1733" t="s">
        <v>3900</v>
      </c>
      <c r="N1733" t="s">
        <v>5812</v>
      </c>
      <c r="O1733" t="s">
        <v>5813</v>
      </c>
      <c r="P1733" t="s">
        <v>5814</v>
      </c>
      <c r="Q1733" t="s">
        <v>642</v>
      </c>
      <c r="R1733">
        <v>425</v>
      </c>
      <c r="S1733">
        <v>425</v>
      </c>
      <c r="T1733">
        <v>343</v>
      </c>
      <c r="U1733">
        <v>25</v>
      </c>
      <c r="V1733">
        <v>25</v>
      </c>
      <c r="W1733">
        <v>23</v>
      </c>
      <c r="Z1733" t="s">
        <v>607</v>
      </c>
      <c r="AA1733">
        <v>1E-4</v>
      </c>
      <c r="AB1733">
        <v>2.5999999999999999E-3</v>
      </c>
      <c r="AC1733">
        <v>2.4400000000000002E-2</v>
      </c>
      <c r="AD1733">
        <v>3.8E-3</v>
      </c>
      <c r="AE1733">
        <v>0.85199999999999998</v>
      </c>
      <c r="AF1733">
        <v>7.2700000000000001E-2</v>
      </c>
      <c r="AG1733">
        <v>2.69E-2</v>
      </c>
      <c r="AH1733">
        <v>4.1000000000000003E-3</v>
      </c>
      <c r="AI1733">
        <v>7.1000000000000004E-3</v>
      </c>
      <c r="AJ1733">
        <v>1.9E-3</v>
      </c>
      <c r="AK1733">
        <v>1.6000000000000001E-3</v>
      </c>
      <c r="AL1733">
        <v>1.1999999999999999E-3</v>
      </c>
      <c r="AM1733">
        <v>1.6000000000000001E-3</v>
      </c>
      <c r="AN1733">
        <v>0</v>
      </c>
      <c r="AO1733">
        <v>0</v>
      </c>
      <c r="AP1733">
        <v>0</v>
      </c>
      <c r="BK1733">
        <v>0</v>
      </c>
      <c r="BL1733">
        <v>0</v>
      </c>
      <c r="BM1733">
        <v>0</v>
      </c>
      <c r="BN1733">
        <v>0</v>
      </c>
      <c r="BO1733">
        <v>0</v>
      </c>
      <c r="BP1733">
        <v>0</v>
      </c>
      <c r="BQ1733">
        <v>0</v>
      </c>
      <c r="BR1733">
        <v>0</v>
      </c>
      <c r="BS1733">
        <v>0</v>
      </c>
      <c r="BT1733">
        <v>0</v>
      </c>
      <c r="BU1733">
        <v>0</v>
      </c>
      <c r="BV1733">
        <v>0.67500000000000004</v>
      </c>
      <c r="BW1733">
        <v>0.82728000000000002</v>
      </c>
      <c r="BX1733">
        <v>19.5</v>
      </c>
      <c r="BY1733">
        <v>4672.1000000000004</v>
      </c>
      <c r="BZ1733">
        <v>211.5</v>
      </c>
      <c r="CB1733">
        <v>97.2</v>
      </c>
      <c r="CC1733">
        <v>3.3560638759999999</v>
      </c>
      <c r="CD1733">
        <v>3.353211221</v>
      </c>
      <c r="CE1733">
        <v>193.58</v>
      </c>
      <c r="CF1733" t="s">
        <v>673</v>
      </c>
      <c r="CG1733">
        <v>3800</v>
      </c>
      <c r="CH1733" t="s">
        <v>5815</v>
      </c>
      <c r="CI1733" t="s">
        <v>5075</v>
      </c>
      <c r="CJ1733" t="s">
        <v>5816</v>
      </c>
      <c r="CW1733" t="s">
        <v>5817</v>
      </c>
      <c r="CX1733">
        <v>2300</v>
      </c>
      <c r="CY1733" t="s">
        <v>677</v>
      </c>
    </row>
    <row r="1734" spans="2:103" hidden="1">
      <c r="B1734">
        <v>90508</v>
      </c>
      <c r="C1734" t="s">
        <v>5818</v>
      </c>
      <c r="D1734" t="s">
        <v>592</v>
      </c>
      <c r="E1734" t="s">
        <v>3163</v>
      </c>
      <c r="F1734" t="s">
        <v>594</v>
      </c>
      <c r="G1734" t="s">
        <v>5819</v>
      </c>
      <c r="H1734">
        <v>16830</v>
      </c>
      <c r="I1734" t="s">
        <v>597</v>
      </c>
      <c r="J1734" t="s">
        <v>5820</v>
      </c>
      <c r="K1734">
        <v>3813</v>
      </c>
      <c r="L1734" t="s">
        <v>2923</v>
      </c>
      <c r="M1734" t="s">
        <v>3900</v>
      </c>
      <c r="N1734" t="s">
        <v>5812</v>
      </c>
      <c r="O1734" t="s">
        <v>5813</v>
      </c>
      <c r="P1734" t="s">
        <v>5814</v>
      </c>
      <c r="Q1734" t="s">
        <v>642</v>
      </c>
      <c r="R1734">
        <v>520</v>
      </c>
      <c r="S1734">
        <v>520</v>
      </c>
      <c r="T1734">
        <v>376</v>
      </c>
      <c r="U1734">
        <v>27</v>
      </c>
      <c r="V1734">
        <v>27</v>
      </c>
      <c r="W1734">
        <v>23</v>
      </c>
      <c r="Z1734" t="s">
        <v>607</v>
      </c>
      <c r="AA1734">
        <v>1E-4</v>
      </c>
      <c r="AB1734">
        <v>3.3999999999999998E-3</v>
      </c>
      <c r="AC1734">
        <v>1.9800000000000002E-2</v>
      </c>
      <c r="AD1734">
        <v>2E-3</v>
      </c>
      <c r="AE1734">
        <v>0.85729999999999995</v>
      </c>
      <c r="AF1734">
        <v>7.3200000000000001E-2</v>
      </c>
      <c r="AG1734">
        <v>2.6599999999999999E-2</v>
      </c>
      <c r="AH1734">
        <v>4.1999999999999997E-3</v>
      </c>
      <c r="AI1734">
        <v>6.4000000000000003E-3</v>
      </c>
      <c r="AJ1734">
        <v>1.8E-3</v>
      </c>
      <c r="AK1734">
        <v>1.8E-3</v>
      </c>
      <c r="AL1734">
        <v>1.2999999999999999E-3</v>
      </c>
      <c r="AM1734">
        <v>2.0999999999999999E-3</v>
      </c>
      <c r="AN1734">
        <v>0</v>
      </c>
      <c r="AO1734">
        <v>0</v>
      </c>
      <c r="AP1734">
        <v>0</v>
      </c>
      <c r="BK1734">
        <v>0</v>
      </c>
      <c r="BL1734">
        <v>0</v>
      </c>
      <c r="BM1734">
        <v>0</v>
      </c>
      <c r="BN1734">
        <v>0</v>
      </c>
      <c r="BO1734">
        <v>0</v>
      </c>
      <c r="BP1734">
        <v>0</v>
      </c>
      <c r="BQ1734">
        <v>0</v>
      </c>
      <c r="BR1734">
        <v>0</v>
      </c>
      <c r="BS1734">
        <v>0</v>
      </c>
      <c r="BT1734">
        <v>0</v>
      </c>
      <c r="BU1734">
        <v>0</v>
      </c>
      <c r="BV1734">
        <v>0.67100000000000004</v>
      </c>
      <c r="BW1734">
        <v>0.82237760000000004</v>
      </c>
      <c r="BX1734">
        <v>19.399999999999999</v>
      </c>
      <c r="BY1734">
        <v>4650</v>
      </c>
      <c r="BZ1734">
        <v>210.8</v>
      </c>
      <c r="CB1734">
        <v>98.5</v>
      </c>
      <c r="CC1734">
        <v>3.4009495040000002</v>
      </c>
      <c r="CD1734">
        <v>3.3980586970000002</v>
      </c>
      <c r="CE1734">
        <v>196.12</v>
      </c>
      <c r="CF1734" t="s">
        <v>673</v>
      </c>
      <c r="CG1734">
        <v>2000</v>
      </c>
      <c r="CH1734" t="s">
        <v>5821</v>
      </c>
      <c r="CI1734" t="s">
        <v>5075</v>
      </c>
      <c r="CJ1734" t="s">
        <v>5822</v>
      </c>
      <c r="CW1734" t="s">
        <v>5817</v>
      </c>
      <c r="CX1734">
        <v>300</v>
      </c>
      <c r="CY1734" t="s">
        <v>677</v>
      </c>
    </row>
    <row r="1735" spans="2:103" hidden="1">
      <c r="B1735">
        <v>90507</v>
      </c>
      <c r="C1735" t="s">
        <v>5823</v>
      </c>
      <c r="D1735" t="s">
        <v>592</v>
      </c>
      <c r="E1735" t="s">
        <v>3163</v>
      </c>
      <c r="F1735" t="s">
        <v>594</v>
      </c>
      <c r="G1735" t="s">
        <v>5824</v>
      </c>
      <c r="H1735">
        <v>11110</v>
      </c>
      <c r="I1735" t="s">
        <v>597</v>
      </c>
      <c r="J1735" t="s">
        <v>5825</v>
      </c>
      <c r="K1735">
        <v>3203</v>
      </c>
      <c r="L1735" t="s">
        <v>2923</v>
      </c>
      <c r="M1735" t="s">
        <v>3900</v>
      </c>
      <c r="N1735" t="s">
        <v>5812</v>
      </c>
      <c r="O1735" t="s">
        <v>5813</v>
      </c>
      <c r="P1735" t="s">
        <v>5814</v>
      </c>
      <c r="Q1735" t="s">
        <v>642</v>
      </c>
      <c r="R1735">
        <v>500</v>
      </c>
      <c r="S1735">
        <v>500</v>
      </c>
      <c r="T1735">
        <v>462</v>
      </c>
      <c r="U1735">
        <v>25</v>
      </c>
      <c r="V1735">
        <v>25</v>
      </c>
      <c r="W1735">
        <v>23</v>
      </c>
      <c r="Z1735" t="s">
        <v>607</v>
      </c>
      <c r="AA1735">
        <v>1E-4</v>
      </c>
      <c r="AB1735">
        <v>3.2000000000000002E-3</v>
      </c>
      <c r="AC1735">
        <v>2.4899999999999999E-2</v>
      </c>
      <c r="AD1735">
        <v>3.8999999999999998E-3</v>
      </c>
      <c r="AE1735">
        <v>0.84099999999999997</v>
      </c>
      <c r="AF1735">
        <v>7.2599999999999998E-2</v>
      </c>
      <c r="AG1735">
        <v>2.7400000000000001E-2</v>
      </c>
      <c r="AH1735">
        <v>5.0000000000000001E-3</v>
      </c>
      <c r="AI1735">
        <v>9.1000000000000004E-3</v>
      </c>
      <c r="AJ1735">
        <v>3.0000000000000001E-3</v>
      </c>
      <c r="AK1735">
        <v>3.0000000000000001E-3</v>
      </c>
      <c r="AL1735">
        <v>3.0000000000000001E-3</v>
      </c>
      <c r="AM1735">
        <v>3.8E-3</v>
      </c>
      <c r="AN1735">
        <v>0</v>
      </c>
      <c r="AO1735">
        <v>0</v>
      </c>
      <c r="AP1735">
        <v>0</v>
      </c>
      <c r="BK1735">
        <v>0</v>
      </c>
      <c r="BL1735">
        <v>0</v>
      </c>
      <c r="BM1735">
        <v>0</v>
      </c>
      <c r="BN1735">
        <v>0</v>
      </c>
      <c r="BO1735">
        <v>0</v>
      </c>
      <c r="BP1735">
        <v>0</v>
      </c>
      <c r="BQ1735">
        <v>0</v>
      </c>
      <c r="BR1735">
        <v>0</v>
      </c>
      <c r="BS1735">
        <v>0</v>
      </c>
      <c r="BT1735">
        <v>0</v>
      </c>
      <c r="BU1735">
        <v>0</v>
      </c>
      <c r="BV1735">
        <v>0.69499999999999995</v>
      </c>
      <c r="BW1735">
        <v>0.85179199999999999</v>
      </c>
      <c r="BX1735">
        <v>20.100000000000001</v>
      </c>
      <c r="BY1735">
        <v>4662.3999999999996</v>
      </c>
      <c r="BZ1735">
        <v>214.3</v>
      </c>
      <c r="CB1735">
        <v>97.2</v>
      </c>
      <c r="CC1735">
        <v>3.3560638759999999</v>
      </c>
      <c r="CD1735">
        <v>3.353211221</v>
      </c>
      <c r="CE1735">
        <v>193.27</v>
      </c>
      <c r="CF1735" t="s">
        <v>673</v>
      </c>
      <c r="CG1735">
        <v>3900</v>
      </c>
      <c r="CH1735" t="s">
        <v>5826</v>
      </c>
      <c r="CI1735" t="s">
        <v>5075</v>
      </c>
      <c r="CJ1735" t="s">
        <v>5827</v>
      </c>
      <c r="CW1735" t="s">
        <v>5817</v>
      </c>
      <c r="CX1735">
        <v>1800</v>
      </c>
      <c r="CY1735" t="s">
        <v>677</v>
      </c>
    </row>
    <row r="1736" spans="2:103" hidden="1">
      <c r="B1736">
        <v>52618</v>
      </c>
      <c r="C1736" t="s">
        <v>5103</v>
      </c>
      <c r="D1736" t="s">
        <v>592</v>
      </c>
      <c r="E1736" t="s">
        <v>3163</v>
      </c>
      <c r="F1736" t="s">
        <v>594</v>
      </c>
      <c r="G1736" t="s">
        <v>5828</v>
      </c>
      <c r="H1736">
        <v>20270</v>
      </c>
      <c r="I1736" t="s">
        <v>597</v>
      </c>
      <c r="J1736" t="s">
        <v>3844</v>
      </c>
      <c r="K1736">
        <v>11257</v>
      </c>
      <c r="L1736" t="s">
        <v>3810</v>
      </c>
      <c r="M1736" t="s">
        <v>3845</v>
      </c>
      <c r="N1736" t="s">
        <v>5829</v>
      </c>
      <c r="O1736" t="s">
        <v>5830</v>
      </c>
      <c r="P1736" t="s">
        <v>5831</v>
      </c>
      <c r="Q1736" t="s">
        <v>642</v>
      </c>
      <c r="R1736">
        <v>300</v>
      </c>
      <c r="S1736">
        <v>300</v>
      </c>
      <c r="T1736">
        <v>273</v>
      </c>
      <c r="U1736">
        <v>20</v>
      </c>
      <c r="V1736">
        <v>20</v>
      </c>
      <c r="W1736">
        <v>22</v>
      </c>
      <c r="Z1736">
        <v>2.0000000000000001E-4</v>
      </c>
      <c r="AA1736">
        <v>4.0000000000000002E-4</v>
      </c>
      <c r="AB1736">
        <v>0.02</v>
      </c>
      <c r="AC1736">
        <v>5.0000000000000001E-4</v>
      </c>
      <c r="AD1736">
        <v>2.9999999999999997E-4</v>
      </c>
      <c r="AE1736">
        <v>0.70860000000000001</v>
      </c>
      <c r="AF1736">
        <v>0.13189999999999999</v>
      </c>
      <c r="AG1736">
        <v>8.5800000000000001E-2</v>
      </c>
      <c r="AH1736">
        <v>1.32E-2</v>
      </c>
      <c r="AI1736">
        <v>2.3400000000000001E-2</v>
      </c>
      <c r="AJ1736">
        <v>5.5999999999999999E-3</v>
      </c>
      <c r="AK1736">
        <v>4.8999999999999998E-3</v>
      </c>
      <c r="AL1736">
        <v>2.8999999999999998E-3</v>
      </c>
      <c r="AM1736">
        <v>2.3E-3</v>
      </c>
      <c r="AN1736">
        <v>0</v>
      </c>
      <c r="AO1736">
        <v>0</v>
      </c>
      <c r="AP1736">
        <v>0</v>
      </c>
      <c r="BK1736">
        <v>0</v>
      </c>
      <c r="BL1736">
        <v>0</v>
      </c>
      <c r="BM1736">
        <v>0</v>
      </c>
      <c r="BN1736">
        <v>0</v>
      </c>
      <c r="BO1736">
        <v>0</v>
      </c>
      <c r="BP1736">
        <v>0</v>
      </c>
      <c r="BQ1736">
        <v>0</v>
      </c>
      <c r="BR1736">
        <v>0</v>
      </c>
      <c r="BS1736">
        <v>0</v>
      </c>
      <c r="BT1736">
        <v>0</v>
      </c>
      <c r="BU1736">
        <v>0</v>
      </c>
      <c r="BV1736">
        <v>0.8</v>
      </c>
      <c r="BW1736">
        <v>0.98048000000000002</v>
      </c>
      <c r="BX1736">
        <v>23.1</v>
      </c>
      <c r="BY1736">
        <v>4529.6000000000004</v>
      </c>
      <c r="BZ1736">
        <v>232.8</v>
      </c>
      <c r="CB1736">
        <v>98.7</v>
      </c>
      <c r="CC1736">
        <v>3.4078549850000002</v>
      </c>
      <c r="CD1736">
        <v>3.4049583079999999</v>
      </c>
      <c r="CE1736">
        <v>198.33</v>
      </c>
      <c r="CF1736" t="s">
        <v>609</v>
      </c>
      <c r="CG1736">
        <v>300</v>
      </c>
      <c r="CH1736" t="s">
        <v>5832</v>
      </c>
      <c r="CJ1736" t="s">
        <v>3847</v>
      </c>
      <c r="CL1736">
        <v>1314</v>
      </c>
      <c r="CM1736">
        <v>1316</v>
      </c>
      <c r="CU1736">
        <v>756.8</v>
      </c>
      <c r="CV1736">
        <v>752.5</v>
      </c>
      <c r="CW1736" t="s">
        <v>5833</v>
      </c>
      <c r="CX1736">
        <v>0</v>
      </c>
      <c r="CY1736" t="s">
        <v>677</v>
      </c>
    </row>
    <row r="1737" spans="2:103" hidden="1">
      <c r="B1737">
        <v>52587</v>
      </c>
      <c r="C1737" t="s">
        <v>5107</v>
      </c>
      <c r="D1737" t="s">
        <v>592</v>
      </c>
      <c r="E1737" t="s">
        <v>3163</v>
      </c>
      <c r="F1737" t="s">
        <v>594</v>
      </c>
      <c r="G1737" t="s">
        <v>5834</v>
      </c>
      <c r="H1737">
        <v>14218</v>
      </c>
      <c r="I1737" t="s">
        <v>597</v>
      </c>
      <c r="J1737" t="s">
        <v>3850</v>
      </c>
      <c r="K1737">
        <v>10718</v>
      </c>
      <c r="L1737" t="s">
        <v>3838</v>
      </c>
      <c r="M1737" t="s">
        <v>3839</v>
      </c>
      <c r="N1737" t="s">
        <v>5829</v>
      </c>
      <c r="O1737" t="s">
        <v>5830</v>
      </c>
      <c r="P1737" t="s">
        <v>5835</v>
      </c>
      <c r="Q1737" t="s">
        <v>823</v>
      </c>
      <c r="R1737">
        <v>500</v>
      </c>
      <c r="S1737">
        <v>500</v>
      </c>
      <c r="T1737">
        <v>340</v>
      </c>
      <c r="U1737">
        <v>20</v>
      </c>
      <c r="V1737">
        <v>20</v>
      </c>
      <c r="W1737">
        <v>21</v>
      </c>
      <c r="Z1737">
        <v>1E-4</v>
      </c>
      <c r="AA1737">
        <v>2.0000000000000001E-4</v>
      </c>
      <c r="AB1737">
        <v>7.6E-3</v>
      </c>
      <c r="AC1737">
        <v>4.0000000000000002E-4</v>
      </c>
      <c r="AD1737" t="s">
        <v>606</v>
      </c>
      <c r="AE1737">
        <v>0.81100000000000005</v>
      </c>
      <c r="AF1737">
        <v>9.2799999999999994E-2</v>
      </c>
      <c r="AG1737">
        <v>4.7600000000000003E-2</v>
      </c>
      <c r="AH1737">
        <v>9.1000000000000004E-3</v>
      </c>
      <c r="AI1737">
        <v>1.54E-2</v>
      </c>
      <c r="AJ1737">
        <v>4.1999999999999997E-3</v>
      </c>
      <c r="AK1737">
        <v>4.5999999999999999E-3</v>
      </c>
      <c r="AL1737">
        <v>3.5999999999999999E-3</v>
      </c>
      <c r="AM1737">
        <v>3.3999999999999998E-3</v>
      </c>
      <c r="AN1737">
        <v>0</v>
      </c>
      <c r="AO1737">
        <v>0</v>
      </c>
      <c r="AP1737">
        <v>0</v>
      </c>
      <c r="BK1737">
        <v>0</v>
      </c>
      <c r="BL1737">
        <v>0</v>
      </c>
      <c r="BM1737">
        <v>0</v>
      </c>
      <c r="BN1737">
        <v>0</v>
      </c>
      <c r="BO1737">
        <v>0</v>
      </c>
      <c r="BP1737">
        <v>0</v>
      </c>
      <c r="BQ1737">
        <v>0</v>
      </c>
      <c r="BR1737">
        <v>0</v>
      </c>
      <c r="BS1737">
        <v>0</v>
      </c>
      <c r="BT1737">
        <v>0</v>
      </c>
      <c r="BU1737">
        <v>0</v>
      </c>
      <c r="BV1737">
        <v>0.72099999999999997</v>
      </c>
      <c r="BW1737">
        <v>0.88365760000000004</v>
      </c>
      <c r="BX1737">
        <v>20.8</v>
      </c>
      <c r="BY1737">
        <v>4557.2</v>
      </c>
      <c r="BZ1737">
        <v>219.7</v>
      </c>
      <c r="CB1737">
        <v>94</v>
      </c>
      <c r="CC1737">
        <v>3.2455761760000001</v>
      </c>
      <c r="CD1737">
        <v>3.2428174360000002</v>
      </c>
      <c r="CE1737">
        <v>187.12</v>
      </c>
      <c r="CF1737" t="s">
        <v>609</v>
      </c>
      <c r="CG1737">
        <v>0</v>
      </c>
      <c r="CH1737" t="s">
        <v>5836</v>
      </c>
      <c r="CJ1737" t="s">
        <v>3852</v>
      </c>
      <c r="CL1737">
        <v>1128</v>
      </c>
      <c r="CM1737">
        <v>1372</v>
      </c>
      <c r="CU1737">
        <v>728.8</v>
      </c>
      <c r="CV1737">
        <v>723.3</v>
      </c>
      <c r="CW1737" t="s">
        <v>5833</v>
      </c>
      <c r="CX1737">
        <v>0</v>
      </c>
      <c r="CY1737" t="s">
        <v>677</v>
      </c>
    </row>
    <row r="1738" spans="2:103" hidden="1">
      <c r="B1738">
        <v>52576</v>
      </c>
      <c r="C1738" t="s">
        <v>5094</v>
      </c>
      <c r="D1738" t="s">
        <v>592</v>
      </c>
      <c r="E1738" t="s">
        <v>3163</v>
      </c>
      <c r="F1738" t="s">
        <v>594</v>
      </c>
      <c r="G1738" t="s">
        <v>5837</v>
      </c>
      <c r="H1738">
        <v>14855</v>
      </c>
      <c r="I1738" t="s">
        <v>597</v>
      </c>
      <c r="J1738" t="s">
        <v>3818</v>
      </c>
      <c r="K1738">
        <v>17911</v>
      </c>
      <c r="L1738" t="s">
        <v>3810</v>
      </c>
      <c r="M1738" t="s">
        <v>5096</v>
      </c>
      <c r="N1738" t="s">
        <v>5829</v>
      </c>
      <c r="O1738" t="s">
        <v>5830</v>
      </c>
      <c r="P1738" t="s">
        <v>5831</v>
      </c>
      <c r="Q1738" t="s">
        <v>642</v>
      </c>
      <c r="R1738">
        <v>500</v>
      </c>
      <c r="S1738">
        <v>500</v>
      </c>
      <c r="T1738">
        <v>322</v>
      </c>
      <c r="U1738">
        <v>26</v>
      </c>
      <c r="V1738">
        <v>26</v>
      </c>
      <c r="W1738">
        <v>22</v>
      </c>
      <c r="Z1738" t="s">
        <v>607</v>
      </c>
      <c r="AA1738">
        <v>2.0000000000000001E-4</v>
      </c>
      <c r="AB1738">
        <v>5.1999999999999998E-3</v>
      </c>
      <c r="AC1738">
        <v>2.1299999999999999E-2</v>
      </c>
      <c r="AD1738">
        <v>5.0000000000000001E-4</v>
      </c>
      <c r="AE1738">
        <v>0.84730000000000005</v>
      </c>
      <c r="AF1738">
        <v>7.2300000000000003E-2</v>
      </c>
      <c r="AG1738">
        <v>3.1099999999999999E-2</v>
      </c>
      <c r="AH1738">
        <v>3.5000000000000001E-3</v>
      </c>
      <c r="AI1738">
        <v>8.2000000000000007E-3</v>
      </c>
      <c r="AJ1738">
        <v>2.3999999999999998E-3</v>
      </c>
      <c r="AK1738">
        <v>2.7000000000000001E-3</v>
      </c>
      <c r="AL1738">
        <v>1.6000000000000001E-3</v>
      </c>
      <c r="AM1738">
        <v>3.7000000000000002E-3</v>
      </c>
      <c r="AN1738">
        <v>0</v>
      </c>
      <c r="AO1738">
        <v>0</v>
      </c>
      <c r="AP1738">
        <v>0</v>
      </c>
      <c r="BK1738">
        <v>0</v>
      </c>
      <c r="BL1738">
        <v>0</v>
      </c>
      <c r="BM1738">
        <v>0</v>
      </c>
      <c r="BN1738">
        <v>0</v>
      </c>
      <c r="BO1738">
        <v>0</v>
      </c>
      <c r="BP1738">
        <v>0</v>
      </c>
      <c r="BQ1738">
        <v>0</v>
      </c>
      <c r="BR1738">
        <v>0</v>
      </c>
      <c r="BS1738">
        <v>0</v>
      </c>
      <c r="BT1738">
        <v>0</v>
      </c>
      <c r="BU1738">
        <v>0</v>
      </c>
      <c r="BV1738">
        <v>0.68600000000000005</v>
      </c>
      <c r="BW1738">
        <v>0.8407616</v>
      </c>
      <c r="BX1738">
        <v>19.8</v>
      </c>
      <c r="BY1738">
        <v>4638</v>
      </c>
      <c r="BZ1738">
        <v>212.6</v>
      </c>
      <c r="CB1738">
        <v>100</v>
      </c>
      <c r="CC1738">
        <v>3.452740613</v>
      </c>
      <c r="CD1738">
        <v>3.449805783</v>
      </c>
      <c r="CE1738">
        <v>200.72</v>
      </c>
      <c r="CF1738" t="s">
        <v>609</v>
      </c>
      <c r="CG1738">
        <v>500</v>
      </c>
      <c r="CH1738" t="s">
        <v>5838</v>
      </c>
      <c r="CI1738" t="s">
        <v>5075</v>
      </c>
      <c r="CJ1738" t="s">
        <v>3822</v>
      </c>
      <c r="CL1738">
        <v>1157</v>
      </c>
      <c r="CM1738">
        <v>1158</v>
      </c>
      <c r="CU1738">
        <v>700.4</v>
      </c>
      <c r="CV1738">
        <v>695.1</v>
      </c>
      <c r="CW1738" t="s">
        <v>5833</v>
      </c>
      <c r="CX1738">
        <v>0</v>
      </c>
      <c r="CY1738" t="s">
        <v>677</v>
      </c>
    </row>
    <row r="1739" spans="2:103" hidden="1">
      <c r="B1739">
        <v>52575</v>
      </c>
      <c r="C1739" t="s">
        <v>5099</v>
      </c>
      <c r="D1739" t="s">
        <v>592</v>
      </c>
      <c r="E1739" t="s">
        <v>3163</v>
      </c>
      <c r="F1739" t="s">
        <v>594</v>
      </c>
      <c r="G1739" t="s">
        <v>5839</v>
      </c>
      <c r="H1739">
        <v>13776</v>
      </c>
      <c r="I1739" t="s">
        <v>597</v>
      </c>
      <c r="J1739" t="s">
        <v>3832</v>
      </c>
      <c r="K1739">
        <v>17911</v>
      </c>
      <c r="L1739" t="s">
        <v>3810</v>
      </c>
      <c r="M1739" t="s">
        <v>3811</v>
      </c>
      <c r="N1739" t="s">
        <v>5829</v>
      </c>
      <c r="O1739" t="s">
        <v>5830</v>
      </c>
      <c r="P1739" t="s">
        <v>5831</v>
      </c>
      <c r="Q1739" t="s">
        <v>642</v>
      </c>
      <c r="R1739">
        <v>650</v>
      </c>
      <c r="S1739">
        <v>650</v>
      </c>
      <c r="T1739">
        <v>543</v>
      </c>
      <c r="U1739">
        <v>30</v>
      </c>
      <c r="V1739">
        <v>30</v>
      </c>
      <c r="W1739">
        <v>23</v>
      </c>
      <c r="Z1739" t="s">
        <v>607</v>
      </c>
      <c r="AA1739">
        <v>2.0000000000000001E-4</v>
      </c>
      <c r="AB1739">
        <v>4.1999999999999997E-3</v>
      </c>
      <c r="AC1739">
        <v>2.7E-2</v>
      </c>
      <c r="AD1739">
        <v>2E-3</v>
      </c>
      <c r="AE1739">
        <v>0.84050000000000002</v>
      </c>
      <c r="AF1739">
        <v>7.3899999999999993E-2</v>
      </c>
      <c r="AG1739">
        <v>2.87E-2</v>
      </c>
      <c r="AH1739">
        <v>3.5999999999999999E-3</v>
      </c>
      <c r="AI1739">
        <v>8.9999999999999993E-3</v>
      </c>
      <c r="AJ1739">
        <v>2.8999999999999998E-3</v>
      </c>
      <c r="AK1739">
        <v>3.0000000000000001E-3</v>
      </c>
      <c r="AL1739">
        <v>2.3E-3</v>
      </c>
      <c r="AM1739">
        <v>2.7000000000000001E-3</v>
      </c>
      <c r="AN1739">
        <v>0</v>
      </c>
      <c r="AO1739">
        <v>0</v>
      </c>
      <c r="AP1739">
        <v>0</v>
      </c>
      <c r="BK1739">
        <v>0</v>
      </c>
      <c r="BL1739">
        <v>0</v>
      </c>
      <c r="BM1739">
        <v>0</v>
      </c>
      <c r="BN1739">
        <v>0</v>
      </c>
      <c r="BO1739">
        <v>0</v>
      </c>
      <c r="BP1739">
        <v>0</v>
      </c>
      <c r="BQ1739">
        <v>0</v>
      </c>
      <c r="BR1739">
        <v>0</v>
      </c>
      <c r="BS1739">
        <v>0</v>
      </c>
      <c r="BT1739">
        <v>0</v>
      </c>
      <c r="BU1739">
        <v>0</v>
      </c>
      <c r="BV1739">
        <v>0.69199999999999995</v>
      </c>
      <c r="BW1739">
        <v>0.84811519999999996</v>
      </c>
      <c r="BX1739">
        <v>20</v>
      </c>
      <c r="BY1739">
        <v>4661.3</v>
      </c>
      <c r="BZ1739">
        <v>213.6</v>
      </c>
      <c r="CB1739">
        <v>102.2</v>
      </c>
      <c r="CC1739">
        <v>3.5287009060000001</v>
      </c>
      <c r="CD1739">
        <v>3.5257015109999998</v>
      </c>
      <c r="CE1739">
        <v>205.55</v>
      </c>
      <c r="CF1739" t="s">
        <v>609</v>
      </c>
      <c r="CG1739">
        <v>2000</v>
      </c>
      <c r="CH1739" t="s">
        <v>5840</v>
      </c>
      <c r="CI1739" t="s">
        <v>157</v>
      </c>
      <c r="CJ1739" t="s">
        <v>3822</v>
      </c>
      <c r="CL1739">
        <v>1275</v>
      </c>
      <c r="CM1739">
        <v>1292.5</v>
      </c>
      <c r="CU1739">
        <v>700.4</v>
      </c>
      <c r="CV1739">
        <v>695.1</v>
      </c>
      <c r="CW1739" t="s">
        <v>5833</v>
      </c>
      <c r="CX1739">
        <v>0</v>
      </c>
      <c r="CY1739" t="s">
        <v>677</v>
      </c>
    </row>
    <row r="1740" spans="2:103" hidden="1">
      <c r="B1740">
        <v>52601</v>
      </c>
      <c r="C1740" t="s">
        <v>3835</v>
      </c>
      <c r="D1740" t="s">
        <v>592</v>
      </c>
      <c r="E1740" t="s">
        <v>3163</v>
      </c>
      <c r="F1740" t="s">
        <v>594</v>
      </c>
      <c r="G1740" t="s">
        <v>5841</v>
      </c>
      <c r="H1740">
        <v>17465</v>
      </c>
      <c r="I1740" t="s">
        <v>597</v>
      </c>
      <c r="J1740" t="s">
        <v>3837</v>
      </c>
      <c r="K1740">
        <v>9655</v>
      </c>
      <c r="L1740" t="s">
        <v>3838</v>
      </c>
      <c r="M1740" t="s">
        <v>3839</v>
      </c>
      <c r="N1740" t="s">
        <v>5829</v>
      </c>
      <c r="O1740" t="s">
        <v>5830</v>
      </c>
      <c r="P1740" t="s">
        <v>5831</v>
      </c>
      <c r="Q1740" t="s">
        <v>642</v>
      </c>
      <c r="R1740">
        <v>150</v>
      </c>
      <c r="S1740">
        <v>150</v>
      </c>
      <c r="T1740">
        <v>150</v>
      </c>
      <c r="U1740">
        <v>20</v>
      </c>
      <c r="V1740">
        <v>20</v>
      </c>
      <c r="W1740">
        <v>21</v>
      </c>
      <c r="Z1740" t="s">
        <v>607</v>
      </c>
      <c r="AA1740">
        <v>1E-4</v>
      </c>
      <c r="AB1740">
        <v>3.8E-3</v>
      </c>
      <c r="AC1740">
        <v>2.9999999999999997E-4</v>
      </c>
      <c r="AD1740" t="s">
        <v>606</v>
      </c>
      <c r="AE1740">
        <v>0.71299999999999997</v>
      </c>
      <c r="AF1740">
        <v>0.14069999999999999</v>
      </c>
      <c r="AG1740">
        <v>8.1100000000000005E-2</v>
      </c>
      <c r="AH1740">
        <v>1.5100000000000001E-2</v>
      </c>
      <c r="AI1740">
        <v>2.5499999999999998E-2</v>
      </c>
      <c r="AJ1740">
        <v>6.4999999999999997E-3</v>
      </c>
      <c r="AK1740">
        <v>6.7000000000000002E-3</v>
      </c>
      <c r="AL1740">
        <v>3.8E-3</v>
      </c>
      <c r="AM1740">
        <v>3.3999999999999998E-3</v>
      </c>
      <c r="AN1740">
        <v>0</v>
      </c>
      <c r="AO1740">
        <v>0</v>
      </c>
      <c r="AP1740">
        <v>0</v>
      </c>
      <c r="BK1740">
        <v>0</v>
      </c>
      <c r="BL1740">
        <v>0</v>
      </c>
      <c r="BM1740">
        <v>0</v>
      </c>
      <c r="BN1740">
        <v>0</v>
      </c>
      <c r="BO1740">
        <v>0</v>
      </c>
      <c r="BP1740">
        <v>0</v>
      </c>
      <c r="BQ1740">
        <v>0</v>
      </c>
      <c r="BR1740">
        <v>0</v>
      </c>
      <c r="BS1740">
        <v>0</v>
      </c>
      <c r="BT1740">
        <v>0</v>
      </c>
      <c r="BU1740">
        <v>0</v>
      </c>
      <c r="BV1740">
        <v>0.80900000000000005</v>
      </c>
      <c r="BW1740">
        <v>0.99151040000000001</v>
      </c>
      <c r="BX1740">
        <v>23.3</v>
      </c>
      <c r="BY1740">
        <v>4543.8</v>
      </c>
      <c r="BZ1740">
        <v>236.4</v>
      </c>
      <c r="CB1740">
        <v>95.4</v>
      </c>
      <c r="CC1740">
        <v>3.2939145449999998</v>
      </c>
      <c r="CD1740">
        <v>3.2911147170000001</v>
      </c>
      <c r="CE1740">
        <v>190.08</v>
      </c>
      <c r="CF1740" t="s">
        <v>609</v>
      </c>
      <c r="CG1740">
        <v>0</v>
      </c>
      <c r="CH1740" t="s">
        <v>5842</v>
      </c>
      <c r="CJ1740" t="s">
        <v>3841</v>
      </c>
      <c r="CL1740">
        <v>1379</v>
      </c>
      <c r="CM1740">
        <v>1382</v>
      </c>
      <c r="CU1740">
        <v>737.3</v>
      </c>
      <c r="CV1740">
        <v>732.3</v>
      </c>
      <c r="CW1740" t="s">
        <v>5833</v>
      </c>
      <c r="CX1740">
        <v>0</v>
      </c>
      <c r="CY1740" t="s">
        <v>677</v>
      </c>
    </row>
    <row r="1741" spans="2:103" hidden="1">
      <c r="B1741">
        <v>52649</v>
      </c>
      <c r="C1741" t="s">
        <v>5083</v>
      </c>
      <c r="D1741" t="s">
        <v>592</v>
      </c>
      <c r="E1741" t="s">
        <v>3163</v>
      </c>
      <c r="F1741" t="s">
        <v>594</v>
      </c>
      <c r="G1741" t="s">
        <v>5843</v>
      </c>
      <c r="H1741">
        <v>10619</v>
      </c>
      <c r="I1741" t="s">
        <v>597</v>
      </c>
      <c r="J1741" t="s">
        <v>3991</v>
      </c>
      <c r="K1741">
        <v>17912</v>
      </c>
      <c r="L1741" t="s">
        <v>3810</v>
      </c>
      <c r="M1741" t="s">
        <v>3811</v>
      </c>
      <c r="N1741" t="s">
        <v>5829</v>
      </c>
      <c r="O1741" t="s">
        <v>5830</v>
      </c>
      <c r="P1741" t="s">
        <v>5831</v>
      </c>
      <c r="Q1741" t="s">
        <v>3820</v>
      </c>
      <c r="R1741">
        <v>500</v>
      </c>
      <c r="S1741">
        <v>500</v>
      </c>
      <c r="T1741">
        <v>387</v>
      </c>
      <c r="U1741">
        <v>26</v>
      </c>
      <c r="V1741">
        <v>26</v>
      </c>
      <c r="W1741">
        <v>23</v>
      </c>
      <c r="Z1741" t="s">
        <v>607</v>
      </c>
      <c r="AA1741">
        <v>2.0000000000000001E-4</v>
      </c>
      <c r="AB1741">
        <v>2.5000000000000001E-3</v>
      </c>
      <c r="AC1741">
        <v>2.7799999999999998E-2</v>
      </c>
      <c r="AD1741">
        <v>2.9999999999999997E-4</v>
      </c>
      <c r="AE1741">
        <v>0.8649</v>
      </c>
      <c r="AF1741">
        <v>6.6000000000000003E-2</v>
      </c>
      <c r="AG1741">
        <v>2.2800000000000001E-2</v>
      </c>
      <c r="AH1741">
        <v>2.5999999999999999E-3</v>
      </c>
      <c r="AI1741">
        <v>6.4000000000000003E-3</v>
      </c>
      <c r="AJ1741">
        <v>1.6000000000000001E-3</v>
      </c>
      <c r="AK1741">
        <v>2E-3</v>
      </c>
      <c r="AL1741">
        <v>1.6999999999999999E-3</v>
      </c>
      <c r="AM1741">
        <v>1.1999999999999999E-3</v>
      </c>
      <c r="AN1741">
        <v>0</v>
      </c>
      <c r="AO1741">
        <v>0</v>
      </c>
      <c r="AP1741">
        <v>0</v>
      </c>
      <c r="BK1741">
        <v>0</v>
      </c>
      <c r="BL1741">
        <v>0</v>
      </c>
      <c r="BM1741">
        <v>0</v>
      </c>
      <c r="BN1741">
        <v>0</v>
      </c>
      <c r="BO1741">
        <v>0</v>
      </c>
      <c r="BP1741">
        <v>0</v>
      </c>
      <c r="BQ1741">
        <v>0</v>
      </c>
      <c r="BR1741">
        <v>0</v>
      </c>
      <c r="BS1741">
        <v>0</v>
      </c>
      <c r="BT1741">
        <v>0</v>
      </c>
      <c r="BU1741">
        <v>0</v>
      </c>
      <c r="BV1741">
        <v>0.66500000000000004</v>
      </c>
      <c r="BW1741">
        <v>0.81502399999999997</v>
      </c>
      <c r="BX1741">
        <v>19.2</v>
      </c>
      <c r="BY1741">
        <v>4667.3999999999996</v>
      </c>
      <c r="BZ1741">
        <v>209.3</v>
      </c>
      <c r="CB1741">
        <v>100.1</v>
      </c>
      <c r="CC1741">
        <v>3.4561933530000002</v>
      </c>
      <c r="CD1741">
        <v>3.4532555889999998</v>
      </c>
      <c r="CE1741">
        <v>201.55</v>
      </c>
      <c r="CF1741" t="s">
        <v>609</v>
      </c>
      <c r="CG1741">
        <v>300</v>
      </c>
      <c r="CH1741" t="s">
        <v>5844</v>
      </c>
      <c r="CJ1741" t="s">
        <v>3822</v>
      </c>
      <c r="CU1741">
        <v>700.4</v>
      </c>
      <c r="CV1741">
        <v>695.4</v>
      </c>
      <c r="CW1741" t="s">
        <v>5833</v>
      </c>
      <c r="CX1741">
        <v>0</v>
      </c>
      <c r="CY1741" t="s">
        <v>677</v>
      </c>
    </row>
    <row r="1742" spans="2:103" hidden="1">
      <c r="B1742">
        <v>52622</v>
      </c>
      <c r="C1742" t="s">
        <v>5433</v>
      </c>
      <c r="D1742" t="s">
        <v>592</v>
      </c>
      <c r="E1742" t="s">
        <v>3163</v>
      </c>
      <c r="F1742" t="s">
        <v>594</v>
      </c>
      <c r="G1742" t="s">
        <v>5845</v>
      </c>
      <c r="H1742">
        <v>14833</v>
      </c>
      <c r="I1742" t="s">
        <v>597</v>
      </c>
      <c r="J1742" t="s">
        <v>4839</v>
      </c>
      <c r="K1742">
        <v>11134</v>
      </c>
      <c r="L1742" t="s">
        <v>3810</v>
      </c>
      <c r="M1742" t="s">
        <v>3811</v>
      </c>
      <c r="N1742" t="s">
        <v>5829</v>
      </c>
      <c r="O1742" t="s">
        <v>5830</v>
      </c>
      <c r="P1742" t="s">
        <v>5831</v>
      </c>
      <c r="Q1742" t="s">
        <v>642</v>
      </c>
      <c r="R1742">
        <v>1400</v>
      </c>
      <c r="S1742">
        <v>1400</v>
      </c>
      <c r="T1742">
        <v>267</v>
      </c>
      <c r="U1742">
        <v>15</v>
      </c>
      <c r="V1742">
        <v>15</v>
      </c>
      <c r="W1742">
        <v>23</v>
      </c>
      <c r="Y1742" t="s">
        <v>5467</v>
      </c>
      <c r="Z1742" t="s">
        <v>607</v>
      </c>
      <c r="AA1742">
        <v>2.0000000000000001E-4</v>
      </c>
      <c r="AB1742">
        <v>2.8999999999999998E-3</v>
      </c>
      <c r="AC1742">
        <v>2.7E-2</v>
      </c>
      <c r="AD1742">
        <v>2.9999999999999997E-4</v>
      </c>
      <c r="AE1742">
        <v>0.85029999999999994</v>
      </c>
      <c r="AF1742">
        <v>7.3400000000000007E-2</v>
      </c>
      <c r="AG1742">
        <v>2.69E-2</v>
      </c>
      <c r="AH1742">
        <v>2.8E-3</v>
      </c>
      <c r="AI1742">
        <v>7.4000000000000003E-3</v>
      </c>
      <c r="AJ1742">
        <v>2E-3</v>
      </c>
      <c r="AK1742">
        <v>2.3999999999999998E-3</v>
      </c>
      <c r="AL1742">
        <v>2E-3</v>
      </c>
      <c r="AM1742">
        <v>2.3999999999999998E-3</v>
      </c>
      <c r="AN1742">
        <v>0</v>
      </c>
      <c r="AO1742">
        <v>0</v>
      </c>
      <c r="AP1742">
        <v>0</v>
      </c>
      <c r="BK1742">
        <v>0</v>
      </c>
      <c r="BL1742">
        <v>0</v>
      </c>
      <c r="BM1742">
        <v>0</v>
      </c>
      <c r="BN1742">
        <v>0</v>
      </c>
      <c r="BO1742">
        <v>0</v>
      </c>
      <c r="BP1742">
        <v>0</v>
      </c>
      <c r="BQ1742">
        <v>0</v>
      </c>
      <c r="BR1742">
        <v>0</v>
      </c>
      <c r="BS1742">
        <v>0</v>
      </c>
      <c r="BT1742">
        <v>0</v>
      </c>
      <c r="BU1742">
        <v>0</v>
      </c>
      <c r="BV1742">
        <v>0.68100000000000005</v>
      </c>
      <c r="BW1742">
        <v>0.83463359999999998</v>
      </c>
      <c r="BX1742">
        <v>19.7</v>
      </c>
      <c r="BY1742">
        <v>4660.5</v>
      </c>
      <c r="BZ1742">
        <v>211.9</v>
      </c>
      <c r="CB1742">
        <v>104.9</v>
      </c>
      <c r="CC1742">
        <v>3.621924903</v>
      </c>
      <c r="CD1742">
        <v>3.6188462669999999</v>
      </c>
      <c r="CE1742">
        <v>211.04</v>
      </c>
      <c r="CF1742" t="s">
        <v>609</v>
      </c>
      <c r="CG1742">
        <v>300</v>
      </c>
      <c r="CH1742" t="s">
        <v>5846</v>
      </c>
      <c r="CJ1742" t="s">
        <v>3858</v>
      </c>
      <c r="CL1742">
        <v>1182</v>
      </c>
      <c r="CM1742">
        <v>1431</v>
      </c>
      <c r="CU1742">
        <v>719.2</v>
      </c>
      <c r="CV1742">
        <v>715</v>
      </c>
      <c r="CW1742" t="s">
        <v>5833</v>
      </c>
      <c r="CX1742">
        <v>0</v>
      </c>
      <c r="CY1742" t="s">
        <v>677</v>
      </c>
    </row>
    <row r="1743" spans="2:103" hidden="1">
      <c r="B1743">
        <v>52633</v>
      </c>
      <c r="C1743" t="s">
        <v>3823</v>
      </c>
      <c r="D1743" t="s">
        <v>592</v>
      </c>
      <c r="E1743" t="s">
        <v>3163</v>
      </c>
      <c r="F1743" t="s">
        <v>594</v>
      </c>
      <c r="G1743" t="s">
        <v>5847</v>
      </c>
      <c r="H1743">
        <v>19388</v>
      </c>
      <c r="I1743" t="s">
        <v>597</v>
      </c>
      <c r="J1743" t="s">
        <v>3825</v>
      </c>
      <c r="K1743">
        <v>19756</v>
      </c>
      <c r="L1743" t="s">
        <v>3826</v>
      </c>
      <c r="M1743" t="s">
        <v>3827</v>
      </c>
      <c r="N1743" t="s">
        <v>5829</v>
      </c>
      <c r="O1743" t="s">
        <v>5830</v>
      </c>
      <c r="P1743" t="s">
        <v>5831</v>
      </c>
      <c r="Q1743" t="s">
        <v>642</v>
      </c>
      <c r="R1743">
        <v>300</v>
      </c>
      <c r="S1743">
        <v>300</v>
      </c>
      <c r="T1743">
        <v>335</v>
      </c>
      <c r="U1743">
        <v>21</v>
      </c>
      <c r="V1743">
        <v>21</v>
      </c>
      <c r="W1743">
        <v>23</v>
      </c>
      <c r="Z1743" t="s">
        <v>607</v>
      </c>
      <c r="AA1743">
        <v>2.0000000000000001E-4</v>
      </c>
      <c r="AB1743">
        <v>3.0000000000000001E-3</v>
      </c>
      <c r="AC1743">
        <v>2.75E-2</v>
      </c>
      <c r="AD1743">
        <v>4.0000000000000002E-4</v>
      </c>
      <c r="AE1743">
        <v>0.85070000000000001</v>
      </c>
      <c r="AF1743">
        <v>7.3800000000000004E-2</v>
      </c>
      <c r="AG1743">
        <v>2.75E-2</v>
      </c>
      <c r="AH1743">
        <v>2.8999999999999998E-3</v>
      </c>
      <c r="AI1743">
        <v>7.6E-3</v>
      </c>
      <c r="AJ1743">
        <v>1.8E-3</v>
      </c>
      <c r="AK1743">
        <v>2.2000000000000001E-3</v>
      </c>
      <c r="AL1743">
        <v>1.5E-3</v>
      </c>
      <c r="AM1743">
        <v>8.9999999999999998E-4</v>
      </c>
      <c r="AN1743">
        <v>0</v>
      </c>
      <c r="AO1743">
        <v>0</v>
      </c>
      <c r="AP1743">
        <v>0</v>
      </c>
      <c r="BK1743">
        <v>0</v>
      </c>
      <c r="BL1743">
        <v>0</v>
      </c>
      <c r="BM1743">
        <v>0</v>
      </c>
      <c r="BN1743">
        <v>0</v>
      </c>
      <c r="BO1743">
        <v>0</v>
      </c>
      <c r="BP1743">
        <v>0</v>
      </c>
      <c r="BQ1743">
        <v>0</v>
      </c>
      <c r="BR1743">
        <v>0</v>
      </c>
      <c r="BS1743">
        <v>0</v>
      </c>
      <c r="BT1743">
        <v>0</v>
      </c>
      <c r="BU1743">
        <v>0</v>
      </c>
      <c r="BV1743">
        <v>0.67500000000000004</v>
      </c>
      <c r="BW1743">
        <v>0.82728000000000002</v>
      </c>
      <c r="BX1743">
        <v>19.5</v>
      </c>
      <c r="BY1743">
        <v>4665.8999999999996</v>
      </c>
      <c r="BZ1743">
        <v>211.3</v>
      </c>
      <c r="CB1743">
        <v>100.3</v>
      </c>
      <c r="CC1743">
        <v>3.4630988349999998</v>
      </c>
      <c r="CD1743">
        <v>3.4601552010000001</v>
      </c>
      <c r="CE1743">
        <v>201.99</v>
      </c>
      <c r="CF1743" t="s">
        <v>609</v>
      </c>
      <c r="CG1743">
        <v>400</v>
      </c>
      <c r="CH1743" t="s">
        <v>5848</v>
      </c>
      <c r="CJ1743" t="s">
        <v>3829</v>
      </c>
      <c r="CU1743">
        <v>755.4</v>
      </c>
      <c r="CV1743">
        <v>751.2</v>
      </c>
      <c r="CW1743" t="s">
        <v>5833</v>
      </c>
      <c r="CX1743">
        <v>0</v>
      </c>
      <c r="CY1743" t="s">
        <v>677</v>
      </c>
    </row>
    <row r="1744" spans="2:103" hidden="1">
      <c r="B1744">
        <v>52646</v>
      </c>
      <c r="C1744" t="s">
        <v>5511</v>
      </c>
      <c r="D1744" t="s">
        <v>592</v>
      </c>
      <c r="E1744" t="s">
        <v>3163</v>
      </c>
      <c r="F1744" t="s">
        <v>594</v>
      </c>
      <c r="G1744" t="s">
        <v>5849</v>
      </c>
      <c r="H1744">
        <v>16475</v>
      </c>
      <c r="I1744" t="s">
        <v>597</v>
      </c>
      <c r="J1744" t="s">
        <v>3867</v>
      </c>
      <c r="K1744">
        <v>14046</v>
      </c>
      <c r="L1744" t="s">
        <v>3810</v>
      </c>
      <c r="M1744" t="s">
        <v>3811</v>
      </c>
      <c r="N1744" t="s">
        <v>5829</v>
      </c>
      <c r="O1744" t="s">
        <v>5830</v>
      </c>
      <c r="P1744" t="s">
        <v>5831</v>
      </c>
      <c r="Q1744" t="s">
        <v>642</v>
      </c>
      <c r="R1744">
        <v>350</v>
      </c>
      <c r="S1744">
        <v>350</v>
      </c>
      <c r="T1744">
        <v>373</v>
      </c>
      <c r="U1744">
        <v>18</v>
      </c>
      <c r="V1744">
        <v>18</v>
      </c>
      <c r="W1744">
        <v>23</v>
      </c>
      <c r="Z1744" t="s">
        <v>607</v>
      </c>
      <c r="AA1744">
        <v>2.0000000000000001E-4</v>
      </c>
      <c r="AB1744">
        <v>2.5000000000000001E-3</v>
      </c>
      <c r="AC1744">
        <v>3.1800000000000002E-2</v>
      </c>
      <c r="AD1744">
        <v>2.0000000000000001E-4</v>
      </c>
      <c r="AE1744">
        <v>0.84319999999999995</v>
      </c>
      <c r="AF1744">
        <v>7.4800000000000005E-2</v>
      </c>
      <c r="AG1744">
        <v>2.8500000000000001E-2</v>
      </c>
      <c r="AH1744">
        <v>2.8999999999999998E-3</v>
      </c>
      <c r="AI1744">
        <v>8.0000000000000002E-3</v>
      </c>
      <c r="AJ1744">
        <v>2E-3</v>
      </c>
      <c r="AK1744">
        <v>2.5000000000000001E-3</v>
      </c>
      <c r="AL1744">
        <v>1.8E-3</v>
      </c>
      <c r="AM1744">
        <v>1.6000000000000001E-3</v>
      </c>
      <c r="AN1744">
        <v>0</v>
      </c>
      <c r="AO1744">
        <v>0</v>
      </c>
      <c r="AP1744">
        <v>0</v>
      </c>
      <c r="BK1744">
        <v>0</v>
      </c>
      <c r="BL1744">
        <v>0</v>
      </c>
      <c r="BM1744">
        <v>0</v>
      </c>
      <c r="BN1744">
        <v>0</v>
      </c>
      <c r="BO1744">
        <v>0</v>
      </c>
      <c r="BP1744">
        <v>0</v>
      </c>
      <c r="BQ1744">
        <v>0</v>
      </c>
      <c r="BR1744">
        <v>0</v>
      </c>
      <c r="BS1744">
        <v>0</v>
      </c>
      <c r="BT1744">
        <v>0</v>
      </c>
      <c r="BU1744">
        <v>0</v>
      </c>
      <c r="BV1744">
        <v>0.68600000000000005</v>
      </c>
      <c r="BW1744">
        <v>0.8407616</v>
      </c>
      <c r="BX1744">
        <v>19.8</v>
      </c>
      <c r="BY1744">
        <v>4674.6000000000004</v>
      </c>
      <c r="BZ1744">
        <v>212.7</v>
      </c>
      <c r="CB1744">
        <v>101.8</v>
      </c>
      <c r="CC1744">
        <v>3.5148899440000001</v>
      </c>
      <c r="CD1744">
        <v>3.5119022869999998</v>
      </c>
      <c r="CE1744">
        <v>204.74</v>
      </c>
      <c r="CF1744" t="s">
        <v>609</v>
      </c>
      <c r="CG1744">
        <v>200</v>
      </c>
      <c r="CH1744" t="s">
        <v>5850</v>
      </c>
      <c r="CJ1744" t="s">
        <v>3869</v>
      </c>
      <c r="CL1744">
        <v>1219.8</v>
      </c>
      <c r="CM1744">
        <v>1222.5999999999999</v>
      </c>
      <c r="CU1744">
        <v>745.8</v>
      </c>
      <c r="CV1744">
        <v>741.7</v>
      </c>
      <c r="CW1744" t="s">
        <v>5833</v>
      </c>
      <c r="CX1744">
        <v>0</v>
      </c>
      <c r="CY1744" t="s">
        <v>677</v>
      </c>
    </row>
    <row r="1745" spans="2:103" hidden="1">
      <c r="B1745">
        <v>52614</v>
      </c>
      <c r="C1745" t="s">
        <v>5438</v>
      </c>
      <c r="D1745" t="s">
        <v>592</v>
      </c>
      <c r="E1745" t="s">
        <v>3163</v>
      </c>
      <c r="F1745" t="s">
        <v>594</v>
      </c>
      <c r="G1745" t="s">
        <v>5851</v>
      </c>
      <c r="H1745">
        <v>18788</v>
      </c>
      <c r="I1745" t="s">
        <v>597</v>
      </c>
      <c r="J1745" t="s">
        <v>3809</v>
      </c>
      <c r="K1745">
        <v>14270</v>
      </c>
      <c r="L1745" t="s">
        <v>3810</v>
      </c>
      <c r="M1745" t="s">
        <v>3811</v>
      </c>
      <c r="N1745" t="s">
        <v>5829</v>
      </c>
      <c r="O1745" t="s">
        <v>5830</v>
      </c>
      <c r="P1745" t="s">
        <v>5831</v>
      </c>
      <c r="Q1745" t="s">
        <v>642</v>
      </c>
      <c r="R1745">
        <v>2000</v>
      </c>
      <c r="S1745">
        <v>2000</v>
      </c>
      <c r="T1745">
        <v>1940</v>
      </c>
      <c r="U1745">
        <v>27</v>
      </c>
      <c r="V1745">
        <v>27</v>
      </c>
      <c r="W1745">
        <v>23</v>
      </c>
      <c r="Z1745" t="s">
        <v>607</v>
      </c>
      <c r="AA1745">
        <v>1E-4</v>
      </c>
      <c r="AB1745">
        <v>2.3E-3</v>
      </c>
      <c r="AC1745">
        <v>3.1399999999999997E-2</v>
      </c>
      <c r="AD1745">
        <v>2.0000000000000001E-4</v>
      </c>
      <c r="AE1745">
        <v>0.86360000000000003</v>
      </c>
      <c r="AF1745">
        <v>6.6199999999999995E-2</v>
      </c>
      <c r="AG1745">
        <v>2.2700000000000001E-2</v>
      </c>
      <c r="AH1745">
        <v>2.3E-3</v>
      </c>
      <c r="AI1745">
        <v>5.7999999999999996E-3</v>
      </c>
      <c r="AJ1745">
        <v>1.4E-3</v>
      </c>
      <c r="AK1745">
        <v>1.6000000000000001E-3</v>
      </c>
      <c r="AL1745">
        <v>1.2999999999999999E-3</v>
      </c>
      <c r="AM1745">
        <v>1.1000000000000001E-3</v>
      </c>
      <c r="AN1745">
        <v>0</v>
      </c>
      <c r="AO1745">
        <v>0</v>
      </c>
      <c r="AP1745">
        <v>0</v>
      </c>
      <c r="BK1745">
        <v>0</v>
      </c>
      <c r="BL1745">
        <v>0</v>
      </c>
      <c r="BM1745">
        <v>0</v>
      </c>
      <c r="BN1745">
        <v>0</v>
      </c>
      <c r="BO1745">
        <v>0</v>
      </c>
      <c r="BP1745">
        <v>0</v>
      </c>
      <c r="BQ1745">
        <v>0</v>
      </c>
      <c r="BR1745">
        <v>0</v>
      </c>
      <c r="BS1745">
        <v>0</v>
      </c>
      <c r="BT1745">
        <v>0</v>
      </c>
      <c r="BU1745">
        <v>0</v>
      </c>
      <c r="BV1745">
        <v>0.66500000000000004</v>
      </c>
      <c r="BW1745">
        <v>0.81502399999999997</v>
      </c>
      <c r="BX1745">
        <v>19.2</v>
      </c>
      <c r="BY1745">
        <v>4679.8</v>
      </c>
      <c r="BZ1745">
        <v>209.1</v>
      </c>
      <c r="CB1745">
        <v>101.7</v>
      </c>
      <c r="CC1745">
        <v>3.5114372029999998</v>
      </c>
      <c r="CD1745">
        <v>3.508452482</v>
      </c>
      <c r="CE1745">
        <v>204.24</v>
      </c>
      <c r="CF1745" t="s">
        <v>609</v>
      </c>
      <c r="CG1745">
        <v>200</v>
      </c>
      <c r="CH1745" t="s">
        <v>5852</v>
      </c>
      <c r="CJ1745" t="s">
        <v>3814</v>
      </c>
      <c r="CL1745">
        <v>1204.9000000000001</v>
      </c>
      <c r="CM1745">
        <v>1221.5</v>
      </c>
      <c r="CU1745">
        <v>730.9</v>
      </c>
      <c r="CV1745">
        <v>726.9</v>
      </c>
      <c r="CW1745" t="s">
        <v>5833</v>
      </c>
      <c r="CX1745">
        <v>0</v>
      </c>
      <c r="CY1745" t="s">
        <v>677</v>
      </c>
    </row>
    <row r="1746" spans="2:103" hidden="1">
      <c r="B1746">
        <v>52567</v>
      </c>
      <c r="C1746" t="s">
        <v>5090</v>
      </c>
      <c r="D1746" t="s">
        <v>592</v>
      </c>
      <c r="E1746" t="s">
        <v>3163</v>
      </c>
      <c r="F1746" t="s">
        <v>594</v>
      </c>
      <c r="G1746" t="s">
        <v>5853</v>
      </c>
      <c r="H1746">
        <v>17225</v>
      </c>
      <c r="I1746" t="s">
        <v>597</v>
      </c>
      <c r="J1746" t="s">
        <v>3861</v>
      </c>
      <c r="K1746">
        <v>15269</v>
      </c>
      <c r="L1746" t="s">
        <v>3810</v>
      </c>
      <c r="M1746" t="s">
        <v>3811</v>
      </c>
      <c r="N1746" t="s">
        <v>5829</v>
      </c>
      <c r="O1746" t="s">
        <v>5830</v>
      </c>
      <c r="P1746" t="s">
        <v>5831</v>
      </c>
      <c r="Q1746" t="s">
        <v>642</v>
      </c>
      <c r="R1746">
        <v>700</v>
      </c>
      <c r="S1746">
        <v>700</v>
      </c>
      <c r="T1746">
        <v>492</v>
      </c>
      <c r="U1746">
        <v>28</v>
      </c>
      <c r="V1746">
        <v>28</v>
      </c>
      <c r="W1746">
        <v>23</v>
      </c>
      <c r="Z1746" t="s">
        <v>607</v>
      </c>
      <c r="AA1746">
        <v>1E-4</v>
      </c>
      <c r="AB1746">
        <v>2.8999999999999998E-3</v>
      </c>
      <c r="AC1746">
        <v>2.8000000000000001E-2</v>
      </c>
      <c r="AD1746">
        <v>2.0000000000000001E-4</v>
      </c>
      <c r="AE1746">
        <v>0.84730000000000005</v>
      </c>
      <c r="AF1746">
        <v>7.3899999999999993E-2</v>
      </c>
      <c r="AG1746">
        <v>2.63E-2</v>
      </c>
      <c r="AH1746">
        <v>4.0000000000000001E-3</v>
      </c>
      <c r="AI1746">
        <v>8.8999999999999999E-3</v>
      </c>
      <c r="AJ1746">
        <v>1.9E-3</v>
      </c>
      <c r="AK1746">
        <v>2.3E-3</v>
      </c>
      <c r="AL1746">
        <v>2E-3</v>
      </c>
      <c r="AM1746">
        <v>2.2000000000000001E-3</v>
      </c>
      <c r="AN1746">
        <v>0</v>
      </c>
      <c r="AO1746">
        <v>0</v>
      </c>
      <c r="AP1746">
        <v>0</v>
      </c>
      <c r="BK1746">
        <v>0</v>
      </c>
      <c r="BL1746">
        <v>0</v>
      </c>
      <c r="BM1746">
        <v>0</v>
      </c>
      <c r="BN1746">
        <v>0</v>
      </c>
      <c r="BO1746">
        <v>0</v>
      </c>
      <c r="BP1746">
        <v>0</v>
      </c>
      <c r="BQ1746">
        <v>0</v>
      </c>
      <c r="BR1746">
        <v>0</v>
      </c>
      <c r="BS1746">
        <v>0</v>
      </c>
      <c r="BT1746">
        <v>0</v>
      </c>
      <c r="BU1746">
        <v>0</v>
      </c>
      <c r="BV1746">
        <v>0.68400000000000005</v>
      </c>
      <c r="BW1746">
        <v>0.83831040000000001</v>
      </c>
      <c r="BX1746">
        <v>19.7</v>
      </c>
      <c r="BY1746">
        <v>4661.7</v>
      </c>
      <c r="BZ1746">
        <v>212.3</v>
      </c>
      <c r="CB1746">
        <v>100.4</v>
      </c>
      <c r="CC1746">
        <v>3.466551575</v>
      </c>
      <c r="CD1746">
        <v>3.4636050059999999</v>
      </c>
      <c r="CE1746">
        <v>201.93</v>
      </c>
      <c r="CF1746" t="s">
        <v>609</v>
      </c>
      <c r="CG1746">
        <v>200</v>
      </c>
      <c r="CH1746" t="s">
        <v>5854</v>
      </c>
      <c r="CJ1746" t="s">
        <v>5855</v>
      </c>
      <c r="CU1746">
        <v>719.3</v>
      </c>
      <c r="CV1746">
        <v>715.1</v>
      </c>
      <c r="CW1746" t="s">
        <v>5833</v>
      </c>
      <c r="CX1746">
        <v>0</v>
      </c>
      <c r="CY1746" t="s">
        <v>677</v>
      </c>
    </row>
    <row r="1747" spans="2:103" hidden="1">
      <c r="B1747">
        <v>52717</v>
      </c>
      <c r="C1747" t="s">
        <v>5548</v>
      </c>
      <c r="D1747" t="s">
        <v>592</v>
      </c>
      <c r="E1747" t="s">
        <v>3163</v>
      </c>
      <c r="F1747" t="s">
        <v>594</v>
      </c>
      <c r="G1747" t="s">
        <v>5856</v>
      </c>
      <c r="H1747">
        <v>18094</v>
      </c>
      <c r="I1747" t="s">
        <v>616</v>
      </c>
      <c r="J1747" t="s">
        <v>667</v>
      </c>
      <c r="L1747" t="s">
        <v>874</v>
      </c>
      <c r="N1747" t="s">
        <v>5857</v>
      </c>
      <c r="O1747" t="s">
        <v>5858</v>
      </c>
      <c r="P1747" t="s">
        <v>5859</v>
      </c>
      <c r="Q1747" t="s">
        <v>5350</v>
      </c>
      <c r="R1747">
        <v>3990</v>
      </c>
      <c r="S1747">
        <v>3990</v>
      </c>
      <c r="T1747">
        <v>2952</v>
      </c>
      <c r="U1747">
        <v>24</v>
      </c>
      <c r="V1747">
        <v>24</v>
      </c>
      <c r="W1747">
        <v>23</v>
      </c>
      <c r="Z1747" t="s">
        <v>607</v>
      </c>
      <c r="AA1747">
        <v>1E-4</v>
      </c>
      <c r="AB1747">
        <v>2.5999999999999999E-3</v>
      </c>
      <c r="AC1747">
        <v>2.46E-2</v>
      </c>
      <c r="AD1747">
        <v>1.2699999999999999E-2</v>
      </c>
      <c r="AE1747">
        <v>0.82340000000000002</v>
      </c>
      <c r="AF1747">
        <v>7.9299999999999995E-2</v>
      </c>
      <c r="AG1747">
        <v>3.2000000000000001E-2</v>
      </c>
      <c r="AH1747">
        <v>5.4000000000000003E-3</v>
      </c>
      <c r="AI1747">
        <v>9.7999999999999997E-3</v>
      </c>
      <c r="AJ1747">
        <v>3.0999999999999999E-3</v>
      </c>
      <c r="AK1747">
        <v>3.0000000000000001E-3</v>
      </c>
      <c r="AL1747">
        <v>1.3699999999999999E-3</v>
      </c>
      <c r="AM1747">
        <v>2.3000000000000001E-4</v>
      </c>
      <c r="AN1747">
        <v>3.4000000000000002E-4</v>
      </c>
      <c r="AO1747">
        <v>0</v>
      </c>
      <c r="AP1747">
        <v>0</v>
      </c>
      <c r="AQ1747" t="s">
        <v>607</v>
      </c>
      <c r="AR1747" t="s">
        <v>607</v>
      </c>
      <c r="AS1747" t="s">
        <v>606</v>
      </c>
      <c r="AT1747" t="s">
        <v>606</v>
      </c>
      <c r="AU1747" t="s">
        <v>606</v>
      </c>
      <c r="BK1747">
        <v>1.6000000000000001E-4</v>
      </c>
      <c r="BL1747">
        <v>5.0000000000000002E-5</v>
      </c>
      <c r="BM1747">
        <v>1.2E-4</v>
      </c>
      <c r="BN1747">
        <v>0</v>
      </c>
      <c r="BO1747">
        <v>0</v>
      </c>
      <c r="BP1747">
        <v>0</v>
      </c>
      <c r="BQ1747">
        <v>0</v>
      </c>
      <c r="BR1747">
        <v>8.8000000000000003E-4</v>
      </c>
      <c r="BS1747">
        <v>2.7E-4</v>
      </c>
      <c r="BT1747">
        <v>3.4000000000000002E-4</v>
      </c>
      <c r="BU1747">
        <v>2.4000000000000001E-4</v>
      </c>
      <c r="BV1747">
        <v>0.70199999999999996</v>
      </c>
      <c r="BW1747">
        <v>0.8603712</v>
      </c>
      <c r="BX1747">
        <v>20.3</v>
      </c>
      <c r="BY1747">
        <v>4704</v>
      </c>
      <c r="BZ1747">
        <v>216.9</v>
      </c>
      <c r="CB1747">
        <v>94.7</v>
      </c>
      <c r="CC1747">
        <v>3.2697453599999999</v>
      </c>
      <c r="CD1747">
        <v>3.2669660770000002</v>
      </c>
      <c r="CE1747">
        <v>188.75</v>
      </c>
      <c r="CF1747" t="s">
        <v>673</v>
      </c>
      <c r="CG1747">
        <v>12700</v>
      </c>
      <c r="CH1747" t="s">
        <v>674</v>
      </c>
      <c r="CI1747" t="s">
        <v>157</v>
      </c>
      <c r="CJ1747" t="s">
        <v>675</v>
      </c>
      <c r="CW1747" t="s">
        <v>5860</v>
      </c>
      <c r="CX1747">
        <v>7500</v>
      </c>
      <c r="CY1747" t="s">
        <v>677</v>
      </c>
    </row>
    <row r="1748" spans="2:103" hidden="1">
      <c r="B1748">
        <v>85423</v>
      </c>
      <c r="C1748" t="s">
        <v>5069</v>
      </c>
      <c r="D1748" t="s">
        <v>592</v>
      </c>
      <c r="E1748" t="s">
        <v>3163</v>
      </c>
      <c r="F1748" t="s">
        <v>594</v>
      </c>
      <c r="G1748" t="s">
        <v>5861</v>
      </c>
      <c r="H1748">
        <v>17522</v>
      </c>
      <c r="I1748" t="s">
        <v>616</v>
      </c>
      <c r="J1748" t="s">
        <v>917</v>
      </c>
      <c r="K1748">
        <v>7435</v>
      </c>
      <c r="L1748" t="s">
        <v>874</v>
      </c>
      <c r="M1748" t="s">
        <v>3712</v>
      </c>
      <c r="N1748" t="s">
        <v>5862</v>
      </c>
      <c r="O1748" t="s">
        <v>5863</v>
      </c>
      <c r="P1748" t="s">
        <v>5864</v>
      </c>
      <c r="Q1748" t="s">
        <v>5074</v>
      </c>
      <c r="R1748">
        <v>3900</v>
      </c>
      <c r="S1748">
        <v>3900</v>
      </c>
      <c r="T1748">
        <v>3139</v>
      </c>
      <c r="U1748">
        <v>24</v>
      </c>
      <c r="V1748">
        <v>24</v>
      </c>
      <c r="W1748">
        <v>23</v>
      </c>
      <c r="Z1748">
        <v>1E-4</v>
      </c>
      <c r="AA1748">
        <v>2.9999999999999997E-4</v>
      </c>
      <c r="AB1748">
        <v>7.4000000000000003E-3</v>
      </c>
      <c r="AC1748">
        <v>9.7999999999999997E-3</v>
      </c>
      <c r="AD1748" t="s">
        <v>606</v>
      </c>
      <c r="AE1748">
        <v>0.84019999999999995</v>
      </c>
      <c r="AF1748">
        <v>7.2999999999999995E-2</v>
      </c>
      <c r="AG1748">
        <v>4.1799999999999997E-2</v>
      </c>
      <c r="AH1748">
        <v>5.7000000000000002E-3</v>
      </c>
      <c r="AI1748">
        <v>1.2E-2</v>
      </c>
      <c r="AJ1748">
        <v>2.8E-3</v>
      </c>
      <c r="AK1748">
        <v>3.0000000000000001E-3</v>
      </c>
      <c r="AL1748">
        <v>1.1000000000000001E-3</v>
      </c>
      <c r="AM1748">
        <v>2.3000000000000001E-4</v>
      </c>
      <c r="AN1748">
        <v>5.2999999999999998E-4</v>
      </c>
      <c r="AO1748">
        <v>6.0000000000000002E-5</v>
      </c>
      <c r="AP1748">
        <v>0</v>
      </c>
      <c r="AQ1748" t="s">
        <v>606</v>
      </c>
      <c r="AR1748" t="s">
        <v>606</v>
      </c>
      <c r="AS1748" t="s">
        <v>606</v>
      </c>
      <c r="AT1748" t="s">
        <v>606</v>
      </c>
      <c r="AU1748" t="s">
        <v>606</v>
      </c>
      <c r="BK1748">
        <v>1.6000000000000001E-4</v>
      </c>
      <c r="BL1748">
        <v>3.0000000000000001E-5</v>
      </c>
      <c r="BM1748">
        <v>9.0000000000000006E-5</v>
      </c>
      <c r="BN1748">
        <v>1.0000000000000001E-5</v>
      </c>
      <c r="BO1748">
        <v>1.0000000000000001E-5</v>
      </c>
      <c r="BP1748">
        <v>2.0000000000000002E-5</v>
      </c>
      <c r="BQ1748">
        <v>0</v>
      </c>
      <c r="BR1748">
        <v>7.6999999999999996E-4</v>
      </c>
      <c r="BS1748">
        <v>2.7999999999999998E-4</v>
      </c>
      <c r="BT1748">
        <v>3.3E-4</v>
      </c>
      <c r="BU1748">
        <v>2.7999999999999998E-4</v>
      </c>
      <c r="BV1748">
        <v>0.69099999999999995</v>
      </c>
      <c r="BW1748">
        <v>0.84688960000000002</v>
      </c>
      <c r="BX1748">
        <v>20</v>
      </c>
      <c r="BY1748">
        <v>4593.3</v>
      </c>
      <c r="BZ1748">
        <v>214</v>
      </c>
      <c r="CB1748">
        <v>95.7</v>
      </c>
      <c r="CC1748">
        <v>3.3042727670000001</v>
      </c>
      <c r="CD1748">
        <v>3.3014641349999998</v>
      </c>
      <c r="CE1748">
        <v>190.93</v>
      </c>
      <c r="CF1748" t="s">
        <v>609</v>
      </c>
      <c r="CG1748">
        <v>0</v>
      </c>
      <c r="CH1748" t="s">
        <v>3748</v>
      </c>
      <c r="CI1748" t="s">
        <v>5075</v>
      </c>
      <c r="CJ1748" t="s">
        <v>919</v>
      </c>
      <c r="CU1748">
        <v>734</v>
      </c>
      <c r="CV1748">
        <v>729.9</v>
      </c>
      <c r="CW1748" t="s">
        <v>5865</v>
      </c>
      <c r="CX1748">
        <v>0</v>
      </c>
      <c r="CY1748" t="s">
        <v>677</v>
      </c>
    </row>
    <row r="1749" spans="2:103" hidden="1">
      <c r="B1749">
        <v>52293</v>
      </c>
      <c r="C1749" t="s">
        <v>3672</v>
      </c>
      <c r="D1749" t="s">
        <v>592</v>
      </c>
      <c r="E1749" t="s">
        <v>3163</v>
      </c>
      <c r="F1749" t="s">
        <v>594</v>
      </c>
      <c r="G1749" t="s">
        <v>5866</v>
      </c>
      <c r="H1749">
        <v>17416</v>
      </c>
      <c r="I1749" t="s">
        <v>597</v>
      </c>
      <c r="J1749" t="s">
        <v>3674</v>
      </c>
      <c r="K1749">
        <v>9263</v>
      </c>
      <c r="L1749" t="s">
        <v>2923</v>
      </c>
      <c r="M1749" t="s">
        <v>852</v>
      </c>
      <c r="N1749" t="s">
        <v>5862</v>
      </c>
      <c r="O1749" t="s">
        <v>5863</v>
      </c>
      <c r="P1749" t="s">
        <v>5864</v>
      </c>
      <c r="Q1749" t="s">
        <v>642</v>
      </c>
      <c r="R1749">
        <v>450</v>
      </c>
      <c r="S1749">
        <v>450</v>
      </c>
      <c r="T1749">
        <v>411</v>
      </c>
      <c r="U1749">
        <v>17</v>
      </c>
      <c r="V1749">
        <v>17</v>
      </c>
      <c r="W1749">
        <v>24</v>
      </c>
      <c r="Z1749">
        <v>1E-4</v>
      </c>
      <c r="AA1749">
        <v>2.0000000000000001E-4</v>
      </c>
      <c r="AB1749">
        <v>8.3000000000000001E-3</v>
      </c>
      <c r="AC1749">
        <v>7.6E-3</v>
      </c>
      <c r="AD1749" t="s">
        <v>606</v>
      </c>
      <c r="AE1749">
        <v>0.82979999999999998</v>
      </c>
      <c r="AF1749">
        <v>8.14E-2</v>
      </c>
      <c r="AG1749">
        <v>4.58E-2</v>
      </c>
      <c r="AH1749">
        <v>4.7000000000000002E-3</v>
      </c>
      <c r="AI1749">
        <v>1.0999999999999999E-2</v>
      </c>
      <c r="AJ1749">
        <v>2.7000000000000001E-3</v>
      </c>
      <c r="AK1749">
        <v>2.8999999999999998E-3</v>
      </c>
      <c r="AL1749">
        <v>2.3999999999999998E-3</v>
      </c>
      <c r="AM1749">
        <v>3.0999999999999999E-3</v>
      </c>
      <c r="AN1749">
        <v>0</v>
      </c>
      <c r="AO1749">
        <v>0</v>
      </c>
      <c r="AP1749">
        <v>0</v>
      </c>
      <c r="BK1749">
        <v>0</v>
      </c>
      <c r="BL1749">
        <v>0</v>
      </c>
      <c r="BM1749">
        <v>0</v>
      </c>
      <c r="BN1749">
        <v>0</v>
      </c>
      <c r="BO1749">
        <v>0</v>
      </c>
      <c r="BP1749">
        <v>0</v>
      </c>
      <c r="BQ1749">
        <v>0</v>
      </c>
      <c r="BR1749">
        <v>0</v>
      </c>
      <c r="BS1749">
        <v>0</v>
      </c>
      <c r="BT1749">
        <v>0</v>
      </c>
      <c r="BU1749">
        <v>0</v>
      </c>
      <c r="BV1749">
        <v>0.69899999999999995</v>
      </c>
      <c r="BW1749">
        <v>0.85669439999999997</v>
      </c>
      <c r="BX1749">
        <v>20.2</v>
      </c>
      <c r="BY1749">
        <v>4586.8999999999996</v>
      </c>
      <c r="BZ1749">
        <v>215.4</v>
      </c>
      <c r="CB1749">
        <v>97.8</v>
      </c>
      <c r="CC1749">
        <v>3.3767803189999999</v>
      </c>
      <c r="CD1749">
        <v>3.3739100560000002</v>
      </c>
      <c r="CE1749">
        <v>196.54</v>
      </c>
      <c r="CF1749" t="s">
        <v>609</v>
      </c>
      <c r="CG1749">
        <v>0</v>
      </c>
      <c r="CH1749" t="s">
        <v>5867</v>
      </c>
      <c r="CJ1749" t="s">
        <v>3676</v>
      </c>
      <c r="CL1749">
        <v>1175</v>
      </c>
      <c r="CM1749">
        <v>1180</v>
      </c>
      <c r="CU1749">
        <v>848.2</v>
      </c>
      <c r="CV1749">
        <v>843.2</v>
      </c>
      <c r="CW1749" t="s">
        <v>5868</v>
      </c>
      <c r="CX1749">
        <v>0</v>
      </c>
      <c r="CY1749" t="s">
        <v>677</v>
      </c>
    </row>
    <row r="1750" spans="2:103" hidden="1">
      <c r="B1750">
        <v>52320</v>
      </c>
      <c r="C1750" t="s">
        <v>4766</v>
      </c>
      <c r="D1750" t="s">
        <v>592</v>
      </c>
      <c r="E1750" t="s">
        <v>3163</v>
      </c>
      <c r="F1750" t="s">
        <v>594</v>
      </c>
      <c r="G1750" t="s">
        <v>5869</v>
      </c>
      <c r="H1750">
        <v>16408</v>
      </c>
      <c r="I1750" t="s">
        <v>597</v>
      </c>
      <c r="J1750" t="s">
        <v>3662</v>
      </c>
      <c r="K1750">
        <v>455</v>
      </c>
      <c r="L1750" t="s">
        <v>2923</v>
      </c>
      <c r="M1750" t="s">
        <v>1638</v>
      </c>
      <c r="N1750" t="s">
        <v>5862</v>
      </c>
      <c r="O1750" t="s">
        <v>5863</v>
      </c>
      <c r="P1750" t="s">
        <v>5864</v>
      </c>
      <c r="Q1750" t="s">
        <v>642</v>
      </c>
      <c r="R1750">
        <v>1300</v>
      </c>
      <c r="S1750">
        <v>1300</v>
      </c>
      <c r="T1750">
        <v>1043</v>
      </c>
      <c r="U1750">
        <v>17</v>
      </c>
      <c r="V1750">
        <v>17</v>
      </c>
      <c r="W1750">
        <v>22</v>
      </c>
      <c r="Z1750" t="s">
        <v>607</v>
      </c>
      <c r="AA1750">
        <v>1E-4</v>
      </c>
      <c r="AB1750">
        <v>2.3999999999999998E-3</v>
      </c>
      <c r="AC1750">
        <v>2.3900000000000001E-2</v>
      </c>
      <c r="AD1750">
        <v>1.11E-2</v>
      </c>
      <c r="AE1750">
        <v>0.84470000000000001</v>
      </c>
      <c r="AF1750">
        <v>7.2700000000000001E-2</v>
      </c>
      <c r="AG1750">
        <v>2.5499999999999998E-2</v>
      </c>
      <c r="AH1750">
        <v>4.1000000000000003E-3</v>
      </c>
      <c r="AI1750">
        <v>6.7000000000000002E-3</v>
      </c>
      <c r="AJ1750">
        <v>2.0999999999999999E-3</v>
      </c>
      <c r="AK1750">
        <v>2.0999999999999999E-3</v>
      </c>
      <c r="AL1750">
        <v>1.8E-3</v>
      </c>
      <c r="AM1750">
        <v>2.8E-3</v>
      </c>
      <c r="AN1750">
        <v>0</v>
      </c>
      <c r="AO1750">
        <v>0</v>
      </c>
      <c r="AP1750">
        <v>0</v>
      </c>
      <c r="BK1750">
        <v>0</v>
      </c>
      <c r="BL1750">
        <v>0</v>
      </c>
      <c r="BM1750">
        <v>0</v>
      </c>
      <c r="BN1750">
        <v>0</v>
      </c>
      <c r="BO1750">
        <v>0</v>
      </c>
      <c r="BP1750">
        <v>0</v>
      </c>
      <c r="BQ1750">
        <v>0</v>
      </c>
      <c r="BR1750">
        <v>0</v>
      </c>
      <c r="BS1750">
        <v>0</v>
      </c>
      <c r="BT1750">
        <v>0</v>
      </c>
      <c r="BU1750">
        <v>0</v>
      </c>
      <c r="BV1750">
        <v>0.68300000000000005</v>
      </c>
      <c r="BW1750">
        <v>0.83708479999999996</v>
      </c>
      <c r="BX1750">
        <v>19.7</v>
      </c>
      <c r="BY1750">
        <v>4701</v>
      </c>
      <c r="BZ1750">
        <v>213.3</v>
      </c>
      <c r="CB1750">
        <v>95.5</v>
      </c>
      <c r="CC1750">
        <v>3.297367285</v>
      </c>
      <c r="CD1750">
        <v>3.294564523</v>
      </c>
      <c r="CE1750">
        <v>189.52</v>
      </c>
      <c r="CF1750" t="s">
        <v>673</v>
      </c>
      <c r="CG1750">
        <v>11100</v>
      </c>
      <c r="CH1750" t="s">
        <v>5870</v>
      </c>
      <c r="CJ1750" t="s">
        <v>3665</v>
      </c>
      <c r="CL1750">
        <v>1132.2</v>
      </c>
      <c r="CM1750">
        <v>1926.9</v>
      </c>
      <c r="CU1750">
        <v>764.7</v>
      </c>
      <c r="CV1750">
        <v>761</v>
      </c>
      <c r="CW1750" t="s">
        <v>5868</v>
      </c>
      <c r="CX1750">
        <v>7400</v>
      </c>
      <c r="CY1750" t="s">
        <v>677</v>
      </c>
    </row>
    <row r="1751" spans="2:103" hidden="1">
      <c r="B1751">
        <v>52325</v>
      </c>
      <c r="C1751" t="s">
        <v>4758</v>
      </c>
      <c r="D1751" t="s">
        <v>592</v>
      </c>
      <c r="E1751" t="s">
        <v>3163</v>
      </c>
      <c r="F1751" t="s">
        <v>594</v>
      </c>
      <c r="G1751" t="s">
        <v>5871</v>
      </c>
      <c r="H1751">
        <v>6515</v>
      </c>
      <c r="I1751" t="s">
        <v>597</v>
      </c>
      <c r="J1751" t="s">
        <v>3685</v>
      </c>
      <c r="K1751">
        <v>10594</v>
      </c>
      <c r="L1751" t="s">
        <v>2923</v>
      </c>
      <c r="M1751" t="s">
        <v>3900</v>
      </c>
      <c r="N1751" t="s">
        <v>5872</v>
      </c>
      <c r="O1751" t="s">
        <v>5873</v>
      </c>
      <c r="P1751" t="s">
        <v>5874</v>
      </c>
      <c r="Q1751" t="s">
        <v>642</v>
      </c>
      <c r="R1751">
        <v>400</v>
      </c>
      <c r="S1751">
        <v>400</v>
      </c>
      <c r="T1751">
        <v>340</v>
      </c>
      <c r="U1751">
        <v>17</v>
      </c>
      <c r="V1751">
        <v>17</v>
      </c>
      <c r="W1751">
        <v>21</v>
      </c>
      <c r="Z1751" t="s">
        <v>607</v>
      </c>
      <c r="AA1751">
        <v>1E-4</v>
      </c>
      <c r="AB1751">
        <v>2.8999999999999998E-3</v>
      </c>
      <c r="AC1751">
        <v>2.29E-2</v>
      </c>
      <c r="AD1751">
        <v>1.5E-3</v>
      </c>
      <c r="AE1751">
        <v>0.84550000000000003</v>
      </c>
      <c r="AF1751">
        <v>7.1999999999999995E-2</v>
      </c>
      <c r="AG1751">
        <v>2.93E-2</v>
      </c>
      <c r="AH1751">
        <v>5.8999999999999999E-3</v>
      </c>
      <c r="AI1751">
        <v>8.8999999999999999E-3</v>
      </c>
      <c r="AJ1751">
        <v>2.8E-3</v>
      </c>
      <c r="AK1751">
        <v>2.7000000000000001E-3</v>
      </c>
      <c r="AL1751">
        <v>2.3E-3</v>
      </c>
      <c r="AM1751">
        <v>3.2000000000000002E-3</v>
      </c>
      <c r="AN1751">
        <v>0</v>
      </c>
      <c r="AO1751">
        <v>0</v>
      </c>
      <c r="AP1751">
        <v>0</v>
      </c>
      <c r="BK1751">
        <v>0</v>
      </c>
      <c r="BL1751">
        <v>0</v>
      </c>
      <c r="BM1751">
        <v>0</v>
      </c>
      <c r="BN1751">
        <v>0</v>
      </c>
      <c r="BO1751">
        <v>0</v>
      </c>
      <c r="BP1751">
        <v>0</v>
      </c>
      <c r="BQ1751">
        <v>0</v>
      </c>
      <c r="BR1751">
        <v>0</v>
      </c>
      <c r="BS1751">
        <v>0</v>
      </c>
      <c r="BT1751">
        <v>0</v>
      </c>
      <c r="BU1751">
        <v>0</v>
      </c>
      <c r="BV1751">
        <v>0.69</v>
      </c>
      <c r="BW1751">
        <v>0.84566399999999997</v>
      </c>
      <c r="BX1751">
        <v>19.899999999999999</v>
      </c>
      <c r="BY1751">
        <v>4647.5</v>
      </c>
      <c r="BZ1751">
        <v>213.5</v>
      </c>
      <c r="CB1751">
        <v>97.8</v>
      </c>
      <c r="CC1751">
        <v>3.3767803189999999</v>
      </c>
      <c r="CD1751">
        <v>3.3739100560000002</v>
      </c>
      <c r="CE1751">
        <v>194.36</v>
      </c>
      <c r="CF1751" t="s">
        <v>673</v>
      </c>
      <c r="CG1751">
        <v>1500</v>
      </c>
      <c r="CH1751" t="s">
        <v>5875</v>
      </c>
      <c r="CJ1751" t="s">
        <v>3690</v>
      </c>
      <c r="CU1751">
        <v>809.5</v>
      </c>
      <c r="CV1751">
        <v>805.4</v>
      </c>
      <c r="CW1751" t="s">
        <v>5876</v>
      </c>
      <c r="CX1751">
        <v>0</v>
      </c>
      <c r="CY1751" t="s">
        <v>677</v>
      </c>
    </row>
    <row r="1752" spans="2:103" hidden="1">
      <c r="B1752">
        <v>85445</v>
      </c>
      <c r="C1752" t="s">
        <v>2920</v>
      </c>
      <c r="D1752" t="s">
        <v>592</v>
      </c>
      <c r="E1752" t="s">
        <v>3163</v>
      </c>
      <c r="F1752" t="s">
        <v>594</v>
      </c>
      <c r="G1752" t="s">
        <v>5877</v>
      </c>
      <c r="H1752">
        <v>1745</v>
      </c>
      <c r="I1752" t="s">
        <v>616</v>
      </c>
      <c r="J1752" t="s">
        <v>2922</v>
      </c>
      <c r="L1752" t="s">
        <v>2923</v>
      </c>
      <c r="N1752" t="s">
        <v>5872</v>
      </c>
      <c r="O1752" t="s">
        <v>5873</v>
      </c>
      <c r="P1752" t="s">
        <v>5878</v>
      </c>
      <c r="Q1752" t="s">
        <v>5074</v>
      </c>
      <c r="R1752">
        <v>4600</v>
      </c>
      <c r="S1752">
        <v>4600</v>
      </c>
      <c r="T1752">
        <v>3995</v>
      </c>
      <c r="U1752">
        <v>26</v>
      </c>
      <c r="V1752">
        <v>26</v>
      </c>
      <c r="W1752">
        <v>21</v>
      </c>
      <c r="Z1752" t="s">
        <v>607</v>
      </c>
      <c r="AA1752">
        <v>2.0000000000000001E-4</v>
      </c>
      <c r="AB1752">
        <v>4.5999999999999999E-3</v>
      </c>
      <c r="AC1752">
        <v>1.5900000000000001E-2</v>
      </c>
      <c r="AD1752">
        <v>1.18E-2</v>
      </c>
      <c r="AE1752">
        <v>0.82099999999999995</v>
      </c>
      <c r="AF1752">
        <v>8.6599999999999996E-2</v>
      </c>
      <c r="AG1752">
        <v>3.4200000000000001E-2</v>
      </c>
      <c r="AH1752">
        <v>4.8999999999999998E-3</v>
      </c>
      <c r="AI1752">
        <v>9.4999999999999998E-3</v>
      </c>
      <c r="AJ1752">
        <v>3.0000000000000001E-3</v>
      </c>
      <c r="AK1752">
        <v>3.5999999999999999E-3</v>
      </c>
      <c r="AL1752">
        <v>1.34E-3</v>
      </c>
      <c r="AM1752">
        <v>3.5E-4</v>
      </c>
      <c r="AN1752">
        <v>6.2E-4</v>
      </c>
      <c r="AO1752">
        <v>0</v>
      </c>
      <c r="AP1752">
        <v>0</v>
      </c>
      <c r="AQ1752" t="s">
        <v>607</v>
      </c>
      <c r="AR1752" t="s">
        <v>607</v>
      </c>
      <c r="AS1752" t="s">
        <v>607</v>
      </c>
      <c r="AT1752" t="s">
        <v>606</v>
      </c>
      <c r="AU1752" t="s">
        <v>606</v>
      </c>
      <c r="BK1752">
        <v>1.9000000000000001E-4</v>
      </c>
      <c r="BL1752">
        <v>4.0000000000000003E-5</v>
      </c>
      <c r="BM1752">
        <v>1.7000000000000001E-4</v>
      </c>
      <c r="BN1752">
        <v>0</v>
      </c>
      <c r="BO1752">
        <v>0</v>
      </c>
      <c r="BP1752">
        <v>0</v>
      </c>
      <c r="BQ1752">
        <v>0</v>
      </c>
      <c r="BR1752">
        <v>1.0200000000000001E-3</v>
      </c>
      <c r="BS1752">
        <v>2.9999999999999997E-4</v>
      </c>
      <c r="BT1752">
        <v>3.6000000000000002E-4</v>
      </c>
      <c r="BU1752">
        <v>3.1E-4</v>
      </c>
      <c r="BV1752">
        <v>0.70199999999999996</v>
      </c>
      <c r="BW1752">
        <v>0.8603712</v>
      </c>
      <c r="BX1752">
        <v>20.3</v>
      </c>
      <c r="BY1752">
        <v>4673.6000000000004</v>
      </c>
      <c r="BZ1752">
        <v>217</v>
      </c>
      <c r="CB1752">
        <v>95.5</v>
      </c>
      <c r="CC1752">
        <v>3.297367285</v>
      </c>
      <c r="CD1752">
        <v>3.294564523</v>
      </c>
      <c r="CE1752">
        <v>190.1</v>
      </c>
      <c r="CF1752" t="s">
        <v>673</v>
      </c>
      <c r="CG1752">
        <v>11800</v>
      </c>
      <c r="CH1752" t="s">
        <v>3805</v>
      </c>
      <c r="CI1752" t="s">
        <v>5075</v>
      </c>
      <c r="CJ1752" t="s">
        <v>2928</v>
      </c>
      <c r="CW1752" t="s">
        <v>5876</v>
      </c>
      <c r="CX1752">
        <v>10200</v>
      </c>
      <c r="CY1752" t="s">
        <v>677</v>
      </c>
    </row>
    <row r="1753" spans="2:103" hidden="1">
      <c r="B1753">
        <v>52361</v>
      </c>
      <c r="C1753" t="s">
        <v>3579</v>
      </c>
      <c r="D1753" t="s">
        <v>592</v>
      </c>
      <c r="E1753" t="s">
        <v>3163</v>
      </c>
      <c r="F1753" t="s">
        <v>594</v>
      </c>
      <c r="G1753" t="s">
        <v>5879</v>
      </c>
      <c r="H1753">
        <v>190</v>
      </c>
      <c r="I1753" t="s">
        <v>597</v>
      </c>
      <c r="J1753" t="s">
        <v>3581</v>
      </c>
      <c r="K1753">
        <v>3152</v>
      </c>
      <c r="L1753" t="s">
        <v>2923</v>
      </c>
      <c r="M1753" t="s">
        <v>3900</v>
      </c>
      <c r="N1753" t="s">
        <v>5872</v>
      </c>
      <c r="O1753" t="s">
        <v>5873</v>
      </c>
      <c r="P1753" t="s">
        <v>5878</v>
      </c>
      <c r="Q1753" t="s">
        <v>642</v>
      </c>
      <c r="R1753">
        <v>500</v>
      </c>
      <c r="S1753">
        <v>500</v>
      </c>
      <c r="T1753">
        <v>533</v>
      </c>
      <c r="U1753">
        <v>18</v>
      </c>
      <c r="V1753">
        <v>18</v>
      </c>
      <c r="W1753">
        <v>23</v>
      </c>
      <c r="Z1753">
        <v>2.0000000000000001E-4</v>
      </c>
      <c r="AA1753">
        <v>1E-4</v>
      </c>
      <c r="AB1753">
        <v>2.8999999999999998E-3</v>
      </c>
      <c r="AC1753">
        <v>2.24E-2</v>
      </c>
      <c r="AD1753">
        <v>1.5E-3</v>
      </c>
      <c r="AE1753">
        <v>0.85929999999999995</v>
      </c>
      <c r="AF1753">
        <v>6.83E-2</v>
      </c>
      <c r="AG1753">
        <v>2.4199999999999999E-2</v>
      </c>
      <c r="AH1753">
        <v>4.4000000000000003E-3</v>
      </c>
      <c r="AI1753">
        <v>7.7999999999999996E-3</v>
      </c>
      <c r="AJ1753">
        <v>2.5999999999999999E-3</v>
      </c>
      <c r="AK1753">
        <v>2.3999999999999998E-3</v>
      </c>
      <c r="AL1753">
        <v>2.2000000000000001E-3</v>
      </c>
      <c r="AM1753">
        <v>1.6999999999999999E-3</v>
      </c>
      <c r="AN1753">
        <v>0</v>
      </c>
      <c r="AO1753">
        <v>0</v>
      </c>
      <c r="AP1753">
        <v>0</v>
      </c>
      <c r="BK1753">
        <v>0</v>
      </c>
      <c r="BL1753">
        <v>0</v>
      </c>
      <c r="BM1753">
        <v>0</v>
      </c>
      <c r="BN1753">
        <v>0</v>
      </c>
      <c r="BO1753">
        <v>0</v>
      </c>
      <c r="BP1753">
        <v>0</v>
      </c>
      <c r="BQ1753">
        <v>0</v>
      </c>
      <c r="BR1753">
        <v>0</v>
      </c>
      <c r="BS1753">
        <v>0</v>
      </c>
      <c r="BT1753">
        <v>0</v>
      </c>
      <c r="BU1753">
        <v>0</v>
      </c>
      <c r="BV1753">
        <v>0.67300000000000004</v>
      </c>
      <c r="BW1753">
        <v>0.82482880000000003</v>
      </c>
      <c r="BX1753">
        <v>19.5</v>
      </c>
      <c r="BY1753">
        <v>4651.2</v>
      </c>
      <c r="BZ1753">
        <v>210.8</v>
      </c>
      <c r="CB1753">
        <v>96.8</v>
      </c>
      <c r="CC1753">
        <v>3.3422529129999998</v>
      </c>
      <c r="CD1753">
        <v>3.3394119980000001</v>
      </c>
      <c r="CE1753">
        <v>193.27</v>
      </c>
      <c r="CF1753" t="s">
        <v>609</v>
      </c>
      <c r="CG1753">
        <v>1500</v>
      </c>
      <c r="CH1753" t="s">
        <v>5880</v>
      </c>
      <c r="CJ1753" t="s">
        <v>3584</v>
      </c>
      <c r="CU1753">
        <v>843.7</v>
      </c>
      <c r="CV1753">
        <v>838.5</v>
      </c>
      <c r="CW1753" t="s">
        <v>5876</v>
      </c>
      <c r="CX1753">
        <v>0</v>
      </c>
      <c r="CY1753" t="s">
        <v>677</v>
      </c>
    </row>
    <row r="1754" spans="2:103" hidden="1">
      <c r="B1754">
        <v>52290</v>
      </c>
      <c r="C1754" t="s">
        <v>5881</v>
      </c>
      <c r="D1754" t="s">
        <v>592</v>
      </c>
      <c r="E1754" t="s">
        <v>3163</v>
      </c>
      <c r="F1754" t="s">
        <v>594</v>
      </c>
      <c r="G1754" t="s">
        <v>5882</v>
      </c>
      <c r="H1754">
        <v>18799</v>
      </c>
      <c r="I1754" t="s">
        <v>597</v>
      </c>
      <c r="J1754" t="s">
        <v>4118</v>
      </c>
      <c r="K1754">
        <v>8567</v>
      </c>
      <c r="L1754" t="s">
        <v>2923</v>
      </c>
      <c r="M1754" t="s">
        <v>852</v>
      </c>
      <c r="N1754" t="s">
        <v>5872</v>
      </c>
      <c r="O1754" t="s">
        <v>5873</v>
      </c>
      <c r="P1754" t="s">
        <v>5878</v>
      </c>
      <c r="Q1754" t="s">
        <v>642</v>
      </c>
      <c r="R1754">
        <v>400</v>
      </c>
      <c r="S1754">
        <v>400</v>
      </c>
      <c r="T1754">
        <v>426</v>
      </c>
      <c r="U1754">
        <v>10</v>
      </c>
      <c r="V1754">
        <v>10</v>
      </c>
      <c r="W1754">
        <v>23</v>
      </c>
      <c r="Z1754">
        <v>1E-4</v>
      </c>
      <c r="AA1754">
        <v>2.9999999999999997E-4</v>
      </c>
      <c r="AB1754">
        <v>8.2000000000000007E-3</v>
      </c>
      <c r="AC1754">
        <v>7.1000000000000004E-3</v>
      </c>
      <c r="AD1754" t="s">
        <v>606</v>
      </c>
      <c r="AE1754">
        <v>0.82630000000000003</v>
      </c>
      <c r="AF1754">
        <v>8.3599999999999994E-2</v>
      </c>
      <c r="AG1754">
        <v>4.7300000000000002E-2</v>
      </c>
      <c r="AH1754">
        <v>4.7999999999999996E-3</v>
      </c>
      <c r="AI1754">
        <v>1.15E-2</v>
      </c>
      <c r="AJ1754">
        <v>2.7000000000000001E-3</v>
      </c>
      <c r="AK1754">
        <v>2.8999999999999998E-3</v>
      </c>
      <c r="AL1754">
        <v>2.2000000000000001E-3</v>
      </c>
      <c r="AM1754">
        <v>3.0000000000000001E-3</v>
      </c>
      <c r="AN1754">
        <v>0</v>
      </c>
      <c r="AO1754">
        <v>0</v>
      </c>
      <c r="AP1754">
        <v>0</v>
      </c>
      <c r="BK1754">
        <v>0</v>
      </c>
      <c r="BL1754">
        <v>0</v>
      </c>
      <c r="BM1754">
        <v>0</v>
      </c>
      <c r="BN1754">
        <v>0</v>
      </c>
      <c r="BO1754">
        <v>0</v>
      </c>
      <c r="BP1754">
        <v>0</v>
      </c>
      <c r="BQ1754">
        <v>0</v>
      </c>
      <c r="BR1754">
        <v>0</v>
      </c>
      <c r="BS1754">
        <v>0</v>
      </c>
      <c r="BT1754">
        <v>0</v>
      </c>
      <c r="BU1754">
        <v>0</v>
      </c>
      <c r="BV1754">
        <v>0.70099999999999996</v>
      </c>
      <c r="BW1754">
        <v>0.85914559999999995</v>
      </c>
      <c r="BX1754">
        <v>20.2</v>
      </c>
      <c r="BY1754">
        <v>4585.7</v>
      </c>
      <c r="BZ1754">
        <v>215.9</v>
      </c>
      <c r="CB1754">
        <v>97.8</v>
      </c>
      <c r="CC1754">
        <v>3.3767803189999999</v>
      </c>
      <c r="CD1754">
        <v>3.3739100560000002</v>
      </c>
      <c r="CE1754">
        <v>195.92</v>
      </c>
      <c r="CF1754" t="s">
        <v>609</v>
      </c>
      <c r="CG1754">
        <v>0</v>
      </c>
      <c r="CH1754" t="s">
        <v>5883</v>
      </c>
      <c r="CJ1754" t="s">
        <v>3690</v>
      </c>
      <c r="CU1754">
        <v>810.5</v>
      </c>
      <c r="CV1754">
        <v>804.3</v>
      </c>
      <c r="CW1754" t="s">
        <v>5876</v>
      </c>
      <c r="CX1754">
        <v>0</v>
      </c>
      <c r="CY1754" t="s">
        <v>677</v>
      </c>
    </row>
    <row r="1755" spans="2:103" hidden="1">
      <c r="B1755">
        <v>52299</v>
      </c>
      <c r="C1755" t="s">
        <v>5136</v>
      </c>
      <c r="D1755" t="s">
        <v>592</v>
      </c>
      <c r="E1755" t="s">
        <v>3163</v>
      </c>
      <c r="F1755" t="s">
        <v>594</v>
      </c>
      <c r="G1755" t="s">
        <v>5884</v>
      </c>
      <c r="H1755">
        <v>7900</v>
      </c>
      <c r="I1755" t="s">
        <v>597</v>
      </c>
      <c r="J1755" t="s">
        <v>3669</v>
      </c>
      <c r="K1755">
        <v>16092</v>
      </c>
      <c r="L1755" t="s">
        <v>2923</v>
      </c>
      <c r="M1755" t="s">
        <v>5138</v>
      </c>
      <c r="N1755" t="s">
        <v>5872</v>
      </c>
      <c r="O1755" t="s">
        <v>5873</v>
      </c>
      <c r="P1755" t="s">
        <v>5878</v>
      </c>
      <c r="Q1755" t="s">
        <v>642</v>
      </c>
      <c r="R1755">
        <v>320</v>
      </c>
      <c r="S1755">
        <v>320</v>
      </c>
      <c r="T1755">
        <v>339</v>
      </c>
      <c r="U1755">
        <v>19</v>
      </c>
      <c r="V1755">
        <v>19</v>
      </c>
      <c r="W1755">
        <v>23</v>
      </c>
      <c r="Z1755" t="s">
        <v>607</v>
      </c>
      <c r="AA1755">
        <v>1E-4</v>
      </c>
      <c r="AB1755">
        <v>2.7000000000000001E-3</v>
      </c>
      <c r="AC1755">
        <v>2.6700000000000002E-2</v>
      </c>
      <c r="AD1755">
        <v>2.0199999999999999E-2</v>
      </c>
      <c r="AE1755">
        <v>0.82969999999999999</v>
      </c>
      <c r="AF1755">
        <v>7.7200000000000005E-2</v>
      </c>
      <c r="AG1755">
        <v>2.3400000000000001E-2</v>
      </c>
      <c r="AH1755">
        <v>3.2000000000000002E-3</v>
      </c>
      <c r="AI1755">
        <v>7.1000000000000004E-3</v>
      </c>
      <c r="AJ1755">
        <v>2.0999999999999999E-3</v>
      </c>
      <c r="AK1755">
        <v>2.3E-3</v>
      </c>
      <c r="AL1755">
        <v>2.3E-3</v>
      </c>
      <c r="AM1755">
        <v>3.0000000000000001E-3</v>
      </c>
      <c r="AN1755">
        <v>0</v>
      </c>
      <c r="AO1755">
        <v>0</v>
      </c>
      <c r="AP1755">
        <v>0</v>
      </c>
      <c r="BK1755">
        <v>0</v>
      </c>
      <c r="BL1755">
        <v>0</v>
      </c>
      <c r="BM1755">
        <v>0</v>
      </c>
      <c r="BN1755">
        <v>0</v>
      </c>
      <c r="BO1755">
        <v>0</v>
      </c>
      <c r="BP1755">
        <v>0</v>
      </c>
      <c r="BQ1755">
        <v>0</v>
      </c>
      <c r="BR1755">
        <v>0</v>
      </c>
      <c r="BS1755">
        <v>0</v>
      </c>
      <c r="BT1755">
        <v>0</v>
      </c>
      <c r="BU1755">
        <v>0</v>
      </c>
      <c r="BV1755">
        <v>0.69399999999999995</v>
      </c>
      <c r="BW1755">
        <v>0.85056639999999994</v>
      </c>
      <c r="BX1755">
        <v>20</v>
      </c>
      <c r="BY1755">
        <v>4748.6000000000004</v>
      </c>
      <c r="BZ1755">
        <v>215.6</v>
      </c>
      <c r="CB1755">
        <v>104.4</v>
      </c>
      <c r="CC1755">
        <v>3.6046611999999998</v>
      </c>
      <c r="CD1755">
        <v>3.6015972380000001</v>
      </c>
      <c r="CE1755">
        <v>209.83</v>
      </c>
      <c r="CF1755" t="s">
        <v>673</v>
      </c>
      <c r="CG1755">
        <v>20200</v>
      </c>
      <c r="CH1755" t="s">
        <v>5885</v>
      </c>
      <c r="CJ1755" t="s">
        <v>2928</v>
      </c>
      <c r="CL1755">
        <v>1304.2</v>
      </c>
      <c r="CM1755">
        <v>1320</v>
      </c>
      <c r="CU1755">
        <v>841.3</v>
      </c>
      <c r="CV1755">
        <v>837.3</v>
      </c>
      <c r="CW1755" t="s">
        <v>5876</v>
      </c>
      <c r="CX1755">
        <v>16800</v>
      </c>
      <c r="CY1755" t="s">
        <v>677</v>
      </c>
    </row>
    <row r="1756" spans="2:103" hidden="1">
      <c r="B1756">
        <v>52377</v>
      </c>
      <c r="C1756" t="s">
        <v>4824</v>
      </c>
      <c r="D1756" t="s">
        <v>592</v>
      </c>
      <c r="E1756" t="s">
        <v>3163</v>
      </c>
      <c r="F1756" t="s">
        <v>594</v>
      </c>
      <c r="G1756" t="s">
        <v>5886</v>
      </c>
      <c r="H1756">
        <v>6639</v>
      </c>
      <c r="I1756" t="s">
        <v>597</v>
      </c>
      <c r="J1756" t="s">
        <v>3752</v>
      </c>
      <c r="K1756">
        <v>184</v>
      </c>
      <c r="L1756" t="s">
        <v>3028</v>
      </c>
      <c r="M1756" t="s">
        <v>3967</v>
      </c>
      <c r="N1756" t="s">
        <v>5887</v>
      </c>
      <c r="O1756" t="s">
        <v>5874</v>
      </c>
      <c r="P1756" t="s">
        <v>5888</v>
      </c>
      <c r="Q1756" t="s">
        <v>642</v>
      </c>
      <c r="R1756">
        <v>160</v>
      </c>
      <c r="S1756">
        <v>160</v>
      </c>
      <c r="T1756">
        <v>132</v>
      </c>
      <c r="U1756">
        <v>20</v>
      </c>
      <c r="V1756">
        <v>20</v>
      </c>
      <c r="W1756">
        <v>21</v>
      </c>
      <c r="Z1756" t="s">
        <v>607</v>
      </c>
      <c r="AA1756">
        <v>1E-4</v>
      </c>
      <c r="AB1756">
        <v>4.1999999999999997E-3</v>
      </c>
      <c r="AC1756">
        <v>4.1500000000000002E-2</v>
      </c>
      <c r="AD1756">
        <v>6.0499999999999998E-2</v>
      </c>
      <c r="AE1756">
        <v>0.81640000000000001</v>
      </c>
      <c r="AF1756">
        <v>4.6100000000000002E-2</v>
      </c>
      <c r="AG1756">
        <v>1.7500000000000002E-2</v>
      </c>
      <c r="AH1756">
        <v>3.0000000000000001E-3</v>
      </c>
      <c r="AI1756">
        <v>5.1999999999999998E-3</v>
      </c>
      <c r="AJ1756">
        <v>1.4E-3</v>
      </c>
      <c r="AK1756">
        <v>1.6999999999999999E-3</v>
      </c>
      <c r="AL1756">
        <v>1.2999999999999999E-3</v>
      </c>
      <c r="AM1756">
        <v>1.1000000000000001E-3</v>
      </c>
      <c r="AN1756">
        <v>0</v>
      </c>
      <c r="AO1756">
        <v>0</v>
      </c>
      <c r="AP1756">
        <v>0</v>
      </c>
      <c r="BK1756">
        <v>0</v>
      </c>
      <c r="BL1756">
        <v>0</v>
      </c>
      <c r="BM1756">
        <v>0</v>
      </c>
      <c r="BN1756">
        <v>0</v>
      </c>
      <c r="BO1756">
        <v>0</v>
      </c>
      <c r="BP1756">
        <v>0</v>
      </c>
      <c r="BQ1756">
        <v>0</v>
      </c>
      <c r="BR1756">
        <v>0</v>
      </c>
      <c r="BS1756">
        <v>0</v>
      </c>
      <c r="BT1756">
        <v>0</v>
      </c>
      <c r="BU1756">
        <v>0</v>
      </c>
      <c r="BV1756">
        <v>0.7</v>
      </c>
      <c r="BW1756">
        <v>0.85792000000000002</v>
      </c>
      <c r="BX1756">
        <v>20.2</v>
      </c>
      <c r="BY1756">
        <v>4966.6000000000004</v>
      </c>
      <c r="BZ1756">
        <v>218.1</v>
      </c>
      <c r="CB1756">
        <v>101</v>
      </c>
      <c r="CC1756">
        <v>3.4872680190000001</v>
      </c>
      <c r="CD1756">
        <v>3.484303841</v>
      </c>
      <c r="CE1756">
        <v>203.95</v>
      </c>
      <c r="CF1756" t="s">
        <v>673</v>
      </c>
      <c r="CG1756">
        <v>46900</v>
      </c>
      <c r="CH1756" t="s">
        <v>5889</v>
      </c>
      <c r="CJ1756" t="s">
        <v>5890</v>
      </c>
      <c r="CU1756">
        <v>633.29999999999995</v>
      </c>
      <c r="CV1756">
        <v>629.9</v>
      </c>
      <c r="CW1756" t="s">
        <v>5891</v>
      </c>
      <c r="CX1756">
        <v>60500</v>
      </c>
      <c r="CY1756" t="s">
        <v>677</v>
      </c>
    </row>
    <row r="1757" spans="2:103" hidden="1">
      <c r="B1757">
        <v>52389</v>
      </c>
      <c r="C1757" t="s">
        <v>5892</v>
      </c>
      <c r="D1757" t="s">
        <v>592</v>
      </c>
      <c r="E1757" t="s">
        <v>3163</v>
      </c>
      <c r="F1757" t="s">
        <v>594</v>
      </c>
      <c r="G1757" t="s">
        <v>5893</v>
      </c>
      <c r="H1757">
        <v>20191</v>
      </c>
      <c r="I1757" t="s">
        <v>597</v>
      </c>
      <c r="J1757" t="s">
        <v>3970</v>
      </c>
      <c r="K1757">
        <v>10597</v>
      </c>
      <c r="L1757" t="s">
        <v>4820</v>
      </c>
      <c r="M1757" t="s">
        <v>4078</v>
      </c>
      <c r="N1757" t="s">
        <v>5887</v>
      </c>
      <c r="O1757" t="s">
        <v>5874</v>
      </c>
      <c r="P1757" t="s">
        <v>5894</v>
      </c>
      <c r="Q1757" t="s">
        <v>5895</v>
      </c>
      <c r="R1757">
        <v>100</v>
      </c>
      <c r="S1757">
        <v>100</v>
      </c>
      <c r="T1757">
        <v>33</v>
      </c>
      <c r="U1757">
        <v>20</v>
      </c>
      <c r="V1757">
        <v>20</v>
      </c>
      <c r="W1757">
        <v>21</v>
      </c>
      <c r="Z1757" t="s">
        <v>606</v>
      </c>
      <c r="AA1757">
        <v>1E-4</v>
      </c>
      <c r="AB1757">
        <v>5.4000000000000003E-3</v>
      </c>
      <c r="AC1757">
        <v>2.47E-2</v>
      </c>
      <c r="AD1757">
        <v>2.5399999999999999E-2</v>
      </c>
      <c r="AE1757">
        <v>0.85340000000000005</v>
      </c>
      <c r="AF1757">
        <v>5.2299999999999999E-2</v>
      </c>
      <c r="AG1757">
        <v>2.12E-2</v>
      </c>
      <c r="AH1757">
        <v>3.3999999999999998E-3</v>
      </c>
      <c r="AI1757">
        <v>6.4000000000000003E-3</v>
      </c>
      <c r="AJ1757">
        <v>1.2999999999999999E-3</v>
      </c>
      <c r="AK1757">
        <v>1.8E-3</v>
      </c>
      <c r="AL1757">
        <v>1.6999999999999999E-3</v>
      </c>
      <c r="AM1757">
        <v>2.8999999999999998E-3</v>
      </c>
      <c r="AN1757">
        <v>0</v>
      </c>
      <c r="AO1757">
        <v>0</v>
      </c>
      <c r="AP1757">
        <v>0</v>
      </c>
      <c r="BK1757">
        <v>0</v>
      </c>
      <c r="BL1757">
        <v>0</v>
      </c>
      <c r="BM1757">
        <v>0</v>
      </c>
      <c r="BN1757">
        <v>0</v>
      </c>
      <c r="BO1757">
        <v>0</v>
      </c>
      <c r="BP1757">
        <v>0</v>
      </c>
      <c r="BQ1757">
        <v>0</v>
      </c>
      <c r="BR1757">
        <v>0</v>
      </c>
      <c r="BS1757">
        <v>0</v>
      </c>
      <c r="BT1757">
        <v>0</v>
      </c>
      <c r="BU1757">
        <v>0</v>
      </c>
      <c r="BV1757">
        <v>0.67700000000000005</v>
      </c>
      <c r="BW1757">
        <v>0.8297312</v>
      </c>
      <c r="BX1757">
        <v>19.600000000000001</v>
      </c>
      <c r="BY1757">
        <v>4760.1000000000004</v>
      </c>
      <c r="BZ1757">
        <v>212.2</v>
      </c>
      <c r="CB1757">
        <v>103.4</v>
      </c>
      <c r="CC1757">
        <v>3.5701337940000002</v>
      </c>
      <c r="CD1757">
        <v>3.56709918</v>
      </c>
      <c r="CE1757">
        <v>208.76</v>
      </c>
      <c r="CF1757" t="s">
        <v>673</v>
      </c>
      <c r="CG1757">
        <v>25400</v>
      </c>
      <c r="CH1757" t="s">
        <v>5896</v>
      </c>
      <c r="CJ1757" t="s">
        <v>3972</v>
      </c>
      <c r="CU1757">
        <v>616.79999999999995</v>
      </c>
      <c r="CV1757">
        <v>611.9</v>
      </c>
      <c r="CW1757" t="s">
        <v>5891</v>
      </c>
      <c r="CX1757">
        <v>18400</v>
      </c>
      <c r="CY1757" t="s">
        <v>677</v>
      </c>
    </row>
    <row r="1758" spans="2:103" hidden="1">
      <c r="B1758">
        <v>52368</v>
      </c>
      <c r="C1758" t="s">
        <v>4800</v>
      </c>
      <c r="D1758" t="s">
        <v>592</v>
      </c>
      <c r="E1758" t="s">
        <v>3163</v>
      </c>
      <c r="F1758" t="s">
        <v>594</v>
      </c>
      <c r="G1758" t="s">
        <v>5897</v>
      </c>
      <c r="H1758">
        <v>20498</v>
      </c>
      <c r="I1758" t="s">
        <v>597</v>
      </c>
      <c r="J1758" t="s">
        <v>3761</v>
      </c>
      <c r="K1758">
        <v>9560</v>
      </c>
      <c r="L1758" t="s">
        <v>3028</v>
      </c>
      <c r="M1758" t="s">
        <v>4078</v>
      </c>
      <c r="N1758" t="s">
        <v>5887</v>
      </c>
      <c r="O1758" t="s">
        <v>5874</v>
      </c>
      <c r="P1758" t="s">
        <v>5894</v>
      </c>
      <c r="Q1758" t="s">
        <v>642</v>
      </c>
      <c r="R1758">
        <v>110</v>
      </c>
      <c r="S1758">
        <v>110</v>
      </c>
      <c r="T1758">
        <v>65</v>
      </c>
      <c r="U1758">
        <v>14</v>
      </c>
      <c r="V1758">
        <v>14</v>
      </c>
      <c r="W1758">
        <v>21</v>
      </c>
      <c r="Z1758" t="s">
        <v>607</v>
      </c>
      <c r="AA1758" t="s">
        <v>607</v>
      </c>
      <c r="AB1758">
        <v>6.0000000000000001E-3</v>
      </c>
      <c r="AC1758">
        <v>2.46E-2</v>
      </c>
      <c r="AD1758">
        <v>3.1699999999999999E-2</v>
      </c>
      <c r="AE1758">
        <v>0.84079999999999999</v>
      </c>
      <c r="AF1758">
        <v>5.67E-2</v>
      </c>
      <c r="AG1758">
        <v>2.1499999999999998E-2</v>
      </c>
      <c r="AH1758">
        <v>3.8E-3</v>
      </c>
      <c r="AI1758">
        <v>6.6E-3</v>
      </c>
      <c r="AJ1758">
        <v>1.8E-3</v>
      </c>
      <c r="AK1758">
        <v>2.2000000000000001E-3</v>
      </c>
      <c r="AL1758">
        <v>1.9E-3</v>
      </c>
      <c r="AM1758">
        <v>2.3999999999999998E-3</v>
      </c>
      <c r="AN1758">
        <v>0</v>
      </c>
      <c r="AO1758">
        <v>0</v>
      </c>
      <c r="AP1758">
        <v>0</v>
      </c>
      <c r="BK1758">
        <v>0</v>
      </c>
      <c r="BL1758">
        <v>0</v>
      </c>
      <c r="BM1758">
        <v>0</v>
      </c>
      <c r="BN1758">
        <v>0</v>
      </c>
      <c r="BO1758">
        <v>0</v>
      </c>
      <c r="BP1758">
        <v>0</v>
      </c>
      <c r="BQ1758">
        <v>0</v>
      </c>
      <c r="BR1758">
        <v>0</v>
      </c>
      <c r="BS1758">
        <v>0</v>
      </c>
      <c r="BT1758">
        <v>0</v>
      </c>
      <c r="BU1758">
        <v>0</v>
      </c>
      <c r="BV1758">
        <v>0.68500000000000005</v>
      </c>
      <c r="BW1758">
        <v>0.83953599999999995</v>
      </c>
      <c r="BX1758">
        <v>19.8</v>
      </c>
      <c r="BY1758">
        <v>4786.8</v>
      </c>
      <c r="BZ1758">
        <v>214.1</v>
      </c>
      <c r="CB1758">
        <v>100.2</v>
      </c>
      <c r="CC1758">
        <v>3.459646094</v>
      </c>
      <c r="CD1758">
        <v>3.4567053950000002</v>
      </c>
      <c r="CE1758">
        <v>202.02</v>
      </c>
      <c r="CF1758" t="s">
        <v>673</v>
      </c>
      <c r="CG1758">
        <v>31700</v>
      </c>
      <c r="CH1758" t="s">
        <v>5898</v>
      </c>
      <c r="CJ1758" t="s">
        <v>3766</v>
      </c>
      <c r="CU1758">
        <v>630.6</v>
      </c>
      <c r="CV1758">
        <v>626.4</v>
      </c>
      <c r="CW1758" t="s">
        <v>5891</v>
      </c>
      <c r="CX1758">
        <v>25200</v>
      </c>
      <c r="CY1758" t="s">
        <v>677</v>
      </c>
    </row>
    <row r="1759" spans="2:103" hidden="1">
      <c r="B1759">
        <v>85280</v>
      </c>
      <c r="C1759" t="s">
        <v>5470</v>
      </c>
      <c r="D1759" t="s">
        <v>592</v>
      </c>
      <c r="E1759" t="s">
        <v>3163</v>
      </c>
      <c r="F1759" t="s">
        <v>594</v>
      </c>
      <c r="G1759" t="s">
        <v>5899</v>
      </c>
      <c r="H1759">
        <v>18926</v>
      </c>
      <c r="I1759" t="s">
        <v>597</v>
      </c>
      <c r="J1759" t="s">
        <v>5472</v>
      </c>
      <c r="K1759">
        <v>178</v>
      </c>
      <c r="L1759" t="s">
        <v>3028</v>
      </c>
      <c r="M1759" t="s">
        <v>3762</v>
      </c>
      <c r="N1759" t="s">
        <v>5887</v>
      </c>
      <c r="O1759" t="s">
        <v>5874</v>
      </c>
      <c r="P1759" t="s">
        <v>5894</v>
      </c>
      <c r="Q1759" t="s">
        <v>642</v>
      </c>
      <c r="R1759">
        <v>180</v>
      </c>
      <c r="S1759">
        <v>180</v>
      </c>
      <c r="T1759">
        <v>113</v>
      </c>
      <c r="U1759">
        <v>13</v>
      </c>
      <c r="V1759">
        <v>13</v>
      </c>
      <c r="W1759">
        <v>21</v>
      </c>
      <c r="Z1759" t="s">
        <v>607</v>
      </c>
      <c r="AA1759">
        <v>1E-4</v>
      </c>
      <c r="AB1759">
        <v>3.0999999999999999E-3</v>
      </c>
      <c r="AC1759">
        <v>2.3800000000000002E-2</v>
      </c>
      <c r="AD1759">
        <v>2.7799999999999998E-2</v>
      </c>
      <c r="AE1759">
        <v>0.85740000000000005</v>
      </c>
      <c r="AF1759">
        <v>5.0200000000000002E-2</v>
      </c>
      <c r="AG1759">
        <v>1.9199999999999998E-2</v>
      </c>
      <c r="AH1759">
        <v>2.8999999999999998E-3</v>
      </c>
      <c r="AI1759">
        <v>6.1000000000000004E-3</v>
      </c>
      <c r="AJ1759">
        <v>1.6000000000000001E-3</v>
      </c>
      <c r="AK1759">
        <v>2.3E-3</v>
      </c>
      <c r="AL1759">
        <v>2.0999999999999999E-3</v>
      </c>
      <c r="AM1759">
        <v>3.3999999999999998E-3</v>
      </c>
      <c r="AN1759">
        <v>0</v>
      </c>
      <c r="AO1759">
        <v>0</v>
      </c>
      <c r="AP1759">
        <v>0</v>
      </c>
      <c r="BK1759">
        <v>0</v>
      </c>
      <c r="BL1759">
        <v>0</v>
      </c>
      <c r="BM1759">
        <v>0</v>
      </c>
      <c r="BN1759">
        <v>0</v>
      </c>
      <c r="BO1759">
        <v>0</v>
      </c>
      <c r="BP1759">
        <v>0</v>
      </c>
      <c r="BQ1759">
        <v>0</v>
      </c>
      <c r="BR1759">
        <v>0</v>
      </c>
      <c r="BS1759">
        <v>0</v>
      </c>
      <c r="BT1759">
        <v>0</v>
      </c>
      <c r="BU1759">
        <v>0</v>
      </c>
      <c r="BV1759">
        <v>0.67600000000000005</v>
      </c>
      <c r="BW1759">
        <v>0.82850559999999995</v>
      </c>
      <c r="BX1759">
        <v>19.5</v>
      </c>
      <c r="BY1759">
        <v>4769.2</v>
      </c>
      <c r="BZ1759">
        <v>212.5</v>
      </c>
      <c r="CB1759">
        <v>100.8</v>
      </c>
      <c r="CC1759">
        <v>3.4803625380000001</v>
      </c>
      <c r="CD1759">
        <v>3.4774042299999999</v>
      </c>
      <c r="CE1759">
        <v>203.07</v>
      </c>
      <c r="CF1759" t="s">
        <v>609</v>
      </c>
      <c r="CG1759">
        <v>0</v>
      </c>
      <c r="CH1759" t="s">
        <v>5900</v>
      </c>
      <c r="CJ1759" t="s">
        <v>5474</v>
      </c>
      <c r="CU1759">
        <v>649.20000000000005</v>
      </c>
      <c r="CV1759">
        <v>646.20000000000005</v>
      </c>
      <c r="CW1759" t="s">
        <v>5891</v>
      </c>
      <c r="CX1759">
        <v>27800</v>
      </c>
      <c r="CY1759" t="s">
        <v>677</v>
      </c>
    </row>
    <row r="1760" spans="2:103" hidden="1">
      <c r="B1760">
        <v>52717</v>
      </c>
      <c r="C1760" t="s">
        <v>5548</v>
      </c>
      <c r="D1760" t="s">
        <v>592</v>
      </c>
      <c r="E1760" t="s">
        <v>3163</v>
      </c>
      <c r="F1760" t="s">
        <v>594</v>
      </c>
      <c r="G1760" t="s">
        <v>5901</v>
      </c>
      <c r="H1760">
        <v>21240</v>
      </c>
      <c r="I1760" t="s">
        <v>616</v>
      </c>
      <c r="J1760" t="s">
        <v>667</v>
      </c>
      <c r="L1760" t="s">
        <v>874</v>
      </c>
      <c r="N1760" t="s">
        <v>5902</v>
      </c>
      <c r="O1760" t="s">
        <v>5903</v>
      </c>
      <c r="P1760" t="s">
        <v>5904</v>
      </c>
      <c r="Q1760" t="s">
        <v>5350</v>
      </c>
      <c r="R1760">
        <v>4200</v>
      </c>
      <c r="S1760">
        <v>4200</v>
      </c>
      <c r="T1760">
        <v>3631</v>
      </c>
      <c r="U1760">
        <v>20</v>
      </c>
      <c r="V1760">
        <v>20</v>
      </c>
      <c r="W1760">
        <v>23</v>
      </c>
      <c r="Z1760" t="s">
        <v>607</v>
      </c>
      <c r="AA1760">
        <v>1E-4</v>
      </c>
      <c r="AB1760">
        <v>2.3E-3</v>
      </c>
      <c r="AC1760">
        <v>2.4899999999999999E-2</v>
      </c>
      <c r="AD1760">
        <v>1.0999999999999999E-2</v>
      </c>
      <c r="AE1760">
        <v>0.82279999999999998</v>
      </c>
      <c r="AF1760">
        <v>8.0699999999999994E-2</v>
      </c>
      <c r="AG1760">
        <v>3.3000000000000002E-2</v>
      </c>
      <c r="AH1760">
        <v>5.4000000000000003E-3</v>
      </c>
      <c r="AI1760">
        <v>0.01</v>
      </c>
      <c r="AJ1760">
        <v>3.0000000000000001E-3</v>
      </c>
      <c r="AK1760">
        <v>2.8999999999999998E-3</v>
      </c>
      <c r="AL1760">
        <v>1.31E-3</v>
      </c>
      <c r="AM1760">
        <v>2.7E-4</v>
      </c>
      <c r="AN1760">
        <v>4.2999999999999999E-4</v>
      </c>
      <c r="AO1760">
        <v>0</v>
      </c>
      <c r="AP1760">
        <v>0</v>
      </c>
      <c r="AQ1760" t="s">
        <v>606</v>
      </c>
      <c r="AR1760" t="s">
        <v>606</v>
      </c>
      <c r="AS1760" t="s">
        <v>606</v>
      </c>
      <c r="AT1760" t="s">
        <v>606</v>
      </c>
      <c r="AU1760" t="s">
        <v>606</v>
      </c>
      <c r="BK1760">
        <v>1.4999999999999999E-4</v>
      </c>
      <c r="BL1760">
        <v>5.0000000000000002E-5</v>
      </c>
      <c r="BM1760">
        <v>8.0000000000000007E-5</v>
      </c>
      <c r="BN1760">
        <v>0</v>
      </c>
      <c r="BO1760">
        <v>0</v>
      </c>
      <c r="BP1760">
        <v>0</v>
      </c>
      <c r="BQ1760">
        <v>0</v>
      </c>
      <c r="BR1760">
        <v>8.4000000000000003E-4</v>
      </c>
      <c r="BS1760">
        <v>2.5999999999999998E-4</v>
      </c>
      <c r="BT1760">
        <v>3.2000000000000003E-4</v>
      </c>
      <c r="BU1760">
        <v>1.9000000000000001E-4</v>
      </c>
      <c r="BV1760">
        <v>0.70199999999999996</v>
      </c>
      <c r="BW1760">
        <v>0.8603712</v>
      </c>
      <c r="BX1760">
        <v>20.3</v>
      </c>
      <c r="BY1760">
        <v>4698.3999999999996</v>
      </c>
      <c r="BZ1760">
        <v>216.8</v>
      </c>
      <c r="CB1760">
        <v>92.8</v>
      </c>
      <c r="CC1760">
        <v>3.2041432890000001</v>
      </c>
      <c r="CD1760">
        <v>3.201419767</v>
      </c>
      <c r="CE1760">
        <v>184.68</v>
      </c>
      <c r="CF1760" t="s">
        <v>673</v>
      </c>
      <c r="CG1760">
        <v>11000</v>
      </c>
      <c r="CH1760" t="s">
        <v>674</v>
      </c>
      <c r="CI1760" t="s">
        <v>157</v>
      </c>
      <c r="CJ1760" t="s">
        <v>675</v>
      </c>
      <c r="CW1760" t="s">
        <v>5730</v>
      </c>
      <c r="CX1760">
        <v>9500</v>
      </c>
      <c r="CY1760" t="s">
        <v>677</v>
      </c>
    </row>
    <row r="1761" spans="1:103" hidden="1">
      <c r="B1761">
        <v>79040</v>
      </c>
      <c r="C1761" t="s">
        <v>5163</v>
      </c>
      <c r="D1761" t="s">
        <v>592</v>
      </c>
      <c r="E1761" t="s">
        <v>614</v>
      </c>
      <c r="F1761" t="s">
        <v>594</v>
      </c>
      <c r="G1761" t="s">
        <v>5905</v>
      </c>
      <c r="H1761" t="s">
        <v>3000</v>
      </c>
      <c r="I1761" t="s">
        <v>616</v>
      </c>
      <c r="J1761" t="s">
        <v>1302</v>
      </c>
      <c r="L1761" t="s">
        <v>617</v>
      </c>
      <c r="N1761" t="s">
        <v>5888</v>
      </c>
      <c r="O1761" t="s">
        <v>5903</v>
      </c>
      <c r="P1761" t="s">
        <v>5906</v>
      </c>
      <c r="Q1761" t="s">
        <v>4009</v>
      </c>
      <c r="R1761">
        <v>7226</v>
      </c>
      <c r="S1761">
        <v>7226</v>
      </c>
      <c r="T1761">
        <v>6310</v>
      </c>
      <c r="U1761">
        <v>16</v>
      </c>
      <c r="V1761">
        <v>16</v>
      </c>
      <c r="W1761">
        <v>22</v>
      </c>
      <c r="Y1761" t="s">
        <v>4497</v>
      </c>
      <c r="Z1761" t="s">
        <v>607</v>
      </c>
      <c r="AA1761">
        <v>2.9999999999999997E-4</v>
      </c>
      <c r="AB1761">
        <v>7.0000000000000001E-3</v>
      </c>
      <c r="AC1761">
        <v>1.4E-2</v>
      </c>
      <c r="AD1761" t="s">
        <v>606</v>
      </c>
      <c r="AE1761">
        <v>0.97119999999999995</v>
      </c>
      <c r="AF1761">
        <v>6.3E-3</v>
      </c>
      <c r="AG1761">
        <v>5.9999999999999995E-4</v>
      </c>
      <c r="AH1761">
        <v>1E-4</v>
      </c>
      <c r="AI1761">
        <v>1E-4</v>
      </c>
      <c r="AJ1761">
        <v>1E-4</v>
      </c>
      <c r="AK1761">
        <v>1E-4</v>
      </c>
      <c r="AL1761">
        <v>1E-4</v>
      </c>
      <c r="AM1761">
        <v>0</v>
      </c>
      <c r="AN1761">
        <v>0</v>
      </c>
      <c r="AO1761">
        <v>0</v>
      </c>
      <c r="AP1761">
        <v>0</v>
      </c>
      <c r="AQ1761" t="s">
        <v>606</v>
      </c>
      <c r="AR1761" t="s">
        <v>606</v>
      </c>
      <c r="AS1761" t="s">
        <v>606</v>
      </c>
      <c r="AT1761" t="s">
        <v>606</v>
      </c>
      <c r="AU1761" t="s">
        <v>606</v>
      </c>
      <c r="BK1761">
        <v>0</v>
      </c>
      <c r="BL1761">
        <v>2.0000000000000002E-5</v>
      </c>
      <c r="BM1761">
        <v>0</v>
      </c>
      <c r="BN1761">
        <v>0</v>
      </c>
      <c r="BO1761">
        <v>0</v>
      </c>
      <c r="BP1761">
        <v>0</v>
      </c>
      <c r="BQ1761">
        <v>0</v>
      </c>
      <c r="BR1761">
        <v>8.0000000000000007E-5</v>
      </c>
      <c r="BS1761">
        <v>0</v>
      </c>
      <c r="BT1761">
        <v>0</v>
      </c>
      <c r="BU1761">
        <v>0</v>
      </c>
      <c r="BV1761">
        <v>0.57599999999999996</v>
      </c>
      <c r="BW1761">
        <v>0.70594559999999995</v>
      </c>
      <c r="BX1761">
        <v>16.7</v>
      </c>
      <c r="BY1761">
        <v>4628.6000000000004</v>
      </c>
      <c r="BZ1761">
        <v>192.7</v>
      </c>
      <c r="CB1761">
        <v>98.1</v>
      </c>
      <c r="CC1761">
        <v>3.3871385410000001</v>
      </c>
      <c r="CD1761">
        <v>3.3842594730000002</v>
      </c>
      <c r="CE1761">
        <v>199.55</v>
      </c>
      <c r="CF1761" t="s">
        <v>609</v>
      </c>
      <c r="CG1761">
        <v>0</v>
      </c>
      <c r="CH1761" t="s">
        <v>628</v>
      </c>
      <c r="CI1761" t="s">
        <v>5075</v>
      </c>
      <c r="CJ1761" t="s">
        <v>624</v>
      </c>
      <c r="CW1761" t="s">
        <v>5907</v>
      </c>
      <c r="CX1761">
        <v>0</v>
      </c>
      <c r="CY1761" t="s">
        <v>677</v>
      </c>
    </row>
    <row r="1762" spans="1:103" hidden="1">
      <c r="B1762">
        <v>79041</v>
      </c>
      <c r="C1762" t="s">
        <v>5163</v>
      </c>
      <c r="D1762" t="s">
        <v>592</v>
      </c>
      <c r="E1762" t="s">
        <v>614</v>
      </c>
      <c r="F1762" t="s">
        <v>594</v>
      </c>
      <c r="G1762" t="s">
        <v>5908</v>
      </c>
      <c r="H1762" t="s">
        <v>3157</v>
      </c>
      <c r="I1762" t="s">
        <v>616</v>
      </c>
      <c r="J1762" t="s">
        <v>1302</v>
      </c>
      <c r="L1762" t="s">
        <v>617</v>
      </c>
      <c r="N1762" t="s">
        <v>5888</v>
      </c>
      <c r="O1762" t="s">
        <v>5903</v>
      </c>
      <c r="P1762" t="s">
        <v>5906</v>
      </c>
      <c r="Q1762" t="s">
        <v>3979</v>
      </c>
      <c r="R1762">
        <v>7300</v>
      </c>
      <c r="S1762">
        <v>7300</v>
      </c>
      <c r="T1762">
        <v>6300</v>
      </c>
      <c r="U1762">
        <v>19</v>
      </c>
      <c r="V1762">
        <v>19</v>
      </c>
      <c r="W1762">
        <v>22</v>
      </c>
      <c r="Y1762" t="s">
        <v>4497</v>
      </c>
      <c r="Z1762" t="s">
        <v>607</v>
      </c>
      <c r="AA1762">
        <v>2.9999999999999997E-4</v>
      </c>
      <c r="AB1762">
        <v>7.0000000000000001E-3</v>
      </c>
      <c r="AC1762">
        <v>1.43E-2</v>
      </c>
      <c r="AD1762" t="s">
        <v>606</v>
      </c>
      <c r="AE1762">
        <v>0.97089999999999999</v>
      </c>
      <c r="AF1762">
        <v>6.3E-3</v>
      </c>
      <c r="AG1762">
        <v>5.9999999999999995E-4</v>
      </c>
      <c r="AH1762">
        <v>1E-4</v>
      </c>
      <c r="AI1762">
        <v>1E-4</v>
      </c>
      <c r="AJ1762">
        <v>1E-4</v>
      </c>
      <c r="AK1762">
        <v>1E-4</v>
      </c>
      <c r="AL1762">
        <v>1.1E-4</v>
      </c>
      <c r="AM1762">
        <v>0</v>
      </c>
      <c r="AN1762">
        <v>0</v>
      </c>
      <c r="AO1762">
        <v>0</v>
      </c>
      <c r="AP1762">
        <v>0</v>
      </c>
      <c r="AQ1762" t="s">
        <v>606</v>
      </c>
      <c r="AR1762" t="s">
        <v>606</v>
      </c>
      <c r="AS1762" t="s">
        <v>606</v>
      </c>
      <c r="AT1762" t="s">
        <v>606</v>
      </c>
      <c r="AU1762" t="s">
        <v>606</v>
      </c>
      <c r="BK1762">
        <v>0</v>
      </c>
      <c r="BL1762">
        <v>2.0000000000000002E-5</v>
      </c>
      <c r="BM1762">
        <v>0</v>
      </c>
      <c r="BN1762">
        <v>0</v>
      </c>
      <c r="BO1762">
        <v>0</v>
      </c>
      <c r="BP1762">
        <v>0</v>
      </c>
      <c r="BQ1762">
        <v>0</v>
      </c>
      <c r="BR1762">
        <v>6.9999999999999994E-5</v>
      </c>
      <c r="BS1762">
        <v>0</v>
      </c>
      <c r="BT1762">
        <v>0</v>
      </c>
      <c r="BU1762">
        <v>0</v>
      </c>
      <c r="BV1762">
        <v>0.57599999999999996</v>
      </c>
      <c r="BW1762">
        <v>0.70594559999999995</v>
      </c>
      <c r="BX1762">
        <v>16.7</v>
      </c>
      <c r="BY1762">
        <v>4629.3999999999996</v>
      </c>
      <c r="BZ1762">
        <v>192.7</v>
      </c>
      <c r="CB1762">
        <v>101.2</v>
      </c>
      <c r="CC1762">
        <v>3.4941735</v>
      </c>
      <c r="CD1762">
        <v>3.4912034529999998</v>
      </c>
      <c r="CE1762">
        <v>205.71</v>
      </c>
      <c r="CF1762" t="s">
        <v>609</v>
      </c>
      <c r="CG1762">
        <v>0</v>
      </c>
      <c r="CH1762" t="s">
        <v>631</v>
      </c>
      <c r="CI1762" t="s">
        <v>5075</v>
      </c>
      <c r="CJ1762" t="s">
        <v>624</v>
      </c>
      <c r="CW1762" t="s">
        <v>5907</v>
      </c>
      <c r="CX1762">
        <v>0</v>
      </c>
      <c r="CY1762" t="s">
        <v>677</v>
      </c>
    </row>
    <row r="1763" spans="1:103" hidden="1">
      <c r="B1763">
        <v>52471</v>
      </c>
      <c r="C1763" t="s">
        <v>3778</v>
      </c>
      <c r="D1763" t="s">
        <v>592</v>
      </c>
      <c r="E1763" t="s">
        <v>3163</v>
      </c>
      <c r="F1763" t="s">
        <v>594</v>
      </c>
      <c r="G1763" t="s">
        <v>5909</v>
      </c>
      <c r="H1763">
        <v>20760</v>
      </c>
      <c r="I1763" t="s">
        <v>597</v>
      </c>
      <c r="J1763" t="s">
        <v>3780</v>
      </c>
      <c r="K1763">
        <v>76</v>
      </c>
      <c r="L1763" t="s">
        <v>3028</v>
      </c>
      <c r="M1763" t="s">
        <v>3753</v>
      </c>
      <c r="N1763" t="s">
        <v>5888</v>
      </c>
      <c r="O1763" t="s">
        <v>5910</v>
      </c>
      <c r="P1763" t="s">
        <v>5911</v>
      </c>
      <c r="Q1763" t="s">
        <v>823</v>
      </c>
      <c r="R1763">
        <v>100</v>
      </c>
      <c r="S1763">
        <v>100</v>
      </c>
      <c r="T1763">
        <v>99</v>
      </c>
      <c r="U1763">
        <v>27</v>
      </c>
      <c r="V1763">
        <v>27</v>
      </c>
      <c r="W1763">
        <v>21</v>
      </c>
      <c r="Z1763" t="s">
        <v>607</v>
      </c>
      <c r="AA1763">
        <v>1E-4</v>
      </c>
      <c r="AB1763">
        <v>4.1999999999999997E-3</v>
      </c>
      <c r="AC1763">
        <v>4.6100000000000002E-2</v>
      </c>
      <c r="AD1763">
        <v>6.6100000000000006E-2</v>
      </c>
      <c r="AE1763">
        <v>0.82130000000000003</v>
      </c>
      <c r="AF1763">
        <v>3.8899999999999997E-2</v>
      </c>
      <c r="AG1763">
        <v>1.29E-2</v>
      </c>
      <c r="AH1763">
        <v>2.0999999999999999E-3</v>
      </c>
      <c r="AI1763">
        <v>3.8999999999999998E-3</v>
      </c>
      <c r="AJ1763">
        <v>1.1000000000000001E-3</v>
      </c>
      <c r="AK1763">
        <v>1.4E-3</v>
      </c>
      <c r="AL1763">
        <v>1.1000000000000001E-3</v>
      </c>
      <c r="AM1763">
        <v>8.0000000000000004E-4</v>
      </c>
      <c r="AN1763">
        <v>0</v>
      </c>
      <c r="AO1763">
        <v>0</v>
      </c>
      <c r="AP1763">
        <v>0</v>
      </c>
      <c r="BK1763">
        <v>0</v>
      </c>
      <c r="BL1763">
        <v>0</v>
      </c>
      <c r="BM1763">
        <v>0</v>
      </c>
      <c r="BN1763">
        <v>0</v>
      </c>
      <c r="BO1763">
        <v>0</v>
      </c>
      <c r="BP1763">
        <v>0</v>
      </c>
      <c r="BQ1763">
        <v>0</v>
      </c>
      <c r="BR1763">
        <v>0</v>
      </c>
      <c r="BS1763">
        <v>0</v>
      </c>
      <c r="BT1763">
        <v>0</v>
      </c>
      <c r="BU1763">
        <v>0</v>
      </c>
      <c r="BV1763">
        <v>0.69299999999999995</v>
      </c>
      <c r="BW1763">
        <v>0.84934080000000001</v>
      </c>
      <c r="BX1763">
        <v>20</v>
      </c>
      <c r="BY1763">
        <v>5007.1000000000004</v>
      </c>
      <c r="BZ1763">
        <v>217.1</v>
      </c>
      <c r="CB1763">
        <v>100.2</v>
      </c>
      <c r="CC1763">
        <v>3.459646094</v>
      </c>
      <c r="CD1763">
        <v>3.4567053950000002</v>
      </c>
      <c r="CE1763">
        <v>201.83</v>
      </c>
      <c r="CF1763" t="s">
        <v>673</v>
      </c>
      <c r="CG1763">
        <v>66100</v>
      </c>
      <c r="CH1763" t="s">
        <v>5912</v>
      </c>
      <c r="CJ1763" t="s">
        <v>3782</v>
      </c>
      <c r="CU1763">
        <v>779.8</v>
      </c>
      <c r="CV1763">
        <v>773.3</v>
      </c>
      <c r="CW1763" t="s">
        <v>5913</v>
      </c>
      <c r="CX1763">
        <v>51400</v>
      </c>
      <c r="CY1763" t="s">
        <v>677</v>
      </c>
    </row>
    <row r="1764" spans="1:103" hidden="1">
      <c r="B1764">
        <v>52417</v>
      </c>
      <c r="C1764" t="s">
        <v>4802</v>
      </c>
      <c r="D1764" t="s">
        <v>592</v>
      </c>
      <c r="E1764" t="s">
        <v>3163</v>
      </c>
      <c r="F1764" t="s">
        <v>594</v>
      </c>
      <c r="G1764" t="s">
        <v>5914</v>
      </c>
      <c r="H1764">
        <v>16195</v>
      </c>
      <c r="I1764" t="s">
        <v>597</v>
      </c>
      <c r="J1764" t="s">
        <v>4804</v>
      </c>
      <c r="K1764">
        <v>9710</v>
      </c>
      <c r="L1764" t="s">
        <v>3028</v>
      </c>
      <c r="M1764" t="s">
        <v>3350</v>
      </c>
      <c r="N1764" t="s">
        <v>5888</v>
      </c>
      <c r="O1764" t="s">
        <v>5910</v>
      </c>
      <c r="P1764" t="s">
        <v>5911</v>
      </c>
      <c r="Q1764" t="s">
        <v>5915</v>
      </c>
      <c r="R1764">
        <v>100</v>
      </c>
      <c r="S1764">
        <v>100</v>
      </c>
      <c r="T1764">
        <v>130</v>
      </c>
      <c r="U1764">
        <v>20</v>
      </c>
      <c r="V1764">
        <v>20</v>
      </c>
      <c r="W1764">
        <v>21</v>
      </c>
      <c r="Z1764" t="s">
        <v>607</v>
      </c>
      <c r="AA1764">
        <v>1E-4</v>
      </c>
      <c r="AB1764">
        <v>3.2000000000000002E-3</v>
      </c>
      <c r="AC1764">
        <v>4.3499999999999997E-2</v>
      </c>
      <c r="AD1764">
        <v>5.5300000000000002E-2</v>
      </c>
      <c r="AE1764">
        <v>0.85709999999999997</v>
      </c>
      <c r="AF1764">
        <v>2.6200000000000001E-2</v>
      </c>
      <c r="AG1764">
        <v>7.7999999999999996E-3</v>
      </c>
      <c r="AH1764">
        <v>1.2999999999999999E-3</v>
      </c>
      <c r="AI1764">
        <v>2.5000000000000001E-3</v>
      </c>
      <c r="AJ1764">
        <v>6.9999999999999999E-4</v>
      </c>
      <c r="AK1764">
        <v>8.9999999999999998E-4</v>
      </c>
      <c r="AL1764">
        <v>6.9999999999999999E-4</v>
      </c>
      <c r="AM1764">
        <v>6.9999999999999999E-4</v>
      </c>
      <c r="AN1764">
        <v>0</v>
      </c>
      <c r="AO1764">
        <v>0</v>
      </c>
      <c r="AP1764">
        <v>0</v>
      </c>
      <c r="BK1764">
        <v>0</v>
      </c>
      <c r="BL1764">
        <v>0</v>
      </c>
      <c r="BM1764">
        <v>0</v>
      </c>
      <c r="BN1764">
        <v>0</v>
      </c>
      <c r="BO1764">
        <v>0</v>
      </c>
      <c r="BP1764">
        <v>0</v>
      </c>
      <c r="BQ1764">
        <v>0</v>
      </c>
      <c r="BR1764">
        <v>0</v>
      </c>
      <c r="BS1764">
        <v>0</v>
      </c>
      <c r="BT1764">
        <v>0</v>
      </c>
      <c r="BU1764">
        <v>0</v>
      </c>
      <c r="BV1764">
        <v>0.66600000000000004</v>
      </c>
      <c r="BW1764">
        <v>0.81624960000000002</v>
      </c>
      <c r="BX1764">
        <v>19.2</v>
      </c>
      <c r="BY1764">
        <v>4955.7</v>
      </c>
      <c r="BZ1764">
        <v>211.6</v>
      </c>
      <c r="CB1764">
        <v>101.4</v>
      </c>
      <c r="CC1764">
        <v>3.501078981</v>
      </c>
      <c r="CD1764">
        <v>3.4981030639999999</v>
      </c>
      <c r="CE1764">
        <v>204.04</v>
      </c>
      <c r="CF1764" t="s">
        <v>673</v>
      </c>
      <c r="CG1764">
        <v>55300</v>
      </c>
      <c r="CH1764" t="s">
        <v>5916</v>
      </c>
      <c r="CJ1764" t="s">
        <v>4807</v>
      </c>
      <c r="CU1764">
        <v>617.1</v>
      </c>
      <c r="CV1764">
        <v>612.20000000000005</v>
      </c>
      <c r="CW1764" t="s">
        <v>5917</v>
      </c>
      <c r="CX1764">
        <v>36600</v>
      </c>
      <c r="CY1764" t="s">
        <v>677</v>
      </c>
    </row>
    <row r="1765" spans="1:103" hidden="1">
      <c r="B1765">
        <v>52461</v>
      </c>
      <c r="C1765" t="s">
        <v>3965</v>
      </c>
      <c r="D1765" t="s">
        <v>592</v>
      </c>
      <c r="E1765" t="s">
        <v>3163</v>
      </c>
      <c r="F1765" t="s">
        <v>594</v>
      </c>
      <c r="G1765" t="s">
        <v>5918</v>
      </c>
      <c r="H1765">
        <v>11899</v>
      </c>
      <c r="I1765" t="s">
        <v>597</v>
      </c>
      <c r="J1765" t="s">
        <v>3785</v>
      </c>
      <c r="K1765">
        <v>82</v>
      </c>
      <c r="L1765" t="s">
        <v>3028</v>
      </c>
      <c r="M1765" t="s">
        <v>3967</v>
      </c>
      <c r="N1765" t="s">
        <v>5919</v>
      </c>
      <c r="O1765" t="s">
        <v>5888</v>
      </c>
      <c r="P1765" t="s">
        <v>5920</v>
      </c>
      <c r="Q1765" t="s">
        <v>642</v>
      </c>
      <c r="R1765">
        <v>110</v>
      </c>
      <c r="S1765">
        <v>110</v>
      </c>
      <c r="T1765">
        <v>90</v>
      </c>
      <c r="U1765">
        <v>13</v>
      </c>
      <c r="V1765">
        <v>13</v>
      </c>
      <c r="W1765">
        <v>21</v>
      </c>
      <c r="Z1765" t="s">
        <v>607</v>
      </c>
      <c r="AA1765">
        <v>1E-4</v>
      </c>
      <c r="AB1765">
        <v>1.6E-2</v>
      </c>
      <c r="AC1765">
        <v>4.4999999999999998E-2</v>
      </c>
      <c r="AD1765">
        <v>6.4399999999999999E-2</v>
      </c>
      <c r="AE1765">
        <v>0.80759999999999998</v>
      </c>
      <c r="AF1765">
        <v>4.1000000000000002E-2</v>
      </c>
      <c r="AG1765">
        <v>1.43E-2</v>
      </c>
      <c r="AH1765">
        <v>2.3E-3</v>
      </c>
      <c r="AI1765">
        <v>4.1000000000000003E-3</v>
      </c>
      <c r="AJ1765">
        <v>1.2999999999999999E-3</v>
      </c>
      <c r="AK1765">
        <v>1.5E-3</v>
      </c>
      <c r="AL1765">
        <v>1.2999999999999999E-3</v>
      </c>
      <c r="AM1765">
        <v>1.1000000000000001E-3</v>
      </c>
      <c r="AN1765">
        <v>0</v>
      </c>
      <c r="AO1765">
        <v>0</v>
      </c>
      <c r="AP1765">
        <v>0</v>
      </c>
      <c r="BK1765">
        <v>0</v>
      </c>
      <c r="BL1765">
        <v>0</v>
      </c>
      <c r="BM1765">
        <v>0</v>
      </c>
      <c r="BN1765">
        <v>0</v>
      </c>
      <c r="BO1765">
        <v>0</v>
      </c>
      <c r="BP1765">
        <v>0</v>
      </c>
      <c r="BQ1765">
        <v>0</v>
      </c>
      <c r="BR1765">
        <v>0</v>
      </c>
      <c r="BS1765">
        <v>0</v>
      </c>
      <c r="BT1765">
        <v>0</v>
      </c>
      <c r="BU1765">
        <v>0</v>
      </c>
      <c r="BV1765">
        <v>0.70099999999999996</v>
      </c>
      <c r="BW1765">
        <v>0.85914559999999995</v>
      </c>
      <c r="BX1765">
        <v>20.2</v>
      </c>
      <c r="BY1765">
        <v>4981.1000000000004</v>
      </c>
      <c r="BZ1765">
        <v>216.7</v>
      </c>
      <c r="CB1765">
        <v>103.2</v>
      </c>
      <c r="CC1765">
        <v>3.5632283120000001</v>
      </c>
      <c r="CD1765">
        <v>3.5601995679999998</v>
      </c>
      <c r="CE1765">
        <v>207.97</v>
      </c>
      <c r="CF1765" t="s">
        <v>673</v>
      </c>
      <c r="CG1765">
        <v>64400</v>
      </c>
      <c r="CH1765" t="s">
        <v>5921</v>
      </c>
      <c r="CJ1765" t="s">
        <v>3787</v>
      </c>
      <c r="CU1765">
        <v>656.8</v>
      </c>
      <c r="CV1765">
        <v>653.4</v>
      </c>
      <c r="CW1765" t="s">
        <v>5922</v>
      </c>
      <c r="CX1765">
        <v>53400</v>
      </c>
      <c r="CY1765" t="s">
        <v>677</v>
      </c>
    </row>
    <row r="1766" spans="1:103" hidden="1">
      <c r="B1766">
        <v>86080</v>
      </c>
      <c r="C1766" t="s">
        <v>4107</v>
      </c>
      <c r="D1766" t="s">
        <v>592</v>
      </c>
      <c r="E1766" t="s">
        <v>3163</v>
      </c>
      <c r="F1766" t="s">
        <v>594</v>
      </c>
      <c r="G1766" t="s">
        <v>5923</v>
      </c>
      <c r="H1766">
        <v>19468</v>
      </c>
      <c r="I1766" t="s">
        <v>597</v>
      </c>
      <c r="J1766" t="s">
        <v>4109</v>
      </c>
      <c r="K1766">
        <v>170</v>
      </c>
      <c r="L1766" t="s">
        <v>3028</v>
      </c>
      <c r="M1766" t="s">
        <v>3762</v>
      </c>
      <c r="N1766" t="s">
        <v>5919</v>
      </c>
      <c r="O1766" t="s">
        <v>5888</v>
      </c>
      <c r="P1766" t="s">
        <v>5920</v>
      </c>
      <c r="Q1766" t="s">
        <v>642</v>
      </c>
      <c r="R1766">
        <v>225</v>
      </c>
      <c r="S1766">
        <v>225</v>
      </c>
      <c r="T1766">
        <v>174</v>
      </c>
      <c r="U1766">
        <v>11</v>
      </c>
      <c r="V1766">
        <v>11</v>
      </c>
      <c r="W1766">
        <v>21</v>
      </c>
      <c r="Z1766" t="s">
        <v>607</v>
      </c>
      <c r="AA1766">
        <v>1E-4</v>
      </c>
      <c r="AB1766">
        <v>4.8999999999999998E-3</v>
      </c>
      <c r="AC1766">
        <v>2.64E-2</v>
      </c>
      <c r="AD1766">
        <v>4.07E-2</v>
      </c>
      <c r="AE1766">
        <v>0.84389999999999998</v>
      </c>
      <c r="AF1766">
        <v>4.6399999999999997E-2</v>
      </c>
      <c r="AG1766">
        <v>1.8499999999999999E-2</v>
      </c>
      <c r="AH1766">
        <v>3.0999999999999999E-3</v>
      </c>
      <c r="AI1766">
        <v>5.8999999999999999E-3</v>
      </c>
      <c r="AJ1766">
        <v>1.6999999999999999E-3</v>
      </c>
      <c r="AK1766">
        <v>2.3E-3</v>
      </c>
      <c r="AL1766">
        <v>2.3E-3</v>
      </c>
      <c r="AM1766">
        <v>3.8E-3</v>
      </c>
      <c r="AN1766">
        <v>0</v>
      </c>
      <c r="AO1766">
        <v>0</v>
      </c>
      <c r="AP1766">
        <v>0</v>
      </c>
      <c r="BK1766">
        <v>0</v>
      </c>
      <c r="BL1766">
        <v>0</v>
      </c>
      <c r="BM1766">
        <v>0</v>
      </c>
      <c r="BN1766">
        <v>0</v>
      </c>
      <c r="BO1766">
        <v>0</v>
      </c>
      <c r="BP1766">
        <v>0</v>
      </c>
      <c r="BQ1766">
        <v>0</v>
      </c>
      <c r="BR1766">
        <v>0</v>
      </c>
      <c r="BS1766">
        <v>0</v>
      </c>
      <c r="BT1766">
        <v>0</v>
      </c>
      <c r="BU1766">
        <v>0</v>
      </c>
      <c r="BV1766">
        <v>0.68700000000000006</v>
      </c>
      <c r="BW1766">
        <v>0.84198720000000005</v>
      </c>
      <c r="BX1766">
        <v>19.8</v>
      </c>
      <c r="BY1766">
        <v>4829.7</v>
      </c>
      <c r="BZ1766">
        <v>214.6</v>
      </c>
      <c r="CB1766">
        <v>100.8</v>
      </c>
      <c r="CC1766">
        <v>3.4803625380000001</v>
      </c>
      <c r="CD1766">
        <v>3.4774042299999999</v>
      </c>
      <c r="CE1766">
        <v>202.97</v>
      </c>
      <c r="CF1766" t="s">
        <v>673</v>
      </c>
      <c r="CG1766">
        <v>40700</v>
      </c>
      <c r="CH1766" t="s">
        <v>5924</v>
      </c>
      <c r="CJ1766" t="s">
        <v>3772</v>
      </c>
      <c r="CU1766">
        <v>653.79999999999995</v>
      </c>
      <c r="CV1766">
        <v>649.79999999999995</v>
      </c>
      <c r="CW1766" t="s">
        <v>5922</v>
      </c>
      <c r="CX1766">
        <v>27600</v>
      </c>
      <c r="CY1766" t="s">
        <v>677</v>
      </c>
    </row>
    <row r="1767" spans="1:103" hidden="1">
      <c r="B1767">
        <v>52453</v>
      </c>
      <c r="C1767" t="s">
        <v>5356</v>
      </c>
      <c r="D1767" t="s">
        <v>592</v>
      </c>
      <c r="E1767" t="s">
        <v>3163</v>
      </c>
      <c r="F1767" t="s">
        <v>594</v>
      </c>
      <c r="G1767" t="s">
        <v>5925</v>
      </c>
      <c r="H1767">
        <v>21118</v>
      </c>
      <c r="I1767" t="s">
        <v>597</v>
      </c>
      <c r="J1767" t="s">
        <v>3775</v>
      </c>
      <c r="K1767">
        <v>14371</v>
      </c>
      <c r="L1767" t="s">
        <v>3028</v>
      </c>
      <c r="M1767" t="s">
        <v>3350</v>
      </c>
      <c r="N1767" t="s">
        <v>5919</v>
      </c>
      <c r="O1767" t="s">
        <v>5888</v>
      </c>
      <c r="P1767" t="s">
        <v>5920</v>
      </c>
      <c r="Q1767" t="s">
        <v>642</v>
      </c>
      <c r="R1767">
        <v>210</v>
      </c>
      <c r="S1767">
        <v>210</v>
      </c>
      <c r="T1767">
        <v>191</v>
      </c>
      <c r="U1767">
        <v>10</v>
      </c>
      <c r="V1767">
        <v>10</v>
      </c>
      <c r="W1767">
        <v>21</v>
      </c>
      <c r="Z1767">
        <v>1E-4</v>
      </c>
      <c r="AA1767">
        <v>1E-4</v>
      </c>
      <c r="AB1767">
        <v>5.7999999999999996E-3</v>
      </c>
      <c r="AC1767">
        <v>4.7300000000000002E-2</v>
      </c>
      <c r="AD1767">
        <v>6.3700000000000007E-2</v>
      </c>
      <c r="AE1767">
        <v>0.82110000000000005</v>
      </c>
      <c r="AF1767">
        <v>3.9300000000000002E-2</v>
      </c>
      <c r="AG1767">
        <v>1.2200000000000001E-2</v>
      </c>
      <c r="AH1767">
        <v>2.0999999999999999E-3</v>
      </c>
      <c r="AI1767">
        <v>3.8999999999999998E-3</v>
      </c>
      <c r="AJ1767">
        <v>1.1000000000000001E-3</v>
      </c>
      <c r="AK1767">
        <v>1.2999999999999999E-3</v>
      </c>
      <c r="AL1767">
        <v>1.1000000000000001E-3</v>
      </c>
      <c r="AM1767">
        <v>8.9999999999999998E-4</v>
      </c>
      <c r="AN1767">
        <v>0</v>
      </c>
      <c r="AO1767">
        <v>0</v>
      </c>
      <c r="AP1767">
        <v>0</v>
      </c>
      <c r="BK1767">
        <v>0</v>
      </c>
      <c r="BL1767">
        <v>0</v>
      </c>
      <c r="BM1767">
        <v>0</v>
      </c>
      <c r="BN1767">
        <v>0</v>
      </c>
      <c r="BO1767">
        <v>0</v>
      </c>
      <c r="BP1767">
        <v>0</v>
      </c>
      <c r="BQ1767">
        <v>0</v>
      </c>
      <c r="BR1767">
        <v>0</v>
      </c>
      <c r="BS1767">
        <v>0</v>
      </c>
      <c r="BT1767">
        <v>0</v>
      </c>
      <c r="BU1767">
        <v>0</v>
      </c>
      <c r="BV1767">
        <v>0.69299999999999995</v>
      </c>
      <c r="BW1767">
        <v>0.84934080000000001</v>
      </c>
      <c r="BX1767">
        <v>20</v>
      </c>
      <c r="BY1767">
        <v>4998.3999999999996</v>
      </c>
      <c r="BZ1767">
        <v>216.6</v>
      </c>
      <c r="CB1767">
        <v>101.4</v>
      </c>
      <c r="CC1767">
        <v>3.501078981</v>
      </c>
      <c r="CD1767">
        <v>3.4981030639999999</v>
      </c>
      <c r="CE1767">
        <v>203.8</v>
      </c>
      <c r="CF1767" t="s">
        <v>673</v>
      </c>
      <c r="CG1767">
        <v>63700</v>
      </c>
      <c r="CH1767" t="s">
        <v>5926</v>
      </c>
      <c r="CJ1767" t="s">
        <v>3777</v>
      </c>
      <c r="CL1767">
        <v>1140</v>
      </c>
      <c r="CM1767">
        <v>1149.5</v>
      </c>
      <c r="CU1767">
        <v>657.1</v>
      </c>
      <c r="CV1767">
        <v>652.20000000000005</v>
      </c>
      <c r="CW1767" t="s">
        <v>5922</v>
      </c>
      <c r="CX1767">
        <v>60100</v>
      </c>
      <c r="CY1767" t="s">
        <v>677</v>
      </c>
    </row>
    <row r="1768" spans="1:103" hidden="1">
      <c r="A1768" t="str">
        <f>2&amp;J1768</f>
        <v>200/D-093-K/094-A-11/00</v>
      </c>
      <c r="B1768">
        <v>84370</v>
      </c>
      <c r="C1768" t="s">
        <v>3138</v>
      </c>
      <c r="D1768" t="s">
        <v>592</v>
      </c>
      <c r="E1768" t="s">
        <v>3163</v>
      </c>
      <c r="F1768" t="s">
        <v>594</v>
      </c>
      <c r="G1768" t="s">
        <v>5927</v>
      </c>
      <c r="H1768">
        <v>14787</v>
      </c>
      <c r="I1768" t="s">
        <v>616</v>
      </c>
      <c r="J1768" t="s">
        <v>667</v>
      </c>
      <c r="L1768" t="s">
        <v>874</v>
      </c>
      <c r="N1768" t="s">
        <v>5928</v>
      </c>
      <c r="O1768" t="s">
        <v>5906</v>
      </c>
      <c r="P1768" t="s">
        <v>5929</v>
      </c>
      <c r="Q1768" t="s">
        <v>3041</v>
      </c>
      <c r="R1768">
        <v>4800</v>
      </c>
      <c r="S1768">
        <v>4800</v>
      </c>
      <c r="T1768">
        <v>3850</v>
      </c>
      <c r="U1768">
        <v>20</v>
      </c>
      <c r="V1768">
        <v>20</v>
      </c>
      <c r="W1768">
        <v>23</v>
      </c>
      <c r="Z1768" t="s">
        <v>607</v>
      </c>
      <c r="AA1768">
        <v>1E-4</v>
      </c>
      <c r="AB1768">
        <v>2.3999999999999998E-3</v>
      </c>
      <c r="AC1768">
        <v>2.3599999999999999E-2</v>
      </c>
      <c r="AD1768">
        <v>1.0999999999999999E-2</v>
      </c>
      <c r="AE1768">
        <v>0.82130000000000003</v>
      </c>
      <c r="AF1768">
        <v>8.0199999999999994E-2</v>
      </c>
      <c r="AG1768">
        <v>3.3500000000000002E-2</v>
      </c>
      <c r="AH1768">
        <v>5.5999999999999999E-3</v>
      </c>
      <c r="AI1768">
        <v>0.01</v>
      </c>
      <c r="AJ1768">
        <v>3.2000000000000002E-3</v>
      </c>
      <c r="AK1768">
        <v>3.2000000000000002E-3</v>
      </c>
      <c r="AL1768">
        <v>1.5399999999999999E-3</v>
      </c>
      <c r="AM1768">
        <v>4.8999999999999998E-4</v>
      </c>
      <c r="AN1768">
        <v>8.0999999999999996E-4</v>
      </c>
      <c r="AO1768">
        <v>3.0000000000000001E-5</v>
      </c>
      <c r="AP1768">
        <v>0</v>
      </c>
      <c r="AQ1768" t="s">
        <v>606</v>
      </c>
      <c r="AR1768" t="s">
        <v>606</v>
      </c>
      <c r="AS1768" t="s">
        <v>607</v>
      </c>
      <c r="AT1768" t="s">
        <v>606</v>
      </c>
      <c r="AU1768" t="s">
        <v>606</v>
      </c>
      <c r="BK1768">
        <v>2.7999999999999998E-4</v>
      </c>
      <c r="BL1768">
        <v>6.0000000000000002E-5</v>
      </c>
      <c r="BM1768">
        <v>2.9999999999999997E-4</v>
      </c>
      <c r="BN1768">
        <v>1.0000000000000001E-5</v>
      </c>
      <c r="BO1768">
        <v>1.0000000000000001E-5</v>
      </c>
      <c r="BP1768">
        <v>5.0000000000000002E-5</v>
      </c>
      <c r="BQ1768">
        <v>0</v>
      </c>
      <c r="BR1768">
        <v>1.1000000000000001E-3</v>
      </c>
      <c r="BS1768">
        <v>3.6000000000000002E-4</v>
      </c>
      <c r="BT1768">
        <v>4.6999999999999999E-4</v>
      </c>
      <c r="BU1768">
        <v>3.8999999999999999E-4</v>
      </c>
      <c r="BV1768">
        <v>0.70799999999999996</v>
      </c>
      <c r="BW1768">
        <v>0.86772479999999996</v>
      </c>
      <c r="BX1768">
        <v>20.399999999999999</v>
      </c>
      <c r="BY1768">
        <v>4690.8</v>
      </c>
      <c r="BZ1768">
        <v>217.5</v>
      </c>
      <c r="CB1768">
        <v>95.2</v>
      </c>
      <c r="CC1768">
        <v>3.2870090630000002</v>
      </c>
      <c r="CD1768">
        <v>3.284215106</v>
      </c>
      <c r="CE1768">
        <v>188.81</v>
      </c>
      <c r="CF1768" t="s">
        <v>673</v>
      </c>
      <c r="CG1768">
        <v>11000</v>
      </c>
      <c r="CH1768" t="s">
        <v>3094</v>
      </c>
      <c r="CJ1768" t="s">
        <v>675</v>
      </c>
      <c r="CW1768" t="s">
        <v>5930</v>
      </c>
      <c r="CX1768">
        <v>7100</v>
      </c>
      <c r="CY1768" t="s">
        <v>677</v>
      </c>
    </row>
    <row r="1769" spans="1:103" hidden="1">
      <c r="B1769">
        <v>52717</v>
      </c>
      <c r="C1769" t="s">
        <v>5548</v>
      </c>
      <c r="D1769" t="s">
        <v>592</v>
      </c>
      <c r="E1769" t="s">
        <v>3163</v>
      </c>
      <c r="F1769" t="s">
        <v>594</v>
      </c>
      <c r="G1769" t="s">
        <v>5931</v>
      </c>
      <c r="H1769">
        <v>12473</v>
      </c>
      <c r="I1769" t="s">
        <v>616</v>
      </c>
      <c r="J1769" t="s">
        <v>667</v>
      </c>
      <c r="L1769" t="s">
        <v>874</v>
      </c>
      <c r="N1769" t="s">
        <v>5928</v>
      </c>
      <c r="O1769" t="s">
        <v>5906</v>
      </c>
      <c r="P1769" t="s">
        <v>5932</v>
      </c>
      <c r="Q1769" t="s">
        <v>5350</v>
      </c>
      <c r="R1769">
        <v>4800</v>
      </c>
      <c r="S1769">
        <v>4800</v>
      </c>
      <c r="T1769">
        <v>3782</v>
      </c>
      <c r="U1769">
        <v>35</v>
      </c>
      <c r="V1769">
        <v>35</v>
      </c>
      <c r="W1769">
        <v>23</v>
      </c>
      <c r="Y1769" t="s">
        <v>5933</v>
      </c>
      <c r="Z1769" t="s">
        <v>607</v>
      </c>
      <c r="AA1769">
        <v>1E-4</v>
      </c>
      <c r="AB1769">
        <v>2.3999999999999998E-3</v>
      </c>
      <c r="AC1769">
        <v>2.3699999999999999E-2</v>
      </c>
      <c r="AD1769">
        <v>1.0999999999999999E-2</v>
      </c>
      <c r="AE1769">
        <v>0.82099999999999995</v>
      </c>
      <c r="AF1769">
        <v>8.0399999999999999E-2</v>
      </c>
      <c r="AG1769">
        <v>3.32E-2</v>
      </c>
      <c r="AH1769">
        <v>5.4999999999999997E-3</v>
      </c>
      <c r="AI1769">
        <v>1.0200000000000001E-2</v>
      </c>
      <c r="AJ1769">
        <v>3.2000000000000002E-3</v>
      </c>
      <c r="AK1769">
        <v>3.2000000000000002E-3</v>
      </c>
      <c r="AL1769">
        <v>1.66E-3</v>
      </c>
      <c r="AM1769">
        <v>3.6999999999999999E-4</v>
      </c>
      <c r="AN1769">
        <v>8.9999999999999998E-4</v>
      </c>
      <c r="AO1769">
        <v>4.0000000000000003E-5</v>
      </c>
      <c r="AP1769">
        <v>0</v>
      </c>
      <c r="AQ1769" t="s">
        <v>606</v>
      </c>
      <c r="AR1769" t="s">
        <v>606</v>
      </c>
      <c r="AS1769" t="s">
        <v>606</v>
      </c>
      <c r="AT1769" t="s">
        <v>606</v>
      </c>
      <c r="AU1769" t="s">
        <v>606</v>
      </c>
      <c r="BK1769">
        <v>2.4000000000000001E-4</v>
      </c>
      <c r="BL1769">
        <v>6.0000000000000002E-5</v>
      </c>
      <c r="BM1769">
        <v>2.5999999999999998E-4</v>
      </c>
      <c r="BN1769">
        <v>1.0000000000000001E-5</v>
      </c>
      <c r="BO1769">
        <v>1.0000000000000001E-5</v>
      </c>
      <c r="BP1769">
        <v>4.0000000000000003E-5</v>
      </c>
      <c r="BQ1769">
        <v>0</v>
      </c>
      <c r="BR1769">
        <v>1.1800000000000001E-3</v>
      </c>
      <c r="BS1769">
        <v>3.8000000000000002E-4</v>
      </c>
      <c r="BT1769">
        <v>5.1000000000000004E-4</v>
      </c>
      <c r="BU1769">
        <v>4.4000000000000002E-4</v>
      </c>
      <c r="BV1769">
        <v>0.70899999999999996</v>
      </c>
      <c r="BW1769">
        <v>0.86895040000000001</v>
      </c>
      <c r="BX1769">
        <v>20.5</v>
      </c>
      <c r="BY1769">
        <v>4690.3999999999996</v>
      </c>
      <c r="BZ1769">
        <v>217.7</v>
      </c>
      <c r="CB1769">
        <v>96</v>
      </c>
      <c r="CC1769">
        <v>3.3146309879999998</v>
      </c>
      <c r="CD1769">
        <v>3.3118135519999998</v>
      </c>
      <c r="CE1769">
        <v>191.2</v>
      </c>
      <c r="CF1769" t="s">
        <v>673</v>
      </c>
      <c r="CG1769">
        <v>11000</v>
      </c>
      <c r="CH1769" t="s">
        <v>674</v>
      </c>
      <c r="CI1769" t="s">
        <v>157</v>
      </c>
      <c r="CJ1769" t="s">
        <v>675</v>
      </c>
      <c r="CW1769" t="s">
        <v>5934</v>
      </c>
      <c r="CX1769">
        <v>9300</v>
      </c>
      <c r="CY1769" t="s">
        <v>677</v>
      </c>
    </row>
    <row r="1770" spans="1:103" hidden="1">
      <c r="B1770">
        <v>52444</v>
      </c>
      <c r="C1770" t="s">
        <v>5935</v>
      </c>
      <c r="D1770" t="s">
        <v>592</v>
      </c>
      <c r="E1770" t="s">
        <v>3163</v>
      </c>
      <c r="F1770" t="s">
        <v>594</v>
      </c>
      <c r="G1770" t="s">
        <v>5936</v>
      </c>
      <c r="H1770">
        <v>8030</v>
      </c>
      <c r="I1770" t="s">
        <v>597</v>
      </c>
      <c r="J1770" t="s">
        <v>3036</v>
      </c>
      <c r="K1770">
        <v>186</v>
      </c>
      <c r="L1770" t="s">
        <v>3028</v>
      </c>
      <c r="M1770" t="s">
        <v>3753</v>
      </c>
      <c r="N1770" t="s">
        <v>5928</v>
      </c>
      <c r="O1770" t="s">
        <v>5906</v>
      </c>
      <c r="P1770" t="s">
        <v>5932</v>
      </c>
      <c r="Q1770" t="s">
        <v>642</v>
      </c>
      <c r="R1770">
        <v>200</v>
      </c>
      <c r="S1770">
        <v>200</v>
      </c>
      <c r="T1770">
        <v>193</v>
      </c>
      <c r="U1770">
        <v>6</v>
      </c>
      <c r="V1770">
        <v>6</v>
      </c>
      <c r="W1770">
        <v>21</v>
      </c>
      <c r="Z1770" t="s">
        <v>607</v>
      </c>
      <c r="AA1770">
        <v>1E-4</v>
      </c>
      <c r="AB1770">
        <v>3.0999999999999999E-3</v>
      </c>
      <c r="AC1770">
        <v>4.5400000000000003E-2</v>
      </c>
      <c r="AD1770">
        <v>5.7099999999999998E-2</v>
      </c>
      <c r="AE1770">
        <v>0.83289999999999997</v>
      </c>
      <c r="AF1770">
        <v>3.8899999999999997E-2</v>
      </c>
      <c r="AG1770">
        <v>1.2699999999999999E-2</v>
      </c>
      <c r="AH1770">
        <v>2.0999999999999999E-3</v>
      </c>
      <c r="AI1770">
        <v>3.7000000000000002E-3</v>
      </c>
      <c r="AJ1770">
        <v>1E-3</v>
      </c>
      <c r="AK1770">
        <v>1.1999999999999999E-3</v>
      </c>
      <c r="AL1770">
        <v>1E-3</v>
      </c>
      <c r="AM1770">
        <v>8.0000000000000004E-4</v>
      </c>
      <c r="AN1770">
        <v>0</v>
      </c>
      <c r="AO1770">
        <v>0</v>
      </c>
      <c r="AP1770">
        <v>0</v>
      </c>
      <c r="BK1770">
        <v>0</v>
      </c>
      <c r="BL1770">
        <v>0</v>
      </c>
      <c r="BM1770">
        <v>0</v>
      </c>
      <c r="BN1770">
        <v>0</v>
      </c>
      <c r="BO1770">
        <v>0</v>
      </c>
      <c r="BP1770">
        <v>0</v>
      </c>
      <c r="BQ1770">
        <v>0</v>
      </c>
      <c r="BR1770">
        <v>0</v>
      </c>
      <c r="BS1770">
        <v>0</v>
      </c>
      <c r="BT1770">
        <v>0</v>
      </c>
      <c r="BU1770">
        <v>0</v>
      </c>
      <c r="BV1770">
        <v>0.68500000000000005</v>
      </c>
      <c r="BW1770">
        <v>0.83953599999999995</v>
      </c>
      <c r="BX1770">
        <v>19.8</v>
      </c>
      <c r="BY1770">
        <v>4968.1000000000004</v>
      </c>
      <c r="BZ1770">
        <v>215.2</v>
      </c>
      <c r="CB1770">
        <v>100.6</v>
      </c>
      <c r="CC1770">
        <v>3.4734570570000001</v>
      </c>
      <c r="CD1770">
        <v>3.4705046180000001</v>
      </c>
      <c r="CE1770">
        <v>202.24</v>
      </c>
      <c r="CF1770" t="s">
        <v>673</v>
      </c>
      <c r="CG1770">
        <v>52700</v>
      </c>
      <c r="CH1770" t="s">
        <v>5937</v>
      </c>
      <c r="CJ1770" t="s">
        <v>3032</v>
      </c>
      <c r="CU1770">
        <v>676.9</v>
      </c>
      <c r="CV1770">
        <v>673.5</v>
      </c>
      <c r="CW1770" t="s">
        <v>5938</v>
      </c>
      <c r="CX1770">
        <v>57100</v>
      </c>
      <c r="CY1770" t="s">
        <v>677</v>
      </c>
    </row>
    <row r="1771" spans="1:103" hidden="1">
      <c r="B1771">
        <v>52441</v>
      </c>
      <c r="C1771" t="s">
        <v>5939</v>
      </c>
      <c r="D1771" t="s">
        <v>592</v>
      </c>
      <c r="E1771" t="s">
        <v>3163</v>
      </c>
      <c r="F1771" t="s">
        <v>594</v>
      </c>
      <c r="G1771" t="s">
        <v>5940</v>
      </c>
      <c r="H1771">
        <v>10153</v>
      </c>
      <c r="I1771" t="s">
        <v>597</v>
      </c>
      <c r="J1771" t="s">
        <v>5461</v>
      </c>
      <c r="K1771">
        <v>179</v>
      </c>
      <c r="L1771" t="s">
        <v>3028</v>
      </c>
      <c r="M1771" t="s">
        <v>3342</v>
      </c>
      <c r="N1771" t="s">
        <v>5928</v>
      </c>
      <c r="O1771" t="s">
        <v>5906</v>
      </c>
      <c r="P1771" t="s">
        <v>5929</v>
      </c>
      <c r="Q1771" t="s">
        <v>642</v>
      </c>
      <c r="R1771">
        <v>200</v>
      </c>
      <c r="S1771">
        <v>200</v>
      </c>
      <c r="T1771">
        <v>800</v>
      </c>
      <c r="U1771">
        <v>6</v>
      </c>
      <c r="V1771">
        <v>6</v>
      </c>
      <c r="W1771">
        <v>21</v>
      </c>
      <c r="Y1771" t="s">
        <v>5353</v>
      </c>
      <c r="Z1771">
        <v>1E-4</v>
      </c>
      <c r="AA1771">
        <v>5.9999999999999995E-4</v>
      </c>
      <c r="AB1771">
        <v>1.5599999999999999E-2</v>
      </c>
      <c r="AC1771">
        <v>2.0000000000000001E-4</v>
      </c>
      <c r="AD1771" t="s">
        <v>606</v>
      </c>
      <c r="AE1771">
        <v>0.91059999999999997</v>
      </c>
      <c r="AF1771">
        <v>4.48E-2</v>
      </c>
      <c r="AG1771">
        <v>1.4200000000000001E-2</v>
      </c>
      <c r="AH1771">
        <v>2.8E-3</v>
      </c>
      <c r="AI1771">
        <v>4.8999999999999998E-3</v>
      </c>
      <c r="AJ1771">
        <v>1.2999999999999999E-3</v>
      </c>
      <c r="AK1771">
        <v>1.6999999999999999E-3</v>
      </c>
      <c r="AL1771">
        <v>1.5E-3</v>
      </c>
      <c r="AM1771">
        <v>1.6999999999999999E-3</v>
      </c>
      <c r="AN1771">
        <v>0</v>
      </c>
      <c r="AO1771">
        <v>0</v>
      </c>
      <c r="AP1771">
        <v>0</v>
      </c>
      <c r="BK1771">
        <v>0</v>
      </c>
      <c r="BL1771">
        <v>0</v>
      </c>
      <c r="BM1771">
        <v>0</v>
      </c>
      <c r="BN1771">
        <v>0</v>
      </c>
      <c r="BO1771">
        <v>0</v>
      </c>
      <c r="BP1771">
        <v>0</v>
      </c>
      <c r="BQ1771">
        <v>0</v>
      </c>
      <c r="BR1771">
        <v>0</v>
      </c>
      <c r="BS1771">
        <v>0</v>
      </c>
      <c r="BT1771">
        <v>0</v>
      </c>
      <c r="BU1771">
        <v>0</v>
      </c>
      <c r="BV1771">
        <v>0.623</v>
      </c>
      <c r="BW1771">
        <v>0.76354880000000003</v>
      </c>
      <c r="BX1771">
        <v>18</v>
      </c>
      <c r="BY1771">
        <v>4570.5</v>
      </c>
      <c r="BZ1771">
        <v>200.8</v>
      </c>
      <c r="CB1771">
        <v>97.4</v>
      </c>
      <c r="CC1771">
        <v>3.3629693569999999</v>
      </c>
      <c r="CD1771">
        <v>3.3601108329999998</v>
      </c>
      <c r="CE1771">
        <v>193.47</v>
      </c>
      <c r="CF1771" t="s">
        <v>609</v>
      </c>
      <c r="CG1771">
        <v>0</v>
      </c>
      <c r="CH1771" t="s">
        <v>5941</v>
      </c>
      <c r="CJ1771" t="s">
        <v>3032</v>
      </c>
      <c r="CW1771" t="s">
        <v>5938</v>
      </c>
      <c r="CX1771">
        <v>0</v>
      </c>
      <c r="CY1771" t="s">
        <v>677</v>
      </c>
    </row>
    <row r="1772" spans="1:103" hidden="1">
      <c r="B1772">
        <v>79040</v>
      </c>
      <c r="C1772" t="s">
        <v>5163</v>
      </c>
      <c r="D1772" t="s">
        <v>592</v>
      </c>
      <c r="E1772" t="s">
        <v>614</v>
      </c>
      <c r="F1772" t="s">
        <v>594</v>
      </c>
      <c r="G1772" t="s">
        <v>5942</v>
      </c>
      <c r="H1772">
        <v>14947</v>
      </c>
      <c r="I1772" t="s">
        <v>616</v>
      </c>
      <c r="J1772" t="s">
        <v>1302</v>
      </c>
      <c r="L1772" t="s">
        <v>617</v>
      </c>
      <c r="N1772" t="s">
        <v>5943</v>
      </c>
      <c r="O1772" t="s">
        <v>5944</v>
      </c>
      <c r="P1772" t="s">
        <v>5945</v>
      </c>
      <c r="Q1772" t="s">
        <v>4009</v>
      </c>
      <c r="R1772">
        <v>7300</v>
      </c>
      <c r="S1772">
        <v>7300</v>
      </c>
      <c r="T1772">
        <v>6004</v>
      </c>
      <c r="U1772">
        <v>27</v>
      </c>
      <c r="V1772">
        <v>27</v>
      </c>
      <c r="W1772">
        <v>23</v>
      </c>
      <c r="Y1772" t="s">
        <v>5946</v>
      </c>
      <c r="Z1772" t="s">
        <v>607</v>
      </c>
      <c r="AA1772">
        <v>2.9999999999999997E-4</v>
      </c>
      <c r="AB1772">
        <v>6.4999999999999997E-3</v>
      </c>
      <c r="AC1772">
        <v>1.55E-2</v>
      </c>
      <c r="AD1772" t="s">
        <v>606</v>
      </c>
      <c r="AE1772">
        <v>0.97009999999999996</v>
      </c>
      <c r="AF1772">
        <v>6.3E-3</v>
      </c>
      <c r="AG1772">
        <v>5.9999999999999995E-4</v>
      </c>
      <c r="AH1772">
        <v>2.0000000000000001E-4</v>
      </c>
      <c r="AI1772">
        <v>1E-4</v>
      </c>
      <c r="AJ1772">
        <v>1E-4</v>
      </c>
      <c r="AK1772">
        <v>1E-4</v>
      </c>
      <c r="AL1772">
        <v>1.2E-4</v>
      </c>
      <c r="AM1772">
        <v>0</v>
      </c>
      <c r="AN1772">
        <v>0</v>
      </c>
      <c r="AO1772">
        <v>0</v>
      </c>
      <c r="AP1772">
        <v>0</v>
      </c>
      <c r="AQ1772" t="s">
        <v>606</v>
      </c>
      <c r="AR1772" t="s">
        <v>606</v>
      </c>
      <c r="AS1772" t="s">
        <v>606</v>
      </c>
      <c r="AT1772" t="s">
        <v>606</v>
      </c>
      <c r="AU1772" t="s">
        <v>606</v>
      </c>
      <c r="BK1772">
        <v>0</v>
      </c>
      <c r="BL1772">
        <v>2.0000000000000002E-5</v>
      </c>
      <c r="BM1772">
        <v>0</v>
      </c>
      <c r="BN1772">
        <v>0</v>
      </c>
      <c r="BO1772">
        <v>0</v>
      </c>
      <c r="BP1772">
        <v>0</v>
      </c>
      <c r="BQ1772">
        <v>0</v>
      </c>
      <c r="BR1772">
        <v>6.0000000000000002E-5</v>
      </c>
      <c r="BS1772">
        <v>0</v>
      </c>
      <c r="BT1772">
        <v>0</v>
      </c>
      <c r="BU1772">
        <v>0</v>
      </c>
      <c r="BV1772">
        <v>0.57699999999999996</v>
      </c>
      <c r="BW1772">
        <v>0.7071712</v>
      </c>
      <c r="BX1772">
        <v>16.7</v>
      </c>
      <c r="BY1772">
        <v>4633.3999999999996</v>
      </c>
      <c r="BZ1772">
        <v>192.9</v>
      </c>
      <c r="CB1772">
        <v>99.8</v>
      </c>
      <c r="CC1772">
        <v>3.445835132</v>
      </c>
      <c r="CD1772">
        <v>3.4429061719999998</v>
      </c>
      <c r="CE1772">
        <v>203.08</v>
      </c>
      <c r="CF1772" t="s">
        <v>609</v>
      </c>
      <c r="CG1772">
        <v>0</v>
      </c>
      <c r="CH1772" t="s">
        <v>628</v>
      </c>
      <c r="CI1772" t="s">
        <v>5075</v>
      </c>
      <c r="CJ1772" t="s">
        <v>624</v>
      </c>
      <c r="CW1772" t="s">
        <v>5947</v>
      </c>
      <c r="CX1772">
        <v>0</v>
      </c>
      <c r="CY1772" t="s">
        <v>677</v>
      </c>
    </row>
    <row r="1773" spans="1:103" hidden="1">
      <c r="B1773">
        <v>79041</v>
      </c>
      <c r="C1773" t="s">
        <v>5163</v>
      </c>
      <c r="D1773" t="s">
        <v>592</v>
      </c>
      <c r="E1773" t="s">
        <v>614</v>
      </c>
      <c r="F1773" t="s">
        <v>594</v>
      </c>
      <c r="G1773" t="s">
        <v>5948</v>
      </c>
      <c r="H1773">
        <v>11593</v>
      </c>
      <c r="I1773" t="s">
        <v>616</v>
      </c>
      <c r="J1773" t="s">
        <v>1302</v>
      </c>
      <c r="L1773" t="s">
        <v>617</v>
      </c>
      <c r="N1773" t="s">
        <v>5943</v>
      </c>
      <c r="O1773" t="s">
        <v>5944</v>
      </c>
      <c r="P1773" t="s">
        <v>5949</v>
      </c>
      <c r="Q1773" t="s">
        <v>3979</v>
      </c>
      <c r="R1773">
        <v>7300</v>
      </c>
      <c r="S1773">
        <v>7300</v>
      </c>
      <c r="T1773">
        <v>6075</v>
      </c>
      <c r="U1773" t="s">
        <v>694</v>
      </c>
      <c r="V1773" t="s">
        <v>694</v>
      </c>
      <c r="W1773">
        <v>23</v>
      </c>
      <c r="Y1773" t="s">
        <v>5950</v>
      </c>
      <c r="Z1773" t="s">
        <v>607</v>
      </c>
      <c r="AA1773">
        <v>2.9999999999999997E-4</v>
      </c>
      <c r="AB1773">
        <v>6.7999999999999996E-3</v>
      </c>
      <c r="AC1773">
        <v>1.9099999999999999E-2</v>
      </c>
      <c r="AD1773" t="s">
        <v>606</v>
      </c>
      <c r="AE1773">
        <v>0.96699999999999997</v>
      </c>
      <c r="AF1773">
        <v>5.7000000000000002E-3</v>
      </c>
      <c r="AG1773">
        <v>5.0000000000000001E-4</v>
      </c>
      <c r="AH1773">
        <v>1E-4</v>
      </c>
      <c r="AI1773">
        <v>1E-4</v>
      </c>
      <c r="AJ1773">
        <v>1E-4</v>
      </c>
      <c r="AK1773">
        <v>1E-4</v>
      </c>
      <c r="AL1773">
        <v>1.2E-4</v>
      </c>
      <c r="AM1773">
        <v>0</v>
      </c>
      <c r="AN1773">
        <v>0</v>
      </c>
      <c r="AO1773">
        <v>0</v>
      </c>
      <c r="AP1773">
        <v>0</v>
      </c>
      <c r="AQ1773" t="s">
        <v>606</v>
      </c>
      <c r="AR1773" t="s">
        <v>606</v>
      </c>
      <c r="AS1773" t="s">
        <v>606</v>
      </c>
      <c r="AT1773" t="s">
        <v>606</v>
      </c>
      <c r="AU1773" t="s">
        <v>606</v>
      </c>
      <c r="BK1773">
        <v>0</v>
      </c>
      <c r="BL1773">
        <v>2.0000000000000002E-5</v>
      </c>
      <c r="BM1773">
        <v>0</v>
      </c>
      <c r="BN1773">
        <v>0</v>
      </c>
      <c r="BO1773">
        <v>0</v>
      </c>
      <c r="BP1773">
        <v>0</v>
      </c>
      <c r="BQ1773">
        <v>0</v>
      </c>
      <c r="BR1773">
        <v>6.0000000000000002E-5</v>
      </c>
      <c r="BS1773">
        <v>0</v>
      </c>
      <c r="BT1773">
        <v>0</v>
      </c>
      <c r="BU1773">
        <v>0</v>
      </c>
      <c r="BV1773">
        <v>0.58099999999999996</v>
      </c>
      <c r="BW1773">
        <v>0.71207359999999997</v>
      </c>
      <c r="BX1773">
        <v>16.8</v>
      </c>
      <c r="BY1773">
        <v>4642.8</v>
      </c>
      <c r="BZ1773">
        <v>193.2</v>
      </c>
      <c r="CB1773">
        <v>100.7</v>
      </c>
      <c r="CC1773">
        <v>3.4769097969999998</v>
      </c>
      <c r="CD1773">
        <v>3.473954424</v>
      </c>
      <c r="CE1773">
        <v>204.96</v>
      </c>
      <c r="CF1773" t="s">
        <v>609</v>
      </c>
      <c r="CG1773">
        <v>0</v>
      </c>
      <c r="CH1773" t="s">
        <v>631</v>
      </c>
      <c r="CI1773" t="s">
        <v>5075</v>
      </c>
      <c r="CJ1773" t="s">
        <v>624</v>
      </c>
      <c r="CW1773" t="s">
        <v>5947</v>
      </c>
      <c r="CX1773">
        <v>0</v>
      </c>
      <c r="CY1773" t="s">
        <v>677</v>
      </c>
    </row>
    <row r="1774" spans="1:103" hidden="1">
      <c r="B1774">
        <v>52717</v>
      </c>
      <c r="C1774" t="s">
        <v>5548</v>
      </c>
      <c r="D1774" t="s">
        <v>592</v>
      </c>
      <c r="E1774" t="s">
        <v>3163</v>
      </c>
      <c r="F1774" t="s">
        <v>594</v>
      </c>
      <c r="G1774" t="s">
        <v>5951</v>
      </c>
      <c r="H1774">
        <v>21422</v>
      </c>
      <c r="I1774" t="s">
        <v>616</v>
      </c>
      <c r="J1774" t="s">
        <v>667</v>
      </c>
      <c r="L1774" t="s">
        <v>874</v>
      </c>
      <c r="N1774" t="s">
        <v>5952</v>
      </c>
      <c r="O1774" t="s">
        <v>5953</v>
      </c>
      <c r="P1774" t="s">
        <v>5954</v>
      </c>
      <c r="Q1774" t="s">
        <v>5350</v>
      </c>
      <c r="R1774">
        <v>5000</v>
      </c>
      <c r="S1774">
        <v>5000</v>
      </c>
      <c r="T1774">
        <v>4377</v>
      </c>
      <c r="U1774">
        <v>33</v>
      </c>
      <c r="V1774">
        <v>33</v>
      </c>
      <c r="W1774">
        <v>21</v>
      </c>
      <c r="Y1774" t="s">
        <v>5955</v>
      </c>
      <c r="Z1774" t="s">
        <v>607</v>
      </c>
      <c r="AA1774">
        <v>1E-4</v>
      </c>
      <c r="AB1774">
        <v>2.3E-3</v>
      </c>
      <c r="AC1774">
        <v>2.4899999999999999E-2</v>
      </c>
      <c r="AD1774">
        <v>1.12E-2</v>
      </c>
      <c r="AE1774">
        <v>0.81820000000000004</v>
      </c>
      <c r="AF1774">
        <v>8.09E-2</v>
      </c>
      <c r="AG1774">
        <v>3.2500000000000001E-2</v>
      </c>
      <c r="AH1774">
        <v>5.4000000000000003E-3</v>
      </c>
      <c r="AI1774">
        <v>1.03E-2</v>
      </c>
      <c r="AJ1774">
        <v>3.3E-3</v>
      </c>
      <c r="AK1774">
        <v>3.3999999999999998E-3</v>
      </c>
      <c r="AL1774">
        <v>1.81E-3</v>
      </c>
      <c r="AM1774">
        <v>5.5000000000000003E-4</v>
      </c>
      <c r="AN1774">
        <v>1.17E-3</v>
      </c>
      <c r="AO1774">
        <v>1.2E-4</v>
      </c>
      <c r="AP1774">
        <v>0</v>
      </c>
      <c r="AQ1774" t="s">
        <v>606</v>
      </c>
      <c r="AR1774" t="s">
        <v>606</v>
      </c>
      <c r="AS1774" t="s">
        <v>606</v>
      </c>
      <c r="AT1774" t="s">
        <v>606</v>
      </c>
      <c r="AU1774" t="s">
        <v>606</v>
      </c>
      <c r="BK1774">
        <v>2.9999999999999997E-4</v>
      </c>
      <c r="BL1774">
        <v>6.9999999999999994E-5</v>
      </c>
      <c r="BM1774">
        <v>3.6000000000000002E-4</v>
      </c>
      <c r="BN1774">
        <v>1.0000000000000001E-5</v>
      </c>
      <c r="BO1774">
        <v>1.0000000000000001E-5</v>
      </c>
      <c r="BP1774">
        <v>6.0000000000000002E-5</v>
      </c>
      <c r="BQ1774">
        <v>0</v>
      </c>
      <c r="BR1774">
        <v>1.42E-3</v>
      </c>
      <c r="BS1774">
        <v>4.2000000000000002E-4</v>
      </c>
      <c r="BT1774">
        <v>6.3000000000000003E-4</v>
      </c>
      <c r="BU1774">
        <v>5.6999999999999998E-4</v>
      </c>
      <c r="BV1774">
        <v>0.71399999999999997</v>
      </c>
      <c r="BW1774">
        <v>0.87507840000000003</v>
      </c>
      <c r="BX1774">
        <v>20.6</v>
      </c>
      <c r="BY1774">
        <v>4693.1000000000004</v>
      </c>
      <c r="BZ1774">
        <v>218.4</v>
      </c>
      <c r="CB1774">
        <v>96.4</v>
      </c>
      <c r="CC1774">
        <v>3.3284419509999998</v>
      </c>
      <c r="CD1774">
        <v>3.3256127750000002</v>
      </c>
      <c r="CE1774">
        <v>192.05</v>
      </c>
      <c r="CF1774" t="s">
        <v>673</v>
      </c>
      <c r="CG1774">
        <v>11200</v>
      </c>
      <c r="CH1774" t="s">
        <v>674</v>
      </c>
      <c r="CI1774" t="s">
        <v>157</v>
      </c>
      <c r="CJ1774" t="s">
        <v>675</v>
      </c>
      <c r="CW1774" t="s">
        <v>5956</v>
      </c>
      <c r="CX1774">
        <v>11000</v>
      </c>
      <c r="CY1774" t="s">
        <v>677</v>
      </c>
    </row>
    <row r="1775" spans="1:103" hidden="1">
      <c r="B1775">
        <v>52717</v>
      </c>
      <c r="C1775" t="s">
        <v>5548</v>
      </c>
      <c r="D1775" t="s">
        <v>592</v>
      </c>
      <c r="E1775" t="s">
        <v>3163</v>
      </c>
      <c r="F1775" t="s">
        <v>594</v>
      </c>
      <c r="G1775" t="s">
        <v>5957</v>
      </c>
      <c r="H1775">
        <v>1027</v>
      </c>
      <c r="I1775" t="s">
        <v>616</v>
      </c>
      <c r="J1775" t="s">
        <v>667</v>
      </c>
      <c r="L1775" t="s">
        <v>874</v>
      </c>
      <c r="N1775" t="s">
        <v>5958</v>
      </c>
      <c r="O1775" t="s">
        <v>5959</v>
      </c>
      <c r="P1775" t="s">
        <v>5960</v>
      </c>
      <c r="Q1775" t="s">
        <v>5350</v>
      </c>
      <c r="R1775">
        <v>4800</v>
      </c>
      <c r="S1775">
        <v>4800</v>
      </c>
      <c r="T1775">
        <v>3772</v>
      </c>
      <c r="U1775">
        <v>32</v>
      </c>
      <c r="V1775">
        <v>32</v>
      </c>
      <c r="W1775">
        <v>21</v>
      </c>
      <c r="Y1775" t="s">
        <v>5933</v>
      </c>
      <c r="Z1775" t="s">
        <v>607</v>
      </c>
      <c r="AA1775">
        <v>1E-4</v>
      </c>
      <c r="AB1775">
        <v>2.3999999999999998E-3</v>
      </c>
      <c r="AC1775">
        <v>2.4299999999999999E-2</v>
      </c>
      <c r="AD1775">
        <v>9.1000000000000004E-3</v>
      </c>
      <c r="AE1775">
        <v>0.82220000000000004</v>
      </c>
      <c r="AF1775">
        <v>8.1299999999999997E-2</v>
      </c>
      <c r="AG1775">
        <v>3.3700000000000001E-2</v>
      </c>
      <c r="AH1775">
        <v>5.4999999999999997E-3</v>
      </c>
      <c r="AI1775">
        <v>1.0200000000000001E-2</v>
      </c>
      <c r="AJ1775">
        <v>3.0999999999999999E-3</v>
      </c>
      <c r="AK1775">
        <v>3.0999999999999999E-3</v>
      </c>
      <c r="AL1775">
        <v>1.4499999999999999E-3</v>
      </c>
      <c r="AM1775">
        <v>2.1000000000000001E-4</v>
      </c>
      <c r="AN1775">
        <v>6.4999999999999997E-4</v>
      </c>
      <c r="AO1775">
        <v>0</v>
      </c>
      <c r="AP1775">
        <v>0</v>
      </c>
      <c r="AQ1775" t="s">
        <v>606</v>
      </c>
      <c r="AR1775" t="s">
        <v>606</v>
      </c>
      <c r="AS1775" t="s">
        <v>606</v>
      </c>
      <c r="AT1775" t="s">
        <v>606</v>
      </c>
      <c r="AU1775" t="s">
        <v>606</v>
      </c>
      <c r="BK1775">
        <v>2.0000000000000001E-4</v>
      </c>
      <c r="BL1775">
        <v>6.0000000000000002E-5</v>
      </c>
      <c r="BM1775">
        <v>1.9000000000000001E-4</v>
      </c>
      <c r="BN1775">
        <v>0</v>
      </c>
      <c r="BO1775">
        <v>0</v>
      </c>
      <c r="BP1775">
        <v>0</v>
      </c>
      <c r="BQ1775">
        <v>0</v>
      </c>
      <c r="BR1775">
        <v>1.09E-3</v>
      </c>
      <c r="BS1775">
        <v>3.4000000000000002E-4</v>
      </c>
      <c r="BT1775">
        <v>4.4999999999999999E-4</v>
      </c>
      <c r="BU1775">
        <v>3.6000000000000002E-4</v>
      </c>
      <c r="BV1775">
        <v>0.70599999999999996</v>
      </c>
      <c r="BW1775">
        <v>0.86527359999999998</v>
      </c>
      <c r="BX1775">
        <v>20.399999999999999</v>
      </c>
      <c r="BY1775">
        <v>4685.6000000000004</v>
      </c>
      <c r="BZ1775">
        <v>217.2</v>
      </c>
      <c r="CB1775">
        <v>93.4</v>
      </c>
      <c r="CC1775">
        <v>3.2248597320000001</v>
      </c>
      <c r="CD1775">
        <v>3.2221186020000001</v>
      </c>
      <c r="CE1775">
        <v>185.59</v>
      </c>
      <c r="CF1775" t="s">
        <v>673</v>
      </c>
      <c r="CG1775">
        <v>7900</v>
      </c>
      <c r="CH1775" t="s">
        <v>674</v>
      </c>
      <c r="CI1775" t="s">
        <v>157</v>
      </c>
      <c r="CJ1775" t="s">
        <v>675</v>
      </c>
      <c r="CW1775" t="s">
        <v>5961</v>
      </c>
      <c r="CX1775">
        <v>9100</v>
      </c>
      <c r="CY1775" t="s">
        <v>677</v>
      </c>
    </row>
    <row r="1776" spans="1:103" hidden="1">
      <c r="B1776">
        <v>52458</v>
      </c>
      <c r="C1776" t="s">
        <v>5463</v>
      </c>
      <c r="D1776" t="s">
        <v>592</v>
      </c>
      <c r="E1776" t="s">
        <v>3163</v>
      </c>
      <c r="F1776" t="s">
        <v>594</v>
      </c>
      <c r="G1776" t="s">
        <v>5962</v>
      </c>
      <c r="H1776">
        <v>17491</v>
      </c>
      <c r="I1776" t="s">
        <v>597</v>
      </c>
      <c r="J1776" t="s">
        <v>5465</v>
      </c>
      <c r="K1776">
        <v>194</v>
      </c>
      <c r="L1776" t="s">
        <v>3028</v>
      </c>
      <c r="M1776" t="s">
        <v>5466</v>
      </c>
      <c r="N1776" t="s">
        <v>5958</v>
      </c>
      <c r="O1776" t="s">
        <v>5959</v>
      </c>
      <c r="P1776" t="s">
        <v>5963</v>
      </c>
      <c r="Q1776" t="s">
        <v>642</v>
      </c>
      <c r="R1776">
        <v>130</v>
      </c>
      <c r="S1776">
        <v>130</v>
      </c>
      <c r="T1776">
        <v>210</v>
      </c>
      <c r="U1776">
        <v>-8</v>
      </c>
      <c r="V1776">
        <v>-8</v>
      </c>
      <c r="W1776">
        <v>21</v>
      </c>
      <c r="Y1776" t="s">
        <v>5964</v>
      </c>
      <c r="Z1776" t="s">
        <v>607</v>
      </c>
      <c r="AA1776">
        <v>2.9999999999999997E-4</v>
      </c>
      <c r="AB1776">
        <v>7.6E-3</v>
      </c>
      <c r="AC1776">
        <v>7.4999999999999997E-3</v>
      </c>
      <c r="AD1776">
        <v>6.3E-3</v>
      </c>
      <c r="AE1776">
        <v>0.9274</v>
      </c>
      <c r="AF1776">
        <v>3.1899999999999998E-2</v>
      </c>
      <c r="AG1776">
        <v>1.01E-2</v>
      </c>
      <c r="AH1776">
        <v>1.8E-3</v>
      </c>
      <c r="AI1776">
        <v>3.3E-3</v>
      </c>
      <c r="AJ1776">
        <v>8.9999999999999998E-4</v>
      </c>
      <c r="AK1776">
        <v>1.1000000000000001E-3</v>
      </c>
      <c r="AL1776">
        <v>8.9999999999999998E-4</v>
      </c>
      <c r="AM1776">
        <v>8.9999999999999998E-4</v>
      </c>
      <c r="AN1776">
        <v>0</v>
      </c>
      <c r="AO1776">
        <v>0</v>
      </c>
      <c r="AP1776">
        <v>0</v>
      </c>
      <c r="BK1776">
        <v>0</v>
      </c>
      <c r="BL1776">
        <v>0</v>
      </c>
      <c r="BM1776">
        <v>0</v>
      </c>
      <c r="BN1776">
        <v>0</v>
      </c>
      <c r="BO1776">
        <v>0</v>
      </c>
      <c r="BP1776">
        <v>0</v>
      </c>
      <c r="BQ1776">
        <v>0</v>
      </c>
      <c r="BR1776">
        <v>0</v>
      </c>
      <c r="BS1776">
        <v>0</v>
      </c>
      <c r="BT1776">
        <v>0</v>
      </c>
      <c r="BU1776">
        <v>0</v>
      </c>
      <c r="BV1776">
        <v>0.61099999999999999</v>
      </c>
      <c r="BW1776">
        <v>0.7488416</v>
      </c>
      <c r="BX1776">
        <v>17.7</v>
      </c>
      <c r="BY1776">
        <v>4632.8</v>
      </c>
      <c r="BZ1776">
        <v>199.8</v>
      </c>
      <c r="CB1776">
        <v>97.2</v>
      </c>
      <c r="CC1776">
        <v>3.3560638759999999</v>
      </c>
      <c r="CD1776">
        <v>3.353211221</v>
      </c>
      <c r="CE1776">
        <v>194.24</v>
      </c>
      <c r="CF1776" t="s">
        <v>673</v>
      </c>
      <c r="CG1776">
        <v>6300</v>
      </c>
      <c r="CH1776" t="s">
        <v>5965</v>
      </c>
      <c r="CJ1776" t="s">
        <v>3794</v>
      </c>
      <c r="CL1776">
        <v>1124.5</v>
      </c>
      <c r="CM1776">
        <v>1914</v>
      </c>
      <c r="CU1776">
        <v>624.20000000000005</v>
      </c>
      <c r="CV1776">
        <v>620.20000000000005</v>
      </c>
      <c r="CW1776" t="s">
        <v>5966</v>
      </c>
      <c r="CX1776">
        <v>200</v>
      </c>
      <c r="CY1776" t="s">
        <v>677</v>
      </c>
    </row>
    <row r="1777" spans="1:106" hidden="1">
      <c r="B1777">
        <v>52386</v>
      </c>
      <c r="C1777" t="s">
        <v>5967</v>
      </c>
      <c r="D1777" t="s">
        <v>592</v>
      </c>
      <c r="E1777" t="s">
        <v>3163</v>
      </c>
      <c r="F1777" t="s">
        <v>594</v>
      </c>
      <c r="G1777" t="s">
        <v>5968</v>
      </c>
      <c r="H1777">
        <v>14557</v>
      </c>
      <c r="I1777" t="s">
        <v>597</v>
      </c>
      <c r="J1777" t="s">
        <v>3958</v>
      </c>
      <c r="K1777">
        <v>9499</v>
      </c>
      <c r="L1777" t="s">
        <v>3028</v>
      </c>
      <c r="M1777" t="s">
        <v>3967</v>
      </c>
      <c r="N1777" t="s">
        <v>5958</v>
      </c>
      <c r="O1777" t="s">
        <v>5959</v>
      </c>
      <c r="P1777" t="s">
        <v>5963</v>
      </c>
      <c r="Q1777" t="s">
        <v>5969</v>
      </c>
      <c r="R1777">
        <v>90</v>
      </c>
      <c r="S1777">
        <v>90</v>
      </c>
      <c r="T1777">
        <v>159</v>
      </c>
      <c r="U1777">
        <v>-10</v>
      </c>
      <c r="V1777">
        <v>-10</v>
      </c>
      <c r="W1777">
        <v>21</v>
      </c>
      <c r="Y1777" t="s">
        <v>5964</v>
      </c>
      <c r="Z1777">
        <v>1E-4</v>
      </c>
      <c r="AA1777">
        <v>1E-4</v>
      </c>
      <c r="AB1777">
        <v>3.8E-3</v>
      </c>
      <c r="AC1777">
        <v>4.3499999999999997E-2</v>
      </c>
      <c r="AD1777">
        <v>5.2299999999999999E-2</v>
      </c>
      <c r="AE1777">
        <v>0.84079999999999999</v>
      </c>
      <c r="AF1777">
        <v>3.61E-2</v>
      </c>
      <c r="AG1777">
        <v>1.29E-2</v>
      </c>
      <c r="AH1777">
        <v>2.2000000000000001E-3</v>
      </c>
      <c r="AI1777">
        <v>3.8999999999999998E-3</v>
      </c>
      <c r="AJ1777">
        <v>1.1000000000000001E-3</v>
      </c>
      <c r="AK1777">
        <v>1.2999999999999999E-3</v>
      </c>
      <c r="AL1777">
        <v>1.1000000000000001E-3</v>
      </c>
      <c r="AM1777">
        <v>8.0000000000000004E-4</v>
      </c>
      <c r="AN1777">
        <v>0</v>
      </c>
      <c r="AO1777">
        <v>0</v>
      </c>
      <c r="AP1777">
        <v>0</v>
      </c>
      <c r="BK1777">
        <v>0</v>
      </c>
      <c r="BL1777">
        <v>0</v>
      </c>
      <c r="BM1777">
        <v>0</v>
      </c>
      <c r="BN1777">
        <v>0</v>
      </c>
      <c r="BO1777">
        <v>0</v>
      </c>
      <c r="BP1777">
        <v>0</v>
      </c>
      <c r="BQ1777">
        <v>0</v>
      </c>
      <c r="BR1777">
        <v>0</v>
      </c>
      <c r="BS1777">
        <v>0</v>
      </c>
      <c r="BT1777">
        <v>0</v>
      </c>
      <c r="BU1777">
        <v>0</v>
      </c>
      <c r="BV1777">
        <v>0.68</v>
      </c>
      <c r="BW1777">
        <v>0.83340800000000004</v>
      </c>
      <c r="BX1777">
        <v>19.600000000000001</v>
      </c>
      <c r="BY1777">
        <v>4939.2</v>
      </c>
      <c r="BZ1777">
        <v>213.9</v>
      </c>
      <c r="CB1777">
        <v>98.5</v>
      </c>
      <c r="CC1777">
        <v>3.4009495040000002</v>
      </c>
      <c r="CD1777">
        <v>3.3980586970000002</v>
      </c>
      <c r="CE1777">
        <v>198.81</v>
      </c>
      <c r="CF1777" t="s">
        <v>673</v>
      </c>
      <c r="CG1777">
        <v>52300</v>
      </c>
      <c r="CH1777" t="s">
        <v>5970</v>
      </c>
      <c r="CI1777" t="s">
        <v>157</v>
      </c>
      <c r="CJ1777" t="s">
        <v>5971</v>
      </c>
      <c r="CU1777">
        <v>626.4</v>
      </c>
      <c r="CV1777">
        <v>622</v>
      </c>
      <c r="CW1777" t="s">
        <v>5966</v>
      </c>
      <c r="CX1777">
        <v>41900</v>
      </c>
      <c r="CY1777" t="s">
        <v>677</v>
      </c>
    </row>
    <row r="1778" spans="1:106" hidden="1">
      <c r="B1778">
        <v>79040</v>
      </c>
      <c r="C1778" t="s">
        <v>5163</v>
      </c>
      <c r="D1778" t="s">
        <v>592</v>
      </c>
      <c r="E1778" t="s">
        <v>614</v>
      </c>
      <c r="F1778" t="s">
        <v>594</v>
      </c>
      <c r="G1778" t="s">
        <v>5972</v>
      </c>
      <c r="H1778">
        <v>7326</v>
      </c>
      <c r="I1778" t="s">
        <v>616</v>
      </c>
      <c r="J1778" t="s">
        <v>1302</v>
      </c>
      <c r="L1778" t="s">
        <v>617</v>
      </c>
      <c r="N1778" t="s">
        <v>5973</v>
      </c>
      <c r="O1778" t="s">
        <v>5954</v>
      </c>
      <c r="P1778" t="s">
        <v>5974</v>
      </c>
      <c r="Q1778" t="s">
        <v>4009</v>
      </c>
      <c r="R1778">
        <v>6330</v>
      </c>
      <c r="S1778">
        <v>6330</v>
      </c>
      <c r="T1778">
        <v>4657</v>
      </c>
      <c r="U1778">
        <v>12.8</v>
      </c>
      <c r="V1778">
        <v>12.8</v>
      </c>
      <c r="W1778">
        <v>21</v>
      </c>
      <c r="Y1778" t="s">
        <v>5975</v>
      </c>
      <c r="Z1778" t="s">
        <v>607</v>
      </c>
      <c r="AA1778">
        <v>2.9999999999999997E-4</v>
      </c>
      <c r="AB1778">
        <v>7.0000000000000001E-3</v>
      </c>
      <c r="AC1778">
        <v>1.2200000000000001E-2</v>
      </c>
      <c r="AD1778" t="s">
        <v>606</v>
      </c>
      <c r="AE1778">
        <v>0.97340000000000004</v>
      </c>
      <c r="AF1778">
        <v>6.1999999999999998E-3</v>
      </c>
      <c r="AG1778">
        <v>5.0000000000000001E-4</v>
      </c>
      <c r="AH1778">
        <v>1E-4</v>
      </c>
      <c r="AI1778">
        <v>1E-4</v>
      </c>
      <c r="AJ1778">
        <v>1E-4</v>
      </c>
      <c r="AK1778">
        <v>1E-4</v>
      </c>
      <c r="AL1778">
        <v>0</v>
      </c>
      <c r="AM1778">
        <v>0</v>
      </c>
      <c r="AN1778">
        <v>0</v>
      </c>
      <c r="AO1778">
        <v>0</v>
      </c>
      <c r="AP1778">
        <v>0</v>
      </c>
      <c r="AQ1778" t="s">
        <v>606</v>
      </c>
      <c r="AR1778" t="s">
        <v>606</v>
      </c>
      <c r="AS1778" t="s">
        <v>606</v>
      </c>
      <c r="AT1778" t="s">
        <v>606</v>
      </c>
      <c r="AU1778" t="s">
        <v>606</v>
      </c>
      <c r="BK1778">
        <v>0</v>
      </c>
      <c r="BL1778">
        <v>0</v>
      </c>
      <c r="BM1778">
        <v>0</v>
      </c>
      <c r="BN1778">
        <v>0</v>
      </c>
      <c r="BO1778">
        <v>0</v>
      </c>
      <c r="BP1778">
        <v>0</v>
      </c>
      <c r="BQ1778">
        <v>0</v>
      </c>
      <c r="BR1778">
        <v>0</v>
      </c>
      <c r="BS1778">
        <v>0</v>
      </c>
      <c r="BT1778">
        <v>0</v>
      </c>
      <c r="BU1778">
        <v>0</v>
      </c>
      <c r="BV1778">
        <v>0.57399999999999995</v>
      </c>
      <c r="BW1778">
        <v>0.70349439999999996</v>
      </c>
      <c r="BX1778">
        <v>16.600000000000001</v>
      </c>
      <c r="BY1778">
        <v>4623.8</v>
      </c>
      <c r="BZ1778">
        <v>192.4</v>
      </c>
      <c r="CB1778">
        <v>96.7</v>
      </c>
      <c r="CC1778">
        <v>3.3388001730000001</v>
      </c>
      <c r="CD1778">
        <v>3.3359621920000002</v>
      </c>
      <c r="CE1778">
        <v>195.97</v>
      </c>
      <c r="CF1778" t="s">
        <v>609</v>
      </c>
      <c r="CG1778">
        <v>0</v>
      </c>
      <c r="CH1778" t="s">
        <v>628</v>
      </c>
      <c r="CI1778" t="s">
        <v>5075</v>
      </c>
      <c r="CJ1778" t="s">
        <v>624</v>
      </c>
      <c r="CW1778" t="s">
        <v>5976</v>
      </c>
      <c r="CX1778">
        <v>0</v>
      </c>
      <c r="CY1778" t="s">
        <v>677</v>
      </c>
    </row>
    <row r="1779" spans="1:106" hidden="1">
      <c r="B1779">
        <v>79041</v>
      </c>
      <c r="C1779" t="s">
        <v>5163</v>
      </c>
      <c r="D1779" t="s">
        <v>592</v>
      </c>
      <c r="E1779" t="s">
        <v>614</v>
      </c>
      <c r="F1779" t="s">
        <v>594</v>
      </c>
      <c r="G1779" t="s">
        <v>5977</v>
      </c>
      <c r="H1779">
        <v>12515</v>
      </c>
      <c r="I1779" t="s">
        <v>616</v>
      </c>
      <c r="J1779" t="s">
        <v>1302</v>
      </c>
      <c r="L1779" t="s">
        <v>617</v>
      </c>
      <c r="N1779" t="s">
        <v>5973</v>
      </c>
      <c r="O1779" t="s">
        <v>5954</v>
      </c>
      <c r="P1779" t="s">
        <v>5974</v>
      </c>
      <c r="Q1779" t="s">
        <v>3979</v>
      </c>
      <c r="R1779">
        <v>6418</v>
      </c>
      <c r="S1779">
        <v>6418</v>
      </c>
      <c r="T1779">
        <v>4433</v>
      </c>
      <c r="U1779">
        <v>25</v>
      </c>
      <c r="V1779">
        <v>25</v>
      </c>
      <c r="W1779">
        <v>21</v>
      </c>
      <c r="Y1779" t="s">
        <v>5978</v>
      </c>
      <c r="Z1779" t="s">
        <v>607</v>
      </c>
      <c r="AA1779">
        <v>2.9999999999999997E-4</v>
      </c>
      <c r="AB1779">
        <v>5.7999999999999996E-3</v>
      </c>
      <c r="AC1779">
        <v>1.3100000000000001E-2</v>
      </c>
      <c r="AD1779" t="s">
        <v>606</v>
      </c>
      <c r="AE1779">
        <v>0.97430000000000005</v>
      </c>
      <c r="AF1779">
        <v>5.5999999999999999E-3</v>
      </c>
      <c r="AG1779">
        <v>5.0000000000000001E-4</v>
      </c>
      <c r="AH1779">
        <v>1E-4</v>
      </c>
      <c r="AI1779">
        <v>1E-4</v>
      </c>
      <c r="AJ1779">
        <v>1E-4</v>
      </c>
      <c r="AK1779">
        <v>1E-4</v>
      </c>
      <c r="AL1779">
        <v>0</v>
      </c>
      <c r="AM1779">
        <v>0</v>
      </c>
      <c r="AN1779">
        <v>0</v>
      </c>
      <c r="AO1779">
        <v>0</v>
      </c>
      <c r="AP1779">
        <v>0</v>
      </c>
      <c r="AQ1779" t="s">
        <v>606</v>
      </c>
      <c r="AR1779" t="s">
        <v>606</v>
      </c>
      <c r="AS1779" t="s">
        <v>606</v>
      </c>
      <c r="AT1779" t="s">
        <v>606</v>
      </c>
      <c r="AU1779" t="s">
        <v>606</v>
      </c>
      <c r="BK1779">
        <v>0</v>
      </c>
      <c r="BL1779">
        <v>0</v>
      </c>
      <c r="BM1779">
        <v>0</v>
      </c>
      <c r="BN1779">
        <v>0</v>
      </c>
      <c r="BO1779">
        <v>0</v>
      </c>
      <c r="BP1779">
        <v>0</v>
      </c>
      <c r="BQ1779">
        <v>0</v>
      </c>
      <c r="BR1779">
        <v>0</v>
      </c>
      <c r="BS1779">
        <v>0</v>
      </c>
      <c r="BT1779">
        <v>0</v>
      </c>
      <c r="BU1779">
        <v>0</v>
      </c>
      <c r="BV1779">
        <v>0.57399999999999995</v>
      </c>
      <c r="BW1779">
        <v>0.70349439999999996</v>
      </c>
      <c r="BX1779">
        <v>16.600000000000001</v>
      </c>
      <c r="BY1779">
        <v>4627.8999999999996</v>
      </c>
      <c r="BZ1779">
        <v>192.5</v>
      </c>
      <c r="CB1779">
        <v>87.7</v>
      </c>
      <c r="CC1779">
        <v>3.028053517</v>
      </c>
      <c r="CD1779">
        <v>3.0254796719999999</v>
      </c>
      <c r="CE1779">
        <v>175.91</v>
      </c>
      <c r="CF1779" t="s">
        <v>609</v>
      </c>
      <c r="CG1779">
        <v>0</v>
      </c>
      <c r="CH1779" t="s">
        <v>631</v>
      </c>
      <c r="CI1779" t="s">
        <v>5075</v>
      </c>
      <c r="CJ1779" t="s">
        <v>624</v>
      </c>
      <c r="CW1779" t="s">
        <v>5976</v>
      </c>
      <c r="CX1779">
        <v>0</v>
      </c>
      <c r="CY1779" t="s">
        <v>677</v>
      </c>
    </row>
    <row r="1780" spans="1:106" hidden="1">
      <c r="B1780">
        <v>52717</v>
      </c>
      <c r="C1780" t="s">
        <v>5548</v>
      </c>
      <c r="D1780" t="s">
        <v>592</v>
      </c>
      <c r="E1780" t="s">
        <v>3163</v>
      </c>
      <c r="F1780" t="s">
        <v>594</v>
      </c>
      <c r="G1780" t="s">
        <v>5979</v>
      </c>
      <c r="H1780">
        <v>14628</v>
      </c>
      <c r="I1780" t="s">
        <v>616</v>
      </c>
      <c r="J1780" t="s">
        <v>667</v>
      </c>
      <c r="L1780" t="s">
        <v>874</v>
      </c>
      <c r="N1780" t="s">
        <v>5980</v>
      </c>
      <c r="O1780" t="s">
        <v>5981</v>
      </c>
      <c r="P1780" t="s">
        <v>5982</v>
      </c>
      <c r="Q1780" t="s">
        <v>5350</v>
      </c>
      <c r="R1780">
        <v>4650</v>
      </c>
      <c r="S1780">
        <v>4650</v>
      </c>
      <c r="T1780">
        <v>3844</v>
      </c>
      <c r="U1780">
        <v>34</v>
      </c>
      <c r="V1780">
        <v>34</v>
      </c>
      <c r="W1780">
        <v>23</v>
      </c>
      <c r="Z1780" t="s">
        <v>607</v>
      </c>
      <c r="AA1780">
        <v>1E-4</v>
      </c>
      <c r="AB1780">
        <v>2.3E-3</v>
      </c>
      <c r="AC1780">
        <v>2.4899999999999999E-2</v>
      </c>
      <c r="AD1780">
        <v>1.11E-2</v>
      </c>
      <c r="AE1780">
        <v>0.81859999999999999</v>
      </c>
      <c r="AF1780">
        <v>8.1199999999999994E-2</v>
      </c>
      <c r="AG1780">
        <v>3.3000000000000002E-2</v>
      </c>
      <c r="AH1780">
        <v>5.5999999999999999E-3</v>
      </c>
      <c r="AI1780">
        <v>1.04E-2</v>
      </c>
      <c r="AJ1780">
        <v>3.3E-3</v>
      </c>
      <c r="AK1780">
        <v>3.3E-3</v>
      </c>
      <c r="AL1780">
        <v>1.5900000000000001E-3</v>
      </c>
      <c r="AM1780">
        <v>5.1999999999999995E-4</v>
      </c>
      <c r="AN1780">
        <v>9.3000000000000005E-4</v>
      </c>
      <c r="AO1780">
        <v>4.0000000000000003E-5</v>
      </c>
      <c r="AP1780">
        <v>0</v>
      </c>
      <c r="AQ1780" t="s">
        <v>607</v>
      </c>
      <c r="AR1780" t="s">
        <v>606</v>
      </c>
      <c r="AS1780" t="s">
        <v>606</v>
      </c>
      <c r="AT1780" t="s">
        <v>606</v>
      </c>
      <c r="AU1780" t="s">
        <v>606</v>
      </c>
      <c r="BK1780">
        <v>2.2000000000000001E-4</v>
      </c>
      <c r="BL1780">
        <v>6.9999999999999994E-5</v>
      </c>
      <c r="BM1780">
        <v>2.3000000000000001E-4</v>
      </c>
      <c r="BN1780">
        <v>1.0000000000000001E-5</v>
      </c>
      <c r="BO1780">
        <v>1.0000000000000001E-5</v>
      </c>
      <c r="BP1780">
        <v>4.0000000000000003E-5</v>
      </c>
      <c r="BQ1780">
        <v>0</v>
      </c>
      <c r="BR1780">
        <v>1.24E-3</v>
      </c>
      <c r="BS1780">
        <v>3.6000000000000002E-4</v>
      </c>
      <c r="BT1780">
        <v>5.0000000000000001E-4</v>
      </c>
      <c r="BU1780">
        <v>4.4000000000000002E-4</v>
      </c>
      <c r="BV1780">
        <v>0.71199999999999997</v>
      </c>
      <c r="BW1780">
        <v>0.87262720000000005</v>
      </c>
      <c r="BX1780">
        <v>20.6</v>
      </c>
      <c r="BY1780">
        <v>4693.8</v>
      </c>
      <c r="BZ1780">
        <v>218.1</v>
      </c>
      <c r="CB1780">
        <v>96.7</v>
      </c>
      <c r="CC1780">
        <v>3.3388001730000001</v>
      </c>
      <c r="CD1780">
        <v>3.3359621920000002</v>
      </c>
      <c r="CE1780">
        <v>192.96</v>
      </c>
      <c r="CF1780" t="s">
        <v>673</v>
      </c>
      <c r="CG1780">
        <v>11100</v>
      </c>
      <c r="CH1780" t="s">
        <v>674</v>
      </c>
      <c r="CI1780" t="s">
        <v>157</v>
      </c>
      <c r="CJ1780" t="s">
        <v>675</v>
      </c>
      <c r="CW1780" t="s">
        <v>5983</v>
      </c>
      <c r="CX1780">
        <v>10400</v>
      </c>
      <c r="CY1780" t="s">
        <v>677</v>
      </c>
      <c r="DB1780">
        <v>1</v>
      </c>
    </row>
    <row r="1781" spans="1:106" hidden="1">
      <c r="B1781">
        <v>83996</v>
      </c>
      <c r="C1781" t="s">
        <v>5984</v>
      </c>
      <c r="D1781" t="s">
        <v>592</v>
      </c>
      <c r="E1781" t="s">
        <v>3163</v>
      </c>
      <c r="F1781" t="s">
        <v>594</v>
      </c>
      <c r="G1781" t="s">
        <v>5985</v>
      </c>
      <c r="H1781">
        <v>10749</v>
      </c>
      <c r="I1781" t="s">
        <v>597</v>
      </c>
      <c r="J1781" t="s">
        <v>858</v>
      </c>
      <c r="K1781">
        <v>21930</v>
      </c>
      <c r="L1781" t="s">
        <v>890</v>
      </c>
      <c r="M1781" t="s">
        <v>852</v>
      </c>
      <c r="N1781" t="s">
        <v>5986</v>
      </c>
      <c r="O1781" t="s">
        <v>5987</v>
      </c>
      <c r="P1781" t="s">
        <v>5988</v>
      </c>
      <c r="Q1781" t="s">
        <v>642</v>
      </c>
      <c r="R1781">
        <v>545</v>
      </c>
      <c r="S1781">
        <v>545</v>
      </c>
      <c r="T1781">
        <v>657</v>
      </c>
      <c r="U1781">
        <v>-1</v>
      </c>
      <c r="V1781">
        <v>-1</v>
      </c>
      <c r="W1781">
        <v>21</v>
      </c>
      <c r="Z1781">
        <v>1E-4</v>
      </c>
      <c r="AA1781">
        <v>2.0000000000000001E-4</v>
      </c>
      <c r="AB1781">
        <v>4.4999999999999997E-3</v>
      </c>
      <c r="AC1781">
        <v>1.21E-2</v>
      </c>
      <c r="AD1781" t="s">
        <v>606</v>
      </c>
      <c r="AE1781">
        <v>0.84050000000000002</v>
      </c>
      <c r="AF1781">
        <v>7.7399999999999997E-2</v>
      </c>
      <c r="AG1781">
        <v>4.1200000000000001E-2</v>
      </c>
      <c r="AH1781">
        <v>5.4000000000000003E-3</v>
      </c>
      <c r="AI1781">
        <v>1.12E-2</v>
      </c>
      <c r="AJ1781">
        <v>2.5000000000000001E-3</v>
      </c>
      <c r="AK1781">
        <v>2.5000000000000001E-3</v>
      </c>
      <c r="AL1781">
        <v>1.1999999999999999E-3</v>
      </c>
      <c r="AM1781">
        <v>1.1999999999999999E-3</v>
      </c>
      <c r="AN1781">
        <v>0</v>
      </c>
      <c r="AO1781">
        <v>0</v>
      </c>
      <c r="AP1781">
        <v>0</v>
      </c>
      <c r="BK1781">
        <v>0</v>
      </c>
      <c r="BL1781">
        <v>0</v>
      </c>
      <c r="BM1781">
        <v>0</v>
      </c>
      <c r="BN1781">
        <v>0</v>
      </c>
      <c r="BO1781">
        <v>0</v>
      </c>
      <c r="BP1781">
        <v>0</v>
      </c>
      <c r="BQ1781">
        <v>0</v>
      </c>
      <c r="BR1781">
        <v>0</v>
      </c>
      <c r="BS1781">
        <v>0</v>
      </c>
      <c r="BT1781">
        <v>0</v>
      </c>
      <c r="BU1781">
        <v>0</v>
      </c>
      <c r="BV1781">
        <v>0.68700000000000006</v>
      </c>
      <c r="BW1781">
        <v>0.84198720000000005</v>
      </c>
      <c r="BX1781">
        <v>19.8</v>
      </c>
      <c r="BY1781">
        <v>4609.2</v>
      </c>
      <c r="BZ1781">
        <v>213.9</v>
      </c>
      <c r="CB1781">
        <v>94.5</v>
      </c>
      <c r="CC1781">
        <v>3.2628398789999999</v>
      </c>
      <c r="CD1781">
        <v>3.260066465</v>
      </c>
      <c r="CE1781">
        <v>188.63</v>
      </c>
      <c r="CF1781" t="s">
        <v>609</v>
      </c>
      <c r="CG1781">
        <v>0</v>
      </c>
      <c r="CH1781" t="s">
        <v>3175</v>
      </c>
      <c r="CJ1781" t="s">
        <v>860</v>
      </c>
      <c r="CU1781">
        <v>706.3</v>
      </c>
      <c r="CV1781">
        <v>702.8</v>
      </c>
      <c r="CW1781" t="s">
        <v>5989</v>
      </c>
      <c r="CX1781">
        <v>0</v>
      </c>
      <c r="CY1781" t="s">
        <v>677</v>
      </c>
      <c r="DB1781">
        <v>1</v>
      </c>
    </row>
    <row r="1782" spans="1:106" hidden="1">
      <c r="A1782" t="str">
        <f t="shared" ref="A1782:A1783" si="23">2&amp;J1782</f>
        <v>200/C-078-C/094-A-14/02</v>
      </c>
      <c r="B1782">
        <v>76997</v>
      </c>
      <c r="C1782" t="s">
        <v>5990</v>
      </c>
      <c r="D1782" t="s">
        <v>592</v>
      </c>
      <c r="E1782" t="s">
        <v>3163</v>
      </c>
      <c r="F1782" t="s">
        <v>594</v>
      </c>
      <c r="G1782" t="s">
        <v>5991</v>
      </c>
      <c r="H1782">
        <v>20799</v>
      </c>
      <c r="I1782" t="s">
        <v>597</v>
      </c>
      <c r="J1782" t="s">
        <v>5992</v>
      </c>
      <c r="K1782">
        <v>18788</v>
      </c>
      <c r="L1782" t="s">
        <v>864</v>
      </c>
      <c r="M1782" t="s">
        <v>3894</v>
      </c>
      <c r="N1782" t="s">
        <v>5986</v>
      </c>
      <c r="O1782" t="s">
        <v>5987</v>
      </c>
      <c r="P1782" t="s">
        <v>5988</v>
      </c>
      <c r="Q1782" t="s">
        <v>642</v>
      </c>
      <c r="R1782">
        <v>150</v>
      </c>
      <c r="S1782">
        <v>150</v>
      </c>
      <c r="T1782">
        <v>199</v>
      </c>
      <c r="U1782">
        <v>-5</v>
      </c>
      <c r="V1782">
        <v>-5</v>
      </c>
      <c r="W1782">
        <v>23</v>
      </c>
      <c r="Z1782" t="s">
        <v>607</v>
      </c>
      <c r="AA1782">
        <v>1E-4</v>
      </c>
      <c r="AB1782">
        <v>6.4000000000000003E-3</v>
      </c>
      <c r="AC1782">
        <v>2.23E-2</v>
      </c>
      <c r="AD1782">
        <v>8.6E-3</v>
      </c>
      <c r="AE1782">
        <v>0.82379999999999998</v>
      </c>
      <c r="AF1782">
        <v>7.8799999999999995E-2</v>
      </c>
      <c r="AG1782">
        <v>3.0599999999999999E-2</v>
      </c>
      <c r="AH1782">
        <v>5.1999999999999998E-3</v>
      </c>
      <c r="AI1782">
        <v>9.7000000000000003E-3</v>
      </c>
      <c r="AJ1782">
        <v>3.5000000000000001E-3</v>
      </c>
      <c r="AK1782">
        <v>3.5999999999999999E-3</v>
      </c>
      <c r="AL1782">
        <v>3.5000000000000001E-3</v>
      </c>
      <c r="AM1782">
        <v>3.8999999999999998E-3</v>
      </c>
      <c r="AN1782">
        <v>0</v>
      </c>
      <c r="AO1782">
        <v>0</v>
      </c>
      <c r="AP1782">
        <v>0</v>
      </c>
      <c r="BK1782">
        <v>0</v>
      </c>
      <c r="BL1782">
        <v>0</v>
      </c>
      <c r="BM1782">
        <v>0</v>
      </c>
      <c r="BN1782">
        <v>0</v>
      </c>
      <c r="BO1782">
        <v>0</v>
      </c>
      <c r="BP1782">
        <v>0</v>
      </c>
      <c r="BQ1782">
        <v>0</v>
      </c>
      <c r="BR1782">
        <v>0</v>
      </c>
      <c r="BS1782">
        <v>0</v>
      </c>
      <c r="BT1782">
        <v>0</v>
      </c>
      <c r="BU1782">
        <v>0</v>
      </c>
      <c r="BV1782">
        <v>0.70799999999999996</v>
      </c>
      <c r="BW1782">
        <v>0.86772479999999996</v>
      </c>
      <c r="BX1782">
        <v>20.5</v>
      </c>
      <c r="BY1782">
        <v>4669.7</v>
      </c>
      <c r="BZ1782">
        <v>216.7</v>
      </c>
      <c r="CB1782">
        <v>95</v>
      </c>
      <c r="CC1782">
        <v>3.2801035820000002</v>
      </c>
      <c r="CD1782">
        <v>3.2773154940000002</v>
      </c>
      <c r="CE1782">
        <v>188.84</v>
      </c>
      <c r="CF1782" t="s">
        <v>673</v>
      </c>
      <c r="CG1782">
        <v>8600</v>
      </c>
      <c r="CH1782" t="s">
        <v>5993</v>
      </c>
      <c r="CJ1782" t="s">
        <v>5994</v>
      </c>
      <c r="CU1782">
        <v>830.3</v>
      </c>
      <c r="CV1782">
        <v>826.3</v>
      </c>
      <c r="CW1782" t="s">
        <v>5989</v>
      </c>
      <c r="CX1782">
        <v>6300</v>
      </c>
      <c r="CY1782" t="s">
        <v>677</v>
      </c>
      <c r="DB1782">
        <v>1</v>
      </c>
    </row>
    <row r="1783" spans="1:106" hidden="1">
      <c r="A1783" t="str">
        <f t="shared" si="23"/>
        <v>200/D-035-E/094-A-14/00</v>
      </c>
      <c r="B1783">
        <v>52730</v>
      </c>
      <c r="C1783" t="s">
        <v>3885</v>
      </c>
      <c r="D1783" t="s">
        <v>592</v>
      </c>
      <c r="E1783" t="s">
        <v>3163</v>
      </c>
      <c r="F1783" t="s">
        <v>594</v>
      </c>
      <c r="G1783" t="s">
        <v>5995</v>
      </c>
      <c r="H1783">
        <v>15977</v>
      </c>
      <c r="I1783" t="s">
        <v>597</v>
      </c>
      <c r="J1783" t="s">
        <v>5996</v>
      </c>
      <c r="K1783">
        <v>9930</v>
      </c>
      <c r="L1783" t="s">
        <v>864</v>
      </c>
      <c r="M1783" t="s">
        <v>3888</v>
      </c>
      <c r="N1783" t="s">
        <v>5986</v>
      </c>
      <c r="O1783" t="s">
        <v>5987</v>
      </c>
      <c r="P1783" t="s">
        <v>5988</v>
      </c>
      <c r="Q1783" t="s">
        <v>642</v>
      </c>
      <c r="R1783">
        <v>110</v>
      </c>
      <c r="S1783">
        <v>110</v>
      </c>
      <c r="T1783">
        <v>140</v>
      </c>
      <c r="U1783">
        <v>-2</v>
      </c>
      <c r="V1783">
        <v>-2</v>
      </c>
      <c r="W1783">
        <v>21</v>
      </c>
      <c r="Z1783" t="s">
        <v>607</v>
      </c>
      <c r="AA1783">
        <v>1E-4</v>
      </c>
      <c r="AB1783">
        <v>3.8E-3</v>
      </c>
      <c r="AC1783">
        <v>3.8699999999999998E-2</v>
      </c>
      <c r="AD1783">
        <v>2.35E-2</v>
      </c>
      <c r="AE1783">
        <v>0.82289999999999996</v>
      </c>
      <c r="AF1783">
        <v>6.7400000000000002E-2</v>
      </c>
      <c r="AG1783">
        <v>2.1600000000000001E-2</v>
      </c>
      <c r="AH1783">
        <v>4.1000000000000003E-3</v>
      </c>
      <c r="AI1783">
        <v>7.7999999999999996E-3</v>
      </c>
      <c r="AJ1783">
        <v>2.7000000000000001E-3</v>
      </c>
      <c r="AK1783">
        <v>2.7000000000000001E-3</v>
      </c>
      <c r="AL1783">
        <v>2.5000000000000001E-3</v>
      </c>
      <c r="AM1783">
        <v>2.2000000000000001E-3</v>
      </c>
      <c r="AN1783">
        <v>0</v>
      </c>
      <c r="AO1783">
        <v>0</v>
      </c>
      <c r="AP1783">
        <v>0</v>
      </c>
      <c r="BK1783">
        <v>0</v>
      </c>
      <c r="BL1783">
        <v>0</v>
      </c>
      <c r="BM1783">
        <v>0</v>
      </c>
      <c r="BN1783">
        <v>0</v>
      </c>
      <c r="BO1783">
        <v>0</v>
      </c>
      <c r="BP1783">
        <v>0</v>
      </c>
      <c r="BQ1783">
        <v>0</v>
      </c>
      <c r="BR1783">
        <v>0</v>
      </c>
      <c r="BS1783">
        <v>0</v>
      </c>
      <c r="BT1783">
        <v>0</v>
      </c>
      <c r="BU1783">
        <v>0</v>
      </c>
      <c r="BV1783">
        <v>0.70299999999999996</v>
      </c>
      <c r="BW1783">
        <v>0.86159680000000005</v>
      </c>
      <c r="BX1783">
        <v>20.3</v>
      </c>
      <c r="BY1783">
        <v>4792.3</v>
      </c>
      <c r="BZ1783">
        <v>216.3</v>
      </c>
      <c r="CB1783">
        <v>97.5</v>
      </c>
      <c r="CC1783">
        <v>3.3664220980000001</v>
      </c>
      <c r="CD1783">
        <v>3.3635606390000001</v>
      </c>
      <c r="CE1783">
        <v>195.34</v>
      </c>
      <c r="CF1783" t="s">
        <v>673</v>
      </c>
      <c r="CG1783">
        <v>23500</v>
      </c>
      <c r="CH1783" t="s">
        <v>5411</v>
      </c>
      <c r="CJ1783" t="s">
        <v>3890</v>
      </c>
      <c r="CL1783">
        <v>1240</v>
      </c>
      <c r="CM1783">
        <v>1935.4</v>
      </c>
      <c r="CU1783">
        <v>847.1</v>
      </c>
      <c r="CV1783">
        <v>843.1</v>
      </c>
      <c r="CW1783" t="s">
        <v>5989</v>
      </c>
      <c r="CX1783">
        <v>20700</v>
      </c>
      <c r="CY1783" t="s">
        <v>677</v>
      </c>
      <c r="DB1783">
        <v>1</v>
      </c>
    </row>
    <row r="1784" spans="1:106" hidden="1">
      <c r="B1784">
        <v>52323</v>
      </c>
      <c r="C1784" t="s">
        <v>5997</v>
      </c>
      <c r="D1784" t="s">
        <v>592</v>
      </c>
      <c r="E1784" t="s">
        <v>3163</v>
      </c>
      <c r="F1784" t="s">
        <v>594</v>
      </c>
      <c r="G1784" t="s">
        <v>5998</v>
      </c>
      <c r="H1784">
        <v>20283</v>
      </c>
      <c r="I1784" t="s">
        <v>597</v>
      </c>
      <c r="J1784" t="s">
        <v>5146</v>
      </c>
      <c r="K1784">
        <v>19683</v>
      </c>
      <c r="L1784" t="s">
        <v>2923</v>
      </c>
      <c r="M1784" t="s">
        <v>5504</v>
      </c>
      <c r="N1784" t="s">
        <v>5999</v>
      </c>
      <c r="O1784" t="s">
        <v>6000</v>
      </c>
      <c r="P1784" t="s">
        <v>6001</v>
      </c>
      <c r="Q1784" t="s">
        <v>823</v>
      </c>
      <c r="R1784">
        <v>700</v>
      </c>
      <c r="S1784">
        <v>700</v>
      </c>
      <c r="T1784">
        <v>606</v>
      </c>
      <c r="U1784">
        <v>5</v>
      </c>
      <c r="V1784">
        <v>5</v>
      </c>
      <c r="W1784">
        <v>23</v>
      </c>
      <c r="Y1784" t="s">
        <v>6002</v>
      </c>
      <c r="Z1784" t="s">
        <v>607</v>
      </c>
      <c r="AA1784">
        <v>1E-4</v>
      </c>
      <c r="AB1784">
        <v>1.9E-3</v>
      </c>
      <c r="AC1784">
        <v>8.8999999999999999E-3</v>
      </c>
      <c r="AD1784">
        <v>2.6499999999999999E-2</v>
      </c>
      <c r="AE1784">
        <v>0.75680000000000003</v>
      </c>
      <c r="AF1784">
        <v>0.11119999999999999</v>
      </c>
      <c r="AG1784">
        <v>5.3600000000000002E-2</v>
      </c>
      <c r="AH1784">
        <v>7.7999999999999996E-3</v>
      </c>
      <c r="AI1784">
        <v>1.8200000000000001E-2</v>
      </c>
      <c r="AJ1784">
        <v>4.4000000000000003E-3</v>
      </c>
      <c r="AK1784">
        <v>5.8999999999999999E-3</v>
      </c>
      <c r="AL1784">
        <v>4.4000000000000003E-3</v>
      </c>
      <c r="AM1784">
        <v>2.9999999999999997E-4</v>
      </c>
      <c r="AN1784">
        <v>0</v>
      </c>
      <c r="AO1784">
        <v>0</v>
      </c>
      <c r="AP1784">
        <v>0</v>
      </c>
      <c r="BK1784">
        <v>0</v>
      </c>
      <c r="BL1784">
        <v>0</v>
      </c>
      <c r="BM1784">
        <v>0</v>
      </c>
      <c r="BN1784">
        <v>0</v>
      </c>
      <c r="BO1784">
        <v>0</v>
      </c>
      <c r="BP1784">
        <v>0</v>
      </c>
      <c r="BQ1784">
        <v>0</v>
      </c>
      <c r="BR1784">
        <v>0</v>
      </c>
      <c r="BS1784">
        <v>0</v>
      </c>
      <c r="BT1784">
        <v>0</v>
      </c>
      <c r="BU1784">
        <v>0</v>
      </c>
      <c r="BV1784">
        <v>0.75800000000000001</v>
      </c>
      <c r="BW1784">
        <v>0.92900479999999996</v>
      </c>
      <c r="BX1784">
        <v>21.9</v>
      </c>
      <c r="BY1784">
        <v>4707.5</v>
      </c>
      <c r="BZ1784">
        <v>229</v>
      </c>
      <c r="CB1784">
        <v>88.6</v>
      </c>
      <c r="CC1784">
        <v>3.0591281829999999</v>
      </c>
      <c r="CD1784">
        <v>3.0565279240000001</v>
      </c>
      <c r="CE1784">
        <v>173.47</v>
      </c>
      <c r="CF1784" t="s">
        <v>673</v>
      </c>
      <c r="CG1784">
        <v>26500</v>
      </c>
      <c r="CH1784" t="s">
        <v>6003</v>
      </c>
      <c r="CJ1784" t="s">
        <v>6004</v>
      </c>
      <c r="CU1784">
        <v>772.9</v>
      </c>
      <c r="CV1784">
        <v>768.1</v>
      </c>
      <c r="CW1784" t="s">
        <v>6005</v>
      </c>
      <c r="CX1784">
        <v>26400</v>
      </c>
      <c r="CY1784" t="s">
        <v>677</v>
      </c>
      <c r="DB1784">
        <v>1</v>
      </c>
    </row>
    <row r="1785" spans="1:106" hidden="1">
      <c r="B1785">
        <v>52314</v>
      </c>
      <c r="C1785" t="s">
        <v>6006</v>
      </c>
      <c r="D1785" t="s">
        <v>592</v>
      </c>
      <c r="E1785" t="s">
        <v>3163</v>
      </c>
      <c r="F1785" t="s">
        <v>594</v>
      </c>
      <c r="G1785" t="s">
        <v>6007</v>
      </c>
      <c r="H1785">
        <v>21640</v>
      </c>
      <c r="I1785" t="s">
        <v>597</v>
      </c>
      <c r="J1785" t="s">
        <v>5205</v>
      </c>
      <c r="K1785">
        <v>10274</v>
      </c>
      <c r="L1785" t="s">
        <v>2923</v>
      </c>
      <c r="M1785" t="s">
        <v>3350</v>
      </c>
      <c r="N1785" t="s">
        <v>5999</v>
      </c>
      <c r="O1785" t="s">
        <v>6000</v>
      </c>
      <c r="P1785" t="s">
        <v>6001</v>
      </c>
      <c r="Q1785" t="s">
        <v>642</v>
      </c>
      <c r="R1785">
        <v>800</v>
      </c>
      <c r="S1785">
        <v>800</v>
      </c>
      <c r="T1785">
        <v>797</v>
      </c>
      <c r="U1785">
        <v>6</v>
      </c>
      <c r="V1785">
        <v>6</v>
      </c>
      <c r="W1785">
        <v>23</v>
      </c>
      <c r="Y1785" t="s">
        <v>6002</v>
      </c>
      <c r="Z1785">
        <v>1E-4</v>
      </c>
      <c r="AA1785">
        <v>1E-4</v>
      </c>
      <c r="AB1785">
        <v>2.5999999999999999E-3</v>
      </c>
      <c r="AC1785">
        <v>2.3699999999999999E-2</v>
      </c>
      <c r="AD1785">
        <v>1.8E-3</v>
      </c>
      <c r="AE1785">
        <v>0.85260000000000002</v>
      </c>
      <c r="AF1785">
        <v>7.3800000000000004E-2</v>
      </c>
      <c r="AG1785">
        <v>2.69E-2</v>
      </c>
      <c r="AH1785">
        <v>4.1999999999999997E-3</v>
      </c>
      <c r="AI1785">
        <v>7.0000000000000001E-3</v>
      </c>
      <c r="AJ1785">
        <v>1.9E-3</v>
      </c>
      <c r="AK1785">
        <v>1.8E-3</v>
      </c>
      <c r="AL1785">
        <v>1.8E-3</v>
      </c>
      <c r="AM1785">
        <v>1.6999999999999999E-3</v>
      </c>
      <c r="AN1785">
        <v>0</v>
      </c>
      <c r="AO1785">
        <v>0</v>
      </c>
      <c r="AP1785">
        <v>0</v>
      </c>
      <c r="BK1785">
        <v>0</v>
      </c>
      <c r="BL1785">
        <v>0</v>
      </c>
      <c r="BM1785">
        <v>0</v>
      </c>
      <c r="BN1785">
        <v>0</v>
      </c>
      <c r="BO1785">
        <v>0</v>
      </c>
      <c r="BP1785">
        <v>0</v>
      </c>
      <c r="BQ1785">
        <v>0</v>
      </c>
      <c r="BR1785">
        <v>0</v>
      </c>
      <c r="BS1785">
        <v>0</v>
      </c>
      <c r="BT1785">
        <v>0</v>
      </c>
      <c r="BU1785">
        <v>0</v>
      </c>
      <c r="BV1785">
        <v>0.67500000000000004</v>
      </c>
      <c r="BW1785">
        <v>0.82728000000000002</v>
      </c>
      <c r="BX1785">
        <v>19.5</v>
      </c>
      <c r="BY1785">
        <v>4660.6000000000004</v>
      </c>
      <c r="BZ1785">
        <v>211.5</v>
      </c>
      <c r="CB1785">
        <v>95.1</v>
      </c>
      <c r="CC1785">
        <v>3.283556323</v>
      </c>
      <c r="CD1785">
        <v>3.2807653000000001</v>
      </c>
      <c r="CE1785">
        <v>189.26</v>
      </c>
      <c r="CF1785" t="s">
        <v>609</v>
      </c>
      <c r="CG1785">
        <v>1800</v>
      </c>
      <c r="CH1785" t="s">
        <v>6008</v>
      </c>
      <c r="CJ1785" t="s">
        <v>5210</v>
      </c>
      <c r="CU1785">
        <v>864.9</v>
      </c>
      <c r="CV1785">
        <v>861.5</v>
      </c>
      <c r="CW1785" t="s">
        <v>6005</v>
      </c>
      <c r="CX1785">
        <v>500</v>
      </c>
      <c r="CY1785" t="s">
        <v>677</v>
      </c>
      <c r="DB1785">
        <v>1</v>
      </c>
    </row>
    <row r="1786" spans="1:106" hidden="1">
      <c r="B1786">
        <v>52315</v>
      </c>
      <c r="C1786" t="s">
        <v>6009</v>
      </c>
      <c r="D1786" t="s">
        <v>592</v>
      </c>
      <c r="E1786" t="s">
        <v>3163</v>
      </c>
      <c r="F1786" t="s">
        <v>594</v>
      </c>
      <c r="G1786" t="s">
        <v>6010</v>
      </c>
      <c r="H1786">
        <v>21630</v>
      </c>
      <c r="I1786" t="s">
        <v>597</v>
      </c>
      <c r="J1786" t="s">
        <v>6011</v>
      </c>
      <c r="K1786">
        <v>10274</v>
      </c>
      <c r="L1786" t="s">
        <v>2923</v>
      </c>
      <c r="M1786" t="s">
        <v>6012</v>
      </c>
      <c r="N1786" t="s">
        <v>5999</v>
      </c>
      <c r="O1786" t="s">
        <v>6000</v>
      </c>
      <c r="P1786" t="s">
        <v>6013</v>
      </c>
      <c r="Q1786" t="s">
        <v>642</v>
      </c>
      <c r="R1786">
        <v>525</v>
      </c>
      <c r="S1786">
        <v>525</v>
      </c>
      <c r="T1786">
        <v>340</v>
      </c>
      <c r="U1786">
        <v>10</v>
      </c>
      <c r="V1786">
        <v>10</v>
      </c>
      <c r="W1786">
        <v>21</v>
      </c>
      <c r="Z1786" t="s">
        <v>607</v>
      </c>
      <c r="AA1786">
        <v>1E-4</v>
      </c>
      <c r="AB1786">
        <v>2.3E-3</v>
      </c>
      <c r="AC1786">
        <v>2.6599999999999999E-2</v>
      </c>
      <c r="AD1786">
        <v>1.9099999999999999E-2</v>
      </c>
      <c r="AE1786">
        <v>0.84530000000000005</v>
      </c>
      <c r="AF1786">
        <v>7.3700000000000002E-2</v>
      </c>
      <c r="AG1786">
        <v>2.1100000000000001E-2</v>
      </c>
      <c r="AH1786">
        <v>2.5000000000000001E-3</v>
      </c>
      <c r="AI1786">
        <v>4.7999999999999996E-3</v>
      </c>
      <c r="AJ1786">
        <v>1.1999999999999999E-3</v>
      </c>
      <c r="AK1786">
        <v>1.1999999999999999E-3</v>
      </c>
      <c r="AL1786">
        <v>1.1000000000000001E-3</v>
      </c>
      <c r="AM1786">
        <v>1E-3</v>
      </c>
      <c r="AN1786">
        <v>0</v>
      </c>
      <c r="AO1786">
        <v>0</v>
      </c>
      <c r="AP1786">
        <v>0</v>
      </c>
      <c r="BK1786">
        <v>0</v>
      </c>
      <c r="BL1786">
        <v>0</v>
      </c>
      <c r="BM1786">
        <v>0</v>
      </c>
      <c r="BN1786">
        <v>0</v>
      </c>
      <c r="BO1786">
        <v>0</v>
      </c>
      <c r="BP1786">
        <v>0</v>
      </c>
      <c r="BQ1786">
        <v>0</v>
      </c>
      <c r="BR1786">
        <v>0</v>
      </c>
      <c r="BS1786">
        <v>0</v>
      </c>
      <c r="BT1786">
        <v>0</v>
      </c>
      <c r="BU1786">
        <v>0</v>
      </c>
      <c r="BV1786">
        <v>0.67100000000000004</v>
      </c>
      <c r="BW1786">
        <v>0.82237760000000004</v>
      </c>
      <c r="BX1786">
        <v>19.399999999999999</v>
      </c>
      <c r="BY1786">
        <v>4754</v>
      </c>
      <c r="BZ1786">
        <v>212.2</v>
      </c>
      <c r="CB1786">
        <v>101.1</v>
      </c>
      <c r="CC1786">
        <v>3.4907207599999999</v>
      </c>
      <c r="CD1786">
        <v>3.4877536469999999</v>
      </c>
      <c r="CE1786">
        <v>202.9</v>
      </c>
      <c r="CF1786" t="s">
        <v>673</v>
      </c>
      <c r="CG1786">
        <v>9300</v>
      </c>
      <c r="CH1786" t="s">
        <v>6014</v>
      </c>
      <c r="CJ1786" t="s">
        <v>5210</v>
      </c>
      <c r="CU1786">
        <v>864.9</v>
      </c>
      <c r="CV1786">
        <v>861.5</v>
      </c>
      <c r="CW1786" t="s">
        <v>6005</v>
      </c>
      <c r="CX1786">
        <v>19100</v>
      </c>
      <c r="CY1786" t="s">
        <v>677</v>
      </c>
      <c r="DB1786">
        <v>1</v>
      </c>
    </row>
    <row r="1787" spans="1:106" hidden="1">
      <c r="B1787">
        <v>52717</v>
      </c>
      <c r="C1787" t="s">
        <v>5548</v>
      </c>
      <c r="D1787" t="s">
        <v>592</v>
      </c>
      <c r="E1787" t="s">
        <v>3163</v>
      </c>
      <c r="F1787" t="s">
        <v>594</v>
      </c>
      <c r="G1787" t="s">
        <v>6015</v>
      </c>
      <c r="H1787">
        <v>11205</v>
      </c>
      <c r="I1787" t="s">
        <v>616</v>
      </c>
      <c r="J1787" t="s">
        <v>667</v>
      </c>
      <c r="L1787" t="s">
        <v>874</v>
      </c>
      <c r="N1787" t="s">
        <v>6013</v>
      </c>
      <c r="O1787" t="s">
        <v>6016</v>
      </c>
      <c r="P1787" t="s">
        <v>6017</v>
      </c>
      <c r="Q1787" t="s">
        <v>5350</v>
      </c>
      <c r="R1787">
        <v>4300</v>
      </c>
      <c r="S1787">
        <v>4300</v>
      </c>
      <c r="T1787">
        <v>4317</v>
      </c>
      <c r="U1787">
        <v>18</v>
      </c>
      <c r="V1787">
        <v>18</v>
      </c>
      <c r="W1787">
        <v>23</v>
      </c>
      <c r="Y1787" t="s">
        <v>4166</v>
      </c>
      <c r="Z1787" t="s">
        <v>607</v>
      </c>
      <c r="AA1787">
        <v>1E-4</v>
      </c>
      <c r="AB1787">
        <v>2.5999999999999999E-3</v>
      </c>
      <c r="AC1787">
        <v>2.4400000000000002E-2</v>
      </c>
      <c r="AD1787">
        <v>1.2999999999999999E-2</v>
      </c>
      <c r="AE1787">
        <v>0.81499999999999995</v>
      </c>
      <c r="AF1787">
        <v>8.1199999999999994E-2</v>
      </c>
      <c r="AG1787">
        <v>3.4099999999999998E-2</v>
      </c>
      <c r="AH1787">
        <v>5.7000000000000002E-3</v>
      </c>
      <c r="AI1787">
        <v>1.06E-2</v>
      </c>
      <c r="AJ1787">
        <v>3.3E-3</v>
      </c>
      <c r="AK1787">
        <v>3.3E-3</v>
      </c>
      <c r="AL1787">
        <v>1.65E-3</v>
      </c>
      <c r="AM1787">
        <v>6.0999999999999997E-4</v>
      </c>
      <c r="AN1787">
        <v>1.06E-3</v>
      </c>
      <c r="AO1787">
        <v>3.0000000000000001E-5</v>
      </c>
      <c r="AP1787">
        <v>0</v>
      </c>
      <c r="AQ1787" t="s">
        <v>607</v>
      </c>
      <c r="AR1787" t="s">
        <v>607</v>
      </c>
      <c r="AS1787" t="s">
        <v>606</v>
      </c>
      <c r="AT1787" t="s">
        <v>606</v>
      </c>
      <c r="AU1787" t="s">
        <v>606</v>
      </c>
      <c r="BK1787">
        <v>2.5999999999999998E-4</v>
      </c>
      <c r="BL1787">
        <v>6.9999999999999994E-5</v>
      </c>
      <c r="BM1787">
        <v>2.7E-4</v>
      </c>
      <c r="BN1787">
        <v>1.0000000000000001E-5</v>
      </c>
      <c r="BO1787">
        <v>1.0000000000000001E-5</v>
      </c>
      <c r="BP1787">
        <v>5.0000000000000002E-5</v>
      </c>
      <c r="BQ1787">
        <v>0</v>
      </c>
      <c r="BR1787">
        <v>1.2800000000000001E-3</v>
      </c>
      <c r="BS1787">
        <v>3.8000000000000002E-4</v>
      </c>
      <c r="BT1787">
        <v>5.5000000000000003E-4</v>
      </c>
      <c r="BU1787">
        <v>4.6999999999999999E-4</v>
      </c>
      <c r="BV1787">
        <v>0.71499999999999997</v>
      </c>
      <c r="BW1787">
        <v>0.87630399999999997</v>
      </c>
      <c r="BX1787">
        <v>20.6</v>
      </c>
      <c r="BY1787">
        <v>4699.3999999999996</v>
      </c>
      <c r="BZ1787">
        <v>218.8</v>
      </c>
      <c r="CB1787">
        <v>96.3</v>
      </c>
      <c r="CC1787">
        <v>3.32498921</v>
      </c>
      <c r="CD1787">
        <v>3.3221629689999999</v>
      </c>
      <c r="CE1787">
        <v>191.82</v>
      </c>
      <c r="CF1787" t="s">
        <v>673</v>
      </c>
      <c r="CG1787">
        <v>13000</v>
      </c>
      <c r="CH1787" t="s">
        <v>674</v>
      </c>
      <c r="CI1787" t="s">
        <v>157</v>
      </c>
      <c r="CJ1787" t="s">
        <v>675</v>
      </c>
      <c r="CW1787" t="s">
        <v>6018</v>
      </c>
      <c r="CX1787">
        <v>9800</v>
      </c>
      <c r="CY1787" t="s">
        <v>677</v>
      </c>
      <c r="DB1787">
        <v>1</v>
      </c>
    </row>
    <row r="1788" spans="1:106" hidden="1">
      <c r="B1788">
        <v>52386</v>
      </c>
      <c r="C1788" t="s">
        <v>5967</v>
      </c>
      <c r="D1788" t="s">
        <v>592</v>
      </c>
      <c r="E1788" t="s">
        <v>3163</v>
      </c>
      <c r="F1788" t="s">
        <v>594</v>
      </c>
      <c r="G1788" t="s">
        <v>6019</v>
      </c>
      <c r="H1788">
        <v>8828</v>
      </c>
      <c r="I1788" t="s">
        <v>597</v>
      </c>
      <c r="J1788" t="s">
        <v>3958</v>
      </c>
      <c r="K1788">
        <v>9499</v>
      </c>
      <c r="L1788" t="s">
        <v>3028</v>
      </c>
      <c r="M1788" t="s">
        <v>3967</v>
      </c>
      <c r="N1788" t="s">
        <v>6013</v>
      </c>
      <c r="O1788" t="s">
        <v>6016</v>
      </c>
      <c r="P1788" t="s">
        <v>6017</v>
      </c>
      <c r="Q1788" t="s">
        <v>5969</v>
      </c>
      <c r="R1788">
        <v>80</v>
      </c>
      <c r="S1788">
        <v>80</v>
      </c>
      <c r="T1788">
        <v>135</v>
      </c>
      <c r="U1788">
        <v>-10</v>
      </c>
      <c r="V1788">
        <v>-10</v>
      </c>
      <c r="W1788">
        <v>23</v>
      </c>
      <c r="Z1788" t="s">
        <v>607</v>
      </c>
      <c r="AA1788">
        <v>1E-4</v>
      </c>
      <c r="AB1788">
        <v>3.8999999999999998E-3</v>
      </c>
      <c r="AC1788">
        <v>4.3999999999999997E-2</v>
      </c>
      <c r="AD1788">
        <v>6.6400000000000001E-2</v>
      </c>
      <c r="AE1788">
        <v>0.82569999999999999</v>
      </c>
      <c r="AF1788">
        <v>3.61E-2</v>
      </c>
      <c r="AG1788">
        <v>1.29E-2</v>
      </c>
      <c r="AH1788">
        <v>2.0999999999999999E-3</v>
      </c>
      <c r="AI1788">
        <v>4.0000000000000001E-3</v>
      </c>
      <c r="AJ1788">
        <v>1.1000000000000001E-3</v>
      </c>
      <c r="AK1788">
        <v>1.4E-3</v>
      </c>
      <c r="AL1788">
        <v>1.1000000000000001E-3</v>
      </c>
      <c r="AM1788">
        <v>1.1999999999999999E-3</v>
      </c>
      <c r="AN1788">
        <v>0</v>
      </c>
      <c r="AO1788">
        <v>0</v>
      </c>
      <c r="AP1788">
        <v>0</v>
      </c>
      <c r="BK1788">
        <v>0</v>
      </c>
      <c r="BL1788">
        <v>0</v>
      </c>
      <c r="BM1788">
        <v>0</v>
      </c>
      <c r="BN1788">
        <v>0</v>
      </c>
      <c r="BO1788">
        <v>0</v>
      </c>
      <c r="BP1788">
        <v>0</v>
      </c>
      <c r="BQ1788">
        <v>0</v>
      </c>
      <c r="BR1788">
        <v>0</v>
      </c>
      <c r="BS1788">
        <v>0</v>
      </c>
      <c r="BT1788">
        <v>0</v>
      </c>
      <c r="BU1788">
        <v>0</v>
      </c>
      <c r="BV1788">
        <v>0.69099999999999995</v>
      </c>
      <c r="BW1788">
        <v>0.84688960000000002</v>
      </c>
      <c r="BX1788">
        <v>20</v>
      </c>
      <c r="BY1788">
        <v>5002.1000000000004</v>
      </c>
      <c r="BZ1788">
        <v>216.8</v>
      </c>
      <c r="CB1788">
        <v>97.5</v>
      </c>
      <c r="CC1788">
        <v>3.3664220980000001</v>
      </c>
      <c r="CD1788">
        <v>3.3635606390000001</v>
      </c>
      <c r="CE1788">
        <v>191.87</v>
      </c>
      <c r="CF1788" t="s">
        <v>673</v>
      </c>
      <c r="CG1788">
        <v>66400</v>
      </c>
      <c r="CH1788" t="s">
        <v>5970</v>
      </c>
      <c r="CI1788" t="s">
        <v>157</v>
      </c>
      <c r="CJ1788" t="s">
        <v>5971</v>
      </c>
      <c r="CU1788">
        <v>626.4</v>
      </c>
      <c r="CV1788">
        <v>622</v>
      </c>
      <c r="CW1788" t="s">
        <v>6020</v>
      </c>
      <c r="CX1788">
        <v>52300</v>
      </c>
      <c r="CY1788" t="s">
        <v>677</v>
      </c>
      <c r="DB1788">
        <v>1</v>
      </c>
    </row>
    <row r="1789" spans="1:106" hidden="1">
      <c r="B1789">
        <v>52717</v>
      </c>
      <c r="C1789" t="s">
        <v>5548</v>
      </c>
      <c r="D1789" t="s">
        <v>592</v>
      </c>
      <c r="E1789" t="s">
        <v>3163</v>
      </c>
      <c r="F1789" t="s">
        <v>594</v>
      </c>
      <c r="G1789" t="s">
        <v>6021</v>
      </c>
      <c r="H1789">
        <v>12203</v>
      </c>
      <c r="I1789" t="s">
        <v>616</v>
      </c>
      <c r="J1789" t="s">
        <v>667</v>
      </c>
      <c r="L1789" t="s">
        <v>874</v>
      </c>
      <c r="N1789" t="s">
        <v>6022</v>
      </c>
      <c r="O1789" t="s">
        <v>6023</v>
      </c>
      <c r="P1789" t="s">
        <v>6024</v>
      </c>
      <c r="Q1789" t="s">
        <v>5350</v>
      </c>
      <c r="R1789">
        <v>4800</v>
      </c>
      <c r="S1789">
        <v>4800</v>
      </c>
      <c r="T1789">
        <v>4036</v>
      </c>
      <c r="U1789">
        <v>32</v>
      </c>
      <c r="V1789">
        <v>32</v>
      </c>
      <c r="W1789">
        <v>23</v>
      </c>
      <c r="Y1789" t="s">
        <v>3952</v>
      </c>
      <c r="Z1789" t="s">
        <v>607</v>
      </c>
      <c r="AA1789">
        <v>1E-4</v>
      </c>
      <c r="AB1789">
        <v>2.5000000000000001E-3</v>
      </c>
      <c r="AC1789">
        <v>2.47E-2</v>
      </c>
      <c r="AD1789">
        <v>9.5999999999999992E-3</v>
      </c>
      <c r="AE1789">
        <v>0.81730000000000003</v>
      </c>
      <c r="AF1789">
        <v>8.2600000000000007E-2</v>
      </c>
      <c r="AG1789">
        <v>3.4599999999999999E-2</v>
      </c>
      <c r="AH1789">
        <v>5.7999999999999996E-3</v>
      </c>
      <c r="AI1789">
        <v>1.0699999999999999E-2</v>
      </c>
      <c r="AJ1789">
        <v>3.3E-3</v>
      </c>
      <c r="AK1789">
        <v>3.2000000000000002E-3</v>
      </c>
      <c r="AL1789">
        <v>1.64E-3</v>
      </c>
      <c r="AM1789">
        <v>3.1E-4</v>
      </c>
      <c r="AN1789">
        <v>8.1999999999999998E-4</v>
      </c>
      <c r="AO1789">
        <v>4.0000000000000003E-5</v>
      </c>
      <c r="AP1789">
        <v>0</v>
      </c>
      <c r="AQ1789" t="s">
        <v>607</v>
      </c>
      <c r="AR1789" t="s">
        <v>607</v>
      </c>
      <c r="AS1789" t="s">
        <v>607</v>
      </c>
      <c r="AT1789" t="s">
        <v>606</v>
      </c>
      <c r="AU1789" t="s">
        <v>606</v>
      </c>
      <c r="BK1789">
        <v>2.1000000000000001E-4</v>
      </c>
      <c r="BL1789">
        <v>6.0000000000000002E-5</v>
      </c>
      <c r="BM1789">
        <v>2.0000000000000001E-4</v>
      </c>
      <c r="BN1789">
        <v>1.0000000000000001E-5</v>
      </c>
      <c r="BO1789">
        <v>1.0000000000000001E-5</v>
      </c>
      <c r="BP1789">
        <v>4.0000000000000003E-5</v>
      </c>
      <c r="BQ1789">
        <v>0</v>
      </c>
      <c r="BR1789">
        <v>1.1000000000000001E-3</v>
      </c>
      <c r="BS1789">
        <v>3.4000000000000002E-4</v>
      </c>
      <c r="BT1789">
        <v>4.4000000000000002E-4</v>
      </c>
      <c r="BU1789">
        <v>3.8000000000000002E-4</v>
      </c>
      <c r="BV1789">
        <v>0.71199999999999997</v>
      </c>
      <c r="BW1789">
        <v>0.87262720000000005</v>
      </c>
      <c r="BX1789">
        <v>20.5</v>
      </c>
      <c r="BY1789">
        <v>4687.1000000000004</v>
      </c>
      <c r="BZ1789">
        <v>218.1</v>
      </c>
      <c r="CB1789">
        <v>96.5</v>
      </c>
      <c r="CC1789">
        <v>3.331894691</v>
      </c>
      <c r="CD1789">
        <v>3.3290625810000001</v>
      </c>
      <c r="CE1789">
        <v>192.27</v>
      </c>
      <c r="CF1789" t="s">
        <v>673</v>
      </c>
      <c r="CG1789">
        <v>9600</v>
      </c>
      <c r="CH1789" t="s">
        <v>674</v>
      </c>
      <c r="CI1789" t="s">
        <v>157</v>
      </c>
      <c r="CJ1789" t="s">
        <v>675</v>
      </c>
      <c r="CW1789" t="s">
        <v>6025</v>
      </c>
      <c r="CX1789">
        <v>9200</v>
      </c>
      <c r="CY1789" t="s">
        <v>677</v>
      </c>
      <c r="DB1789">
        <v>1</v>
      </c>
    </row>
    <row r="1790" spans="1:106" hidden="1">
      <c r="B1790">
        <v>52575</v>
      </c>
      <c r="C1790" t="s">
        <v>5099</v>
      </c>
      <c r="D1790" t="s">
        <v>592</v>
      </c>
      <c r="E1790" t="s">
        <v>3163</v>
      </c>
      <c r="F1790" t="s">
        <v>594</v>
      </c>
      <c r="G1790" t="s">
        <v>6026</v>
      </c>
      <c r="H1790">
        <v>17333</v>
      </c>
      <c r="I1790" t="s">
        <v>597</v>
      </c>
      <c r="J1790" t="s">
        <v>3832</v>
      </c>
      <c r="K1790">
        <v>17911</v>
      </c>
      <c r="L1790" t="s">
        <v>3810</v>
      </c>
      <c r="M1790" t="s">
        <v>3811</v>
      </c>
      <c r="N1790" t="s">
        <v>6027</v>
      </c>
      <c r="O1790" t="s">
        <v>6028</v>
      </c>
      <c r="P1790" t="s">
        <v>6029</v>
      </c>
      <c r="Q1790" t="s">
        <v>642</v>
      </c>
      <c r="R1790">
        <v>300</v>
      </c>
      <c r="S1790">
        <v>300</v>
      </c>
      <c r="T1790">
        <v>173</v>
      </c>
      <c r="U1790">
        <v>24</v>
      </c>
      <c r="V1790">
        <v>24</v>
      </c>
      <c r="W1790">
        <v>21</v>
      </c>
      <c r="Z1790" t="s">
        <v>607</v>
      </c>
      <c r="AA1790">
        <v>2.0000000000000001E-4</v>
      </c>
      <c r="AB1790">
        <v>4.4000000000000003E-3</v>
      </c>
      <c r="AC1790">
        <v>2.3699999999999999E-2</v>
      </c>
      <c r="AD1790">
        <v>2.3999999999999998E-3</v>
      </c>
      <c r="AE1790">
        <v>0.85329999999999995</v>
      </c>
      <c r="AF1790">
        <v>6.9800000000000001E-2</v>
      </c>
      <c r="AG1790">
        <v>2.5100000000000001E-2</v>
      </c>
      <c r="AH1790">
        <v>3.0000000000000001E-3</v>
      </c>
      <c r="AI1790">
        <v>7.6E-3</v>
      </c>
      <c r="AJ1790">
        <v>2.5000000000000001E-3</v>
      </c>
      <c r="AK1790">
        <v>2.5999999999999999E-3</v>
      </c>
      <c r="AL1790">
        <v>2.5000000000000001E-3</v>
      </c>
      <c r="AM1790">
        <v>2.8999999999999998E-3</v>
      </c>
      <c r="AN1790">
        <v>0</v>
      </c>
      <c r="AO1790">
        <v>0</v>
      </c>
      <c r="AP1790">
        <v>0</v>
      </c>
      <c r="BK1790">
        <v>0</v>
      </c>
      <c r="BL1790">
        <v>0</v>
      </c>
      <c r="BM1790">
        <v>0</v>
      </c>
      <c r="BN1790">
        <v>0</v>
      </c>
      <c r="BO1790">
        <v>0</v>
      </c>
      <c r="BP1790">
        <v>0</v>
      </c>
      <c r="BQ1790">
        <v>0</v>
      </c>
      <c r="BR1790">
        <v>0</v>
      </c>
      <c r="BS1790">
        <v>0</v>
      </c>
      <c r="BT1790">
        <v>0</v>
      </c>
      <c r="BU1790">
        <v>0</v>
      </c>
      <c r="BV1790">
        <v>0.68</v>
      </c>
      <c r="BW1790">
        <v>0.83340800000000004</v>
      </c>
      <c r="BX1790">
        <v>19.600000000000001</v>
      </c>
      <c r="BY1790">
        <v>4656.1000000000004</v>
      </c>
      <c r="BZ1790">
        <v>211.6</v>
      </c>
      <c r="CB1790">
        <v>100.7</v>
      </c>
      <c r="CC1790">
        <v>3.4769097969999998</v>
      </c>
      <c r="CD1790">
        <v>3.473954424</v>
      </c>
      <c r="CE1790">
        <v>201.77</v>
      </c>
      <c r="CF1790" t="s">
        <v>609</v>
      </c>
      <c r="CG1790">
        <v>2400</v>
      </c>
      <c r="CH1790" t="s">
        <v>6030</v>
      </c>
      <c r="CI1790" t="s">
        <v>157</v>
      </c>
      <c r="CJ1790" t="s">
        <v>3822</v>
      </c>
      <c r="CL1790">
        <v>1275</v>
      </c>
      <c r="CM1790">
        <v>1292.5</v>
      </c>
      <c r="CU1790">
        <v>700.4</v>
      </c>
      <c r="CV1790">
        <v>695.1</v>
      </c>
      <c r="CW1790" t="s">
        <v>6031</v>
      </c>
      <c r="CX1790">
        <v>0</v>
      </c>
      <c r="CY1790" t="s">
        <v>677</v>
      </c>
      <c r="DB1790">
        <v>1</v>
      </c>
    </row>
    <row r="1791" spans="1:106" hidden="1">
      <c r="B1791">
        <v>52576</v>
      </c>
      <c r="C1791" t="s">
        <v>6032</v>
      </c>
      <c r="D1791" t="s">
        <v>592</v>
      </c>
      <c r="E1791" t="s">
        <v>3163</v>
      </c>
      <c r="F1791" t="s">
        <v>594</v>
      </c>
      <c r="G1791" t="s">
        <v>6033</v>
      </c>
      <c r="H1791">
        <v>19246</v>
      </c>
      <c r="I1791" t="s">
        <v>597</v>
      </c>
      <c r="J1791" t="s">
        <v>3818</v>
      </c>
      <c r="K1791">
        <v>17911</v>
      </c>
      <c r="L1791" t="s">
        <v>3838</v>
      </c>
      <c r="M1791" t="s">
        <v>6034</v>
      </c>
      <c r="N1791" t="s">
        <v>6027</v>
      </c>
      <c r="O1791" t="s">
        <v>6028</v>
      </c>
      <c r="P1791" t="s">
        <v>6035</v>
      </c>
      <c r="Q1791" t="s">
        <v>642</v>
      </c>
      <c r="R1791">
        <v>375</v>
      </c>
      <c r="S1791">
        <v>375</v>
      </c>
      <c r="T1791">
        <v>552</v>
      </c>
      <c r="U1791">
        <v>0</v>
      </c>
      <c r="V1791">
        <v>0</v>
      </c>
      <c r="W1791">
        <v>21</v>
      </c>
      <c r="Z1791" t="s">
        <v>607</v>
      </c>
      <c r="AA1791">
        <v>2.0000000000000001E-4</v>
      </c>
      <c r="AB1791">
        <v>5.1999999999999998E-3</v>
      </c>
      <c r="AC1791">
        <v>1.4200000000000001E-2</v>
      </c>
      <c r="AD1791">
        <v>4.0000000000000002E-4</v>
      </c>
      <c r="AE1791">
        <v>0.86890000000000001</v>
      </c>
      <c r="AF1791">
        <v>7.1099999999999997E-2</v>
      </c>
      <c r="AG1791">
        <v>2.9499999999999998E-2</v>
      </c>
      <c r="AH1791">
        <v>2.8E-3</v>
      </c>
      <c r="AI1791">
        <v>5.4999999999999997E-3</v>
      </c>
      <c r="AJ1791">
        <v>8.9999999999999998E-4</v>
      </c>
      <c r="AK1791">
        <v>8.0000000000000004E-4</v>
      </c>
      <c r="AL1791">
        <v>4.0000000000000002E-4</v>
      </c>
      <c r="AM1791">
        <v>1E-4</v>
      </c>
      <c r="AN1791">
        <v>0</v>
      </c>
      <c r="AO1791">
        <v>0</v>
      </c>
      <c r="AP1791">
        <v>0</v>
      </c>
      <c r="BK1791">
        <v>0</v>
      </c>
      <c r="BL1791">
        <v>0</v>
      </c>
      <c r="BM1791">
        <v>0</v>
      </c>
      <c r="BN1791">
        <v>0</v>
      </c>
      <c r="BO1791">
        <v>0</v>
      </c>
      <c r="BP1791">
        <v>0</v>
      </c>
      <c r="BQ1791">
        <v>0</v>
      </c>
      <c r="BR1791">
        <v>0</v>
      </c>
      <c r="BS1791">
        <v>0</v>
      </c>
      <c r="BT1791">
        <v>0</v>
      </c>
      <c r="BU1791">
        <v>0</v>
      </c>
      <c r="BV1791">
        <v>0.65200000000000002</v>
      </c>
      <c r="BW1791">
        <v>0.7990912</v>
      </c>
      <c r="BX1791">
        <v>18.8</v>
      </c>
      <c r="BY1791">
        <v>4631.8</v>
      </c>
      <c r="BZ1791">
        <v>208</v>
      </c>
      <c r="CB1791">
        <v>99.4</v>
      </c>
      <c r="CC1791">
        <v>3.432024169</v>
      </c>
      <c r="CD1791">
        <v>3.4291069489999999</v>
      </c>
      <c r="CE1791">
        <v>199.29</v>
      </c>
      <c r="CF1791" t="s">
        <v>609</v>
      </c>
      <c r="CG1791">
        <v>400</v>
      </c>
      <c r="CH1791" t="s">
        <v>5838</v>
      </c>
      <c r="CI1791" t="s">
        <v>5075</v>
      </c>
      <c r="CJ1791" t="s">
        <v>3822</v>
      </c>
      <c r="CL1791">
        <v>1157</v>
      </c>
      <c r="CM1791">
        <v>1158</v>
      </c>
      <c r="CU1791">
        <v>700.4</v>
      </c>
      <c r="CV1791">
        <v>695.1</v>
      </c>
      <c r="CW1791" t="s">
        <v>6031</v>
      </c>
      <c r="CX1791">
        <v>0</v>
      </c>
      <c r="CY1791" t="s">
        <v>677</v>
      </c>
      <c r="DB1791">
        <v>1</v>
      </c>
    </row>
    <row r="1792" spans="1:106" hidden="1">
      <c r="C1792" t="s">
        <v>5163</v>
      </c>
      <c r="D1792" t="s">
        <v>592</v>
      </c>
      <c r="E1792" t="s">
        <v>614</v>
      </c>
      <c r="F1792" t="s">
        <v>594</v>
      </c>
      <c r="G1792" t="s">
        <v>6036</v>
      </c>
      <c r="H1792" t="s">
        <v>3000</v>
      </c>
      <c r="I1792" t="s">
        <v>616</v>
      </c>
      <c r="J1792" t="s">
        <v>1302</v>
      </c>
      <c r="L1792" t="s">
        <v>617</v>
      </c>
      <c r="N1792" t="s">
        <v>6037</v>
      </c>
      <c r="O1792" t="s">
        <v>6038</v>
      </c>
      <c r="P1792" t="s">
        <v>6039</v>
      </c>
      <c r="Q1792" t="s">
        <v>157</v>
      </c>
      <c r="R1792">
        <v>7150</v>
      </c>
      <c r="S1792">
        <v>7150</v>
      </c>
      <c r="T1792">
        <v>6298</v>
      </c>
      <c r="U1792">
        <v>23</v>
      </c>
      <c r="V1792">
        <v>23</v>
      </c>
      <c r="W1792">
        <v>21</v>
      </c>
      <c r="Y1792" t="s">
        <v>6040</v>
      </c>
      <c r="Z1792" t="s">
        <v>607</v>
      </c>
      <c r="AA1792">
        <v>2.9999999999999997E-4</v>
      </c>
      <c r="AB1792">
        <v>6.7000000000000002E-3</v>
      </c>
      <c r="AC1792">
        <v>1.38E-2</v>
      </c>
      <c r="AD1792" t="s">
        <v>606</v>
      </c>
      <c r="AE1792">
        <v>0.9718</v>
      </c>
      <c r="AF1792">
        <v>6.3E-3</v>
      </c>
      <c r="AG1792">
        <v>5.0000000000000001E-4</v>
      </c>
      <c r="AH1792">
        <v>1E-4</v>
      </c>
      <c r="AI1792">
        <v>1E-4</v>
      </c>
      <c r="AJ1792">
        <v>1E-4</v>
      </c>
      <c r="AK1792">
        <v>1E-4</v>
      </c>
      <c r="AL1792">
        <v>1.2999999999999999E-4</v>
      </c>
      <c r="AM1792">
        <v>0</v>
      </c>
      <c r="AN1792">
        <v>0</v>
      </c>
      <c r="AO1792">
        <v>0</v>
      </c>
      <c r="AP1792">
        <v>0</v>
      </c>
      <c r="AQ1792" t="s">
        <v>606</v>
      </c>
      <c r="AR1792" t="s">
        <v>606</v>
      </c>
      <c r="AS1792" t="s">
        <v>606</v>
      </c>
      <c r="AT1792" t="s">
        <v>607</v>
      </c>
      <c r="AU1792" t="s">
        <v>606</v>
      </c>
      <c r="BK1792">
        <v>0</v>
      </c>
      <c r="BL1792">
        <v>2.0000000000000002E-5</v>
      </c>
      <c r="BM1792">
        <v>0</v>
      </c>
      <c r="BN1792">
        <v>0</v>
      </c>
      <c r="BO1792">
        <v>0</v>
      </c>
      <c r="BP1792">
        <v>0</v>
      </c>
      <c r="BQ1792">
        <v>0</v>
      </c>
      <c r="BR1792">
        <v>5.0000000000000002E-5</v>
      </c>
      <c r="BS1792">
        <v>0</v>
      </c>
      <c r="BT1792">
        <v>0</v>
      </c>
      <c r="BU1792">
        <v>0</v>
      </c>
      <c r="BV1792">
        <v>0.57599999999999996</v>
      </c>
      <c r="BW1792">
        <v>0.70594559999999995</v>
      </c>
      <c r="BX1792">
        <v>16.600000000000001</v>
      </c>
      <c r="BY1792">
        <v>4628.5</v>
      </c>
      <c r="BZ1792">
        <v>192.6</v>
      </c>
      <c r="CB1792">
        <v>99.6</v>
      </c>
      <c r="CC1792">
        <v>3.4389296499999999</v>
      </c>
      <c r="CD1792">
        <v>3.43600656</v>
      </c>
      <c r="CE1792">
        <v>202.42</v>
      </c>
      <c r="CF1792" t="s">
        <v>609</v>
      </c>
      <c r="CG1792">
        <v>0</v>
      </c>
      <c r="CI1792" t="s">
        <v>5075</v>
      </c>
      <c r="CJ1792" t="s">
        <v>624</v>
      </c>
      <c r="CW1792" t="s">
        <v>2274</v>
      </c>
      <c r="CX1792">
        <v>0</v>
      </c>
      <c r="CY1792" t="s">
        <v>677</v>
      </c>
      <c r="DB1792">
        <v>1</v>
      </c>
    </row>
    <row r="1793" spans="1:106" hidden="1">
      <c r="C1793" t="s">
        <v>6041</v>
      </c>
      <c r="D1793" t="s">
        <v>592</v>
      </c>
      <c r="E1793" t="s">
        <v>614</v>
      </c>
      <c r="F1793" t="s">
        <v>594</v>
      </c>
      <c r="G1793" t="s">
        <v>6042</v>
      </c>
      <c r="H1793">
        <v>11735</v>
      </c>
      <c r="I1793" t="s">
        <v>616</v>
      </c>
      <c r="J1793" t="s">
        <v>3635</v>
      </c>
      <c r="L1793" t="s">
        <v>617</v>
      </c>
      <c r="N1793" t="s">
        <v>6037</v>
      </c>
      <c r="O1793" t="s">
        <v>6043</v>
      </c>
      <c r="P1793" t="s">
        <v>6039</v>
      </c>
      <c r="Q1793" t="s">
        <v>6044</v>
      </c>
      <c r="R1793">
        <v>1175</v>
      </c>
      <c r="S1793">
        <v>1175</v>
      </c>
      <c r="T1793">
        <v>909</v>
      </c>
      <c r="U1793">
        <v>37</v>
      </c>
      <c r="V1793">
        <v>37</v>
      </c>
      <c r="W1793">
        <v>21</v>
      </c>
      <c r="Y1793" t="s">
        <v>6045</v>
      </c>
      <c r="Z1793" t="s">
        <v>607</v>
      </c>
      <c r="AA1793">
        <v>2.0000000000000001E-4</v>
      </c>
      <c r="AB1793">
        <v>1.37E-2</v>
      </c>
      <c r="AC1793">
        <v>5.0099999999999999E-2</v>
      </c>
      <c r="AD1793" t="s">
        <v>606</v>
      </c>
      <c r="AE1793">
        <v>0.93020000000000003</v>
      </c>
      <c r="AF1793">
        <v>5.7000000000000002E-3</v>
      </c>
      <c r="AG1793">
        <v>1E-4</v>
      </c>
      <c r="AH1793" t="s">
        <v>607</v>
      </c>
      <c r="AI1793" t="s">
        <v>607</v>
      </c>
      <c r="AJ1793" t="s">
        <v>606</v>
      </c>
      <c r="AK1793" t="s">
        <v>606</v>
      </c>
      <c r="AL1793">
        <v>0</v>
      </c>
      <c r="AM1793">
        <v>0</v>
      </c>
      <c r="AN1793">
        <v>0</v>
      </c>
      <c r="AO1793">
        <v>0</v>
      </c>
      <c r="AP1793">
        <v>0</v>
      </c>
      <c r="AQ1793" t="s">
        <v>606</v>
      </c>
      <c r="AR1793" t="s">
        <v>607</v>
      </c>
      <c r="AS1793" t="s">
        <v>607</v>
      </c>
      <c r="AT1793" t="s">
        <v>606</v>
      </c>
      <c r="AU1793" t="s">
        <v>606</v>
      </c>
      <c r="BK1793">
        <v>0</v>
      </c>
      <c r="BL1793">
        <v>0</v>
      </c>
      <c r="BM1793">
        <v>0</v>
      </c>
      <c r="BN1793">
        <v>0</v>
      </c>
      <c r="BO1793">
        <v>0</v>
      </c>
      <c r="BP1793">
        <v>0</v>
      </c>
      <c r="BQ1793">
        <v>0</v>
      </c>
      <c r="BR1793">
        <v>0</v>
      </c>
      <c r="BS1793">
        <v>0</v>
      </c>
      <c r="BT1793">
        <v>0</v>
      </c>
      <c r="BU1793">
        <v>0</v>
      </c>
      <c r="BV1793">
        <v>0.61199999999999999</v>
      </c>
      <c r="BW1793">
        <v>0.75006720000000005</v>
      </c>
      <c r="BX1793">
        <v>17.7</v>
      </c>
      <c r="BY1793">
        <v>4722.2</v>
      </c>
      <c r="BZ1793">
        <v>196</v>
      </c>
      <c r="CB1793">
        <v>139.1</v>
      </c>
      <c r="CC1793">
        <v>4.8027621920000003</v>
      </c>
      <c r="CD1793">
        <v>4.7986798449999997</v>
      </c>
      <c r="CE1793">
        <v>274.52999999999997</v>
      </c>
      <c r="CF1793" t="s">
        <v>609</v>
      </c>
      <c r="CG1793">
        <v>0</v>
      </c>
      <c r="CH1793" t="s">
        <v>6046</v>
      </c>
      <c r="CJ1793" t="s">
        <v>3639</v>
      </c>
      <c r="CW1793" t="s">
        <v>2274</v>
      </c>
      <c r="CX1793">
        <v>0</v>
      </c>
      <c r="CY1793" t="s">
        <v>677</v>
      </c>
      <c r="DB1793">
        <v>1</v>
      </c>
    </row>
    <row r="1794" spans="1:106" hidden="1">
      <c r="B1794">
        <v>79041</v>
      </c>
      <c r="C1794" t="s">
        <v>5163</v>
      </c>
      <c r="D1794" t="s">
        <v>592</v>
      </c>
      <c r="E1794" t="s">
        <v>614</v>
      </c>
      <c r="F1794" t="s">
        <v>594</v>
      </c>
      <c r="G1794" t="s">
        <v>6047</v>
      </c>
      <c r="H1794">
        <v>17842</v>
      </c>
      <c r="I1794" t="s">
        <v>616</v>
      </c>
      <c r="J1794" t="s">
        <v>1302</v>
      </c>
      <c r="L1794" t="s">
        <v>617</v>
      </c>
      <c r="N1794" t="s">
        <v>6037</v>
      </c>
      <c r="O1794" t="s">
        <v>6038</v>
      </c>
      <c r="P1794" t="s">
        <v>6039</v>
      </c>
      <c r="Q1794" t="s">
        <v>3979</v>
      </c>
      <c r="R1794">
        <v>7200</v>
      </c>
      <c r="S1794">
        <v>7200</v>
      </c>
      <c r="T1794">
        <v>5846</v>
      </c>
      <c r="U1794">
        <v>25</v>
      </c>
      <c r="V1794">
        <v>25</v>
      </c>
      <c r="W1794">
        <v>21</v>
      </c>
      <c r="Y1794" t="s">
        <v>6048</v>
      </c>
      <c r="Z1794" t="s">
        <v>607</v>
      </c>
      <c r="AA1794">
        <v>2.9999999999999997E-4</v>
      </c>
      <c r="AB1794">
        <v>6.6E-3</v>
      </c>
      <c r="AC1794">
        <v>1.4999999999999999E-2</v>
      </c>
      <c r="AD1794" t="s">
        <v>606</v>
      </c>
      <c r="AE1794">
        <v>0.9708</v>
      </c>
      <c r="AF1794">
        <v>6.1999999999999998E-3</v>
      </c>
      <c r="AG1794">
        <v>5.0000000000000001E-4</v>
      </c>
      <c r="AH1794">
        <v>1E-4</v>
      </c>
      <c r="AI1794">
        <v>1E-4</v>
      </c>
      <c r="AJ1794">
        <v>1E-4</v>
      </c>
      <c r="AK1794">
        <v>1E-4</v>
      </c>
      <c r="AL1794">
        <v>1.2E-4</v>
      </c>
      <c r="AM1794">
        <v>0</v>
      </c>
      <c r="AN1794">
        <v>0</v>
      </c>
      <c r="AO1794">
        <v>0</v>
      </c>
      <c r="AP1794">
        <v>0</v>
      </c>
      <c r="AQ1794" t="s">
        <v>606</v>
      </c>
      <c r="AR1794" t="s">
        <v>606</v>
      </c>
      <c r="AS1794" t="s">
        <v>607</v>
      </c>
      <c r="AT1794" t="s">
        <v>607</v>
      </c>
      <c r="AU1794" t="s">
        <v>606</v>
      </c>
      <c r="BK1794">
        <v>0</v>
      </c>
      <c r="BL1794">
        <v>2.0000000000000002E-5</v>
      </c>
      <c r="BM1794">
        <v>0</v>
      </c>
      <c r="BN1794">
        <v>0</v>
      </c>
      <c r="BO1794">
        <v>0</v>
      </c>
      <c r="BP1794">
        <v>0</v>
      </c>
      <c r="BQ1794">
        <v>0</v>
      </c>
      <c r="BR1794">
        <v>6.0000000000000002E-5</v>
      </c>
      <c r="BS1794">
        <v>0</v>
      </c>
      <c r="BT1794">
        <v>0</v>
      </c>
      <c r="BU1794">
        <v>0</v>
      </c>
      <c r="BV1794">
        <v>0.57699999999999996</v>
      </c>
      <c r="BW1794">
        <v>0.7071712</v>
      </c>
      <c r="BX1794">
        <v>16.7</v>
      </c>
      <c r="BY1794">
        <v>4631.8999999999996</v>
      </c>
      <c r="BZ1794">
        <v>192.8</v>
      </c>
      <c r="CB1794">
        <v>100.7</v>
      </c>
      <c r="CC1794">
        <v>3.4769097969999998</v>
      </c>
      <c r="CD1794">
        <v>3.473954424</v>
      </c>
      <c r="CE1794">
        <v>205.07</v>
      </c>
      <c r="CF1794" t="s">
        <v>609</v>
      </c>
      <c r="CG1794">
        <v>0</v>
      </c>
      <c r="CH1794" t="s">
        <v>631</v>
      </c>
      <c r="CI1794" t="s">
        <v>5075</v>
      </c>
      <c r="CJ1794" t="s">
        <v>624</v>
      </c>
      <c r="CW1794" t="s">
        <v>2274</v>
      </c>
      <c r="CX1794">
        <v>0</v>
      </c>
      <c r="CY1794" t="s">
        <v>677</v>
      </c>
      <c r="DB1794">
        <v>1</v>
      </c>
    </row>
    <row r="1795" spans="1:106" hidden="1">
      <c r="C1795" t="s">
        <v>5647</v>
      </c>
      <c r="D1795" t="s">
        <v>592</v>
      </c>
      <c r="E1795" t="s">
        <v>614</v>
      </c>
      <c r="F1795" t="s">
        <v>594</v>
      </c>
      <c r="G1795" t="s">
        <v>6049</v>
      </c>
      <c r="H1795">
        <v>20512</v>
      </c>
      <c r="I1795" t="s">
        <v>616</v>
      </c>
      <c r="J1795" t="s">
        <v>3635</v>
      </c>
      <c r="L1795" t="s">
        <v>2310</v>
      </c>
      <c r="M1795" t="s">
        <v>4978</v>
      </c>
      <c r="N1795" t="s">
        <v>6050</v>
      </c>
      <c r="O1795" t="s">
        <v>6051</v>
      </c>
      <c r="P1795" t="s">
        <v>6052</v>
      </c>
      <c r="Q1795" t="s">
        <v>642</v>
      </c>
      <c r="R1795">
        <v>1104</v>
      </c>
      <c r="S1795">
        <v>1104</v>
      </c>
      <c r="T1795">
        <v>411</v>
      </c>
      <c r="U1795">
        <v>43</v>
      </c>
      <c r="V1795">
        <v>43</v>
      </c>
      <c r="W1795">
        <v>17</v>
      </c>
      <c r="Y1795" t="s">
        <v>5617</v>
      </c>
      <c r="Z1795" t="s">
        <v>607</v>
      </c>
      <c r="AA1795">
        <v>2.0000000000000001E-4</v>
      </c>
      <c r="AB1795">
        <v>5.0000000000000001E-3</v>
      </c>
      <c r="AC1795">
        <v>4.8599999999999997E-2</v>
      </c>
      <c r="AD1795" t="s">
        <v>606</v>
      </c>
      <c r="AE1795">
        <v>0.9405</v>
      </c>
      <c r="AF1795">
        <v>5.4999999999999997E-3</v>
      </c>
      <c r="AG1795">
        <v>2.0000000000000001E-4</v>
      </c>
      <c r="AH1795" t="s">
        <v>607</v>
      </c>
      <c r="AI1795" t="s">
        <v>607</v>
      </c>
      <c r="AJ1795" t="s">
        <v>606</v>
      </c>
      <c r="AK1795" t="s">
        <v>606</v>
      </c>
      <c r="AL1795">
        <v>0</v>
      </c>
      <c r="AM1795">
        <v>0</v>
      </c>
      <c r="AN1795">
        <v>0</v>
      </c>
      <c r="AO1795">
        <v>0</v>
      </c>
      <c r="AP1795">
        <v>0</v>
      </c>
      <c r="AQ1795" t="s">
        <v>606</v>
      </c>
      <c r="AR1795" t="s">
        <v>606</v>
      </c>
      <c r="AS1795" t="s">
        <v>607</v>
      </c>
      <c r="AT1795" t="s">
        <v>607</v>
      </c>
      <c r="AU1795" t="s">
        <v>606</v>
      </c>
      <c r="BK1795">
        <v>0</v>
      </c>
      <c r="BL1795">
        <v>0</v>
      </c>
      <c r="BM1795">
        <v>0</v>
      </c>
      <c r="BN1795">
        <v>0</v>
      </c>
      <c r="BO1795">
        <v>0</v>
      </c>
      <c r="BP1795">
        <v>0</v>
      </c>
      <c r="BQ1795">
        <v>0</v>
      </c>
      <c r="BR1795">
        <v>0</v>
      </c>
      <c r="BS1795">
        <v>0</v>
      </c>
      <c r="BT1795">
        <v>0</v>
      </c>
      <c r="BU1795">
        <v>0</v>
      </c>
      <c r="BV1795">
        <v>0.60699999999999998</v>
      </c>
      <c r="BW1795">
        <v>0.74393920000000002</v>
      </c>
      <c r="BX1795">
        <v>17.5</v>
      </c>
      <c r="BY1795">
        <v>4728.3</v>
      </c>
      <c r="BZ1795">
        <v>196.4</v>
      </c>
      <c r="CB1795">
        <v>134.6</v>
      </c>
      <c r="CC1795">
        <v>4.6473888649999999</v>
      </c>
      <c r="CD1795">
        <v>4.6434385840000001</v>
      </c>
      <c r="CE1795">
        <v>260.89</v>
      </c>
      <c r="CF1795" t="s">
        <v>609</v>
      </c>
      <c r="CG1795">
        <v>0</v>
      </c>
      <c r="CH1795" t="s">
        <v>6053</v>
      </c>
      <c r="CJ1795" t="s">
        <v>6054</v>
      </c>
      <c r="CW1795" t="s">
        <v>6055</v>
      </c>
      <c r="CX1795">
        <v>0</v>
      </c>
      <c r="CY1795" t="s">
        <v>677</v>
      </c>
      <c r="DB1795">
        <v>1</v>
      </c>
    </row>
    <row r="1796" spans="1:106" hidden="1">
      <c r="C1796" t="s">
        <v>5624</v>
      </c>
      <c r="D1796" t="s">
        <v>592</v>
      </c>
      <c r="E1796" t="s">
        <v>614</v>
      </c>
      <c r="F1796" t="s">
        <v>594</v>
      </c>
      <c r="G1796" t="s">
        <v>6056</v>
      </c>
      <c r="H1796">
        <v>21245</v>
      </c>
      <c r="I1796" t="s">
        <v>616</v>
      </c>
      <c r="J1796" t="s">
        <v>3635</v>
      </c>
      <c r="L1796" t="s">
        <v>2310</v>
      </c>
      <c r="M1796" t="s">
        <v>4978</v>
      </c>
      <c r="N1796" t="s">
        <v>6050</v>
      </c>
      <c r="O1796" t="s">
        <v>6051</v>
      </c>
      <c r="P1796" t="s">
        <v>6052</v>
      </c>
      <c r="Q1796" t="s">
        <v>642</v>
      </c>
      <c r="R1796">
        <v>1085</v>
      </c>
      <c r="S1796">
        <v>1085</v>
      </c>
      <c r="T1796">
        <v>439</v>
      </c>
      <c r="U1796">
        <v>40.5</v>
      </c>
      <c r="V1796">
        <v>40.5</v>
      </c>
      <c r="W1796">
        <v>17</v>
      </c>
      <c r="Y1796" t="s">
        <v>5617</v>
      </c>
      <c r="Z1796" t="s">
        <v>607</v>
      </c>
      <c r="AA1796">
        <v>2.0000000000000001E-4</v>
      </c>
      <c r="AB1796">
        <v>4.4999999999999997E-3</v>
      </c>
      <c r="AC1796">
        <v>5.2400000000000002E-2</v>
      </c>
      <c r="AD1796" t="s">
        <v>606</v>
      </c>
      <c r="AE1796">
        <v>0.93689999999999996</v>
      </c>
      <c r="AF1796">
        <v>5.8999999999999999E-3</v>
      </c>
      <c r="AG1796">
        <v>1E-4</v>
      </c>
      <c r="AH1796" t="s">
        <v>607</v>
      </c>
      <c r="AI1796" t="s">
        <v>607</v>
      </c>
      <c r="AJ1796" t="s">
        <v>606</v>
      </c>
      <c r="AK1796" t="s">
        <v>606</v>
      </c>
      <c r="AL1796">
        <v>0</v>
      </c>
      <c r="AM1796">
        <v>0</v>
      </c>
      <c r="AN1796">
        <v>0</v>
      </c>
      <c r="AO1796">
        <v>0</v>
      </c>
      <c r="AP1796">
        <v>0</v>
      </c>
      <c r="AQ1796" t="s">
        <v>606</v>
      </c>
      <c r="AR1796" t="s">
        <v>606</v>
      </c>
      <c r="AS1796" t="s">
        <v>606</v>
      </c>
      <c r="AT1796" t="s">
        <v>606</v>
      </c>
      <c r="AU1796" t="s">
        <v>606</v>
      </c>
      <c r="BK1796">
        <v>0</v>
      </c>
      <c r="BL1796">
        <v>0</v>
      </c>
      <c r="BM1796">
        <v>0</v>
      </c>
      <c r="BN1796">
        <v>0</v>
      </c>
      <c r="BO1796">
        <v>0</v>
      </c>
      <c r="BP1796">
        <v>0</v>
      </c>
      <c r="BQ1796">
        <v>0</v>
      </c>
      <c r="BR1796">
        <v>0</v>
      </c>
      <c r="BS1796">
        <v>0</v>
      </c>
      <c r="BT1796">
        <v>0</v>
      </c>
      <c r="BU1796">
        <v>0</v>
      </c>
      <c r="BV1796">
        <v>0.61</v>
      </c>
      <c r="BW1796">
        <v>0.74761599999999995</v>
      </c>
      <c r="BX1796">
        <v>17.600000000000001</v>
      </c>
      <c r="BY1796">
        <v>4739.7</v>
      </c>
      <c r="BZ1796">
        <v>196.9</v>
      </c>
      <c r="CB1796">
        <v>95</v>
      </c>
      <c r="CC1796">
        <v>3.28</v>
      </c>
      <c r="CD1796">
        <v>3.2770000000000001</v>
      </c>
      <c r="CE1796">
        <v>195</v>
      </c>
      <c r="CF1796" t="s">
        <v>609</v>
      </c>
      <c r="CG1796">
        <v>0</v>
      </c>
      <c r="CH1796" t="s">
        <v>6057</v>
      </c>
      <c r="CJ1796" t="s">
        <v>6058</v>
      </c>
      <c r="CW1796" t="s">
        <v>6055</v>
      </c>
      <c r="CX1796">
        <v>0</v>
      </c>
      <c r="CY1796" t="s">
        <v>677</v>
      </c>
      <c r="DB1796">
        <v>1</v>
      </c>
    </row>
    <row r="1797" spans="1:106" hidden="1">
      <c r="C1797" t="s">
        <v>5627</v>
      </c>
      <c r="D1797" t="s">
        <v>592</v>
      </c>
      <c r="E1797" t="s">
        <v>614</v>
      </c>
      <c r="F1797" t="s">
        <v>594</v>
      </c>
      <c r="G1797" t="s">
        <v>6059</v>
      </c>
      <c r="H1797">
        <v>21088</v>
      </c>
      <c r="I1797" t="s">
        <v>616</v>
      </c>
      <c r="J1797" t="s">
        <v>3635</v>
      </c>
      <c r="L1797" t="s">
        <v>2310</v>
      </c>
      <c r="M1797" t="s">
        <v>4978</v>
      </c>
      <c r="N1797" t="s">
        <v>6050</v>
      </c>
      <c r="O1797" t="s">
        <v>6051</v>
      </c>
      <c r="P1797" t="s">
        <v>6052</v>
      </c>
      <c r="Q1797" t="s">
        <v>642</v>
      </c>
      <c r="R1797">
        <v>1125</v>
      </c>
      <c r="S1797">
        <v>1125</v>
      </c>
      <c r="T1797">
        <v>742</v>
      </c>
      <c r="U1797">
        <v>51</v>
      </c>
      <c r="V1797">
        <v>51</v>
      </c>
      <c r="W1797">
        <v>17</v>
      </c>
      <c r="Y1797" t="s">
        <v>5617</v>
      </c>
      <c r="Z1797" t="s">
        <v>607</v>
      </c>
      <c r="AA1797">
        <v>2.0000000000000001E-4</v>
      </c>
      <c r="AB1797">
        <v>4.8999999999999998E-3</v>
      </c>
      <c r="AC1797">
        <v>4.53E-2</v>
      </c>
      <c r="AD1797" t="s">
        <v>606</v>
      </c>
      <c r="AE1797">
        <v>0.94350000000000001</v>
      </c>
      <c r="AF1797">
        <v>6.0000000000000001E-3</v>
      </c>
      <c r="AG1797">
        <v>1E-4</v>
      </c>
      <c r="AH1797" t="s">
        <v>607</v>
      </c>
      <c r="AI1797" t="s">
        <v>607</v>
      </c>
      <c r="AJ1797" t="s">
        <v>606</v>
      </c>
      <c r="AK1797" t="s">
        <v>606</v>
      </c>
      <c r="AL1797">
        <v>0</v>
      </c>
      <c r="AM1797">
        <v>0</v>
      </c>
      <c r="AN1797">
        <v>0</v>
      </c>
      <c r="AO1797">
        <v>0</v>
      </c>
      <c r="AP1797">
        <v>0</v>
      </c>
      <c r="AQ1797" t="s">
        <v>606</v>
      </c>
      <c r="AR1797" t="s">
        <v>606</v>
      </c>
      <c r="AS1797" t="s">
        <v>606</v>
      </c>
      <c r="AT1797" t="s">
        <v>606</v>
      </c>
      <c r="AU1797" t="s">
        <v>606</v>
      </c>
      <c r="BK1797">
        <v>0</v>
      </c>
      <c r="BL1797">
        <v>0</v>
      </c>
      <c r="BM1797">
        <v>0</v>
      </c>
      <c r="BN1797">
        <v>0</v>
      </c>
      <c r="BO1797">
        <v>0</v>
      </c>
      <c r="BP1797">
        <v>0</v>
      </c>
      <c r="BQ1797">
        <v>0</v>
      </c>
      <c r="BR1797">
        <v>0</v>
      </c>
      <c r="BS1797">
        <v>0</v>
      </c>
      <c r="BT1797">
        <v>0</v>
      </c>
      <c r="BU1797">
        <v>0</v>
      </c>
      <c r="BV1797">
        <v>0.60399999999999998</v>
      </c>
      <c r="BW1797">
        <v>0.74026239999999999</v>
      </c>
      <c r="BX1797">
        <v>17.5</v>
      </c>
      <c r="BY1797">
        <v>4719.5</v>
      </c>
      <c r="BZ1797">
        <v>196.1</v>
      </c>
      <c r="CB1797">
        <v>90.7</v>
      </c>
      <c r="CC1797">
        <v>3.1316357359999998</v>
      </c>
      <c r="CD1797">
        <v>3.128973845</v>
      </c>
      <c r="CE1797">
        <v>164.66</v>
      </c>
      <c r="CF1797" t="s">
        <v>609</v>
      </c>
      <c r="CG1797">
        <v>0</v>
      </c>
      <c r="CH1797" t="s">
        <v>6060</v>
      </c>
      <c r="CJ1797" t="s">
        <v>6061</v>
      </c>
      <c r="CW1797" t="s">
        <v>6055</v>
      </c>
      <c r="CX1797">
        <v>0</v>
      </c>
      <c r="CY1797" t="s">
        <v>677</v>
      </c>
      <c r="DB1797">
        <v>1</v>
      </c>
    </row>
    <row r="1798" spans="1:106" hidden="1">
      <c r="B1798">
        <v>86448</v>
      </c>
      <c r="C1798" t="s">
        <v>4975</v>
      </c>
      <c r="D1798" t="s">
        <v>592</v>
      </c>
      <c r="E1798" t="s">
        <v>614</v>
      </c>
      <c r="F1798" t="s">
        <v>594</v>
      </c>
      <c r="G1798" t="s">
        <v>6062</v>
      </c>
      <c r="H1798">
        <v>18816</v>
      </c>
      <c r="I1798" t="s">
        <v>616</v>
      </c>
      <c r="J1798" t="s">
        <v>4977</v>
      </c>
      <c r="K1798">
        <v>24243</v>
      </c>
      <c r="L1798" t="s">
        <v>638</v>
      </c>
      <c r="M1798" t="s">
        <v>4978</v>
      </c>
      <c r="N1798" t="s">
        <v>6050</v>
      </c>
      <c r="O1798" t="s">
        <v>6051</v>
      </c>
      <c r="P1798" t="s">
        <v>6052</v>
      </c>
      <c r="Q1798" t="s">
        <v>642</v>
      </c>
      <c r="R1798">
        <v>1085</v>
      </c>
      <c r="S1798">
        <v>1085</v>
      </c>
      <c r="T1798">
        <v>699</v>
      </c>
      <c r="U1798">
        <v>15.5</v>
      </c>
      <c r="V1798">
        <v>15.5</v>
      </c>
      <c r="W1798">
        <v>17</v>
      </c>
      <c r="Y1798" t="s">
        <v>4980</v>
      </c>
      <c r="Z1798">
        <v>1E-4</v>
      </c>
      <c r="AA1798">
        <v>2.0000000000000001E-4</v>
      </c>
      <c r="AB1798">
        <v>4.7999999999999996E-3</v>
      </c>
      <c r="AC1798">
        <v>5.2999999999999999E-2</v>
      </c>
      <c r="AD1798" t="s">
        <v>606</v>
      </c>
      <c r="AE1798">
        <v>0.93600000000000005</v>
      </c>
      <c r="AF1798">
        <v>5.7999999999999996E-3</v>
      </c>
      <c r="AG1798">
        <v>1E-4</v>
      </c>
      <c r="AH1798" t="s">
        <v>607</v>
      </c>
      <c r="AI1798" t="s">
        <v>607</v>
      </c>
      <c r="AJ1798" t="s">
        <v>606</v>
      </c>
      <c r="AK1798" t="s">
        <v>606</v>
      </c>
      <c r="AL1798">
        <v>0</v>
      </c>
      <c r="AM1798">
        <v>0</v>
      </c>
      <c r="AN1798">
        <v>0</v>
      </c>
      <c r="AO1798">
        <v>0</v>
      </c>
      <c r="AP1798">
        <v>0</v>
      </c>
      <c r="AQ1798" t="s">
        <v>606</v>
      </c>
      <c r="AR1798" t="s">
        <v>606</v>
      </c>
      <c r="AS1798" t="s">
        <v>606</v>
      </c>
      <c r="AT1798" t="s">
        <v>606</v>
      </c>
      <c r="AU1798" t="s">
        <v>606</v>
      </c>
      <c r="BK1798">
        <v>0</v>
      </c>
      <c r="BL1798">
        <v>0</v>
      </c>
      <c r="BM1798">
        <v>0</v>
      </c>
      <c r="BN1798">
        <v>0</v>
      </c>
      <c r="BO1798">
        <v>0</v>
      </c>
      <c r="BP1798">
        <v>0</v>
      </c>
      <c r="BQ1798">
        <v>0</v>
      </c>
      <c r="BR1798">
        <v>0</v>
      </c>
      <c r="BS1798">
        <v>0</v>
      </c>
      <c r="BT1798">
        <v>0</v>
      </c>
      <c r="BU1798">
        <v>0</v>
      </c>
      <c r="BV1798">
        <v>0.61099999999999999</v>
      </c>
      <c r="BW1798">
        <v>0.7488416</v>
      </c>
      <c r="BX1798">
        <v>17.7</v>
      </c>
      <c r="BY1798">
        <v>4740.8999999999996</v>
      </c>
      <c r="BZ1798">
        <v>196.9</v>
      </c>
      <c r="CB1798">
        <v>113.3</v>
      </c>
      <c r="CC1798">
        <v>3.911955114</v>
      </c>
      <c r="CD1798">
        <v>3.9086299530000002</v>
      </c>
      <c r="CE1798">
        <v>224.38</v>
      </c>
      <c r="CF1798" t="s">
        <v>609</v>
      </c>
      <c r="CG1798">
        <v>0</v>
      </c>
      <c r="CH1798" t="s">
        <v>4638</v>
      </c>
      <c r="CJ1798" t="s">
        <v>3639</v>
      </c>
      <c r="CU1798">
        <v>456.7</v>
      </c>
      <c r="CV1798">
        <v>450</v>
      </c>
      <c r="CW1798" t="s">
        <v>6055</v>
      </c>
      <c r="CX1798">
        <v>0</v>
      </c>
      <c r="CY1798" t="s">
        <v>677</v>
      </c>
      <c r="DB1798">
        <v>1</v>
      </c>
    </row>
    <row r="1799" spans="1:106" hidden="1">
      <c r="C1799" t="s">
        <v>5668</v>
      </c>
      <c r="D1799" t="s">
        <v>592</v>
      </c>
      <c r="E1799" t="s">
        <v>614</v>
      </c>
      <c r="F1799" t="s">
        <v>594</v>
      </c>
      <c r="G1799" t="s">
        <v>6063</v>
      </c>
      <c r="H1799">
        <v>19231</v>
      </c>
      <c r="I1799" t="s">
        <v>616</v>
      </c>
      <c r="J1799" t="s">
        <v>3635</v>
      </c>
      <c r="L1799" t="s">
        <v>2310</v>
      </c>
      <c r="M1799" t="s">
        <v>4978</v>
      </c>
      <c r="N1799" t="s">
        <v>6050</v>
      </c>
      <c r="O1799" t="s">
        <v>6051</v>
      </c>
      <c r="P1799" t="s">
        <v>6052</v>
      </c>
      <c r="Q1799" t="s">
        <v>642</v>
      </c>
      <c r="R1799">
        <v>1065</v>
      </c>
      <c r="S1799">
        <v>1065</v>
      </c>
      <c r="T1799">
        <v>573</v>
      </c>
      <c r="U1799">
        <v>47</v>
      </c>
      <c r="V1799">
        <v>47</v>
      </c>
      <c r="W1799">
        <v>17</v>
      </c>
      <c r="Y1799" t="s">
        <v>5617</v>
      </c>
      <c r="Z1799">
        <v>1E-4</v>
      </c>
      <c r="AA1799">
        <v>2.0000000000000001E-4</v>
      </c>
      <c r="AB1799">
        <v>5.1000000000000004E-3</v>
      </c>
      <c r="AC1799">
        <v>4.8599999999999997E-2</v>
      </c>
      <c r="AD1799" t="s">
        <v>606</v>
      </c>
      <c r="AE1799">
        <v>0.94020000000000004</v>
      </c>
      <c r="AF1799">
        <v>5.5999999999999999E-3</v>
      </c>
      <c r="AG1799">
        <v>2.0000000000000001E-4</v>
      </c>
      <c r="AH1799" t="s">
        <v>607</v>
      </c>
      <c r="AI1799" t="s">
        <v>607</v>
      </c>
      <c r="AJ1799" t="s">
        <v>606</v>
      </c>
      <c r="AK1799" t="s">
        <v>606</v>
      </c>
      <c r="AL1799">
        <v>0</v>
      </c>
      <c r="AM1799">
        <v>0</v>
      </c>
      <c r="AN1799">
        <v>0</v>
      </c>
      <c r="AO1799">
        <v>0</v>
      </c>
      <c r="AP1799">
        <v>0</v>
      </c>
      <c r="AQ1799" t="s">
        <v>606</v>
      </c>
      <c r="AR1799" t="s">
        <v>606</v>
      </c>
      <c r="AS1799" t="s">
        <v>606</v>
      </c>
      <c r="AT1799" t="s">
        <v>606</v>
      </c>
      <c r="AU1799" t="s">
        <v>606</v>
      </c>
      <c r="BK1799">
        <v>0</v>
      </c>
      <c r="BL1799">
        <v>0</v>
      </c>
      <c r="BM1799">
        <v>0</v>
      </c>
      <c r="BN1799">
        <v>0</v>
      </c>
      <c r="BO1799">
        <v>0</v>
      </c>
      <c r="BP1799">
        <v>0</v>
      </c>
      <c r="BQ1799">
        <v>0</v>
      </c>
      <c r="BR1799">
        <v>0</v>
      </c>
      <c r="BS1799">
        <v>0</v>
      </c>
      <c r="BT1799">
        <v>0</v>
      </c>
      <c r="BU1799">
        <v>0</v>
      </c>
      <c r="BV1799">
        <v>0.60699999999999998</v>
      </c>
      <c r="BW1799">
        <v>0.74393920000000002</v>
      </c>
      <c r="BX1799">
        <v>17.5</v>
      </c>
      <c r="BY1799">
        <v>4727.8999999999996</v>
      </c>
      <c r="BZ1799">
        <v>196.4</v>
      </c>
      <c r="CB1799">
        <v>85.1</v>
      </c>
      <c r="CC1799">
        <v>2.938282262</v>
      </c>
      <c r="CD1799">
        <v>2.9357847220000002</v>
      </c>
      <c r="CE1799">
        <v>153.69999999999999</v>
      </c>
      <c r="CF1799" t="s">
        <v>609</v>
      </c>
      <c r="CG1799">
        <v>0</v>
      </c>
      <c r="CH1799" t="s">
        <v>6064</v>
      </c>
      <c r="CJ1799" t="s">
        <v>6065</v>
      </c>
      <c r="CW1799" t="s">
        <v>6055</v>
      </c>
      <c r="CX1799">
        <v>0</v>
      </c>
      <c r="CY1799" t="s">
        <v>677</v>
      </c>
      <c r="DB1799">
        <v>1</v>
      </c>
    </row>
    <row r="1800" spans="1:106" hidden="1">
      <c r="C1800" t="s">
        <v>5671</v>
      </c>
      <c r="D1800" t="s">
        <v>592</v>
      </c>
      <c r="E1800" t="s">
        <v>614</v>
      </c>
      <c r="F1800" t="s">
        <v>594</v>
      </c>
      <c r="G1800" t="s">
        <v>6066</v>
      </c>
      <c r="H1800">
        <v>16668</v>
      </c>
      <c r="I1800" t="s">
        <v>616</v>
      </c>
      <c r="J1800" t="s">
        <v>3635</v>
      </c>
      <c r="L1800" t="s">
        <v>2310</v>
      </c>
      <c r="M1800" t="s">
        <v>4978</v>
      </c>
      <c r="N1800" t="s">
        <v>6050</v>
      </c>
      <c r="O1800" t="s">
        <v>6051</v>
      </c>
      <c r="P1800" t="s">
        <v>6052</v>
      </c>
      <c r="Q1800" t="s">
        <v>642</v>
      </c>
      <c r="R1800">
        <v>1075</v>
      </c>
      <c r="S1800">
        <v>1075</v>
      </c>
      <c r="T1800">
        <v>811</v>
      </c>
      <c r="U1800">
        <v>45</v>
      </c>
      <c r="V1800">
        <v>45</v>
      </c>
      <c r="W1800">
        <v>17</v>
      </c>
      <c r="Y1800" t="s">
        <v>5617</v>
      </c>
      <c r="Z1800" t="s">
        <v>607</v>
      </c>
      <c r="AA1800">
        <v>2.0000000000000001E-4</v>
      </c>
      <c r="AB1800">
        <v>5.1000000000000004E-3</v>
      </c>
      <c r="AC1800">
        <v>4.7500000000000001E-2</v>
      </c>
      <c r="AD1800" t="s">
        <v>606</v>
      </c>
      <c r="AE1800">
        <v>0.94110000000000005</v>
      </c>
      <c r="AF1800">
        <v>5.8999999999999999E-3</v>
      </c>
      <c r="AG1800">
        <v>2.0000000000000001E-4</v>
      </c>
      <c r="AH1800" t="s">
        <v>607</v>
      </c>
      <c r="AI1800" t="s">
        <v>607</v>
      </c>
      <c r="AJ1800" t="s">
        <v>606</v>
      </c>
      <c r="AK1800" t="s">
        <v>606</v>
      </c>
      <c r="AL1800">
        <v>0</v>
      </c>
      <c r="AM1800">
        <v>0</v>
      </c>
      <c r="AN1800">
        <v>0</v>
      </c>
      <c r="AO1800">
        <v>0</v>
      </c>
      <c r="AP1800">
        <v>0</v>
      </c>
      <c r="BK1800">
        <v>0</v>
      </c>
      <c r="BL1800">
        <v>0</v>
      </c>
      <c r="BM1800">
        <v>0</v>
      </c>
      <c r="BN1800">
        <v>0</v>
      </c>
      <c r="BO1800">
        <v>0</v>
      </c>
      <c r="BP1800">
        <v>0</v>
      </c>
      <c r="BQ1800">
        <v>0</v>
      </c>
      <c r="BR1800">
        <v>0</v>
      </c>
      <c r="BS1800">
        <v>0</v>
      </c>
      <c r="BT1800">
        <v>0</v>
      </c>
      <c r="BU1800">
        <v>0</v>
      </c>
      <c r="BV1800">
        <v>0.60599999999999998</v>
      </c>
      <c r="BW1800">
        <v>0.74271359999999997</v>
      </c>
      <c r="BX1800">
        <v>17.5</v>
      </c>
      <c r="BY1800">
        <v>4725.3</v>
      </c>
      <c r="BZ1800">
        <v>196.3</v>
      </c>
      <c r="CB1800">
        <v>135.69999999999999</v>
      </c>
      <c r="CC1800">
        <v>4.6853690119999998</v>
      </c>
      <c r="CD1800">
        <v>4.6813864479999996</v>
      </c>
      <c r="CE1800">
        <v>275.12</v>
      </c>
      <c r="CF1800" t="s">
        <v>609</v>
      </c>
      <c r="CG1800">
        <v>0</v>
      </c>
      <c r="CH1800" t="s">
        <v>6067</v>
      </c>
      <c r="CJ1800" t="s">
        <v>6068</v>
      </c>
      <c r="CW1800" t="s">
        <v>6055</v>
      </c>
      <c r="CX1800">
        <v>0</v>
      </c>
      <c r="CY1800" t="s">
        <v>677</v>
      </c>
      <c r="DB1800">
        <v>1</v>
      </c>
    </row>
    <row r="1801" spans="1:106" hidden="1">
      <c r="C1801" t="s">
        <v>5644</v>
      </c>
      <c r="D1801" t="s">
        <v>592</v>
      </c>
      <c r="E1801" t="s">
        <v>614</v>
      </c>
      <c r="F1801" t="s">
        <v>594</v>
      </c>
      <c r="G1801" t="s">
        <v>6069</v>
      </c>
      <c r="H1801">
        <v>21181</v>
      </c>
      <c r="I1801" t="s">
        <v>616</v>
      </c>
      <c r="J1801" t="s">
        <v>3635</v>
      </c>
      <c r="L1801" t="s">
        <v>2310</v>
      </c>
      <c r="M1801" t="s">
        <v>4978</v>
      </c>
      <c r="N1801" t="s">
        <v>6050</v>
      </c>
      <c r="O1801" t="s">
        <v>6051</v>
      </c>
      <c r="P1801" t="s">
        <v>6052</v>
      </c>
      <c r="Q1801" t="s">
        <v>642</v>
      </c>
      <c r="R1801">
        <v>1103</v>
      </c>
      <c r="S1801">
        <v>1103</v>
      </c>
      <c r="T1801">
        <v>540</v>
      </c>
      <c r="U1801">
        <v>41.6</v>
      </c>
      <c r="V1801">
        <v>41.6</v>
      </c>
      <c r="W1801">
        <v>17</v>
      </c>
      <c r="Y1801" t="s">
        <v>5617</v>
      </c>
      <c r="Z1801">
        <v>1E-4</v>
      </c>
      <c r="AA1801">
        <v>2.0000000000000001E-4</v>
      </c>
      <c r="AB1801">
        <v>4.7999999999999996E-3</v>
      </c>
      <c r="AC1801">
        <v>5.3900000000000003E-2</v>
      </c>
      <c r="AD1801" t="s">
        <v>606</v>
      </c>
      <c r="AE1801">
        <v>0.93510000000000004</v>
      </c>
      <c r="AF1801">
        <v>5.7999999999999996E-3</v>
      </c>
      <c r="AG1801">
        <v>1E-4</v>
      </c>
      <c r="AH1801" t="s">
        <v>607</v>
      </c>
      <c r="AI1801" t="s">
        <v>607</v>
      </c>
      <c r="AJ1801" t="s">
        <v>606</v>
      </c>
      <c r="AK1801" t="s">
        <v>606</v>
      </c>
      <c r="AL1801">
        <v>0</v>
      </c>
      <c r="AM1801">
        <v>0</v>
      </c>
      <c r="AN1801">
        <v>0</v>
      </c>
      <c r="AO1801">
        <v>0</v>
      </c>
      <c r="AP1801">
        <v>0</v>
      </c>
      <c r="BK1801">
        <v>0</v>
      </c>
      <c r="BL1801">
        <v>0</v>
      </c>
      <c r="BM1801">
        <v>0</v>
      </c>
      <c r="BN1801">
        <v>0</v>
      </c>
      <c r="BO1801">
        <v>0</v>
      </c>
      <c r="BP1801">
        <v>0</v>
      </c>
      <c r="BQ1801">
        <v>0</v>
      </c>
      <c r="BR1801">
        <v>0</v>
      </c>
      <c r="BS1801">
        <v>0</v>
      </c>
      <c r="BT1801">
        <v>0</v>
      </c>
      <c r="BU1801">
        <v>0</v>
      </c>
      <c r="BV1801">
        <v>0.61199999999999999</v>
      </c>
      <c r="BW1801">
        <v>0.75006720000000005</v>
      </c>
      <c r="BX1801">
        <v>17.7</v>
      </c>
      <c r="BY1801">
        <v>4743.5</v>
      </c>
      <c r="BZ1801">
        <v>197</v>
      </c>
      <c r="CB1801">
        <v>78.099999999999994</v>
      </c>
      <c r="CC1801">
        <v>2.6965904190000001</v>
      </c>
      <c r="CD1801">
        <v>2.6942983169999999</v>
      </c>
      <c r="CE1801">
        <v>139.97999999999999</v>
      </c>
      <c r="CF1801" t="s">
        <v>609</v>
      </c>
      <c r="CG1801">
        <v>0</v>
      </c>
      <c r="CH1801" t="s">
        <v>6070</v>
      </c>
      <c r="CJ1801" t="s">
        <v>6071</v>
      </c>
      <c r="CW1801" t="s">
        <v>6055</v>
      </c>
      <c r="CX1801">
        <v>0</v>
      </c>
      <c r="CY1801" t="s">
        <v>677</v>
      </c>
      <c r="DB1801">
        <v>1</v>
      </c>
    </row>
    <row r="1802" spans="1:106" hidden="1">
      <c r="C1802" t="s">
        <v>6041</v>
      </c>
      <c r="D1802" t="s">
        <v>592</v>
      </c>
      <c r="E1802" t="s">
        <v>614</v>
      </c>
      <c r="F1802" t="s">
        <v>594</v>
      </c>
      <c r="G1802" t="s">
        <v>6072</v>
      </c>
      <c r="H1802">
        <v>20563</v>
      </c>
      <c r="I1802" t="s">
        <v>616</v>
      </c>
      <c r="J1802" t="s">
        <v>3635</v>
      </c>
      <c r="L1802" t="s">
        <v>617</v>
      </c>
      <c r="M1802" t="s">
        <v>4978</v>
      </c>
      <c r="N1802" t="s">
        <v>6050</v>
      </c>
      <c r="O1802" t="s">
        <v>6051</v>
      </c>
      <c r="P1802" t="s">
        <v>6052</v>
      </c>
      <c r="Q1802" t="s">
        <v>6044</v>
      </c>
      <c r="R1802">
        <v>1060</v>
      </c>
      <c r="S1802">
        <v>1060</v>
      </c>
      <c r="T1802">
        <v>911</v>
      </c>
      <c r="U1802">
        <v>42</v>
      </c>
      <c r="V1802">
        <v>42</v>
      </c>
      <c r="W1802">
        <v>17</v>
      </c>
      <c r="Y1802" t="s">
        <v>6073</v>
      </c>
      <c r="Z1802" t="s">
        <v>607</v>
      </c>
      <c r="AA1802">
        <v>2.0000000000000001E-4</v>
      </c>
      <c r="AB1802">
        <v>4.8999999999999998E-3</v>
      </c>
      <c r="AC1802">
        <v>5.0099999999999999E-2</v>
      </c>
      <c r="AD1802" t="s">
        <v>606</v>
      </c>
      <c r="AE1802">
        <v>0.93879999999999997</v>
      </c>
      <c r="AF1802">
        <v>5.7999999999999996E-3</v>
      </c>
      <c r="AG1802">
        <v>2.0000000000000001E-4</v>
      </c>
      <c r="AH1802" t="s">
        <v>607</v>
      </c>
      <c r="AI1802" t="s">
        <v>607</v>
      </c>
      <c r="AJ1802" t="s">
        <v>606</v>
      </c>
      <c r="AK1802" t="s">
        <v>606</v>
      </c>
      <c r="AL1802">
        <v>0</v>
      </c>
      <c r="AM1802">
        <v>0</v>
      </c>
      <c r="AN1802">
        <v>0</v>
      </c>
      <c r="AO1802">
        <v>0</v>
      </c>
      <c r="AP1802">
        <v>0</v>
      </c>
      <c r="AQ1802" t="s">
        <v>606</v>
      </c>
      <c r="AR1802" t="s">
        <v>606</v>
      </c>
      <c r="AS1802" t="s">
        <v>607</v>
      </c>
      <c r="AT1802" t="s">
        <v>606</v>
      </c>
      <c r="AU1802" t="s">
        <v>606</v>
      </c>
      <c r="BK1802">
        <v>0</v>
      </c>
      <c r="BL1802">
        <v>0</v>
      </c>
      <c r="BM1802">
        <v>0</v>
      </c>
      <c r="BN1802">
        <v>0</v>
      </c>
      <c r="BO1802">
        <v>0</v>
      </c>
      <c r="BP1802">
        <v>0</v>
      </c>
      <c r="BQ1802">
        <v>0</v>
      </c>
      <c r="BR1802">
        <v>0</v>
      </c>
      <c r="BS1802">
        <v>0</v>
      </c>
      <c r="BT1802">
        <v>0</v>
      </c>
      <c r="BU1802">
        <v>0</v>
      </c>
      <c r="BV1802">
        <v>0.60799999999999998</v>
      </c>
      <c r="BW1802">
        <v>0.74516479999999996</v>
      </c>
      <c r="BX1802">
        <v>17.600000000000001</v>
      </c>
      <c r="BY1802">
        <v>4732.7</v>
      </c>
      <c r="BZ1802">
        <v>196.6</v>
      </c>
      <c r="CB1802">
        <v>127.6</v>
      </c>
      <c r="CC1802">
        <v>4.405697022</v>
      </c>
      <c r="CD1802">
        <v>4.4019521800000003</v>
      </c>
      <c r="CE1802">
        <v>245.23</v>
      </c>
      <c r="CF1802" t="s">
        <v>609</v>
      </c>
      <c r="CG1802">
        <v>0</v>
      </c>
      <c r="CH1802" t="s">
        <v>6046</v>
      </c>
      <c r="CJ1802" t="s">
        <v>3639</v>
      </c>
      <c r="CW1802" t="s">
        <v>6055</v>
      </c>
      <c r="CX1802">
        <v>0</v>
      </c>
      <c r="CY1802" t="s">
        <v>677</v>
      </c>
      <c r="DB1802">
        <v>1</v>
      </c>
    </row>
    <row r="1803" spans="1:106" hidden="1">
      <c r="B1803">
        <v>52717</v>
      </c>
      <c r="C1803" t="s">
        <v>5548</v>
      </c>
      <c r="D1803" t="s">
        <v>592</v>
      </c>
      <c r="E1803" t="s">
        <v>3163</v>
      </c>
      <c r="F1803" t="s">
        <v>594</v>
      </c>
      <c r="G1803" t="s">
        <v>6074</v>
      </c>
      <c r="H1803">
        <v>19288</v>
      </c>
      <c r="I1803" t="s">
        <v>616</v>
      </c>
      <c r="J1803" t="s">
        <v>667</v>
      </c>
      <c r="L1803" t="s">
        <v>874</v>
      </c>
      <c r="N1803" t="s">
        <v>6075</v>
      </c>
      <c r="O1803" t="s">
        <v>6076</v>
      </c>
      <c r="P1803" t="s">
        <v>6077</v>
      </c>
      <c r="Q1803" t="s">
        <v>5350</v>
      </c>
      <c r="R1803">
        <v>4200</v>
      </c>
      <c r="S1803">
        <v>4200</v>
      </c>
      <c r="T1803">
        <v>3949</v>
      </c>
      <c r="U1803">
        <v>24</v>
      </c>
      <c r="V1803">
        <v>24</v>
      </c>
      <c r="W1803">
        <v>21</v>
      </c>
      <c r="Y1803" t="s">
        <v>4562</v>
      </c>
      <c r="Z1803" t="s">
        <v>607</v>
      </c>
      <c r="AA1803">
        <v>1E-4</v>
      </c>
      <c r="AB1803">
        <v>2.5000000000000001E-3</v>
      </c>
      <c r="AC1803">
        <v>2.3800000000000002E-2</v>
      </c>
      <c r="AD1803">
        <v>8.5000000000000006E-3</v>
      </c>
      <c r="AE1803">
        <v>0.81589999999999996</v>
      </c>
      <c r="AF1803">
        <v>8.3299999999999999E-2</v>
      </c>
      <c r="AG1803">
        <v>3.5999999999999997E-2</v>
      </c>
      <c r="AH1803">
        <v>6.0000000000000001E-3</v>
      </c>
      <c r="AI1803">
        <v>1.12E-2</v>
      </c>
      <c r="AJ1803">
        <v>3.5999999999999999E-3</v>
      </c>
      <c r="AK1803">
        <v>3.5999999999999999E-3</v>
      </c>
      <c r="AL1803">
        <v>1.6199999999999999E-3</v>
      </c>
      <c r="AM1803">
        <v>2.9999999999999997E-4</v>
      </c>
      <c r="AN1803">
        <v>6.6E-4</v>
      </c>
      <c r="AO1803">
        <v>0</v>
      </c>
      <c r="AP1803">
        <v>0</v>
      </c>
      <c r="AQ1803" t="s">
        <v>606</v>
      </c>
      <c r="AR1803" t="s">
        <v>607</v>
      </c>
      <c r="AS1803" t="s">
        <v>607</v>
      </c>
      <c r="AT1803" t="s">
        <v>606</v>
      </c>
      <c r="AU1803" t="s">
        <v>606</v>
      </c>
      <c r="BK1803">
        <v>2.3000000000000001E-4</v>
      </c>
      <c r="BL1803">
        <v>6.9999999999999994E-5</v>
      </c>
      <c r="BM1803">
        <v>2.0000000000000001E-4</v>
      </c>
      <c r="BN1803">
        <v>0</v>
      </c>
      <c r="BO1803">
        <v>0</v>
      </c>
      <c r="BP1803">
        <v>0</v>
      </c>
      <c r="BQ1803">
        <v>0</v>
      </c>
      <c r="BR1803">
        <v>1.2099999999999999E-3</v>
      </c>
      <c r="BS1803">
        <v>3.8999999999999999E-4</v>
      </c>
      <c r="BT1803">
        <v>4.8000000000000001E-4</v>
      </c>
      <c r="BU1803">
        <v>3.4000000000000002E-4</v>
      </c>
      <c r="BV1803">
        <v>0.71399999999999997</v>
      </c>
      <c r="BW1803">
        <v>0.87507840000000003</v>
      </c>
      <c r="BX1803">
        <v>20.6</v>
      </c>
      <c r="BY1803">
        <v>4677.8</v>
      </c>
      <c r="BZ1803">
        <v>218.5</v>
      </c>
      <c r="CB1803">
        <v>94.7</v>
      </c>
      <c r="CC1803">
        <v>3.2697453599999999</v>
      </c>
      <c r="CD1803">
        <v>3.2669660770000002</v>
      </c>
      <c r="CE1803">
        <v>188.55</v>
      </c>
      <c r="CF1803" t="s">
        <v>673</v>
      </c>
      <c r="CG1803">
        <v>8500</v>
      </c>
      <c r="CH1803" t="s">
        <v>674</v>
      </c>
      <c r="CI1803" t="s">
        <v>157</v>
      </c>
      <c r="CJ1803" t="s">
        <v>675</v>
      </c>
      <c r="CW1803" t="s">
        <v>6078</v>
      </c>
      <c r="CX1803">
        <v>7700</v>
      </c>
      <c r="CY1803" t="s">
        <v>677</v>
      </c>
      <c r="DB1803">
        <v>1</v>
      </c>
    </row>
    <row r="1804" spans="1:106" hidden="1">
      <c r="B1804">
        <v>52717</v>
      </c>
      <c r="C1804" t="s">
        <v>5548</v>
      </c>
      <c r="D1804" t="s">
        <v>592</v>
      </c>
      <c r="E1804" t="s">
        <v>3163</v>
      </c>
      <c r="F1804" t="s">
        <v>594</v>
      </c>
      <c r="G1804" t="s">
        <v>6079</v>
      </c>
      <c r="H1804">
        <v>17746</v>
      </c>
      <c r="I1804" t="s">
        <v>616</v>
      </c>
      <c r="J1804" t="s">
        <v>667</v>
      </c>
      <c r="L1804" t="s">
        <v>874</v>
      </c>
      <c r="N1804" t="s">
        <v>6080</v>
      </c>
      <c r="O1804" t="s">
        <v>6081</v>
      </c>
      <c r="P1804" t="s">
        <v>6082</v>
      </c>
      <c r="Q1804" t="s">
        <v>5350</v>
      </c>
      <c r="R1804">
        <v>5200</v>
      </c>
      <c r="S1804">
        <v>5200</v>
      </c>
      <c r="T1804">
        <v>3950</v>
      </c>
      <c r="U1804">
        <v>27</v>
      </c>
      <c r="V1804">
        <v>27</v>
      </c>
      <c r="W1804">
        <v>22</v>
      </c>
      <c r="Y1804" t="s">
        <v>4562</v>
      </c>
      <c r="Z1804" t="s">
        <v>607</v>
      </c>
      <c r="AA1804">
        <v>1E-4</v>
      </c>
      <c r="AB1804">
        <v>2.3999999999999998E-3</v>
      </c>
      <c r="AC1804">
        <v>2.47E-2</v>
      </c>
      <c r="AD1804">
        <v>9.7000000000000003E-3</v>
      </c>
      <c r="AE1804">
        <v>0.81520000000000004</v>
      </c>
      <c r="AF1804">
        <v>8.1699999999999995E-2</v>
      </c>
      <c r="AG1804">
        <v>3.4700000000000002E-2</v>
      </c>
      <c r="AH1804">
        <v>6.0000000000000001E-3</v>
      </c>
      <c r="AI1804">
        <v>1.09E-2</v>
      </c>
      <c r="AJ1804">
        <v>3.5000000000000001E-3</v>
      </c>
      <c r="AK1804">
        <v>3.5999999999999999E-3</v>
      </c>
      <c r="AL1804">
        <v>1.7600000000000001E-3</v>
      </c>
      <c r="AM1804">
        <v>4.0000000000000002E-4</v>
      </c>
      <c r="AN1804">
        <v>1.31E-3</v>
      </c>
      <c r="AO1804">
        <v>1.2E-4</v>
      </c>
      <c r="AP1804">
        <v>0</v>
      </c>
      <c r="AQ1804" t="s">
        <v>606</v>
      </c>
      <c r="AR1804" t="s">
        <v>607</v>
      </c>
      <c r="AS1804" t="s">
        <v>606</v>
      </c>
      <c r="AT1804" t="s">
        <v>606</v>
      </c>
      <c r="AU1804" t="s">
        <v>606</v>
      </c>
      <c r="BK1804">
        <v>3.4000000000000002E-4</v>
      </c>
      <c r="BL1804">
        <v>6.9999999999999994E-5</v>
      </c>
      <c r="BM1804">
        <v>4.2000000000000002E-4</v>
      </c>
      <c r="BN1804">
        <v>1.0000000000000001E-5</v>
      </c>
      <c r="BO1804">
        <v>1.0000000000000001E-5</v>
      </c>
      <c r="BP1804">
        <v>6.0000000000000002E-5</v>
      </c>
      <c r="BQ1804">
        <v>0</v>
      </c>
      <c r="BR1804">
        <v>1.3699999999999999E-3</v>
      </c>
      <c r="BS1804">
        <v>4.4999999999999999E-4</v>
      </c>
      <c r="BT1804">
        <v>6.0999999999999997E-4</v>
      </c>
      <c r="BU1804">
        <v>5.6999999999999998E-4</v>
      </c>
      <c r="BV1804">
        <v>0.71799999999999997</v>
      </c>
      <c r="BW1804">
        <v>0.87998080000000001</v>
      </c>
      <c r="BX1804">
        <v>20.7</v>
      </c>
      <c r="BY1804">
        <v>4683.7</v>
      </c>
      <c r="BZ1804">
        <v>219</v>
      </c>
      <c r="CB1804">
        <v>96.3</v>
      </c>
      <c r="CC1804">
        <v>3.32498921</v>
      </c>
      <c r="CD1804">
        <v>3.3221629689999999</v>
      </c>
      <c r="CE1804">
        <v>191.36</v>
      </c>
      <c r="CF1804" t="s">
        <v>673</v>
      </c>
      <c r="CG1804">
        <v>9700</v>
      </c>
      <c r="CH1804" t="s">
        <v>674</v>
      </c>
      <c r="CI1804" t="s">
        <v>157</v>
      </c>
      <c r="CJ1804" t="s">
        <v>675</v>
      </c>
      <c r="CW1804" t="s">
        <v>6083</v>
      </c>
      <c r="CX1804">
        <v>6200</v>
      </c>
      <c r="CY1804" t="s">
        <v>677</v>
      </c>
      <c r="DB1804">
        <v>1</v>
      </c>
    </row>
    <row r="1805" spans="1:106" hidden="1">
      <c r="B1805">
        <v>79040</v>
      </c>
      <c r="C1805" t="s">
        <v>5163</v>
      </c>
      <c r="D1805" t="s">
        <v>592</v>
      </c>
      <c r="E1805" t="s">
        <v>3163</v>
      </c>
      <c r="F1805" t="s">
        <v>594</v>
      </c>
      <c r="G1805" t="s">
        <v>6084</v>
      </c>
      <c r="H1805">
        <v>20479</v>
      </c>
      <c r="I1805" t="s">
        <v>616</v>
      </c>
      <c r="J1805" t="s">
        <v>1302</v>
      </c>
      <c r="L1805" t="s">
        <v>617</v>
      </c>
      <c r="N1805" t="s">
        <v>6085</v>
      </c>
      <c r="O1805" t="s">
        <v>6080</v>
      </c>
      <c r="P1805" t="s">
        <v>6086</v>
      </c>
      <c r="Q1805" t="s">
        <v>4009</v>
      </c>
      <c r="R1805">
        <v>6700</v>
      </c>
      <c r="S1805">
        <v>6700</v>
      </c>
      <c r="T1805">
        <v>5793</v>
      </c>
      <c r="U1805">
        <v>24</v>
      </c>
      <c r="V1805">
        <v>24</v>
      </c>
      <c r="W1805">
        <v>22</v>
      </c>
      <c r="Z1805">
        <v>1E-4</v>
      </c>
      <c r="AA1805">
        <v>2.9999999999999997E-4</v>
      </c>
      <c r="AB1805">
        <v>7.1000000000000004E-3</v>
      </c>
      <c r="AC1805">
        <v>1.2800000000000001E-2</v>
      </c>
      <c r="AD1805" t="s">
        <v>606</v>
      </c>
      <c r="AE1805">
        <v>0.97219999999999995</v>
      </c>
      <c r="AF1805">
        <v>6.1999999999999998E-3</v>
      </c>
      <c r="AG1805">
        <v>6.9999999999999999E-4</v>
      </c>
      <c r="AH1805">
        <v>2.0000000000000001E-4</v>
      </c>
      <c r="AI1805">
        <v>1E-4</v>
      </c>
      <c r="AJ1805">
        <v>1E-4</v>
      </c>
      <c r="AK1805">
        <v>1E-4</v>
      </c>
      <c r="AL1805">
        <v>4.0000000000000003E-5</v>
      </c>
      <c r="AM1805">
        <v>0</v>
      </c>
      <c r="AN1805">
        <v>0</v>
      </c>
      <c r="AO1805">
        <v>0</v>
      </c>
      <c r="AP1805">
        <v>0</v>
      </c>
      <c r="AQ1805" t="s">
        <v>606</v>
      </c>
      <c r="AR1805" t="s">
        <v>606</v>
      </c>
      <c r="AS1805" t="s">
        <v>606</v>
      </c>
      <c r="AT1805" t="s">
        <v>606</v>
      </c>
      <c r="AU1805" t="s">
        <v>606</v>
      </c>
      <c r="BK1805">
        <v>0</v>
      </c>
      <c r="BL1805">
        <v>1.0000000000000001E-5</v>
      </c>
      <c r="BM1805">
        <v>0</v>
      </c>
      <c r="BN1805">
        <v>0</v>
      </c>
      <c r="BO1805">
        <v>0</v>
      </c>
      <c r="BP1805">
        <v>0</v>
      </c>
      <c r="BQ1805">
        <v>0</v>
      </c>
      <c r="BR1805">
        <v>5.0000000000000002E-5</v>
      </c>
      <c r="BS1805">
        <v>0</v>
      </c>
      <c r="BT1805">
        <v>0</v>
      </c>
      <c r="BU1805">
        <v>0</v>
      </c>
      <c r="BV1805">
        <v>0.57499999999999996</v>
      </c>
      <c r="BW1805">
        <v>0.70472000000000001</v>
      </c>
      <c r="BX1805">
        <v>16.600000000000001</v>
      </c>
      <c r="BY1805">
        <v>4625</v>
      </c>
      <c r="BZ1805">
        <v>192.5</v>
      </c>
      <c r="CB1805">
        <v>101.7</v>
      </c>
      <c r="CC1805">
        <v>3.5114372029999998</v>
      </c>
      <c r="CD1805">
        <v>3.508452482</v>
      </c>
      <c r="CE1805">
        <v>206.67</v>
      </c>
      <c r="CF1805" t="s">
        <v>609</v>
      </c>
      <c r="CG1805">
        <v>0</v>
      </c>
      <c r="CH1805" t="s">
        <v>628</v>
      </c>
      <c r="CI1805" t="s">
        <v>5075</v>
      </c>
      <c r="CJ1805" t="s">
        <v>624</v>
      </c>
      <c r="CW1805" t="s">
        <v>5989</v>
      </c>
      <c r="CX1805">
        <v>0</v>
      </c>
      <c r="CY1805" t="s">
        <v>677</v>
      </c>
      <c r="DB1805">
        <v>1</v>
      </c>
    </row>
    <row r="1806" spans="1:106" hidden="1">
      <c r="B1806">
        <v>79041</v>
      </c>
      <c r="C1806" t="s">
        <v>5163</v>
      </c>
      <c r="D1806" t="s">
        <v>592</v>
      </c>
      <c r="E1806" t="s">
        <v>3163</v>
      </c>
      <c r="F1806" t="s">
        <v>594</v>
      </c>
      <c r="G1806" t="s">
        <v>6087</v>
      </c>
      <c r="H1806">
        <v>21654</v>
      </c>
      <c r="I1806" t="s">
        <v>616</v>
      </c>
      <c r="J1806" t="s">
        <v>1302</v>
      </c>
      <c r="L1806" t="s">
        <v>617</v>
      </c>
      <c r="N1806" t="s">
        <v>6085</v>
      </c>
      <c r="O1806" t="s">
        <v>6080</v>
      </c>
      <c r="P1806" t="s">
        <v>6086</v>
      </c>
      <c r="Q1806" t="s">
        <v>3979</v>
      </c>
      <c r="R1806">
        <v>7000</v>
      </c>
      <c r="S1806">
        <v>7000</v>
      </c>
      <c r="T1806">
        <v>5804</v>
      </c>
      <c r="U1806">
        <v>25</v>
      </c>
      <c r="V1806">
        <v>25</v>
      </c>
      <c r="W1806">
        <v>22</v>
      </c>
      <c r="Y1806" t="s">
        <v>6048</v>
      </c>
      <c r="Z1806" t="s">
        <v>607</v>
      </c>
      <c r="AA1806">
        <v>2.9999999999999997E-4</v>
      </c>
      <c r="AB1806">
        <v>6.7000000000000002E-3</v>
      </c>
      <c r="AC1806">
        <v>1.3299999999999999E-2</v>
      </c>
      <c r="AD1806" t="s">
        <v>606</v>
      </c>
      <c r="AE1806">
        <v>0.97240000000000004</v>
      </c>
      <c r="AF1806">
        <v>6.1999999999999998E-3</v>
      </c>
      <c r="AG1806">
        <v>5.0000000000000001E-4</v>
      </c>
      <c r="AH1806">
        <v>1E-4</v>
      </c>
      <c r="AI1806">
        <v>1E-4</v>
      </c>
      <c r="AJ1806">
        <v>1E-4</v>
      </c>
      <c r="AK1806">
        <v>1E-4</v>
      </c>
      <c r="AL1806">
        <v>1.2E-4</v>
      </c>
      <c r="AM1806">
        <v>0</v>
      </c>
      <c r="AN1806">
        <v>0</v>
      </c>
      <c r="AO1806">
        <v>0</v>
      </c>
      <c r="AP1806">
        <v>0</v>
      </c>
      <c r="AQ1806" t="s">
        <v>607</v>
      </c>
      <c r="AR1806" t="s">
        <v>607</v>
      </c>
      <c r="AS1806" t="s">
        <v>607</v>
      </c>
      <c r="AT1806" t="s">
        <v>606</v>
      </c>
      <c r="AU1806" t="s">
        <v>606</v>
      </c>
      <c r="BK1806">
        <v>0</v>
      </c>
      <c r="BL1806">
        <v>2.0000000000000002E-5</v>
      </c>
      <c r="BM1806">
        <v>0</v>
      </c>
      <c r="BN1806">
        <v>0</v>
      </c>
      <c r="BO1806">
        <v>0</v>
      </c>
      <c r="BP1806">
        <v>0</v>
      </c>
      <c r="BQ1806">
        <v>0</v>
      </c>
      <c r="BR1806">
        <v>6.0000000000000002E-5</v>
      </c>
      <c r="BS1806">
        <v>0</v>
      </c>
      <c r="BT1806">
        <v>0</v>
      </c>
      <c r="BU1806">
        <v>0</v>
      </c>
      <c r="BV1806">
        <v>0.57599999999999996</v>
      </c>
      <c r="BW1806">
        <v>0.70594559999999995</v>
      </c>
      <c r="BX1806">
        <v>16.600000000000001</v>
      </c>
      <c r="BY1806">
        <v>4626.8</v>
      </c>
      <c r="BZ1806">
        <v>192.6</v>
      </c>
      <c r="CB1806">
        <v>105.9</v>
      </c>
      <c r="CC1806">
        <v>3.6564523090000001</v>
      </c>
      <c r="CD1806">
        <v>3.6533443249999999</v>
      </c>
      <c r="CE1806">
        <v>214.78</v>
      </c>
      <c r="CF1806" t="s">
        <v>609</v>
      </c>
      <c r="CG1806">
        <v>0</v>
      </c>
      <c r="CH1806" t="s">
        <v>631</v>
      </c>
      <c r="CI1806" t="s">
        <v>5075</v>
      </c>
      <c r="CJ1806" t="s">
        <v>624</v>
      </c>
      <c r="CW1806" t="s">
        <v>5989</v>
      </c>
      <c r="CX1806">
        <v>0</v>
      </c>
      <c r="CY1806" t="s">
        <v>677</v>
      </c>
      <c r="DB1806">
        <v>1</v>
      </c>
    </row>
    <row r="1807" spans="1:106" hidden="1">
      <c r="B1807">
        <v>52717</v>
      </c>
      <c r="C1807" t="s">
        <v>5548</v>
      </c>
      <c r="D1807" t="s">
        <v>592</v>
      </c>
      <c r="E1807" t="s">
        <v>3163</v>
      </c>
      <c r="F1807" t="s">
        <v>594</v>
      </c>
      <c r="G1807" t="s">
        <v>6088</v>
      </c>
      <c r="H1807">
        <v>21053</v>
      </c>
      <c r="I1807" t="s">
        <v>616</v>
      </c>
      <c r="J1807" t="s">
        <v>667</v>
      </c>
      <c r="L1807" t="s">
        <v>874</v>
      </c>
      <c r="N1807" t="s">
        <v>6089</v>
      </c>
      <c r="O1807" t="s">
        <v>6090</v>
      </c>
      <c r="P1807" t="s">
        <v>6091</v>
      </c>
      <c r="Q1807" t="s">
        <v>5350</v>
      </c>
      <c r="R1807">
        <v>4400</v>
      </c>
      <c r="S1807">
        <v>4400</v>
      </c>
      <c r="T1807">
        <v>3536</v>
      </c>
      <c r="U1807">
        <v>26</v>
      </c>
      <c r="V1807">
        <v>26</v>
      </c>
      <c r="W1807">
        <v>24</v>
      </c>
      <c r="Y1807" t="s">
        <v>5933</v>
      </c>
      <c r="Z1807" t="s">
        <v>607</v>
      </c>
      <c r="AA1807">
        <v>1E-4</v>
      </c>
      <c r="AB1807">
        <v>2.3E-3</v>
      </c>
      <c r="AC1807">
        <v>2.4199999999999999E-2</v>
      </c>
      <c r="AD1807">
        <v>1.0500000000000001E-2</v>
      </c>
      <c r="AE1807">
        <v>0.82050000000000001</v>
      </c>
      <c r="AF1807">
        <v>8.0799999999999997E-2</v>
      </c>
      <c r="AG1807">
        <v>3.3000000000000002E-2</v>
      </c>
      <c r="AH1807">
        <v>5.5999999999999999E-3</v>
      </c>
      <c r="AI1807">
        <v>1.03E-2</v>
      </c>
      <c r="AJ1807">
        <v>3.3E-3</v>
      </c>
      <c r="AK1807">
        <v>3.3E-3</v>
      </c>
      <c r="AL1807">
        <v>1.6299999999999999E-3</v>
      </c>
      <c r="AM1807">
        <v>4.8000000000000001E-4</v>
      </c>
      <c r="AN1807">
        <v>8.8000000000000003E-4</v>
      </c>
      <c r="AO1807">
        <v>5.0000000000000002E-5</v>
      </c>
      <c r="AP1807">
        <v>0</v>
      </c>
      <c r="AQ1807" t="s">
        <v>606</v>
      </c>
      <c r="AR1807" t="s">
        <v>607</v>
      </c>
      <c r="AS1807" t="s">
        <v>607</v>
      </c>
      <c r="AT1807" t="s">
        <v>606</v>
      </c>
      <c r="AU1807" t="s">
        <v>606</v>
      </c>
      <c r="BK1807">
        <v>2.5000000000000001E-4</v>
      </c>
      <c r="BL1807">
        <v>6.0000000000000002E-5</v>
      </c>
      <c r="BM1807">
        <v>2.3000000000000001E-4</v>
      </c>
      <c r="BN1807">
        <v>1.0000000000000001E-5</v>
      </c>
      <c r="BO1807">
        <v>1.0000000000000001E-5</v>
      </c>
      <c r="BP1807">
        <v>3.0000000000000001E-5</v>
      </c>
      <c r="BQ1807">
        <v>0</v>
      </c>
      <c r="BR1807">
        <v>1.2099999999999999E-3</v>
      </c>
      <c r="BS1807">
        <v>3.8000000000000002E-4</v>
      </c>
      <c r="BT1807">
        <v>4.8999999999999998E-4</v>
      </c>
      <c r="BU1807">
        <v>3.8999999999999999E-4</v>
      </c>
      <c r="BV1807">
        <v>0.70899999999999996</v>
      </c>
      <c r="BW1807">
        <v>0.86895040000000001</v>
      </c>
      <c r="BX1807">
        <v>20.5</v>
      </c>
      <c r="BY1807">
        <v>4689.7</v>
      </c>
      <c r="BZ1807">
        <v>217.7</v>
      </c>
      <c r="CB1807">
        <v>95.4</v>
      </c>
      <c r="CC1807">
        <v>3.2939145449999998</v>
      </c>
      <c r="CD1807">
        <v>3.2911147170000001</v>
      </c>
      <c r="CE1807">
        <v>189.94</v>
      </c>
      <c r="CF1807" t="s">
        <v>673</v>
      </c>
      <c r="CG1807">
        <v>10500</v>
      </c>
      <c r="CH1807" t="s">
        <v>674</v>
      </c>
      <c r="CI1807" t="s">
        <v>157</v>
      </c>
      <c r="CJ1807" t="s">
        <v>675</v>
      </c>
      <c r="CW1807" t="s">
        <v>6092</v>
      </c>
      <c r="CX1807">
        <v>9000</v>
      </c>
      <c r="CY1807" t="s">
        <v>677</v>
      </c>
      <c r="DB1807">
        <v>1</v>
      </c>
    </row>
    <row r="1808" spans="1:106" hidden="1">
      <c r="A1808" t="str">
        <f t="shared" ref="A1808:A1810" si="24">2&amp;J1808</f>
        <v>200/B-002-F/094-A-14/00</v>
      </c>
      <c r="B1808">
        <v>52680</v>
      </c>
      <c r="C1808" t="s">
        <v>3946</v>
      </c>
      <c r="D1808" t="s">
        <v>592</v>
      </c>
      <c r="E1808" t="s">
        <v>3163</v>
      </c>
      <c r="F1808" t="s">
        <v>594</v>
      </c>
      <c r="G1808" t="s">
        <v>6093</v>
      </c>
      <c r="H1808">
        <v>12709</v>
      </c>
      <c r="I1808" t="s">
        <v>597</v>
      </c>
      <c r="J1808" t="s">
        <v>3068</v>
      </c>
      <c r="K1808">
        <v>2026</v>
      </c>
      <c r="L1808" t="s">
        <v>874</v>
      </c>
      <c r="M1808" t="s">
        <v>3900</v>
      </c>
      <c r="N1808" t="s">
        <v>6089</v>
      </c>
      <c r="O1808" t="s">
        <v>6090</v>
      </c>
      <c r="P1808" t="s">
        <v>6091</v>
      </c>
      <c r="Q1808" t="s">
        <v>642</v>
      </c>
      <c r="R1808">
        <v>420</v>
      </c>
      <c r="S1808">
        <v>420</v>
      </c>
      <c r="T1808">
        <v>377</v>
      </c>
      <c r="U1808">
        <v>13</v>
      </c>
      <c r="V1808">
        <v>13</v>
      </c>
      <c r="W1808">
        <v>23</v>
      </c>
      <c r="Z1808" t="s">
        <v>607</v>
      </c>
      <c r="AA1808">
        <v>1E-4</v>
      </c>
      <c r="AB1808">
        <v>2.5000000000000001E-3</v>
      </c>
      <c r="AC1808">
        <v>2.12E-2</v>
      </c>
      <c r="AD1808">
        <v>7.4999999999999997E-3</v>
      </c>
      <c r="AE1808">
        <v>0.82740000000000002</v>
      </c>
      <c r="AF1808">
        <v>8.0299999999999996E-2</v>
      </c>
      <c r="AG1808">
        <v>3.3099999999999997E-2</v>
      </c>
      <c r="AH1808">
        <v>5.3E-3</v>
      </c>
      <c r="AI1808">
        <v>9.7000000000000003E-3</v>
      </c>
      <c r="AJ1808">
        <v>3.0999999999999999E-3</v>
      </c>
      <c r="AK1808">
        <v>3.0999999999999999E-3</v>
      </c>
      <c r="AL1808">
        <v>2.8999999999999998E-3</v>
      </c>
      <c r="AM1808">
        <v>3.8E-3</v>
      </c>
      <c r="AN1808">
        <v>0</v>
      </c>
      <c r="AO1808">
        <v>0</v>
      </c>
      <c r="AP1808">
        <v>0</v>
      </c>
      <c r="BK1808">
        <v>0</v>
      </c>
      <c r="BL1808">
        <v>0</v>
      </c>
      <c r="BM1808">
        <v>0</v>
      </c>
      <c r="BN1808">
        <v>0</v>
      </c>
      <c r="BO1808">
        <v>0</v>
      </c>
      <c r="BP1808">
        <v>0</v>
      </c>
      <c r="BQ1808">
        <v>0</v>
      </c>
      <c r="BR1808">
        <v>0</v>
      </c>
      <c r="BS1808">
        <v>0</v>
      </c>
      <c r="BT1808">
        <v>0</v>
      </c>
      <c r="BU1808">
        <v>0</v>
      </c>
      <c r="BV1808">
        <v>0.70399999999999996</v>
      </c>
      <c r="BW1808">
        <v>0.86282239999999999</v>
      </c>
      <c r="BX1808">
        <v>20.3</v>
      </c>
      <c r="BY1808">
        <v>4668.6000000000004</v>
      </c>
      <c r="BZ1808">
        <v>216.7</v>
      </c>
      <c r="CB1808">
        <v>94.8</v>
      </c>
      <c r="CC1808">
        <v>3.2731981010000002</v>
      </c>
      <c r="CD1808">
        <v>3.2704158830000001</v>
      </c>
      <c r="CE1808">
        <v>187.36</v>
      </c>
      <c r="CF1808" t="s">
        <v>673</v>
      </c>
      <c r="CG1808">
        <v>7500</v>
      </c>
      <c r="CH1808" t="s">
        <v>5407</v>
      </c>
      <c r="CJ1808" t="s">
        <v>3072</v>
      </c>
      <c r="CU1808">
        <v>735</v>
      </c>
      <c r="CV1808">
        <v>731.3</v>
      </c>
      <c r="CW1808" t="s">
        <v>6092</v>
      </c>
      <c r="CX1808">
        <v>3900</v>
      </c>
      <c r="CY1808" t="s">
        <v>677</v>
      </c>
      <c r="DB1808">
        <v>1</v>
      </c>
    </row>
    <row r="1809" spans="1:106" hidden="1">
      <c r="A1809" t="str">
        <f t="shared" si="24"/>
        <v>200/B-044-F/094-A-14/00</v>
      </c>
      <c r="B1809">
        <v>52683</v>
      </c>
      <c r="C1809" t="s">
        <v>4063</v>
      </c>
      <c r="D1809" t="s">
        <v>592</v>
      </c>
      <c r="E1809" t="s">
        <v>3163</v>
      </c>
      <c r="F1809" t="s">
        <v>594</v>
      </c>
      <c r="G1809" t="s">
        <v>6094</v>
      </c>
      <c r="H1809">
        <v>10586</v>
      </c>
      <c r="I1809" t="s">
        <v>597</v>
      </c>
      <c r="J1809" t="s">
        <v>3076</v>
      </c>
      <c r="K1809">
        <v>1799</v>
      </c>
      <c r="L1809" t="s">
        <v>864</v>
      </c>
      <c r="M1809" t="s">
        <v>4065</v>
      </c>
      <c r="N1809" t="s">
        <v>6089</v>
      </c>
      <c r="O1809" t="s">
        <v>6090</v>
      </c>
      <c r="P1809" t="s">
        <v>6091</v>
      </c>
      <c r="Q1809" t="s">
        <v>642</v>
      </c>
      <c r="R1809">
        <v>570</v>
      </c>
      <c r="S1809">
        <v>570</v>
      </c>
      <c r="T1809">
        <v>388</v>
      </c>
      <c r="U1809">
        <v>27</v>
      </c>
      <c r="V1809">
        <v>27</v>
      </c>
      <c r="W1809">
        <v>24</v>
      </c>
      <c r="Z1809">
        <v>1E-4</v>
      </c>
      <c r="AA1809">
        <v>2.0000000000000001E-4</v>
      </c>
      <c r="AB1809">
        <v>4.1000000000000003E-3</v>
      </c>
      <c r="AC1809">
        <v>1.1299999999999999E-2</v>
      </c>
      <c r="AD1809">
        <v>5.9999999999999995E-4</v>
      </c>
      <c r="AE1809">
        <v>0.77259999999999995</v>
      </c>
      <c r="AF1809">
        <v>9.2600000000000002E-2</v>
      </c>
      <c r="AG1809">
        <v>5.2499999999999998E-2</v>
      </c>
      <c r="AH1809">
        <v>7.1999999999999998E-3</v>
      </c>
      <c r="AI1809">
        <v>1.7999999999999999E-2</v>
      </c>
      <c r="AJ1809">
        <v>5.8999999999999999E-3</v>
      </c>
      <c r="AK1809">
        <v>7.3000000000000001E-3</v>
      </c>
      <c r="AL1809">
        <v>8.8999999999999999E-3</v>
      </c>
      <c r="AM1809">
        <v>1.8700000000000001E-2</v>
      </c>
      <c r="AN1809">
        <v>0</v>
      </c>
      <c r="AO1809">
        <v>0</v>
      </c>
      <c r="AP1809">
        <v>0</v>
      </c>
      <c r="BK1809">
        <v>0</v>
      </c>
      <c r="BL1809">
        <v>0</v>
      </c>
      <c r="BM1809">
        <v>0</v>
      </c>
      <c r="BN1809">
        <v>0</v>
      </c>
      <c r="BO1809">
        <v>0</v>
      </c>
      <c r="BP1809">
        <v>0</v>
      </c>
      <c r="BQ1809">
        <v>0</v>
      </c>
      <c r="BR1809">
        <v>0</v>
      </c>
      <c r="BS1809">
        <v>0</v>
      </c>
      <c r="BT1809">
        <v>0</v>
      </c>
      <c r="BU1809">
        <v>0</v>
      </c>
      <c r="BV1809">
        <v>0.80200000000000005</v>
      </c>
      <c r="BW1809">
        <v>0.9829312</v>
      </c>
      <c r="BX1809">
        <v>23.1</v>
      </c>
      <c r="BY1809">
        <v>4559.8</v>
      </c>
      <c r="BZ1809">
        <v>230.8</v>
      </c>
      <c r="CB1809">
        <v>96.5</v>
      </c>
      <c r="CC1809">
        <v>3.331894691</v>
      </c>
      <c r="CD1809">
        <v>3.3290625810000001</v>
      </c>
      <c r="CE1809">
        <v>192.89</v>
      </c>
      <c r="CF1809" t="s">
        <v>609</v>
      </c>
      <c r="CG1809">
        <v>550</v>
      </c>
      <c r="CH1809" t="s">
        <v>5402</v>
      </c>
      <c r="CJ1809" t="s">
        <v>3078</v>
      </c>
      <c r="CU1809">
        <v>771</v>
      </c>
      <c r="CV1809">
        <v>767</v>
      </c>
      <c r="CW1809" t="s">
        <v>6092</v>
      </c>
      <c r="CX1809">
        <v>0</v>
      </c>
      <c r="CY1809" t="s">
        <v>677</v>
      </c>
      <c r="DB1809">
        <v>1</v>
      </c>
    </row>
    <row r="1810" spans="1:106" hidden="1">
      <c r="A1810" t="str">
        <f t="shared" si="24"/>
        <v>200/C-022-F/094-A-14/00</v>
      </c>
      <c r="B1810">
        <v>52739</v>
      </c>
      <c r="C1810" t="s">
        <v>3940</v>
      </c>
      <c r="D1810" t="s">
        <v>592</v>
      </c>
      <c r="E1810" t="s">
        <v>3163</v>
      </c>
      <c r="F1810" t="s">
        <v>594</v>
      </c>
      <c r="G1810" t="s">
        <v>6095</v>
      </c>
      <c r="H1810">
        <v>16699</v>
      </c>
      <c r="I1810" t="s">
        <v>597</v>
      </c>
      <c r="J1810" t="s">
        <v>3942</v>
      </c>
      <c r="K1810">
        <v>1753</v>
      </c>
      <c r="L1810" t="s">
        <v>874</v>
      </c>
      <c r="M1810" t="s">
        <v>3943</v>
      </c>
      <c r="N1810" t="s">
        <v>6089</v>
      </c>
      <c r="O1810" t="s">
        <v>6090</v>
      </c>
      <c r="P1810" t="s">
        <v>6091</v>
      </c>
      <c r="Q1810" t="s">
        <v>642</v>
      </c>
      <c r="R1810">
        <v>450</v>
      </c>
      <c r="S1810">
        <v>450</v>
      </c>
      <c r="T1810">
        <v>344</v>
      </c>
      <c r="U1810">
        <v>28</v>
      </c>
      <c r="V1810">
        <v>28</v>
      </c>
      <c r="W1810">
        <v>21</v>
      </c>
      <c r="Y1810" t="s">
        <v>6096</v>
      </c>
      <c r="Z1810" t="s">
        <v>607</v>
      </c>
      <c r="AA1810">
        <v>1E-4</v>
      </c>
      <c r="AB1810">
        <v>3.0999999999999999E-3</v>
      </c>
      <c r="AC1810">
        <v>2.0299999999999999E-2</v>
      </c>
      <c r="AD1810">
        <v>7.0000000000000001E-3</v>
      </c>
      <c r="AE1810">
        <v>0.81989999999999996</v>
      </c>
      <c r="AF1810">
        <v>8.3199999999999996E-2</v>
      </c>
      <c r="AG1810">
        <v>3.85E-2</v>
      </c>
      <c r="AH1810">
        <v>5.4000000000000003E-3</v>
      </c>
      <c r="AI1810">
        <v>1.0200000000000001E-2</v>
      </c>
      <c r="AJ1810">
        <v>3.3E-3</v>
      </c>
      <c r="AK1810">
        <v>3.3E-3</v>
      </c>
      <c r="AL1810">
        <v>2.7000000000000001E-3</v>
      </c>
      <c r="AM1810">
        <v>3.0000000000000001E-3</v>
      </c>
      <c r="AN1810">
        <v>0</v>
      </c>
      <c r="AO1810">
        <v>0</v>
      </c>
      <c r="AP1810">
        <v>0</v>
      </c>
      <c r="BK1810">
        <v>0</v>
      </c>
      <c r="BL1810">
        <v>0</v>
      </c>
      <c r="BM1810">
        <v>0</v>
      </c>
      <c r="BN1810">
        <v>0</v>
      </c>
      <c r="BO1810">
        <v>0</v>
      </c>
      <c r="BP1810">
        <v>0</v>
      </c>
      <c r="BQ1810">
        <v>0</v>
      </c>
      <c r="BR1810">
        <v>0</v>
      </c>
      <c r="BS1810">
        <v>0</v>
      </c>
      <c r="BT1810">
        <v>0</v>
      </c>
      <c r="BU1810">
        <v>0</v>
      </c>
      <c r="BV1810">
        <v>0.70899999999999996</v>
      </c>
      <c r="BW1810">
        <v>0.86895040000000001</v>
      </c>
      <c r="BX1810">
        <v>20.5</v>
      </c>
      <c r="BY1810">
        <v>4662.3</v>
      </c>
      <c r="BZ1810">
        <v>217.7</v>
      </c>
      <c r="CB1810">
        <v>95.5</v>
      </c>
      <c r="CC1810">
        <v>3.297367285</v>
      </c>
      <c r="CD1810">
        <v>3.294564523</v>
      </c>
      <c r="CE1810">
        <v>189.71</v>
      </c>
      <c r="CF1810" t="s">
        <v>673</v>
      </c>
      <c r="CG1810">
        <v>7000</v>
      </c>
      <c r="CH1810" t="s">
        <v>5420</v>
      </c>
      <c r="CJ1810" t="s">
        <v>3945</v>
      </c>
      <c r="CL1810">
        <v>1121</v>
      </c>
      <c r="CM1810">
        <v>1151.5</v>
      </c>
      <c r="CU1810">
        <v>786.5</v>
      </c>
      <c r="CV1810">
        <v>782.3</v>
      </c>
      <c r="CW1810" t="s">
        <v>6092</v>
      </c>
      <c r="CX1810">
        <v>6000</v>
      </c>
      <c r="CY1810" t="s">
        <v>677</v>
      </c>
      <c r="DB1810">
        <v>1</v>
      </c>
    </row>
    <row r="1811" spans="1:106" hidden="1">
      <c r="B1811">
        <v>79044</v>
      </c>
      <c r="C1811" t="s">
        <v>2139</v>
      </c>
      <c r="D1811" t="s">
        <v>592</v>
      </c>
      <c r="E1811" t="s">
        <v>3163</v>
      </c>
      <c r="F1811" t="s">
        <v>594</v>
      </c>
      <c r="G1811" t="s">
        <v>6097</v>
      </c>
      <c r="H1811">
        <v>18313</v>
      </c>
      <c r="I1811" t="s">
        <v>616</v>
      </c>
      <c r="J1811" t="s">
        <v>1302</v>
      </c>
      <c r="L1811" t="s">
        <v>617</v>
      </c>
      <c r="N1811" t="s">
        <v>6089</v>
      </c>
      <c r="O1811" t="s">
        <v>6098</v>
      </c>
      <c r="P1811" t="s">
        <v>6099</v>
      </c>
      <c r="Q1811" t="s">
        <v>4012</v>
      </c>
      <c r="R1811">
        <v>30</v>
      </c>
      <c r="S1811">
        <v>30</v>
      </c>
      <c r="T1811">
        <v>16</v>
      </c>
      <c r="U1811">
        <v>23</v>
      </c>
      <c r="V1811">
        <v>23</v>
      </c>
      <c r="W1811">
        <v>21</v>
      </c>
      <c r="Z1811" t="s">
        <v>607</v>
      </c>
      <c r="AA1811" t="s">
        <v>606</v>
      </c>
      <c r="AB1811">
        <v>5.9999999999999995E-4</v>
      </c>
      <c r="AC1811">
        <v>0.99399999999999999</v>
      </c>
      <c r="AD1811">
        <v>5.9999999999999995E-4</v>
      </c>
      <c r="AE1811">
        <v>4.7999999999999996E-3</v>
      </c>
      <c r="AF1811" t="s">
        <v>607</v>
      </c>
      <c r="AG1811" t="s">
        <v>607</v>
      </c>
      <c r="AH1811" t="s">
        <v>607</v>
      </c>
      <c r="AI1811" t="s">
        <v>607</v>
      </c>
      <c r="AJ1811" t="s">
        <v>606</v>
      </c>
      <c r="AK1811" t="s">
        <v>606</v>
      </c>
      <c r="AL1811">
        <v>0</v>
      </c>
      <c r="AM1811">
        <v>0</v>
      </c>
      <c r="AN1811">
        <v>0</v>
      </c>
      <c r="AO1811">
        <v>0</v>
      </c>
      <c r="AP1811">
        <v>0</v>
      </c>
      <c r="AQ1811" t="s">
        <v>607</v>
      </c>
      <c r="AR1811" t="s">
        <v>607</v>
      </c>
      <c r="AS1811" t="s">
        <v>607</v>
      </c>
      <c r="AT1811" t="s">
        <v>606</v>
      </c>
      <c r="AU1811" t="s">
        <v>606</v>
      </c>
      <c r="BK1811">
        <v>0</v>
      </c>
      <c r="BL1811">
        <v>0</v>
      </c>
      <c r="BM1811">
        <v>0</v>
      </c>
      <c r="BN1811">
        <v>0</v>
      </c>
      <c r="BO1811">
        <v>0</v>
      </c>
      <c r="BP1811">
        <v>0</v>
      </c>
      <c r="BQ1811">
        <v>0</v>
      </c>
      <c r="BR1811">
        <v>0</v>
      </c>
      <c r="BS1811">
        <v>0</v>
      </c>
      <c r="BT1811">
        <v>0</v>
      </c>
      <c r="BU1811">
        <v>0</v>
      </c>
      <c r="BV1811">
        <v>1.5229999999999999</v>
      </c>
      <c r="BW1811">
        <v>1.8665887999999999</v>
      </c>
      <c r="BX1811">
        <v>43.9</v>
      </c>
      <c r="BY1811">
        <v>7361.3</v>
      </c>
      <c r="BZ1811">
        <v>303.5</v>
      </c>
      <c r="CB1811">
        <v>123.1</v>
      </c>
      <c r="CC1811">
        <v>4.2503236940000004</v>
      </c>
      <c r="CD1811">
        <v>4.2467109189999999</v>
      </c>
      <c r="CE1811">
        <v>244.87</v>
      </c>
      <c r="CF1811" t="s">
        <v>609</v>
      </c>
      <c r="CG1811">
        <v>600</v>
      </c>
      <c r="CH1811" t="s">
        <v>4014</v>
      </c>
      <c r="CJ1811" t="s">
        <v>624</v>
      </c>
      <c r="CW1811" t="s">
        <v>6100</v>
      </c>
      <c r="CX1811">
        <v>0</v>
      </c>
      <c r="CY1811" t="s">
        <v>677</v>
      </c>
      <c r="DB1811">
        <v>1</v>
      </c>
    </row>
    <row r="1812" spans="1:106" hidden="1">
      <c r="B1812">
        <v>79041</v>
      </c>
      <c r="C1812" t="s">
        <v>5163</v>
      </c>
      <c r="D1812" t="s">
        <v>592</v>
      </c>
      <c r="E1812" t="s">
        <v>3163</v>
      </c>
      <c r="F1812" t="s">
        <v>594</v>
      </c>
      <c r="G1812" t="s">
        <v>6101</v>
      </c>
      <c r="H1812">
        <v>17943</v>
      </c>
      <c r="I1812" t="s">
        <v>616</v>
      </c>
      <c r="J1812" t="s">
        <v>1302</v>
      </c>
      <c r="L1812" t="s">
        <v>617</v>
      </c>
      <c r="N1812" t="s">
        <v>6089</v>
      </c>
      <c r="O1812" t="s">
        <v>6098</v>
      </c>
      <c r="P1812" t="s">
        <v>6102</v>
      </c>
      <c r="Q1812" t="s">
        <v>3979</v>
      </c>
      <c r="R1812">
        <v>6600</v>
      </c>
      <c r="S1812">
        <v>6600</v>
      </c>
      <c r="T1812">
        <v>5582</v>
      </c>
      <c r="U1812">
        <v>19</v>
      </c>
      <c r="V1812">
        <v>19</v>
      </c>
      <c r="W1812">
        <v>20</v>
      </c>
      <c r="Y1812" t="s">
        <v>6048</v>
      </c>
      <c r="Z1812" t="s">
        <v>607</v>
      </c>
      <c r="AA1812">
        <v>2.9999999999999997E-4</v>
      </c>
      <c r="AB1812">
        <v>6.1000000000000004E-3</v>
      </c>
      <c r="AC1812">
        <v>1.14E-2</v>
      </c>
      <c r="AD1812" t="s">
        <v>606</v>
      </c>
      <c r="AE1812">
        <v>0.97440000000000004</v>
      </c>
      <c r="AF1812">
        <v>6.6E-3</v>
      </c>
      <c r="AG1812">
        <v>5.9999999999999995E-4</v>
      </c>
      <c r="AH1812">
        <v>1E-4</v>
      </c>
      <c r="AI1812">
        <v>1E-4</v>
      </c>
      <c r="AJ1812">
        <v>1E-4</v>
      </c>
      <c r="AK1812">
        <v>1E-4</v>
      </c>
      <c r="AL1812">
        <v>1.1E-4</v>
      </c>
      <c r="AM1812">
        <v>0</v>
      </c>
      <c r="AN1812">
        <v>0</v>
      </c>
      <c r="AO1812">
        <v>0</v>
      </c>
      <c r="AP1812">
        <v>0</v>
      </c>
      <c r="AQ1812" t="s">
        <v>606</v>
      </c>
      <c r="AR1812" t="s">
        <v>607</v>
      </c>
      <c r="AS1812" t="s">
        <v>607</v>
      </c>
      <c r="AT1812" t="s">
        <v>606</v>
      </c>
      <c r="AU1812" t="s">
        <v>606</v>
      </c>
      <c r="BK1812">
        <v>0</v>
      </c>
      <c r="BL1812">
        <v>2.0000000000000002E-5</v>
      </c>
      <c r="BM1812">
        <v>0</v>
      </c>
      <c r="BN1812">
        <v>0</v>
      </c>
      <c r="BO1812">
        <v>0</v>
      </c>
      <c r="BP1812">
        <v>0</v>
      </c>
      <c r="BQ1812">
        <v>0</v>
      </c>
      <c r="BR1812">
        <v>6.9999999999999994E-5</v>
      </c>
      <c r="BS1812">
        <v>0</v>
      </c>
      <c r="BT1812">
        <v>0</v>
      </c>
      <c r="BU1812">
        <v>0</v>
      </c>
      <c r="BV1812">
        <v>0.57299999999999995</v>
      </c>
      <c r="BW1812">
        <v>0.70226880000000003</v>
      </c>
      <c r="BX1812">
        <v>16.600000000000001</v>
      </c>
      <c r="BY1812">
        <v>4622.8</v>
      </c>
      <c r="BZ1812">
        <v>192.4</v>
      </c>
      <c r="CB1812">
        <v>98.4</v>
      </c>
      <c r="CC1812">
        <v>3.3974967629999999</v>
      </c>
      <c r="CD1812">
        <v>3.3946088909999999</v>
      </c>
      <c r="CE1812">
        <v>199.13</v>
      </c>
      <c r="CF1812" t="s">
        <v>609</v>
      </c>
      <c r="CG1812">
        <v>0</v>
      </c>
      <c r="CH1812" t="s">
        <v>631</v>
      </c>
      <c r="CI1812" t="s">
        <v>5075</v>
      </c>
      <c r="CJ1812" t="s">
        <v>624</v>
      </c>
      <c r="CW1812" t="s">
        <v>6100</v>
      </c>
      <c r="CX1812">
        <v>0</v>
      </c>
      <c r="CY1812" t="s">
        <v>677</v>
      </c>
      <c r="DB1812">
        <v>1</v>
      </c>
    </row>
    <row r="1813" spans="1:106" hidden="1">
      <c r="B1813">
        <v>79040</v>
      </c>
      <c r="C1813" t="s">
        <v>5163</v>
      </c>
      <c r="D1813" t="s">
        <v>592</v>
      </c>
      <c r="E1813" t="s">
        <v>3163</v>
      </c>
      <c r="F1813" t="s">
        <v>594</v>
      </c>
      <c r="G1813" t="s">
        <v>6103</v>
      </c>
      <c r="H1813">
        <v>11334</v>
      </c>
      <c r="I1813" t="s">
        <v>616</v>
      </c>
      <c r="J1813" t="s">
        <v>1302</v>
      </c>
      <c r="L1813" t="s">
        <v>617</v>
      </c>
      <c r="N1813" t="s">
        <v>6089</v>
      </c>
      <c r="O1813" t="s">
        <v>6098</v>
      </c>
      <c r="P1813" t="s">
        <v>6102</v>
      </c>
      <c r="Q1813" t="s">
        <v>4009</v>
      </c>
      <c r="R1813">
        <v>6500</v>
      </c>
      <c r="S1813">
        <v>6500</v>
      </c>
      <c r="T1813">
        <v>5682</v>
      </c>
      <c r="U1813">
        <v>22</v>
      </c>
      <c r="V1813">
        <v>22</v>
      </c>
      <c r="W1813">
        <v>20</v>
      </c>
      <c r="Y1813" t="s">
        <v>5933</v>
      </c>
      <c r="Z1813" t="s">
        <v>607</v>
      </c>
      <c r="AA1813">
        <v>2.9999999999999997E-4</v>
      </c>
      <c r="AB1813">
        <v>6.1999999999999998E-3</v>
      </c>
      <c r="AC1813">
        <v>1.11E-2</v>
      </c>
      <c r="AD1813" t="s">
        <v>606</v>
      </c>
      <c r="AE1813">
        <v>0.97440000000000004</v>
      </c>
      <c r="AF1813">
        <v>6.6E-3</v>
      </c>
      <c r="AG1813">
        <v>5.9999999999999995E-4</v>
      </c>
      <c r="AH1813">
        <v>2.0000000000000001E-4</v>
      </c>
      <c r="AI1813">
        <v>1E-4</v>
      </c>
      <c r="AJ1813">
        <v>1E-4</v>
      </c>
      <c r="AK1813">
        <v>1E-4</v>
      </c>
      <c r="AL1813">
        <v>8.0000000000000007E-5</v>
      </c>
      <c r="AM1813">
        <v>6.9999999999999994E-5</v>
      </c>
      <c r="AN1813">
        <v>0</v>
      </c>
      <c r="AO1813">
        <v>0</v>
      </c>
      <c r="AP1813">
        <v>0</v>
      </c>
      <c r="AQ1813" t="s">
        <v>606</v>
      </c>
      <c r="AR1813" t="s">
        <v>606</v>
      </c>
      <c r="AS1813" t="s">
        <v>606</v>
      </c>
      <c r="AT1813" t="s">
        <v>606</v>
      </c>
      <c r="AU1813" t="s">
        <v>606</v>
      </c>
      <c r="BK1813">
        <v>0</v>
      </c>
      <c r="BL1813">
        <v>2.0000000000000002E-5</v>
      </c>
      <c r="BM1813">
        <v>0</v>
      </c>
      <c r="BN1813">
        <v>0</v>
      </c>
      <c r="BO1813">
        <v>0</v>
      </c>
      <c r="BP1813">
        <v>0</v>
      </c>
      <c r="BQ1813">
        <v>0</v>
      </c>
      <c r="BR1813">
        <v>1E-4</v>
      </c>
      <c r="BS1813">
        <v>2.0000000000000002E-5</v>
      </c>
      <c r="BT1813">
        <v>1.0000000000000001E-5</v>
      </c>
      <c r="BU1813">
        <v>0</v>
      </c>
      <c r="BV1813">
        <v>0.57399999999999995</v>
      </c>
      <c r="BW1813">
        <v>0.70349439999999996</v>
      </c>
      <c r="BX1813">
        <v>16.600000000000001</v>
      </c>
      <c r="BY1813">
        <v>4621.3999999999996</v>
      </c>
      <c r="BZ1813">
        <v>192.5</v>
      </c>
      <c r="CB1813">
        <v>101</v>
      </c>
      <c r="CC1813">
        <v>3.4872680190000001</v>
      </c>
      <c r="CD1813">
        <v>3.484303841</v>
      </c>
      <c r="CE1813">
        <v>204.09</v>
      </c>
      <c r="CF1813" t="s">
        <v>609</v>
      </c>
      <c r="CG1813">
        <v>0</v>
      </c>
      <c r="CH1813" t="s">
        <v>628</v>
      </c>
      <c r="CI1813" t="s">
        <v>5075</v>
      </c>
      <c r="CJ1813" t="s">
        <v>624</v>
      </c>
      <c r="CW1813" t="s">
        <v>6100</v>
      </c>
      <c r="CX1813">
        <v>0</v>
      </c>
      <c r="CY1813" t="s">
        <v>677</v>
      </c>
      <c r="DB1813">
        <v>1</v>
      </c>
    </row>
    <row r="1814" spans="1:106" hidden="1">
      <c r="B1814">
        <v>85423</v>
      </c>
      <c r="C1814" t="s">
        <v>5069</v>
      </c>
      <c r="D1814" t="s">
        <v>592</v>
      </c>
      <c r="E1814" t="s">
        <v>3163</v>
      </c>
      <c r="F1814" t="s">
        <v>594</v>
      </c>
      <c r="G1814" t="s">
        <v>6104</v>
      </c>
      <c r="H1814">
        <v>9712</v>
      </c>
      <c r="I1814" t="s">
        <v>616</v>
      </c>
      <c r="J1814" t="s">
        <v>917</v>
      </c>
      <c r="K1814">
        <v>7435</v>
      </c>
      <c r="L1814" t="s">
        <v>3184</v>
      </c>
      <c r="M1814" t="s">
        <v>6105</v>
      </c>
      <c r="N1814" t="s">
        <v>6089</v>
      </c>
      <c r="O1814" t="s">
        <v>6090</v>
      </c>
      <c r="P1814" t="s">
        <v>6091</v>
      </c>
      <c r="Q1814" t="s">
        <v>5074</v>
      </c>
      <c r="R1814">
        <v>4200</v>
      </c>
      <c r="S1814">
        <v>4200</v>
      </c>
      <c r="T1814">
        <v>3747</v>
      </c>
      <c r="U1814">
        <v>23</v>
      </c>
      <c r="V1814">
        <v>23</v>
      </c>
      <c r="W1814">
        <v>23</v>
      </c>
      <c r="Y1814" t="s">
        <v>5933</v>
      </c>
      <c r="Z1814">
        <v>1E-4</v>
      </c>
      <c r="AA1814">
        <v>2.9999999999999997E-4</v>
      </c>
      <c r="AB1814">
        <v>8.2000000000000007E-3</v>
      </c>
      <c r="AC1814">
        <v>8.8000000000000005E-3</v>
      </c>
      <c r="AD1814" t="s">
        <v>606</v>
      </c>
      <c r="AE1814">
        <v>0.85089999999999999</v>
      </c>
      <c r="AF1814">
        <v>6.7400000000000002E-2</v>
      </c>
      <c r="AG1814">
        <v>3.7999999999999999E-2</v>
      </c>
      <c r="AH1814">
        <v>5.3E-3</v>
      </c>
      <c r="AI1814">
        <v>1.1599999999999999E-2</v>
      </c>
      <c r="AJ1814">
        <v>2.8E-3</v>
      </c>
      <c r="AK1814">
        <v>3.0999999999999999E-3</v>
      </c>
      <c r="AL1814">
        <v>1.0499999999999999E-3</v>
      </c>
      <c r="AM1814">
        <v>1.7000000000000001E-4</v>
      </c>
      <c r="AN1814">
        <v>3.6999999999999999E-4</v>
      </c>
      <c r="AO1814">
        <v>0</v>
      </c>
      <c r="AP1814">
        <v>0</v>
      </c>
      <c r="AQ1814" t="s">
        <v>606</v>
      </c>
      <c r="AR1814" t="s">
        <v>606</v>
      </c>
      <c r="AS1814" t="s">
        <v>606</v>
      </c>
      <c r="AT1814" t="s">
        <v>606</v>
      </c>
      <c r="AU1814" t="s">
        <v>606</v>
      </c>
      <c r="BK1814">
        <v>1.4999999999999999E-4</v>
      </c>
      <c r="BL1814">
        <v>3.0000000000000001E-5</v>
      </c>
      <c r="BM1814">
        <v>9.0000000000000006E-5</v>
      </c>
      <c r="BN1814">
        <v>0</v>
      </c>
      <c r="BO1814">
        <v>0</v>
      </c>
      <c r="BP1814">
        <v>0</v>
      </c>
      <c r="BQ1814">
        <v>0</v>
      </c>
      <c r="BR1814">
        <v>8.1999999999999998E-4</v>
      </c>
      <c r="BS1814">
        <v>2.7999999999999998E-4</v>
      </c>
      <c r="BT1814">
        <v>2.9999999999999997E-4</v>
      </c>
      <c r="BU1814">
        <v>2.4000000000000001E-4</v>
      </c>
      <c r="BV1814">
        <v>0.68200000000000005</v>
      </c>
      <c r="BW1814">
        <v>0.83585920000000002</v>
      </c>
      <c r="BX1814">
        <v>19.7</v>
      </c>
      <c r="BY1814">
        <v>4590.3</v>
      </c>
      <c r="BZ1814">
        <v>212.2</v>
      </c>
      <c r="CB1814">
        <v>93.1</v>
      </c>
      <c r="CC1814">
        <v>3.2145015109999999</v>
      </c>
      <c r="CD1814">
        <v>3.211769184</v>
      </c>
      <c r="CE1814">
        <v>184.88</v>
      </c>
      <c r="CF1814" t="s">
        <v>609</v>
      </c>
      <c r="CG1814">
        <v>0</v>
      </c>
      <c r="CH1814" t="s">
        <v>3748</v>
      </c>
      <c r="CI1814" t="s">
        <v>5075</v>
      </c>
      <c r="CJ1814" t="s">
        <v>919</v>
      </c>
      <c r="CU1814">
        <v>734</v>
      </c>
      <c r="CV1814">
        <v>729.9</v>
      </c>
      <c r="CW1814" t="s">
        <v>6106</v>
      </c>
      <c r="CX1814">
        <v>0</v>
      </c>
      <c r="CY1814" t="s">
        <v>677</v>
      </c>
      <c r="DB1814">
        <v>1</v>
      </c>
    </row>
    <row r="1815" spans="1:106" hidden="1">
      <c r="A1815" t="str">
        <f t="shared" ref="A1815:A1820" si="25">2&amp;J1815</f>
        <v>200/D-093-K/094-A-11/00</v>
      </c>
      <c r="B1815">
        <v>85444</v>
      </c>
      <c r="C1815" t="s">
        <v>3079</v>
      </c>
      <c r="D1815" t="s">
        <v>592</v>
      </c>
      <c r="E1815" t="s">
        <v>3163</v>
      </c>
      <c r="F1815" t="s">
        <v>594</v>
      </c>
      <c r="G1815" t="s">
        <v>6107</v>
      </c>
      <c r="H1815">
        <v>13587</v>
      </c>
      <c r="I1815" t="s">
        <v>616</v>
      </c>
      <c r="J1815" t="s">
        <v>667</v>
      </c>
      <c r="L1815" t="s">
        <v>864</v>
      </c>
      <c r="N1815" t="s">
        <v>6089</v>
      </c>
      <c r="O1815" t="s">
        <v>6090</v>
      </c>
      <c r="P1815" t="s">
        <v>6102</v>
      </c>
      <c r="Q1815" t="s">
        <v>3742</v>
      </c>
      <c r="R1815">
        <v>21</v>
      </c>
      <c r="S1815">
        <v>21</v>
      </c>
      <c r="T1815">
        <v>33</v>
      </c>
      <c r="U1815">
        <v>15</v>
      </c>
      <c r="V1815">
        <v>15</v>
      </c>
      <c r="W1815">
        <v>22</v>
      </c>
      <c r="Y1815" t="s">
        <v>6108</v>
      </c>
      <c r="Z1815" t="s">
        <v>607</v>
      </c>
      <c r="AA1815">
        <v>1E-4</v>
      </c>
      <c r="AB1815">
        <v>3.5999999999999999E-3</v>
      </c>
      <c r="AC1815">
        <v>2.3400000000000001E-2</v>
      </c>
      <c r="AD1815">
        <v>9.7000000000000003E-3</v>
      </c>
      <c r="AE1815">
        <v>0.81910000000000005</v>
      </c>
      <c r="AF1815">
        <v>8.0500000000000002E-2</v>
      </c>
      <c r="AG1815">
        <v>3.2300000000000002E-2</v>
      </c>
      <c r="AH1815">
        <v>5.8999999999999999E-3</v>
      </c>
      <c r="AI1815">
        <v>1.0500000000000001E-2</v>
      </c>
      <c r="AJ1815">
        <v>3.3999999999999998E-3</v>
      </c>
      <c r="AK1815">
        <v>3.5000000000000001E-3</v>
      </c>
      <c r="AL1815">
        <v>1.81E-3</v>
      </c>
      <c r="AM1815">
        <v>6.2E-4</v>
      </c>
      <c r="AN1815">
        <v>1.1100000000000001E-3</v>
      </c>
      <c r="AO1815">
        <v>0</v>
      </c>
      <c r="AP1815">
        <v>0</v>
      </c>
      <c r="AQ1815" t="s">
        <v>606</v>
      </c>
      <c r="AR1815" t="s">
        <v>606</v>
      </c>
      <c r="AS1815" t="s">
        <v>606</v>
      </c>
      <c r="AT1815" t="s">
        <v>606</v>
      </c>
      <c r="AU1815" t="s">
        <v>606</v>
      </c>
      <c r="BK1815">
        <v>3.3E-4</v>
      </c>
      <c r="BL1815">
        <v>6.9999999999999994E-5</v>
      </c>
      <c r="BM1815">
        <v>4.8999999999999998E-4</v>
      </c>
      <c r="BN1815">
        <v>3.0000000000000001E-5</v>
      </c>
      <c r="BO1815">
        <v>4.0000000000000003E-5</v>
      </c>
      <c r="BP1815">
        <v>1.2999999999999999E-4</v>
      </c>
      <c r="BQ1815">
        <v>0</v>
      </c>
      <c r="BR1815">
        <v>1.5200000000000001E-3</v>
      </c>
      <c r="BS1815">
        <v>4.8000000000000001E-4</v>
      </c>
      <c r="BT1815">
        <v>6.7000000000000002E-4</v>
      </c>
      <c r="BU1815">
        <v>6.9999999999999999E-4</v>
      </c>
      <c r="BV1815">
        <v>0.71499999999999997</v>
      </c>
      <c r="BW1815">
        <v>0.87630399999999997</v>
      </c>
      <c r="BX1815">
        <v>20.6</v>
      </c>
      <c r="BY1815">
        <v>4679.3</v>
      </c>
      <c r="BZ1815">
        <v>218.2</v>
      </c>
      <c r="CB1815">
        <v>95.5</v>
      </c>
      <c r="CC1815">
        <v>3.297367285</v>
      </c>
      <c r="CD1815">
        <v>3.294564523</v>
      </c>
      <c r="CE1815">
        <v>188.88</v>
      </c>
      <c r="CF1815" t="s">
        <v>673</v>
      </c>
      <c r="CG1815">
        <v>9700</v>
      </c>
      <c r="CH1815" t="s">
        <v>3743</v>
      </c>
      <c r="CI1815" t="s">
        <v>5075</v>
      </c>
      <c r="CJ1815" t="s">
        <v>675</v>
      </c>
      <c r="CW1815" t="s">
        <v>6109</v>
      </c>
      <c r="CX1815">
        <v>5300</v>
      </c>
      <c r="CY1815" t="s">
        <v>677</v>
      </c>
      <c r="CZ1815" t="s">
        <v>6099</v>
      </c>
      <c r="DB1815">
        <v>1</v>
      </c>
    </row>
    <row r="1816" spans="1:106" hidden="1">
      <c r="A1816" t="str">
        <f t="shared" si="25"/>
        <v>200/B-078-C/094-A-14/00</v>
      </c>
      <c r="B1816">
        <v>52686</v>
      </c>
      <c r="C1816" t="s">
        <v>3891</v>
      </c>
      <c r="D1816" t="s">
        <v>592</v>
      </c>
      <c r="E1816" t="s">
        <v>3163</v>
      </c>
      <c r="F1816" t="s">
        <v>594</v>
      </c>
      <c r="G1816" t="s">
        <v>6110</v>
      </c>
      <c r="H1816">
        <v>11761</v>
      </c>
      <c r="I1816" t="s">
        <v>597</v>
      </c>
      <c r="J1816" t="s">
        <v>3893</v>
      </c>
      <c r="K1816">
        <v>89</v>
      </c>
      <c r="L1816" t="s">
        <v>864</v>
      </c>
      <c r="M1816" t="s">
        <v>3894</v>
      </c>
      <c r="N1816" t="s">
        <v>6111</v>
      </c>
      <c r="O1816" t="s">
        <v>6112</v>
      </c>
      <c r="P1816" t="s">
        <v>6113</v>
      </c>
      <c r="Q1816" t="s">
        <v>642</v>
      </c>
      <c r="R1816">
        <v>245</v>
      </c>
      <c r="S1816">
        <v>245</v>
      </c>
      <c r="T1816">
        <v>257</v>
      </c>
      <c r="U1816">
        <v>22</v>
      </c>
      <c r="V1816">
        <v>22</v>
      </c>
      <c r="W1816">
        <v>20</v>
      </c>
      <c r="Z1816" t="s">
        <v>607</v>
      </c>
      <c r="AA1816">
        <v>1E-4</v>
      </c>
      <c r="AB1816">
        <v>3.3999999999999998E-3</v>
      </c>
      <c r="AC1816">
        <v>2.3599999999999999E-2</v>
      </c>
      <c r="AD1816">
        <v>7.4000000000000003E-3</v>
      </c>
      <c r="AE1816">
        <v>0.82799999999999996</v>
      </c>
      <c r="AF1816">
        <v>7.9600000000000004E-2</v>
      </c>
      <c r="AG1816">
        <v>3.0499999999999999E-2</v>
      </c>
      <c r="AH1816">
        <v>5.4000000000000003E-3</v>
      </c>
      <c r="AI1816">
        <v>9.5999999999999992E-3</v>
      </c>
      <c r="AJ1816">
        <v>3.0000000000000001E-3</v>
      </c>
      <c r="AK1816">
        <v>2.8999999999999998E-3</v>
      </c>
      <c r="AL1816">
        <v>2.7000000000000001E-3</v>
      </c>
      <c r="AM1816">
        <v>3.8E-3</v>
      </c>
      <c r="AN1816">
        <v>0</v>
      </c>
      <c r="AO1816">
        <v>0</v>
      </c>
      <c r="AP1816">
        <v>0</v>
      </c>
      <c r="BK1816">
        <v>0</v>
      </c>
      <c r="BL1816">
        <v>0</v>
      </c>
      <c r="BM1816">
        <v>0</v>
      </c>
      <c r="BN1816">
        <v>0</v>
      </c>
      <c r="BO1816">
        <v>0</v>
      </c>
      <c r="BP1816">
        <v>0</v>
      </c>
      <c r="BQ1816">
        <v>0</v>
      </c>
      <c r="BR1816">
        <v>0</v>
      </c>
      <c r="BS1816">
        <v>0</v>
      </c>
      <c r="BT1816">
        <v>0</v>
      </c>
      <c r="BU1816">
        <v>0</v>
      </c>
      <c r="BV1816">
        <v>0.70399999999999996</v>
      </c>
      <c r="BW1816">
        <v>0.86282239999999999</v>
      </c>
      <c r="BX1816">
        <v>20.3</v>
      </c>
      <c r="BY1816">
        <v>4674.5</v>
      </c>
      <c r="BZ1816">
        <v>216.3</v>
      </c>
      <c r="CB1816">
        <v>99.4</v>
      </c>
      <c r="CC1816">
        <v>3.432024169</v>
      </c>
      <c r="CD1816">
        <v>3.4291069489999999</v>
      </c>
      <c r="CE1816">
        <v>197.75</v>
      </c>
      <c r="CF1816" t="s">
        <v>673</v>
      </c>
      <c r="CG1816">
        <v>7400</v>
      </c>
      <c r="CH1816" t="s">
        <v>5422</v>
      </c>
      <c r="CJ1816" t="s">
        <v>3896</v>
      </c>
      <c r="CL1816">
        <v>1097.2</v>
      </c>
      <c r="CM1816">
        <v>1149</v>
      </c>
      <c r="CU1816">
        <v>793.7</v>
      </c>
      <c r="CV1816">
        <v>790.9</v>
      </c>
      <c r="CW1816" t="s">
        <v>6114</v>
      </c>
      <c r="CX1816">
        <v>3200</v>
      </c>
      <c r="CY1816" t="s">
        <v>677</v>
      </c>
      <c r="DB1816">
        <v>1</v>
      </c>
    </row>
    <row r="1817" spans="1:106" hidden="1">
      <c r="A1817" t="str">
        <f t="shared" si="25"/>
        <v>200/B-091-D/094-A-14/00</v>
      </c>
      <c r="B1817">
        <v>52691</v>
      </c>
      <c r="C1817" t="s">
        <v>3918</v>
      </c>
      <c r="D1817" t="s">
        <v>592</v>
      </c>
      <c r="E1817" t="s">
        <v>3163</v>
      </c>
      <c r="F1817" t="s">
        <v>594</v>
      </c>
      <c r="G1817" t="s">
        <v>6115</v>
      </c>
      <c r="H1817">
        <v>13566</v>
      </c>
      <c r="I1817" t="s">
        <v>597</v>
      </c>
      <c r="J1817" t="s">
        <v>3920</v>
      </c>
      <c r="K1817">
        <v>255</v>
      </c>
      <c r="L1817" t="s">
        <v>864</v>
      </c>
      <c r="M1817" t="s">
        <v>3894</v>
      </c>
      <c r="N1817" t="s">
        <v>6111</v>
      </c>
      <c r="O1817" t="s">
        <v>6112</v>
      </c>
      <c r="P1817" t="s">
        <v>6113</v>
      </c>
      <c r="Q1817" t="s">
        <v>642</v>
      </c>
      <c r="R1817">
        <v>130</v>
      </c>
      <c r="S1817">
        <v>130</v>
      </c>
      <c r="T1817">
        <v>137</v>
      </c>
      <c r="U1817">
        <v>23</v>
      </c>
      <c r="V1817">
        <v>23</v>
      </c>
      <c r="W1817">
        <v>20</v>
      </c>
      <c r="Z1817">
        <v>1E-4</v>
      </c>
      <c r="AA1817">
        <v>1E-4</v>
      </c>
      <c r="AB1817">
        <v>3.8999999999999998E-3</v>
      </c>
      <c r="AC1817">
        <v>2.53E-2</v>
      </c>
      <c r="AD1817">
        <v>1.0699999999999999E-2</v>
      </c>
      <c r="AE1817">
        <v>0.79430000000000001</v>
      </c>
      <c r="AF1817">
        <v>8.7900000000000006E-2</v>
      </c>
      <c r="AG1817">
        <v>3.9100000000000003E-2</v>
      </c>
      <c r="AH1817">
        <v>6.4999999999999997E-3</v>
      </c>
      <c r="AI1817">
        <v>1.21E-2</v>
      </c>
      <c r="AJ1817">
        <v>4.3E-3</v>
      </c>
      <c r="AK1817">
        <v>4.4000000000000003E-3</v>
      </c>
      <c r="AL1817">
        <v>4.4999999999999997E-3</v>
      </c>
      <c r="AM1817">
        <v>6.7999999999999996E-3</v>
      </c>
      <c r="AN1817">
        <v>0</v>
      </c>
      <c r="AO1817">
        <v>0</v>
      </c>
      <c r="AP1817">
        <v>0</v>
      </c>
      <c r="BK1817">
        <v>0</v>
      </c>
      <c r="BL1817">
        <v>0</v>
      </c>
      <c r="BM1817">
        <v>0</v>
      </c>
      <c r="BN1817">
        <v>0</v>
      </c>
      <c r="BO1817">
        <v>0</v>
      </c>
      <c r="BP1817">
        <v>0</v>
      </c>
      <c r="BQ1817">
        <v>0</v>
      </c>
      <c r="BR1817">
        <v>0</v>
      </c>
      <c r="BS1817">
        <v>0</v>
      </c>
      <c r="BT1817">
        <v>0</v>
      </c>
      <c r="BU1817">
        <v>0</v>
      </c>
      <c r="BV1817">
        <v>0.74299999999999999</v>
      </c>
      <c r="BW1817">
        <v>0.91062080000000001</v>
      </c>
      <c r="BX1817">
        <v>21.4</v>
      </c>
      <c r="BY1817">
        <v>4679.7</v>
      </c>
      <c r="BZ1817">
        <v>222.7</v>
      </c>
      <c r="CB1817">
        <v>96.1</v>
      </c>
      <c r="CC1817">
        <v>3.318083729</v>
      </c>
      <c r="CD1817">
        <v>3.3152633580000002</v>
      </c>
      <c r="CE1817">
        <v>191.13</v>
      </c>
      <c r="CF1817" t="s">
        <v>673</v>
      </c>
      <c r="CG1817">
        <v>10700</v>
      </c>
      <c r="CH1817" t="s">
        <v>5426</v>
      </c>
      <c r="CJ1817" t="s">
        <v>3922</v>
      </c>
      <c r="CL1817">
        <v>1137.8</v>
      </c>
      <c r="CM1817">
        <v>1157.3</v>
      </c>
      <c r="CU1817">
        <v>787.6</v>
      </c>
      <c r="CV1817">
        <v>783.3</v>
      </c>
      <c r="CW1817" t="s">
        <v>6114</v>
      </c>
      <c r="CX1817">
        <v>7000</v>
      </c>
      <c r="CY1817" t="s">
        <v>677</v>
      </c>
      <c r="DB1817">
        <v>1</v>
      </c>
    </row>
    <row r="1818" spans="1:106" hidden="1">
      <c r="A1818" t="str">
        <f t="shared" si="25"/>
        <v>200/D-004-E/094-A-14/00</v>
      </c>
      <c r="B1818">
        <v>52702</v>
      </c>
      <c r="C1818" t="s">
        <v>3905</v>
      </c>
      <c r="D1818" t="s">
        <v>592</v>
      </c>
      <c r="E1818" t="s">
        <v>3163</v>
      </c>
      <c r="F1818" t="s">
        <v>594</v>
      </c>
      <c r="G1818" t="s">
        <v>6116</v>
      </c>
      <c r="H1818">
        <v>13358</v>
      </c>
      <c r="I1818" t="s">
        <v>597</v>
      </c>
      <c r="J1818" t="s">
        <v>3907</v>
      </c>
      <c r="K1818">
        <v>5754</v>
      </c>
      <c r="L1818" t="s">
        <v>874</v>
      </c>
      <c r="M1818" t="s">
        <v>3894</v>
      </c>
      <c r="N1818" t="s">
        <v>6111</v>
      </c>
      <c r="O1818" t="s">
        <v>6112</v>
      </c>
      <c r="P1818" t="s">
        <v>6113</v>
      </c>
      <c r="Q1818" t="s">
        <v>642</v>
      </c>
      <c r="R1818">
        <v>220</v>
      </c>
      <c r="S1818">
        <v>220</v>
      </c>
      <c r="T1818">
        <v>95</v>
      </c>
      <c r="U1818">
        <v>20</v>
      </c>
      <c r="V1818">
        <v>20</v>
      </c>
      <c r="W1818">
        <v>20</v>
      </c>
      <c r="Z1818">
        <v>1E-4</v>
      </c>
      <c r="AA1818">
        <v>1E-4</v>
      </c>
      <c r="AB1818">
        <v>9.7999999999999997E-3</v>
      </c>
      <c r="AC1818">
        <v>2.4199999999999999E-2</v>
      </c>
      <c r="AD1818" t="s">
        <v>606</v>
      </c>
      <c r="AE1818">
        <v>0.8337</v>
      </c>
      <c r="AF1818">
        <v>7.5499999999999998E-2</v>
      </c>
      <c r="AG1818">
        <v>2.8400000000000002E-2</v>
      </c>
      <c r="AH1818">
        <v>5.1999999999999998E-3</v>
      </c>
      <c r="AI1818">
        <v>8.9999999999999993E-3</v>
      </c>
      <c r="AJ1818">
        <v>3.2000000000000002E-3</v>
      </c>
      <c r="AK1818">
        <v>3.0999999999999999E-3</v>
      </c>
      <c r="AL1818">
        <v>3.2000000000000002E-3</v>
      </c>
      <c r="AM1818">
        <v>4.4999999999999997E-3</v>
      </c>
      <c r="AN1818">
        <v>0</v>
      </c>
      <c r="AO1818">
        <v>0</v>
      </c>
      <c r="AP1818">
        <v>0</v>
      </c>
      <c r="BK1818">
        <v>0</v>
      </c>
      <c r="BL1818">
        <v>0</v>
      </c>
      <c r="BM1818">
        <v>0</v>
      </c>
      <c r="BN1818">
        <v>0</v>
      </c>
      <c r="BO1818">
        <v>0</v>
      </c>
      <c r="BP1818">
        <v>0</v>
      </c>
      <c r="BQ1818">
        <v>0</v>
      </c>
      <c r="BR1818">
        <v>0</v>
      </c>
      <c r="BS1818">
        <v>0</v>
      </c>
      <c r="BT1818">
        <v>0</v>
      </c>
      <c r="BU1818">
        <v>0</v>
      </c>
      <c r="BV1818">
        <v>0.70099999999999996</v>
      </c>
      <c r="BW1818">
        <v>0.85914559999999995</v>
      </c>
      <c r="BX1818">
        <v>20.2</v>
      </c>
      <c r="BY1818">
        <v>4633.5</v>
      </c>
      <c r="BZ1818">
        <v>214.1</v>
      </c>
      <c r="CB1818">
        <v>98.8</v>
      </c>
      <c r="CC1818">
        <v>3.411307726</v>
      </c>
      <c r="CD1818">
        <v>3.4084081140000002</v>
      </c>
      <c r="CE1818">
        <v>196.74</v>
      </c>
      <c r="CF1818" t="s">
        <v>609</v>
      </c>
      <c r="CG1818">
        <v>0</v>
      </c>
      <c r="CH1818" t="s">
        <v>5428</v>
      </c>
      <c r="CJ1818" t="s">
        <v>3909</v>
      </c>
      <c r="CL1818">
        <v>1135.5</v>
      </c>
      <c r="CM1818">
        <v>1158</v>
      </c>
      <c r="CU1818">
        <v>770.4</v>
      </c>
      <c r="CV1818">
        <v>766</v>
      </c>
      <c r="CW1818" t="s">
        <v>6114</v>
      </c>
      <c r="CX1818">
        <v>0</v>
      </c>
      <c r="CY1818" t="s">
        <v>677</v>
      </c>
      <c r="DB1818">
        <v>1</v>
      </c>
    </row>
    <row r="1819" spans="1:106">
      <c r="A1819" t="str">
        <f t="shared" si="25"/>
        <v>200/A-025-E/094-A-14/00</v>
      </c>
      <c r="B1819">
        <v>52675</v>
      </c>
      <c r="C1819" t="s">
        <v>3878</v>
      </c>
      <c r="D1819" t="s">
        <v>592</v>
      </c>
      <c r="E1819" t="s">
        <v>3163</v>
      </c>
      <c r="F1819" t="s">
        <v>594</v>
      </c>
      <c r="G1819" t="s">
        <v>6117</v>
      </c>
      <c r="H1819">
        <v>12865</v>
      </c>
      <c r="I1819" t="s">
        <v>597</v>
      </c>
      <c r="J1819" t="s">
        <v>3880</v>
      </c>
      <c r="K1819">
        <v>5023</v>
      </c>
      <c r="L1819" t="s">
        <v>864</v>
      </c>
      <c r="M1819" t="s">
        <v>3726</v>
      </c>
      <c r="N1819" t="s">
        <v>6111</v>
      </c>
      <c r="O1819" t="s">
        <v>6112</v>
      </c>
      <c r="P1819" t="s">
        <v>6113</v>
      </c>
      <c r="Q1819" t="s">
        <v>642</v>
      </c>
      <c r="R1819">
        <v>750</v>
      </c>
      <c r="S1819">
        <v>750</v>
      </c>
      <c r="T1819">
        <v>690</v>
      </c>
      <c r="U1819">
        <v>25</v>
      </c>
      <c r="V1819">
        <v>25</v>
      </c>
      <c r="W1819">
        <v>21</v>
      </c>
      <c r="Z1819" t="s">
        <v>607</v>
      </c>
      <c r="AA1819">
        <v>2.0000000000000001E-4</v>
      </c>
      <c r="AB1819">
        <v>6.0000000000000001E-3</v>
      </c>
      <c r="AC1819">
        <v>1.49E-2</v>
      </c>
      <c r="AD1819" t="s">
        <v>607</v>
      </c>
      <c r="AE1819">
        <v>0.79320000000000002</v>
      </c>
      <c r="AF1819">
        <v>9.6199999999999994E-2</v>
      </c>
      <c r="AG1819">
        <v>5.7299999999999997E-2</v>
      </c>
      <c r="AH1819">
        <v>5.5999999999999999E-3</v>
      </c>
      <c r="AI1819">
        <v>1.3599999999999999E-2</v>
      </c>
      <c r="AJ1819">
        <v>3.5000000000000001E-3</v>
      </c>
      <c r="AK1819">
        <v>3.8999999999999998E-3</v>
      </c>
      <c r="AL1819">
        <v>2.8999999999999998E-3</v>
      </c>
      <c r="AM1819">
        <v>2.7000000000000001E-3</v>
      </c>
      <c r="AN1819">
        <v>0</v>
      </c>
      <c r="AO1819">
        <v>0</v>
      </c>
      <c r="AP1819">
        <v>0</v>
      </c>
      <c r="BK1819">
        <v>0</v>
      </c>
      <c r="BL1819">
        <v>0</v>
      </c>
      <c r="BM1819">
        <v>0</v>
      </c>
      <c r="BN1819">
        <v>0</v>
      </c>
      <c r="BO1819">
        <v>0</v>
      </c>
      <c r="BP1819">
        <v>0</v>
      </c>
      <c r="BQ1819">
        <v>0</v>
      </c>
      <c r="BR1819">
        <v>0</v>
      </c>
      <c r="BS1819">
        <v>0</v>
      </c>
      <c r="BT1819">
        <v>0</v>
      </c>
      <c r="BU1819">
        <v>0</v>
      </c>
      <c r="BV1819">
        <v>0.73099999999999998</v>
      </c>
      <c r="BW1819">
        <v>0.89591359999999998</v>
      </c>
      <c r="BX1819">
        <v>21.1</v>
      </c>
      <c r="BY1819">
        <v>4605.8999999999996</v>
      </c>
      <c r="BZ1819">
        <v>221.4</v>
      </c>
      <c r="CB1819">
        <v>91.1</v>
      </c>
      <c r="CC1819">
        <v>3.1454466980000002</v>
      </c>
      <c r="CD1819">
        <v>3.142773069</v>
      </c>
      <c r="CE1819">
        <v>182.48</v>
      </c>
      <c r="CF1819" t="s">
        <v>609</v>
      </c>
      <c r="CG1819">
        <v>5</v>
      </c>
      <c r="CH1819" t="s">
        <v>5405</v>
      </c>
      <c r="CJ1819" t="s">
        <v>3883</v>
      </c>
      <c r="CL1819">
        <v>1145.5</v>
      </c>
      <c r="CM1819">
        <v>1178.5</v>
      </c>
      <c r="CU1819">
        <v>819.4</v>
      </c>
      <c r="CV1819">
        <v>814.4</v>
      </c>
      <c r="CW1819" t="s">
        <v>6114</v>
      </c>
      <c r="CX1819">
        <v>0</v>
      </c>
      <c r="CY1819" t="s">
        <v>677</v>
      </c>
      <c r="DB1819">
        <v>1</v>
      </c>
    </row>
    <row r="1820" spans="1:106" hidden="1">
      <c r="A1820" t="str">
        <f t="shared" si="25"/>
        <v>200/A-013-E/094-A-14/00</v>
      </c>
      <c r="B1820">
        <v>52727</v>
      </c>
      <c r="C1820" t="s">
        <v>5762</v>
      </c>
      <c r="D1820" t="s">
        <v>592</v>
      </c>
      <c r="E1820" t="s">
        <v>3163</v>
      </c>
      <c r="F1820" t="s">
        <v>594</v>
      </c>
      <c r="G1820" t="s">
        <v>6118</v>
      </c>
      <c r="H1820">
        <v>16262</v>
      </c>
      <c r="I1820" t="s">
        <v>597</v>
      </c>
      <c r="J1820" t="s">
        <v>5414</v>
      </c>
      <c r="K1820">
        <v>8889</v>
      </c>
      <c r="L1820" t="s">
        <v>864</v>
      </c>
      <c r="M1820" t="s">
        <v>3888</v>
      </c>
      <c r="N1820" t="s">
        <v>6111</v>
      </c>
      <c r="O1820" t="s">
        <v>6112</v>
      </c>
      <c r="P1820" t="s">
        <v>6113</v>
      </c>
      <c r="Q1820" t="s">
        <v>642</v>
      </c>
      <c r="R1820">
        <v>550</v>
      </c>
      <c r="S1820">
        <v>550</v>
      </c>
      <c r="T1820">
        <v>445</v>
      </c>
      <c r="U1820">
        <v>26</v>
      </c>
      <c r="V1820">
        <v>26</v>
      </c>
      <c r="W1820">
        <v>21</v>
      </c>
      <c r="Z1820" t="s">
        <v>607</v>
      </c>
      <c r="AA1820">
        <v>1E-4</v>
      </c>
      <c r="AB1820">
        <v>3.3E-3</v>
      </c>
      <c r="AC1820">
        <v>3.8100000000000002E-2</v>
      </c>
      <c r="AD1820">
        <v>3.1800000000000002E-2</v>
      </c>
      <c r="AE1820">
        <v>0.80020000000000002</v>
      </c>
      <c r="AF1820">
        <v>7.6100000000000001E-2</v>
      </c>
      <c r="AG1820">
        <v>2.7300000000000001E-2</v>
      </c>
      <c r="AH1820">
        <v>4.4999999999999997E-3</v>
      </c>
      <c r="AI1820">
        <v>8.6E-3</v>
      </c>
      <c r="AJ1820">
        <v>2.8E-3</v>
      </c>
      <c r="AK1820">
        <v>2.8999999999999998E-3</v>
      </c>
      <c r="AL1820">
        <v>2.2000000000000001E-3</v>
      </c>
      <c r="AM1820">
        <v>2.0999999999999999E-3</v>
      </c>
      <c r="AN1820">
        <v>0</v>
      </c>
      <c r="AO1820">
        <v>0</v>
      </c>
      <c r="AP1820">
        <v>0</v>
      </c>
      <c r="BK1820">
        <v>0</v>
      </c>
      <c r="BL1820">
        <v>0</v>
      </c>
      <c r="BM1820">
        <v>0</v>
      </c>
      <c r="BN1820">
        <v>0</v>
      </c>
      <c r="BO1820">
        <v>0</v>
      </c>
      <c r="BP1820">
        <v>0</v>
      </c>
      <c r="BQ1820">
        <v>0</v>
      </c>
      <c r="BR1820">
        <v>0</v>
      </c>
      <c r="BS1820">
        <v>0</v>
      </c>
      <c r="BT1820">
        <v>0</v>
      </c>
      <c r="BU1820">
        <v>0</v>
      </c>
      <c r="BV1820">
        <v>0.72</v>
      </c>
      <c r="BW1820">
        <v>0.88243199999999999</v>
      </c>
      <c r="BX1820">
        <v>20.8</v>
      </c>
      <c r="BY1820">
        <v>4826.5</v>
      </c>
      <c r="BZ1820">
        <v>220.2</v>
      </c>
      <c r="CB1820">
        <v>102.8</v>
      </c>
      <c r="CC1820">
        <v>3.5494173500000001</v>
      </c>
      <c r="CD1820">
        <v>3.5464003449999999</v>
      </c>
      <c r="CE1820">
        <v>205.24</v>
      </c>
      <c r="CF1820" t="s">
        <v>673</v>
      </c>
      <c r="CG1820">
        <v>31800</v>
      </c>
      <c r="CH1820" t="s">
        <v>5415</v>
      </c>
      <c r="CJ1820" t="s">
        <v>6119</v>
      </c>
      <c r="CL1820">
        <v>1240</v>
      </c>
      <c r="CM1820">
        <v>2100</v>
      </c>
      <c r="CU1820">
        <v>789.8</v>
      </c>
      <c r="CV1820">
        <v>786</v>
      </c>
      <c r="CW1820" t="s">
        <v>6114</v>
      </c>
      <c r="CX1820">
        <v>27100</v>
      </c>
      <c r="CY1820" t="s">
        <v>677</v>
      </c>
      <c r="DB1820">
        <v>1</v>
      </c>
    </row>
    <row r="1821" spans="1:106" hidden="1">
      <c r="B1821">
        <v>52717</v>
      </c>
      <c r="C1821" t="s">
        <v>5548</v>
      </c>
      <c r="D1821" t="s">
        <v>592</v>
      </c>
      <c r="E1821" t="s">
        <v>3163</v>
      </c>
      <c r="F1821" t="s">
        <v>594</v>
      </c>
      <c r="G1821" t="s">
        <v>6120</v>
      </c>
      <c r="H1821">
        <v>18755</v>
      </c>
      <c r="I1821" t="s">
        <v>616</v>
      </c>
      <c r="J1821" t="s">
        <v>667</v>
      </c>
      <c r="L1821" t="s">
        <v>874</v>
      </c>
      <c r="N1821" t="s">
        <v>6111</v>
      </c>
      <c r="O1821" t="s">
        <v>6112</v>
      </c>
      <c r="P1821" t="s">
        <v>6113</v>
      </c>
      <c r="Q1821" t="s">
        <v>5350</v>
      </c>
      <c r="R1821">
        <v>4700</v>
      </c>
      <c r="S1821">
        <v>4700</v>
      </c>
      <c r="T1821">
        <v>3802</v>
      </c>
      <c r="U1821">
        <v>27</v>
      </c>
      <c r="V1821">
        <v>27</v>
      </c>
      <c r="W1821">
        <v>21</v>
      </c>
      <c r="Y1821" t="s">
        <v>6121</v>
      </c>
      <c r="Z1821" t="s">
        <v>607</v>
      </c>
      <c r="AA1821">
        <v>1E-4</v>
      </c>
      <c r="AB1821">
        <v>2.8E-3</v>
      </c>
      <c r="AC1821">
        <v>2.3900000000000001E-2</v>
      </c>
      <c r="AD1821">
        <v>1.01E-2</v>
      </c>
      <c r="AE1821">
        <v>0.81759999999999999</v>
      </c>
      <c r="AF1821">
        <v>8.09E-2</v>
      </c>
      <c r="AG1821">
        <v>3.4000000000000002E-2</v>
      </c>
      <c r="AH1821">
        <v>6.1000000000000004E-3</v>
      </c>
      <c r="AI1821">
        <v>1.11E-2</v>
      </c>
      <c r="AJ1821">
        <v>3.5999999999999999E-3</v>
      </c>
      <c r="AK1821">
        <v>3.5999999999999999E-3</v>
      </c>
      <c r="AL1821">
        <v>1.73E-3</v>
      </c>
      <c r="AM1821">
        <v>3.6000000000000002E-4</v>
      </c>
      <c r="AN1821">
        <v>8.3000000000000001E-4</v>
      </c>
      <c r="AO1821">
        <v>3.0000000000000001E-5</v>
      </c>
      <c r="AP1821">
        <v>0</v>
      </c>
      <c r="AQ1821" t="s">
        <v>606</v>
      </c>
      <c r="AR1821" t="s">
        <v>607</v>
      </c>
      <c r="AS1821" t="s">
        <v>607</v>
      </c>
      <c r="AT1821" t="s">
        <v>606</v>
      </c>
      <c r="AU1821" t="s">
        <v>606</v>
      </c>
      <c r="BK1821">
        <v>2.5000000000000001E-4</v>
      </c>
      <c r="BL1821">
        <v>6.9999999999999994E-5</v>
      </c>
      <c r="BM1821">
        <v>2.5000000000000001E-4</v>
      </c>
      <c r="BN1821">
        <v>1.0000000000000001E-5</v>
      </c>
      <c r="BO1821">
        <v>1.0000000000000001E-5</v>
      </c>
      <c r="BP1821">
        <v>5.0000000000000002E-5</v>
      </c>
      <c r="BQ1821">
        <v>0</v>
      </c>
      <c r="BR1821">
        <v>1.2999999999999999E-3</v>
      </c>
      <c r="BS1821">
        <v>3.8999999999999999E-4</v>
      </c>
      <c r="BT1821">
        <v>5.0000000000000001E-4</v>
      </c>
      <c r="BU1821">
        <v>4.2000000000000002E-4</v>
      </c>
      <c r="BV1821">
        <v>0.71399999999999997</v>
      </c>
      <c r="BW1821">
        <v>0.87507840000000003</v>
      </c>
      <c r="BX1821">
        <v>20.6</v>
      </c>
      <c r="BY1821">
        <v>4683.8</v>
      </c>
      <c r="BZ1821">
        <v>218.4</v>
      </c>
      <c r="CB1821">
        <v>96.5</v>
      </c>
      <c r="CC1821">
        <v>3.331894691</v>
      </c>
      <c r="CD1821">
        <v>3.3290625810000001</v>
      </c>
      <c r="CE1821">
        <v>192.21</v>
      </c>
      <c r="CF1821" t="s">
        <v>673</v>
      </c>
      <c r="CG1821">
        <v>10100</v>
      </c>
      <c r="CH1821" t="s">
        <v>674</v>
      </c>
      <c r="CI1821" t="s">
        <v>157</v>
      </c>
      <c r="CJ1821" t="s">
        <v>675</v>
      </c>
      <c r="CW1821" t="s">
        <v>6122</v>
      </c>
      <c r="CX1821">
        <v>6700</v>
      </c>
      <c r="CY1821" t="s">
        <v>677</v>
      </c>
      <c r="DB1821">
        <v>1</v>
      </c>
    </row>
    <row r="1822" spans="1:106" hidden="1">
      <c r="B1822">
        <v>52304</v>
      </c>
      <c r="C1822" t="s">
        <v>3162</v>
      </c>
      <c r="D1822" t="s">
        <v>592</v>
      </c>
      <c r="E1822" t="s">
        <v>3163</v>
      </c>
      <c r="F1822" t="s">
        <v>594</v>
      </c>
      <c r="G1822" t="s">
        <v>6123</v>
      </c>
      <c r="H1822">
        <v>9039</v>
      </c>
      <c r="I1822" t="s">
        <v>616</v>
      </c>
      <c r="J1822" t="s">
        <v>2922</v>
      </c>
      <c r="L1822" t="s">
        <v>2923</v>
      </c>
      <c r="N1822" t="s">
        <v>6124</v>
      </c>
      <c r="O1822" t="s">
        <v>6125</v>
      </c>
      <c r="P1822" t="s">
        <v>6126</v>
      </c>
      <c r="Q1822" t="s">
        <v>3128</v>
      </c>
      <c r="R1822">
        <v>4000</v>
      </c>
      <c r="S1822">
        <v>4000</v>
      </c>
      <c r="T1822">
        <v>3607</v>
      </c>
      <c r="U1822">
        <v>21</v>
      </c>
      <c r="V1822">
        <v>21</v>
      </c>
      <c r="W1822">
        <v>22</v>
      </c>
      <c r="Y1822" t="s">
        <v>5129</v>
      </c>
      <c r="Z1822" t="s">
        <v>607</v>
      </c>
      <c r="AA1822">
        <v>2.0000000000000001E-4</v>
      </c>
      <c r="AB1822">
        <v>3.8999999999999998E-3</v>
      </c>
      <c r="AC1822">
        <v>1.9800000000000002E-2</v>
      </c>
      <c r="AD1822">
        <v>5.0000000000000001E-3</v>
      </c>
      <c r="AE1822">
        <v>0.83730000000000004</v>
      </c>
      <c r="AF1822">
        <v>7.5899999999999995E-2</v>
      </c>
      <c r="AG1822">
        <v>3.3000000000000002E-2</v>
      </c>
      <c r="AH1822">
        <v>5.3E-3</v>
      </c>
      <c r="AI1822">
        <v>9.7999999999999997E-3</v>
      </c>
      <c r="AJ1822">
        <v>2.8E-3</v>
      </c>
      <c r="AK1822">
        <v>2.8E-3</v>
      </c>
      <c r="AL1822">
        <v>1.3799999999999999E-3</v>
      </c>
      <c r="AM1822">
        <v>2.3000000000000001E-4</v>
      </c>
      <c r="AN1822">
        <v>5.1000000000000004E-4</v>
      </c>
      <c r="AO1822">
        <v>0</v>
      </c>
      <c r="AP1822">
        <v>0</v>
      </c>
      <c r="AQ1822" t="s">
        <v>607</v>
      </c>
      <c r="AR1822" t="s">
        <v>607</v>
      </c>
      <c r="AS1822" t="s">
        <v>607</v>
      </c>
      <c r="AT1822" t="s">
        <v>606</v>
      </c>
      <c r="AU1822" t="s">
        <v>607</v>
      </c>
      <c r="BK1822">
        <v>1.6000000000000001E-4</v>
      </c>
      <c r="BL1822">
        <v>5.0000000000000002E-5</v>
      </c>
      <c r="BM1822">
        <v>9.0000000000000006E-5</v>
      </c>
      <c r="BN1822">
        <v>0</v>
      </c>
      <c r="BO1822">
        <v>0</v>
      </c>
      <c r="BP1822">
        <v>0</v>
      </c>
      <c r="BQ1822">
        <v>0</v>
      </c>
      <c r="BR1822">
        <v>9.7000000000000005E-4</v>
      </c>
      <c r="BS1822">
        <v>2.9E-4</v>
      </c>
      <c r="BT1822">
        <v>3.2000000000000003E-4</v>
      </c>
      <c r="BU1822">
        <v>2.0000000000000001E-4</v>
      </c>
      <c r="BV1822">
        <v>0.69099999999999995</v>
      </c>
      <c r="BW1822">
        <v>0.84688960000000002</v>
      </c>
      <c r="BX1822">
        <v>20</v>
      </c>
      <c r="BY1822">
        <v>4654.5</v>
      </c>
      <c r="BZ1822">
        <v>214.4</v>
      </c>
      <c r="CB1822">
        <v>93.9</v>
      </c>
      <c r="CC1822">
        <v>3.2421234349999999</v>
      </c>
      <c r="CD1822">
        <v>3.2393676309999999</v>
      </c>
      <c r="CE1822">
        <v>187.17</v>
      </c>
      <c r="CF1822" t="s">
        <v>673</v>
      </c>
      <c r="CG1822">
        <v>5000</v>
      </c>
      <c r="CH1822" t="s">
        <v>3130</v>
      </c>
      <c r="CI1822" t="s">
        <v>157</v>
      </c>
      <c r="CJ1822" t="s">
        <v>2928</v>
      </c>
      <c r="CW1822" t="s">
        <v>6127</v>
      </c>
      <c r="CX1822">
        <v>1800</v>
      </c>
      <c r="CY1822" t="s">
        <v>677</v>
      </c>
      <c r="DB1822">
        <v>1</v>
      </c>
    </row>
    <row r="1823" spans="1:106" hidden="1">
      <c r="B1823">
        <v>73289</v>
      </c>
      <c r="C1823" t="s">
        <v>3724</v>
      </c>
      <c r="D1823" t="s">
        <v>592</v>
      </c>
      <c r="E1823" t="s">
        <v>3163</v>
      </c>
      <c r="F1823" t="s">
        <v>594</v>
      </c>
      <c r="G1823" t="s">
        <v>6128</v>
      </c>
      <c r="H1823">
        <v>10670</v>
      </c>
      <c r="I1823" t="s">
        <v>597</v>
      </c>
      <c r="J1823" t="s">
        <v>879</v>
      </c>
      <c r="K1823">
        <v>10275</v>
      </c>
      <c r="L1823" t="s">
        <v>3184</v>
      </c>
      <c r="M1823" t="s">
        <v>6129</v>
      </c>
      <c r="N1823" t="s">
        <v>6130</v>
      </c>
      <c r="O1823" t="s">
        <v>6131</v>
      </c>
      <c r="P1823" t="s">
        <v>6132</v>
      </c>
      <c r="Q1823" t="s">
        <v>642</v>
      </c>
      <c r="R1823">
        <v>1200</v>
      </c>
      <c r="S1823">
        <v>1200</v>
      </c>
      <c r="T1823">
        <v>984</v>
      </c>
      <c r="U1823">
        <v>22</v>
      </c>
      <c r="V1823">
        <v>22</v>
      </c>
      <c r="W1823">
        <v>24</v>
      </c>
      <c r="Z1823">
        <v>1E-4</v>
      </c>
      <c r="AA1823">
        <v>2.9999999999999997E-4</v>
      </c>
      <c r="AB1823">
        <v>6.7999999999999996E-3</v>
      </c>
      <c r="AC1823">
        <v>1.1299999999999999E-2</v>
      </c>
      <c r="AD1823" t="s">
        <v>606</v>
      </c>
      <c r="AE1823">
        <v>0.84089999999999998</v>
      </c>
      <c r="AF1823">
        <v>7.3599999999999999E-2</v>
      </c>
      <c r="AG1823">
        <v>4.4200000000000003E-2</v>
      </c>
      <c r="AH1823">
        <v>6.7000000000000002E-3</v>
      </c>
      <c r="AI1823">
        <v>1.1299999999999999E-2</v>
      </c>
      <c r="AJ1823">
        <v>1.8E-3</v>
      </c>
      <c r="AK1823">
        <v>1.6999999999999999E-3</v>
      </c>
      <c r="AL1823">
        <v>6.9999999999999999E-4</v>
      </c>
      <c r="AM1823">
        <v>5.9999999999999995E-4</v>
      </c>
      <c r="AN1823">
        <v>0</v>
      </c>
      <c r="AO1823">
        <v>0</v>
      </c>
      <c r="AP1823">
        <v>0</v>
      </c>
      <c r="BK1823">
        <v>0</v>
      </c>
      <c r="BL1823">
        <v>0</v>
      </c>
      <c r="BM1823">
        <v>0</v>
      </c>
      <c r="BN1823">
        <v>0</v>
      </c>
      <c r="BO1823">
        <v>0</v>
      </c>
      <c r="BP1823">
        <v>0</v>
      </c>
      <c r="BQ1823">
        <v>0</v>
      </c>
      <c r="BR1823">
        <v>0</v>
      </c>
      <c r="BS1823">
        <v>0</v>
      </c>
      <c r="BT1823">
        <v>0</v>
      </c>
      <c r="BU1823">
        <v>0</v>
      </c>
      <c r="BV1823">
        <v>0.68500000000000005</v>
      </c>
      <c r="BW1823">
        <v>0.83953599999999995</v>
      </c>
      <c r="BX1823">
        <v>19.8</v>
      </c>
      <c r="BY1823">
        <v>4603.3</v>
      </c>
      <c r="BZ1823">
        <v>213.3</v>
      </c>
      <c r="CB1823">
        <v>97.1</v>
      </c>
      <c r="CC1823">
        <v>3.3526111350000001</v>
      </c>
      <c r="CD1823">
        <v>3.3497614160000002</v>
      </c>
      <c r="CE1823">
        <v>194.35</v>
      </c>
      <c r="CF1823" t="s">
        <v>609</v>
      </c>
      <c r="CG1823">
        <v>0</v>
      </c>
      <c r="CH1823" t="s">
        <v>5790</v>
      </c>
      <c r="CJ1823" t="s">
        <v>881</v>
      </c>
      <c r="CL1823">
        <v>1119</v>
      </c>
      <c r="CM1823">
        <v>1124</v>
      </c>
      <c r="CU1823">
        <v>737.3</v>
      </c>
      <c r="CV1823">
        <v>733.4</v>
      </c>
      <c r="CW1823" t="s">
        <v>6133</v>
      </c>
      <c r="CX1823">
        <v>0</v>
      </c>
      <c r="CY1823" t="s">
        <v>677</v>
      </c>
      <c r="DB1823">
        <v>1</v>
      </c>
    </row>
    <row r="1824" spans="1:106" hidden="1">
      <c r="B1824">
        <v>73291</v>
      </c>
      <c r="C1824" t="s">
        <v>5121</v>
      </c>
      <c r="D1824" t="s">
        <v>592</v>
      </c>
      <c r="E1824" t="s">
        <v>3163</v>
      </c>
      <c r="F1824" t="s">
        <v>594</v>
      </c>
      <c r="G1824" t="s">
        <v>6134</v>
      </c>
      <c r="H1824">
        <v>20606</v>
      </c>
      <c r="I1824" t="s">
        <v>597</v>
      </c>
      <c r="J1824" t="s">
        <v>4097</v>
      </c>
      <c r="K1824">
        <v>7507</v>
      </c>
      <c r="L1824" t="s">
        <v>874</v>
      </c>
      <c r="M1824" t="s">
        <v>3726</v>
      </c>
      <c r="N1824" t="s">
        <v>6130</v>
      </c>
      <c r="O1824" t="s">
        <v>6131</v>
      </c>
      <c r="P1824" t="s">
        <v>6132</v>
      </c>
      <c r="Q1824" t="s">
        <v>823</v>
      </c>
      <c r="R1824">
        <v>550</v>
      </c>
      <c r="S1824">
        <v>550</v>
      </c>
      <c r="T1824">
        <v>439</v>
      </c>
      <c r="U1824">
        <v>21</v>
      </c>
      <c r="V1824">
        <v>21</v>
      </c>
      <c r="W1824">
        <v>24</v>
      </c>
      <c r="Z1824">
        <v>1E-4</v>
      </c>
      <c r="AA1824">
        <v>2.9999999999999997E-4</v>
      </c>
      <c r="AB1824">
        <v>6.7999999999999996E-3</v>
      </c>
      <c r="AC1824">
        <v>1.29E-2</v>
      </c>
      <c r="AD1824" t="s">
        <v>606</v>
      </c>
      <c r="AE1824">
        <v>0.83009999999999995</v>
      </c>
      <c r="AF1824">
        <v>7.51E-2</v>
      </c>
      <c r="AG1824">
        <v>4.5999999999999999E-2</v>
      </c>
      <c r="AH1824">
        <v>4.8999999999999998E-3</v>
      </c>
      <c r="AI1824">
        <v>1.3100000000000001E-2</v>
      </c>
      <c r="AJ1824">
        <v>2.8E-3</v>
      </c>
      <c r="AK1824">
        <v>3.0999999999999999E-3</v>
      </c>
      <c r="AL1824">
        <v>2.2000000000000001E-3</v>
      </c>
      <c r="AM1824">
        <v>2.5999999999999999E-3</v>
      </c>
      <c r="AN1824">
        <v>0</v>
      </c>
      <c r="AO1824">
        <v>0</v>
      </c>
      <c r="AP1824">
        <v>0</v>
      </c>
      <c r="BK1824">
        <v>0</v>
      </c>
      <c r="BL1824">
        <v>0</v>
      </c>
      <c r="BM1824">
        <v>0</v>
      </c>
      <c r="BN1824">
        <v>0</v>
      </c>
      <c r="BO1824">
        <v>0</v>
      </c>
      <c r="BP1824">
        <v>0</v>
      </c>
      <c r="BQ1824">
        <v>0</v>
      </c>
      <c r="BR1824">
        <v>0</v>
      </c>
      <c r="BS1824">
        <v>0</v>
      </c>
      <c r="BT1824">
        <v>0</v>
      </c>
      <c r="BU1824">
        <v>0</v>
      </c>
      <c r="BV1824">
        <v>0.70199999999999996</v>
      </c>
      <c r="BW1824">
        <v>0.8603712</v>
      </c>
      <c r="BX1824">
        <v>20.3</v>
      </c>
      <c r="BY1824">
        <v>4600.6000000000004</v>
      </c>
      <c r="BZ1824">
        <v>215.8</v>
      </c>
      <c r="CB1824">
        <v>96.9</v>
      </c>
      <c r="CC1824">
        <v>3.3457056540000001</v>
      </c>
      <c r="CD1824">
        <v>3.342861804</v>
      </c>
      <c r="CE1824">
        <v>193.73</v>
      </c>
      <c r="CF1824" t="s">
        <v>609</v>
      </c>
      <c r="CG1824">
        <v>0</v>
      </c>
      <c r="CH1824" t="s">
        <v>5783</v>
      </c>
      <c r="CJ1824" t="s">
        <v>1656</v>
      </c>
      <c r="CU1824">
        <v>742.4</v>
      </c>
      <c r="CV1824">
        <v>738.2</v>
      </c>
      <c r="CW1824" t="s">
        <v>6133</v>
      </c>
      <c r="CX1824">
        <v>0</v>
      </c>
      <c r="CY1824" t="s">
        <v>677</v>
      </c>
      <c r="DB1824">
        <v>1</v>
      </c>
    </row>
    <row r="1825" spans="1:106" hidden="1">
      <c r="B1825">
        <v>73299</v>
      </c>
      <c r="C1825" t="s">
        <v>4743</v>
      </c>
      <c r="D1825" t="s">
        <v>592</v>
      </c>
      <c r="E1825" t="s">
        <v>3163</v>
      </c>
      <c r="F1825" t="s">
        <v>594</v>
      </c>
      <c r="G1825" t="s">
        <v>6135</v>
      </c>
      <c r="H1825">
        <v>20557</v>
      </c>
      <c r="I1825" t="s">
        <v>597</v>
      </c>
      <c r="J1825" t="s">
        <v>899</v>
      </c>
      <c r="K1825">
        <v>7379</v>
      </c>
      <c r="L1825" t="s">
        <v>874</v>
      </c>
      <c r="M1825" t="s">
        <v>3726</v>
      </c>
      <c r="N1825" t="s">
        <v>6130</v>
      </c>
      <c r="O1825" t="s">
        <v>6131</v>
      </c>
      <c r="P1825" t="s">
        <v>6132</v>
      </c>
      <c r="Q1825" t="s">
        <v>642</v>
      </c>
      <c r="R1825">
        <v>600</v>
      </c>
      <c r="S1825">
        <v>600</v>
      </c>
      <c r="T1825">
        <v>471</v>
      </c>
      <c r="U1825">
        <v>18</v>
      </c>
      <c r="V1825">
        <v>18</v>
      </c>
      <c r="W1825">
        <v>24</v>
      </c>
      <c r="Z1825" t="s">
        <v>607</v>
      </c>
      <c r="AA1825">
        <v>2.9999999999999997E-4</v>
      </c>
      <c r="AB1825">
        <v>5.4999999999999997E-3</v>
      </c>
      <c r="AC1825">
        <v>1.21E-2</v>
      </c>
      <c r="AD1825" t="s">
        <v>606</v>
      </c>
      <c r="AE1825">
        <v>0.82969999999999999</v>
      </c>
      <c r="AF1825">
        <v>7.6300000000000007E-2</v>
      </c>
      <c r="AG1825">
        <v>4.6600000000000003E-2</v>
      </c>
      <c r="AH1825">
        <v>5.1999999999999998E-3</v>
      </c>
      <c r="AI1825">
        <v>1.3899999999999999E-2</v>
      </c>
      <c r="AJ1825">
        <v>2.8999999999999998E-3</v>
      </c>
      <c r="AK1825">
        <v>3.3999999999999998E-3</v>
      </c>
      <c r="AL1825">
        <v>2.2000000000000001E-3</v>
      </c>
      <c r="AM1825">
        <v>1.9E-3</v>
      </c>
      <c r="AN1825">
        <v>0</v>
      </c>
      <c r="AO1825">
        <v>0</v>
      </c>
      <c r="AP1825">
        <v>0</v>
      </c>
      <c r="BK1825">
        <v>0</v>
      </c>
      <c r="BL1825">
        <v>0</v>
      </c>
      <c r="BM1825">
        <v>0</v>
      </c>
      <c r="BN1825">
        <v>0</v>
      </c>
      <c r="BO1825">
        <v>0</v>
      </c>
      <c r="BP1825">
        <v>0</v>
      </c>
      <c r="BQ1825">
        <v>0</v>
      </c>
      <c r="BR1825">
        <v>0</v>
      </c>
      <c r="BS1825">
        <v>0</v>
      </c>
      <c r="BT1825">
        <v>0</v>
      </c>
      <c r="BU1825">
        <v>0</v>
      </c>
      <c r="BV1825">
        <v>0.70299999999999996</v>
      </c>
      <c r="BW1825">
        <v>0.86159680000000005</v>
      </c>
      <c r="BX1825">
        <v>20.3</v>
      </c>
      <c r="BY1825">
        <v>4599.8</v>
      </c>
      <c r="BZ1825">
        <v>216.2</v>
      </c>
      <c r="CB1825">
        <v>94.6</v>
      </c>
      <c r="CC1825">
        <v>3.2662926200000002</v>
      </c>
      <c r="CD1825">
        <v>3.2635162709999999</v>
      </c>
      <c r="CE1825">
        <v>188.77</v>
      </c>
      <c r="CF1825" t="s">
        <v>609</v>
      </c>
      <c r="CG1825">
        <v>0</v>
      </c>
      <c r="CH1825" t="s">
        <v>5786</v>
      </c>
      <c r="CJ1825" t="s">
        <v>902</v>
      </c>
      <c r="CU1825">
        <v>713.2</v>
      </c>
      <c r="CV1825">
        <v>708.7</v>
      </c>
      <c r="CW1825" t="s">
        <v>6133</v>
      </c>
      <c r="CX1825">
        <v>0</v>
      </c>
      <c r="CY1825" t="s">
        <v>677</v>
      </c>
      <c r="DB1825">
        <v>1</v>
      </c>
    </row>
    <row r="1826" spans="1:106" hidden="1">
      <c r="B1826">
        <v>73297</v>
      </c>
      <c r="C1826" t="s">
        <v>3729</v>
      </c>
      <c r="D1826" t="s">
        <v>592</v>
      </c>
      <c r="E1826" t="s">
        <v>3163</v>
      </c>
      <c r="F1826" t="s">
        <v>594</v>
      </c>
      <c r="G1826" t="s">
        <v>6136</v>
      </c>
      <c r="H1826">
        <v>16374</v>
      </c>
      <c r="I1826" t="s">
        <v>597</v>
      </c>
      <c r="J1826" t="s">
        <v>884</v>
      </c>
      <c r="K1826">
        <v>7724</v>
      </c>
      <c r="L1826" t="s">
        <v>3184</v>
      </c>
      <c r="M1826" t="s">
        <v>6129</v>
      </c>
      <c r="N1826" t="s">
        <v>6130</v>
      </c>
      <c r="O1826" t="s">
        <v>6131</v>
      </c>
      <c r="P1826" t="s">
        <v>6132</v>
      </c>
      <c r="Q1826" t="s">
        <v>642</v>
      </c>
      <c r="R1826">
        <v>650</v>
      </c>
      <c r="S1826">
        <v>650</v>
      </c>
      <c r="T1826">
        <v>489</v>
      </c>
      <c r="U1826">
        <v>22</v>
      </c>
      <c r="V1826">
        <v>22</v>
      </c>
      <c r="W1826">
        <v>24</v>
      </c>
      <c r="Z1826" t="s">
        <v>607</v>
      </c>
      <c r="AA1826">
        <v>2.0000000000000001E-4</v>
      </c>
      <c r="AB1826">
        <v>4.5999999999999999E-3</v>
      </c>
      <c r="AC1826">
        <v>1.1299999999999999E-2</v>
      </c>
      <c r="AD1826" t="s">
        <v>606</v>
      </c>
      <c r="AE1826">
        <v>0.84419999999999995</v>
      </c>
      <c r="AF1826">
        <v>7.5899999999999995E-2</v>
      </c>
      <c r="AG1826">
        <v>4.0099999999999997E-2</v>
      </c>
      <c r="AH1826">
        <v>5.1999999999999998E-3</v>
      </c>
      <c r="AI1826">
        <v>1.0999999999999999E-2</v>
      </c>
      <c r="AJ1826">
        <v>2.5000000000000001E-3</v>
      </c>
      <c r="AK1826">
        <v>2.5000000000000001E-3</v>
      </c>
      <c r="AL1826">
        <v>1.1999999999999999E-3</v>
      </c>
      <c r="AM1826">
        <v>1.2999999999999999E-3</v>
      </c>
      <c r="AN1826">
        <v>0</v>
      </c>
      <c r="AO1826">
        <v>0</v>
      </c>
      <c r="AP1826">
        <v>0</v>
      </c>
      <c r="BK1826">
        <v>0</v>
      </c>
      <c r="BL1826">
        <v>0</v>
      </c>
      <c r="BM1826">
        <v>0</v>
      </c>
      <c r="BN1826">
        <v>0</v>
      </c>
      <c r="BO1826">
        <v>0</v>
      </c>
      <c r="BP1826">
        <v>0</v>
      </c>
      <c r="BQ1826">
        <v>0</v>
      </c>
      <c r="BR1826">
        <v>0</v>
      </c>
      <c r="BS1826">
        <v>0</v>
      </c>
      <c r="BT1826">
        <v>0</v>
      </c>
      <c r="BU1826">
        <v>0</v>
      </c>
      <c r="BV1826">
        <v>0.68400000000000005</v>
      </c>
      <c r="BW1826">
        <v>0.83831040000000001</v>
      </c>
      <c r="BX1826">
        <v>19.8</v>
      </c>
      <c r="BY1826">
        <v>4607</v>
      </c>
      <c r="BZ1826">
        <v>213.4</v>
      </c>
      <c r="CB1826">
        <v>96.6</v>
      </c>
      <c r="CC1826">
        <v>3.3353474319999998</v>
      </c>
      <c r="CD1826">
        <v>3.332512387</v>
      </c>
      <c r="CE1826">
        <v>192.85</v>
      </c>
      <c r="CF1826" t="s">
        <v>609</v>
      </c>
      <c r="CG1826">
        <v>0</v>
      </c>
      <c r="CH1826" t="s">
        <v>5792</v>
      </c>
      <c r="CJ1826" t="s">
        <v>886</v>
      </c>
      <c r="CL1826">
        <v>1039</v>
      </c>
      <c r="CM1826">
        <v>1044</v>
      </c>
      <c r="CU1826">
        <v>697.6</v>
      </c>
      <c r="CV1826">
        <v>693.4</v>
      </c>
      <c r="CW1826" t="s">
        <v>6133</v>
      </c>
      <c r="CX1826">
        <v>0</v>
      </c>
      <c r="CY1826" t="s">
        <v>677</v>
      </c>
      <c r="DB1826">
        <v>1</v>
      </c>
    </row>
    <row r="1827" spans="1:106" hidden="1">
      <c r="B1827">
        <v>73296</v>
      </c>
      <c r="C1827" t="s">
        <v>4080</v>
      </c>
      <c r="D1827" t="s">
        <v>592</v>
      </c>
      <c r="E1827" t="s">
        <v>3163</v>
      </c>
      <c r="F1827" t="s">
        <v>594</v>
      </c>
      <c r="G1827" t="s">
        <v>6137</v>
      </c>
      <c r="H1827">
        <v>17716</v>
      </c>
      <c r="I1827" t="s">
        <v>597</v>
      </c>
      <c r="J1827" t="s">
        <v>4082</v>
      </c>
      <c r="K1827">
        <v>3160</v>
      </c>
      <c r="L1827" t="s">
        <v>3184</v>
      </c>
      <c r="M1827" t="s">
        <v>6129</v>
      </c>
      <c r="N1827" t="s">
        <v>6130</v>
      </c>
      <c r="O1827" t="s">
        <v>6131</v>
      </c>
      <c r="P1827" t="s">
        <v>6132</v>
      </c>
      <c r="Q1827" t="s">
        <v>823</v>
      </c>
      <c r="R1827">
        <v>650</v>
      </c>
      <c r="S1827">
        <v>650</v>
      </c>
      <c r="T1827">
        <v>588</v>
      </c>
      <c r="U1827">
        <v>21</v>
      </c>
      <c r="V1827">
        <v>21</v>
      </c>
      <c r="W1827">
        <v>24</v>
      </c>
      <c r="Z1827">
        <v>1E-4</v>
      </c>
      <c r="AA1827">
        <v>2.9999999999999997E-4</v>
      </c>
      <c r="AB1827">
        <v>6.6E-3</v>
      </c>
      <c r="AC1827">
        <v>1.01E-2</v>
      </c>
      <c r="AD1827" t="s">
        <v>606</v>
      </c>
      <c r="AE1827">
        <v>0.84340000000000004</v>
      </c>
      <c r="AF1827">
        <v>7.2499999999999995E-2</v>
      </c>
      <c r="AG1827">
        <v>4.4200000000000003E-2</v>
      </c>
      <c r="AH1827">
        <v>4.7999999999999996E-3</v>
      </c>
      <c r="AI1827">
        <v>1.12E-2</v>
      </c>
      <c r="AJ1827">
        <v>2.0999999999999999E-3</v>
      </c>
      <c r="AK1827">
        <v>2.2000000000000001E-3</v>
      </c>
      <c r="AL1827">
        <v>1.1999999999999999E-3</v>
      </c>
      <c r="AM1827">
        <v>1.2999999999999999E-3</v>
      </c>
      <c r="AN1827">
        <v>0</v>
      </c>
      <c r="AO1827">
        <v>0</v>
      </c>
      <c r="AP1827">
        <v>0</v>
      </c>
      <c r="BK1827">
        <v>0</v>
      </c>
      <c r="BL1827">
        <v>0</v>
      </c>
      <c r="BM1827">
        <v>0</v>
      </c>
      <c r="BN1827">
        <v>0</v>
      </c>
      <c r="BO1827">
        <v>0</v>
      </c>
      <c r="BP1827">
        <v>0</v>
      </c>
      <c r="BQ1827">
        <v>0</v>
      </c>
      <c r="BR1827">
        <v>0</v>
      </c>
      <c r="BS1827">
        <v>0</v>
      </c>
      <c r="BT1827">
        <v>0</v>
      </c>
      <c r="BU1827">
        <v>0</v>
      </c>
      <c r="BV1827">
        <v>0.68400000000000005</v>
      </c>
      <c r="BW1827">
        <v>0.83831040000000001</v>
      </c>
      <c r="BX1827">
        <v>19.8</v>
      </c>
      <c r="BY1827">
        <v>4599.8</v>
      </c>
      <c r="BZ1827">
        <v>213.1</v>
      </c>
      <c r="CB1827">
        <v>96.8</v>
      </c>
      <c r="CC1827">
        <v>3.3422529129999998</v>
      </c>
      <c r="CD1827">
        <v>3.3394119980000001</v>
      </c>
      <c r="CE1827">
        <v>193.55</v>
      </c>
      <c r="CF1827" t="s">
        <v>609</v>
      </c>
      <c r="CG1827">
        <v>0</v>
      </c>
      <c r="CH1827" t="s">
        <v>5794</v>
      </c>
      <c r="CJ1827" t="s">
        <v>914</v>
      </c>
      <c r="CU1827">
        <v>700.9</v>
      </c>
      <c r="CV1827">
        <v>697.3</v>
      </c>
      <c r="CW1827" t="s">
        <v>6133</v>
      </c>
      <c r="CX1827">
        <v>0</v>
      </c>
      <c r="CY1827" t="s">
        <v>677</v>
      </c>
      <c r="DB1827">
        <v>1</v>
      </c>
    </row>
    <row r="1828" spans="1:106" hidden="1">
      <c r="A1828" t="str">
        <f>2&amp;J1828</f>
        <v>200/D-089-C/094-A-14/00</v>
      </c>
      <c r="B1828">
        <v>52714</v>
      </c>
      <c r="C1828" t="s">
        <v>3910</v>
      </c>
      <c r="D1828" t="s">
        <v>592</v>
      </c>
      <c r="E1828" t="s">
        <v>3163</v>
      </c>
      <c r="F1828" t="s">
        <v>594</v>
      </c>
      <c r="G1828" t="s">
        <v>6138</v>
      </c>
      <c r="H1828">
        <v>11126</v>
      </c>
      <c r="I1828" t="s">
        <v>597</v>
      </c>
      <c r="J1828" t="s">
        <v>3912</v>
      </c>
      <c r="K1828">
        <v>268</v>
      </c>
      <c r="L1828" t="s">
        <v>874</v>
      </c>
      <c r="M1828" t="s">
        <v>3894</v>
      </c>
      <c r="N1828" t="s">
        <v>6132</v>
      </c>
      <c r="O1828" t="s">
        <v>6139</v>
      </c>
      <c r="P1828" t="s">
        <v>6140</v>
      </c>
      <c r="Q1828" t="s">
        <v>642</v>
      </c>
      <c r="R1828">
        <v>140</v>
      </c>
      <c r="S1828">
        <v>140</v>
      </c>
      <c r="T1828">
        <v>106</v>
      </c>
      <c r="U1828">
        <v>22</v>
      </c>
      <c r="V1828">
        <v>22</v>
      </c>
      <c r="W1828">
        <v>21</v>
      </c>
      <c r="Z1828" t="s">
        <v>607</v>
      </c>
      <c r="AA1828">
        <v>1E-4</v>
      </c>
      <c r="AB1828">
        <v>5.0000000000000001E-3</v>
      </c>
      <c r="AC1828">
        <v>2.1600000000000001E-2</v>
      </c>
      <c r="AD1828">
        <v>1.1900000000000001E-2</v>
      </c>
      <c r="AE1828">
        <v>0.81920000000000004</v>
      </c>
      <c r="AF1828">
        <v>7.9299999999999995E-2</v>
      </c>
      <c r="AG1828">
        <v>3.1899999999999998E-2</v>
      </c>
      <c r="AH1828">
        <v>5.3E-3</v>
      </c>
      <c r="AI1828">
        <v>9.9000000000000008E-3</v>
      </c>
      <c r="AJ1828">
        <v>3.2000000000000002E-3</v>
      </c>
      <c r="AK1828">
        <v>3.3E-3</v>
      </c>
      <c r="AL1828">
        <v>3.5000000000000001E-3</v>
      </c>
      <c r="AM1828">
        <v>5.7999999999999996E-3</v>
      </c>
      <c r="AN1828">
        <v>0</v>
      </c>
      <c r="AO1828">
        <v>0</v>
      </c>
      <c r="AP1828">
        <v>0</v>
      </c>
      <c r="BK1828">
        <v>0</v>
      </c>
      <c r="BL1828">
        <v>0</v>
      </c>
      <c r="BM1828">
        <v>0</v>
      </c>
      <c r="BN1828">
        <v>0</v>
      </c>
      <c r="BO1828">
        <v>0</v>
      </c>
      <c r="BP1828">
        <v>0</v>
      </c>
      <c r="BQ1828">
        <v>0</v>
      </c>
      <c r="BR1828">
        <v>0</v>
      </c>
      <c r="BS1828">
        <v>0</v>
      </c>
      <c r="BT1828">
        <v>0</v>
      </c>
      <c r="BU1828">
        <v>0</v>
      </c>
      <c r="BV1828">
        <v>0.71499999999999997</v>
      </c>
      <c r="BW1828">
        <v>0.87630399999999997</v>
      </c>
      <c r="BX1828">
        <v>20.7</v>
      </c>
      <c r="BY1828">
        <v>4681.8</v>
      </c>
      <c r="BZ1828">
        <v>218.2</v>
      </c>
      <c r="CB1828">
        <v>98.4</v>
      </c>
      <c r="CC1828">
        <v>3.3974967629999999</v>
      </c>
      <c r="CD1828">
        <v>3.3946088909999999</v>
      </c>
      <c r="CE1828">
        <v>195.19</v>
      </c>
      <c r="CF1828" t="s">
        <v>673</v>
      </c>
      <c r="CG1828">
        <v>11900</v>
      </c>
      <c r="CH1828" t="s">
        <v>5424</v>
      </c>
      <c r="CJ1828" t="s">
        <v>3914</v>
      </c>
      <c r="CU1828">
        <v>825.1</v>
      </c>
      <c r="CV1828">
        <v>821.8</v>
      </c>
      <c r="CW1828" t="s">
        <v>6141</v>
      </c>
      <c r="CX1828">
        <v>3700</v>
      </c>
      <c r="CY1828" t="s">
        <v>677</v>
      </c>
      <c r="DB1828">
        <v>1</v>
      </c>
    </row>
    <row r="1829" spans="1:106" hidden="1">
      <c r="B1829">
        <v>84359</v>
      </c>
      <c r="C1829" t="s">
        <v>3182</v>
      </c>
      <c r="D1829" t="s">
        <v>592</v>
      </c>
      <c r="E1829" t="s">
        <v>3163</v>
      </c>
      <c r="F1829" t="s">
        <v>594</v>
      </c>
      <c r="G1829" t="s">
        <v>6142</v>
      </c>
      <c r="H1829">
        <v>16529</v>
      </c>
      <c r="I1829" t="s">
        <v>597</v>
      </c>
      <c r="J1829" t="s">
        <v>917</v>
      </c>
      <c r="L1829" t="s">
        <v>3184</v>
      </c>
      <c r="N1829" t="s">
        <v>6132</v>
      </c>
      <c r="O1829" t="s">
        <v>6139</v>
      </c>
      <c r="P1829" t="s">
        <v>6140</v>
      </c>
      <c r="Q1829" t="s">
        <v>3185</v>
      </c>
      <c r="R1829">
        <v>4450</v>
      </c>
      <c r="S1829">
        <v>4450</v>
      </c>
      <c r="T1829">
        <v>3504</v>
      </c>
      <c r="U1829">
        <v>31</v>
      </c>
      <c r="V1829">
        <v>31</v>
      </c>
      <c r="W1829">
        <v>25</v>
      </c>
      <c r="Z1829">
        <v>1E-4</v>
      </c>
      <c r="AA1829">
        <v>2.9999999999999997E-4</v>
      </c>
      <c r="AB1829">
        <v>7.1999999999999998E-3</v>
      </c>
      <c r="AC1829">
        <v>0.01</v>
      </c>
      <c r="AD1829" t="s">
        <v>606</v>
      </c>
      <c r="AE1829">
        <v>0.83819999999999995</v>
      </c>
      <c r="AF1829">
        <v>7.3999999999999996E-2</v>
      </c>
      <c r="AG1829">
        <v>4.2900000000000001E-2</v>
      </c>
      <c r="AH1829">
        <v>5.7000000000000002E-3</v>
      </c>
      <c r="AI1829">
        <v>1.2E-2</v>
      </c>
      <c r="AJ1829">
        <v>2.8E-3</v>
      </c>
      <c r="AK1829">
        <v>3.0000000000000001E-3</v>
      </c>
      <c r="AL1829">
        <v>1.9E-3</v>
      </c>
      <c r="AM1829">
        <v>1.9E-3</v>
      </c>
      <c r="AN1829">
        <v>0</v>
      </c>
      <c r="AO1829">
        <v>0</v>
      </c>
      <c r="AP1829">
        <v>0</v>
      </c>
      <c r="BK1829">
        <v>0</v>
      </c>
      <c r="BL1829">
        <v>0</v>
      </c>
      <c r="BM1829">
        <v>0</v>
      </c>
      <c r="BN1829">
        <v>0</v>
      </c>
      <c r="BO1829">
        <v>0</v>
      </c>
      <c r="BP1829">
        <v>0</v>
      </c>
      <c r="BQ1829">
        <v>0</v>
      </c>
      <c r="BR1829">
        <v>0</v>
      </c>
      <c r="BS1829">
        <v>0</v>
      </c>
      <c r="BT1829">
        <v>0</v>
      </c>
      <c r="BU1829">
        <v>0</v>
      </c>
      <c r="BV1829">
        <v>0.69299999999999995</v>
      </c>
      <c r="BW1829">
        <v>0.84934080000000001</v>
      </c>
      <c r="BX1829">
        <v>20</v>
      </c>
      <c r="BY1829">
        <v>4593.8</v>
      </c>
      <c r="BZ1829">
        <v>214.4</v>
      </c>
      <c r="CB1829">
        <v>95.8</v>
      </c>
      <c r="CC1829">
        <v>3.3077255069999998</v>
      </c>
      <c r="CD1829">
        <v>3.30491394</v>
      </c>
      <c r="CE1829">
        <v>191.7</v>
      </c>
      <c r="CF1829" t="s">
        <v>609</v>
      </c>
      <c r="CG1829">
        <v>0</v>
      </c>
      <c r="CH1829" t="s">
        <v>6143</v>
      </c>
      <c r="CJ1829" t="s">
        <v>919</v>
      </c>
      <c r="CW1829" t="s">
        <v>6144</v>
      </c>
      <c r="CX1829">
        <v>0</v>
      </c>
      <c r="CY1829" t="s">
        <v>677</v>
      </c>
      <c r="DB1829">
        <v>1</v>
      </c>
    </row>
    <row r="1830" spans="1:106" hidden="1">
      <c r="B1830">
        <v>76533</v>
      </c>
      <c r="C1830" t="s">
        <v>3998</v>
      </c>
      <c r="D1830" t="s">
        <v>592</v>
      </c>
      <c r="E1830" t="s">
        <v>3163</v>
      </c>
      <c r="F1830" t="s">
        <v>594</v>
      </c>
      <c r="G1830" t="s">
        <v>6145</v>
      </c>
      <c r="H1830">
        <v>16210</v>
      </c>
      <c r="I1830" t="s">
        <v>597</v>
      </c>
      <c r="J1830" t="s">
        <v>889</v>
      </c>
      <c r="K1830">
        <v>1370</v>
      </c>
      <c r="L1830" t="s">
        <v>3184</v>
      </c>
      <c r="M1830" t="s">
        <v>6129</v>
      </c>
      <c r="N1830" t="s">
        <v>6132</v>
      </c>
      <c r="O1830" t="s">
        <v>6139</v>
      </c>
      <c r="P1830" t="s">
        <v>6140</v>
      </c>
      <c r="Q1830" t="s">
        <v>642</v>
      </c>
      <c r="R1830">
        <v>1200</v>
      </c>
      <c r="S1830">
        <v>1200</v>
      </c>
      <c r="T1830">
        <v>976</v>
      </c>
      <c r="U1830">
        <v>23</v>
      </c>
      <c r="V1830">
        <v>23</v>
      </c>
      <c r="W1830">
        <v>24</v>
      </c>
      <c r="Z1830" t="s">
        <v>607</v>
      </c>
      <c r="AA1830">
        <v>2.0000000000000001E-4</v>
      </c>
      <c r="AB1830">
        <v>3.8999999999999998E-3</v>
      </c>
      <c r="AC1830">
        <v>1.0200000000000001E-2</v>
      </c>
      <c r="AD1830" t="s">
        <v>606</v>
      </c>
      <c r="AE1830">
        <v>0.85970000000000002</v>
      </c>
      <c r="AF1830">
        <v>7.2099999999999997E-2</v>
      </c>
      <c r="AG1830">
        <v>3.6499999999999998E-2</v>
      </c>
      <c r="AH1830">
        <v>4.1000000000000003E-3</v>
      </c>
      <c r="AI1830">
        <v>9.1000000000000004E-3</v>
      </c>
      <c r="AJ1830">
        <v>1.6000000000000001E-3</v>
      </c>
      <c r="AK1830">
        <v>1.4E-3</v>
      </c>
      <c r="AL1830">
        <v>5.9999999999999995E-4</v>
      </c>
      <c r="AM1830">
        <v>5.9999999999999995E-4</v>
      </c>
      <c r="AN1830">
        <v>0</v>
      </c>
      <c r="AO1830">
        <v>0</v>
      </c>
      <c r="AP1830">
        <v>0</v>
      </c>
      <c r="BK1830">
        <v>0</v>
      </c>
      <c r="BL1830">
        <v>0</v>
      </c>
      <c r="BM1830">
        <v>0</v>
      </c>
      <c r="BN1830">
        <v>0</v>
      </c>
      <c r="BO1830">
        <v>0</v>
      </c>
      <c r="BP1830">
        <v>0</v>
      </c>
      <c r="BQ1830">
        <v>0</v>
      </c>
      <c r="BR1830">
        <v>0</v>
      </c>
      <c r="BS1830">
        <v>0</v>
      </c>
      <c r="BT1830">
        <v>0</v>
      </c>
      <c r="BU1830">
        <v>0</v>
      </c>
      <c r="BV1830">
        <v>0.66600000000000004</v>
      </c>
      <c r="BW1830">
        <v>0.81624960000000002</v>
      </c>
      <c r="BX1830">
        <v>19.2</v>
      </c>
      <c r="BY1830">
        <v>4611.8999999999996</v>
      </c>
      <c r="BZ1830">
        <v>210.6</v>
      </c>
      <c r="CB1830">
        <v>99.3</v>
      </c>
      <c r="CC1830">
        <v>3.4285714289999998</v>
      </c>
      <c r="CD1830">
        <v>3.425657143</v>
      </c>
      <c r="CE1830">
        <v>198.8</v>
      </c>
      <c r="CF1830" t="s">
        <v>609</v>
      </c>
      <c r="CG1830">
        <v>0</v>
      </c>
      <c r="CH1830" t="s">
        <v>5781</v>
      </c>
      <c r="CJ1830" t="s">
        <v>895</v>
      </c>
      <c r="CL1830">
        <v>1062</v>
      </c>
      <c r="CM1830">
        <v>1069.8</v>
      </c>
      <c r="CU1830">
        <v>697.4</v>
      </c>
      <c r="CV1830">
        <v>693.6</v>
      </c>
      <c r="CW1830" t="s">
        <v>6144</v>
      </c>
      <c r="CX1830">
        <v>0</v>
      </c>
      <c r="CY1830" t="s">
        <v>677</v>
      </c>
      <c r="DB1830">
        <v>1</v>
      </c>
    </row>
    <row r="1831" spans="1:106" hidden="1">
      <c r="B1831">
        <v>73307</v>
      </c>
      <c r="C1831" t="s">
        <v>4091</v>
      </c>
      <c r="D1831" t="s">
        <v>592</v>
      </c>
      <c r="E1831" t="s">
        <v>3163</v>
      </c>
      <c r="F1831" t="s">
        <v>594</v>
      </c>
      <c r="G1831" t="s">
        <v>6146</v>
      </c>
      <c r="H1831">
        <v>13409</v>
      </c>
      <c r="I1831" t="s">
        <v>597</v>
      </c>
      <c r="J1831" t="s">
        <v>4093</v>
      </c>
      <c r="K1831">
        <v>8255</v>
      </c>
      <c r="L1831" t="s">
        <v>3184</v>
      </c>
      <c r="M1831" t="s">
        <v>6129</v>
      </c>
      <c r="N1831" t="s">
        <v>6132</v>
      </c>
      <c r="O1831" t="s">
        <v>6139</v>
      </c>
      <c r="P1831" t="s">
        <v>6140</v>
      </c>
      <c r="Q1831" t="s">
        <v>823</v>
      </c>
      <c r="R1831">
        <v>260</v>
      </c>
      <c r="S1831">
        <v>260</v>
      </c>
      <c r="T1831">
        <v>257</v>
      </c>
      <c r="U1831">
        <v>30</v>
      </c>
      <c r="V1831">
        <v>30</v>
      </c>
      <c r="W1831">
        <v>25</v>
      </c>
      <c r="Y1831" t="s">
        <v>6002</v>
      </c>
      <c r="Z1831">
        <v>1E-4</v>
      </c>
      <c r="AA1831">
        <v>2.9999999999999997E-4</v>
      </c>
      <c r="AB1831">
        <v>1.01E-2</v>
      </c>
      <c r="AC1831">
        <v>8.9999999999999993E-3</v>
      </c>
      <c r="AD1831" t="s">
        <v>606</v>
      </c>
      <c r="AE1831">
        <v>0.87880000000000003</v>
      </c>
      <c r="AF1831">
        <v>5.6899999999999999E-2</v>
      </c>
      <c r="AG1831">
        <v>3.0099999999999998E-2</v>
      </c>
      <c r="AH1831">
        <v>3.3999999999999998E-3</v>
      </c>
      <c r="AI1831">
        <v>6.7999999999999996E-3</v>
      </c>
      <c r="AJ1831">
        <v>1.2999999999999999E-3</v>
      </c>
      <c r="AK1831">
        <v>1.2999999999999999E-3</v>
      </c>
      <c r="AL1831">
        <v>1E-3</v>
      </c>
      <c r="AM1831">
        <v>8.9999999999999998E-4</v>
      </c>
      <c r="AN1831">
        <v>0</v>
      </c>
      <c r="AO1831">
        <v>0</v>
      </c>
      <c r="AP1831">
        <v>0</v>
      </c>
      <c r="BK1831">
        <v>0</v>
      </c>
      <c r="BL1831">
        <v>0</v>
      </c>
      <c r="BM1831">
        <v>0</v>
      </c>
      <c r="BN1831">
        <v>0</v>
      </c>
      <c r="BO1831">
        <v>0</v>
      </c>
      <c r="BP1831">
        <v>0</v>
      </c>
      <c r="BQ1831">
        <v>0</v>
      </c>
      <c r="BR1831">
        <v>0</v>
      </c>
      <c r="BS1831">
        <v>0</v>
      </c>
      <c r="BT1831">
        <v>0</v>
      </c>
      <c r="BU1831">
        <v>0</v>
      </c>
      <c r="BV1831">
        <v>0.65</v>
      </c>
      <c r="BW1831">
        <v>0.79664000000000001</v>
      </c>
      <c r="BX1831">
        <v>18.8</v>
      </c>
      <c r="BY1831">
        <v>4600.3999999999996</v>
      </c>
      <c r="BZ1831">
        <v>206.5</v>
      </c>
      <c r="CB1831">
        <v>96.3</v>
      </c>
      <c r="CC1831">
        <v>3.32498921</v>
      </c>
      <c r="CD1831">
        <v>3.3221629689999999</v>
      </c>
      <c r="CE1831">
        <v>191.99</v>
      </c>
      <c r="CF1831" t="s">
        <v>609</v>
      </c>
      <c r="CG1831">
        <v>0</v>
      </c>
      <c r="CH1831" t="s">
        <v>5777</v>
      </c>
      <c r="CJ1831" t="s">
        <v>876</v>
      </c>
      <c r="CU1831">
        <v>726.4</v>
      </c>
      <c r="CV1831">
        <v>722.2</v>
      </c>
      <c r="CW1831" t="s">
        <v>6147</v>
      </c>
      <c r="CX1831">
        <v>0</v>
      </c>
      <c r="CY1831" t="s">
        <v>677</v>
      </c>
      <c r="DB1831">
        <v>1</v>
      </c>
    </row>
    <row r="1832" spans="1:106" hidden="1">
      <c r="B1832">
        <v>74007</v>
      </c>
      <c r="C1832" t="s">
        <v>4086</v>
      </c>
      <c r="D1832" t="s">
        <v>592</v>
      </c>
      <c r="E1832" t="s">
        <v>3163</v>
      </c>
      <c r="F1832" t="s">
        <v>594</v>
      </c>
      <c r="G1832" t="s">
        <v>6148</v>
      </c>
      <c r="H1832">
        <v>19109</v>
      </c>
      <c r="I1832" t="s">
        <v>597</v>
      </c>
      <c r="J1832" t="s">
        <v>4088</v>
      </c>
      <c r="K1832">
        <v>7534</v>
      </c>
      <c r="L1832" t="s">
        <v>874</v>
      </c>
      <c r="M1832" t="s">
        <v>4089</v>
      </c>
      <c r="N1832" t="s">
        <v>6132</v>
      </c>
      <c r="O1832" t="s">
        <v>6139</v>
      </c>
      <c r="P1832" t="s">
        <v>6140</v>
      </c>
      <c r="Q1832" t="s">
        <v>642</v>
      </c>
      <c r="R1832">
        <v>300</v>
      </c>
      <c r="S1832">
        <v>300</v>
      </c>
      <c r="T1832">
        <v>298</v>
      </c>
      <c r="U1832">
        <v>23</v>
      </c>
      <c r="V1832">
        <v>23</v>
      </c>
      <c r="W1832">
        <v>25</v>
      </c>
      <c r="Z1832">
        <v>1E-4</v>
      </c>
      <c r="AA1832">
        <v>2.0000000000000001E-4</v>
      </c>
      <c r="AB1832">
        <v>4.8999999999999998E-3</v>
      </c>
      <c r="AC1832">
        <v>1.38E-2</v>
      </c>
      <c r="AD1832" t="s">
        <v>607</v>
      </c>
      <c r="AE1832">
        <v>0.81499999999999995</v>
      </c>
      <c r="AF1832">
        <v>8.3199999999999996E-2</v>
      </c>
      <c r="AG1832">
        <v>4.99E-2</v>
      </c>
      <c r="AH1832">
        <v>5.7999999999999996E-3</v>
      </c>
      <c r="AI1832">
        <v>1.26E-2</v>
      </c>
      <c r="AJ1832">
        <v>3.2000000000000002E-3</v>
      </c>
      <c r="AK1832">
        <v>3.5000000000000001E-3</v>
      </c>
      <c r="AL1832">
        <v>3.0000000000000001E-3</v>
      </c>
      <c r="AM1832">
        <v>4.7999999999999996E-3</v>
      </c>
      <c r="AN1832">
        <v>0</v>
      </c>
      <c r="AO1832">
        <v>0</v>
      </c>
      <c r="AP1832">
        <v>0</v>
      </c>
      <c r="BK1832">
        <v>0</v>
      </c>
      <c r="BL1832">
        <v>0</v>
      </c>
      <c r="BM1832">
        <v>0</v>
      </c>
      <c r="BN1832">
        <v>0</v>
      </c>
      <c r="BO1832">
        <v>0</v>
      </c>
      <c r="BP1832">
        <v>0</v>
      </c>
      <c r="BQ1832">
        <v>0</v>
      </c>
      <c r="BR1832">
        <v>0</v>
      </c>
      <c r="BS1832">
        <v>0</v>
      </c>
      <c r="BT1832">
        <v>0</v>
      </c>
      <c r="BU1832">
        <v>0</v>
      </c>
      <c r="BV1832">
        <v>0.72099999999999997</v>
      </c>
      <c r="BW1832">
        <v>0.88365760000000004</v>
      </c>
      <c r="BX1832">
        <v>20.8</v>
      </c>
      <c r="BY1832">
        <v>4600.5</v>
      </c>
      <c r="BZ1832">
        <v>219.1</v>
      </c>
      <c r="CB1832">
        <v>99.3</v>
      </c>
      <c r="CC1832">
        <v>3.4285714289999998</v>
      </c>
      <c r="CD1832">
        <v>3.425657143</v>
      </c>
      <c r="CE1832">
        <v>198.75</v>
      </c>
      <c r="CF1832" t="s">
        <v>609</v>
      </c>
      <c r="CG1832">
        <v>7</v>
      </c>
      <c r="CH1832" t="s">
        <v>6149</v>
      </c>
      <c r="CJ1832" t="s">
        <v>6150</v>
      </c>
      <c r="CU1832">
        <v>769</v>
      </c>
      <c r="CV1832">
        <v>765.2</v>
      </c>
      <c r="CW1832" t="s">
        <v>6147</v>
      </c>
      <c r="CX1832">
        <v>0</v>
      </c>
      <c r="CY1832" t="s">
        <v>677</v>
      </c>
      <c r="DB1832">
        <v>1</v>
      </c>
    </row>
    <row r="1833" spans="1:106" hidden="1">
      <c r="B1833">
        <v>83996</v>
      </c>
      <c r="C1833" t="s">
        <v>5984</v>
      </c>
      <c r="D1833" t="s">
        <v>592</v>
      </c>
      <c r="E1833" t="s">
        <v>3163</v>
      </c>
      <c r="F1833" t="s">
        <v>594</v>
      </c>
      <c r="G1833" t="s">
        <v>6151</v>
      </c>
      <c r="H1833">
        <v>20916</v>
      </c>
      <c r="I1833" t="s">
        <v>597</v>
      </c>
      <c r="J1833" t="s">
        <v>858</v>
      </c>
      <c r="K1833">
        <v>21930</v>
      </c>
      <c r="L1833" t="s">
        <v>890</v>
      </c>
      <c r="M1833" t="s">
        <v>852</v>
      </c>
      <c r="N1833" t="s">
        <v>6132</v>
      </c>
      <c r="O1833" t="s">
        <v>6139</v>
      </c>
      <c r="P1833" t="s">
        <v>6140</v>
      </c>
      <c r="Q1833" t="s">
        <v>642</v>
      </c>
      <c r="R1833">
        <v>300</v>
      </c>
      <c r="S1833">
        <v>300</v>
      </c>
      <c r="T1833">
        <v>219</v>
      </c>
      <c r="U1833">
        <v>17</v>
      </c>
      <c r="V1833">
        <v>17</v>
      </c>
      <c r="W1833">
        <v>25</v>
      </c>
      <c r="Z1833">
        <v>1E-4</v>
      </c>
      <c r="AA1833">
        <v>2.0000000000000001E-4</v>
      </c>
      <c r="AB1833">
        <v>4.5999999999999999E-3</v>
      </c>
      <c r="AC1833">
        <v>1.1599999999999999E-2</v>
      </c>
      <c r="AD1833" t="s">
        <v>606</v>
      </c>
      <c r="AE1833">
        <v>0.83599999999999997</v>
      </c>
      <c r="AF1833">
        <v>7.6999999999999999E-2</v>
      </c>
      <c r="AG1833">
        <v>4.19E-2</v>
      </c>
      <c r="AH1833">
        <v>5.4999999999999997E-3</v>
      </c>
      <c r="AI1833">
        <v>1.23E-2</v>
      </c>
      <c r="AJ1833">
        <v>3.0000000000000001E-3</v>
      </c>
      <c r="AK1833">
        <v>3.3E-3</v>
      </c>
      <c r="AL1833">
        <v>2.2000000000000001E-3</v>
      </c>
      <c r="AM1833">
        <v>2.3E-3</v>
      </c>
      <c r="AN1833">
        <v>0</v>
      </c>
      <c r="AO1833">
        <v>0</v>
      </c>
      <c r="AP1833">
        <v>0</v>
      </c>
      <c r="BK1833">
        <v>0</v>
      </c>
      <c r="BL1833">
        <v>0</v>
      </c>
      <c r="BM1833">
        <v>0</v>
      </c>
      <c r="BN1833">
        <v>0</v>
      </c>
      <c r="BO1833">
        <v>0</v>
      </c>
      <c r="BP1833">
        <v>0</v>
      </c>
      <c r="BQ1833">
        <v>0</v>
      </c>
      <c r="BR1833">
        <v>0</v>
      </c>
      <c r="BS1833">
        <v>0</v>
      </c>
      <c r="BT1833">
        <v>0</v>
      </c>
      <c r="BU1833">
        <v>0</v>
      </c>
      <c r="BV1833">
        <v>0.69699999999999995</v>
      </c>
      <c r="BW1833">
        <v>0.85424319999999998</v>
      </c>
      <c r="BX1833">
        <v>20.100000000000001</v>
      </c>
      <c r="BY1833">
        <v>4601.7</v>
      </c>
      <c r="BZ1833">
        <v>215.3</v>
      </c>
      <c r="CB1833">
        <v>96.6</v>
      </c>
      <c r="CC1833">
        <v>3.3353474319999998</v>
      </c>
      <c r="CD1833">
        <v>3.332512387</v>
      </c>
      <c r="CE1833">
        <v>192.92</v>
      </c>
      <c r="CF1833" t="s">
        <v>609</v>
      </c>
      <c r="CG1833">
        <v>0</v>
      </c>
      <c r="CH1833" t="s">
        <v>3175</v>
      </c>
      <c r="CJ1833" t="s">
        <v>860</v>
      </c>
      <c r="CU1833">
        <v>706.3</v>
      </c>
      <c r="CV1833">
        <v>702.8</v>
      </c>
      <c r="CW1833" t="s">
        <v>6147</v>
      </c>
      <c r="CX1833">
        <v>0</v>
      </c>
      <c r="CY1833" t="s">
        <v>677</v>
      </c>
      <c r="DB1833">
        <v>1</v>
      </c>
    </row>
    <row r="1834" spans="1:106" hidden="1">
      <c r="B1834">
        <v>84020</v>
      </c>
      <c r="C1834" t="s">
        <v>6152</v>
      </c>
      <c r="D1834" t="s">
        <v>592</v>
      </c>
      <c r="E1834" t="s">
        <v>3163</v>
      </c>
      <c r="F1834" t="s">
        <v>594</v>
      </c>
      <c r="G1834" t="s">
        <v>6153</v>
      </c>
      <c r="H1834">
        <v>18565</v>
      </c>
      <c r="I1834" t="s">
        <v>597</v>
      </c>
      <c r="J1834" t="s">
        <v>3179</v>
      </c>
      <c r="K1834">
        <v>21883</v>
      </c>
      <c r="L1834" t="s">
        <v>874</v>
      </c>
      <c r="M1834" t="s">
        <v>3180</v>
      </c>
      <c r="N1834" t="s">
        <v>6132</v>
      </c>
      <c r="O1834" t="s">
        <v>6139</v>
      </c>
      <c r="P1834" t="s">
        <v>6140</v>
      </c>
      <c r="Q1834" t="s">
        <v>642</v>
      </c>
      <c r="R1834">
        <v>280</v>
      </c>
      <c r="S1834">
        <v>280</v>
      </c>
      <c r="T1834">
        <v>117</v>
      </c>
      <c r="U1834">
        <v>20</v>
      </c>
      <c r="V1834">
        <v>20</v>
      </c>
      <c r="W1834">
        <v>25</v>
      </c>
      <c r="Z1834">
        <v>2.9999999999999997E-4</v>
      </c>
      <c r="AA1834">
        <v>5.9999999999999995E-4</v>
      </c>
      <c r="AB1834">
        <v>1.4200000000000001E-2</v>
      </c>
      <c r="AC1834">
        <v>2.5999999999999999E-3</v>
      </c>
      <c r="AD1834" t="s">
        <v>606</v>
      </c>
      <c r="AE1834">
        <v>0.92469999999999997</v>
      </c>
      <c r="AF1834">
        <v>3.5200000000000002E-2</v>
      </c>
      <c r="AG1834">
        <v>1.6E-2</v>
      </c>
      <c r="AH1834">
        <v>2.3E-3</v>
      </c>
      <c r="AI1834">
        <v>2.8999999999999998E-3</v>
      </c>
      <c r="AJ1834">
        <v>6.9999999999999999E-4</v>
      </c>
      <c r="AK1834">
        <v>4.0000000000000002E-4</v>
      </c>
      <c r="AL1834">
        <v>1E-4</v>
      </c>
      <c r="AM1834">
        <v>0</v>
      </c>
      <c r="AN1834">
        <v>0</v>
      </c>
      <c r="AO1834">
        <v>0</v>
      </c>
      <c r="AP1834">
        <v>0</v>
      </c>
      <c r="BK1834">
        <v>0</v>
      </c>
      <c r="BL1834">
        <v>0</v>
      </c>
      <c r="BM1834">
        <v>0</v>
      </c>
      <c r="BN1834">
        <v>0</v>
      </c>
      <c r="BO1834">
        <v>0</v>
      </c>
      <c r="BP1834">
        <v>0</v>
      </c>
      <c r="BQ1834">
        <v>0</v>
      </c>
      <c r="BR1834">
        <v>0</v>
      </c>
      <c r="BS1834">
        <v>0</v>
      </c>
      <c r="BT1834">
        <v>0</v>
      </c>
      <c r="BU1834">
        <v>0</v>
      </c>
      <c r="BV1834">
        <v>0.60599999999999998</v>
      </c>
      <c r="BW1834">
        <v>0.74271359999999997</v>
      </c>
      <c r="BX1834">
        <v>17.5</v>
      </c>
      <c r="BY1834">
        <v>4583.3999999999996</v>
      </c>
      <c r="BZ1834">
        <v>198.3</v>
      </c>
      <c r="CB1834">
        <v>91</v>
      </c>
      <c r="CC1834">
        <v>3.141993958</v>
      </c>
      <c r="CD1834">
        <v>3.1393232630000001</v>
      </c>
      <c r="CE1834">
        <v>181.36</v>
      </c>
      <c r="CF1834" t="s">
        <v>609</v>
      </c>
      <c r="CG1834">
        <v>0</v>
      </c>
      <c r="CH1834" t="s">
        <v>3181</v>
      </c>
      <c r="CJ1834" t="s">
        <v>685</v>
      </c>
      <c r="CU1834">
        <v>734.2</v>
      </c>
      <c r="CV1834">
        <v>730.5</v>
      </c>
      <c r="CW1834" t="s">
        <v>6147</v>
      </c>
      <c r="CX1834">
        <v>0</v>
      </c>
      <c r="CY1834" t="s">
        <v>677</v>
      </c>
      <c r="DB1834">
        <v>1</v>
      </c>
    </row>
    <row r="1835" spans="1:106" hidden="1">
      <c r="B1835">
        <v>73305</v>
      </c>
      <c r="C1835" t="s">
        <v>3714</v>
      </c>
      <c r="D1835" t="s">
        <v>592</v>
      </c>
      <c r="E1835" t="s">
        <v>3163</v>
      </c>
      <c r="F1835" t="s">
        <v>594</v>
      </c>
      <c r="G1835" t="s">
        <v>6154</v>
      </c>
      <c r="H1835">
        <v>14622</v>
      </c>
      <c r="I1835" t="s">
        <v>597</v>
      </c>
      <c r="J1835" t="s">
        <v>863</v>
      </c>
      <c r="K1835">
        <v>20489</v>
      </c>
      <c r="L1835" t="s">
        <v>3184</v>
      </c>
      <c r="M1835" t="s">
        <v>6155</v>
      </c>
      <c r="N1835" t="s">
        <v>6132</v>
      </c>
      <c r="O1835" t="s">
        <v>6139</v>
      </c>
      <c r="P1835" t="s">
        <v>6140</v>
      </c>
      <c r="Q1835" t="s">
        <v>823</v>
      </c>
      <c r="R1835">
        <v>300</v>
      </c>
      <c r="S1835">
        <v>300</v>
      </c>
      <c r="T1835">
        <v>256</v>
      </c>
      <c r="U1835">
        <v>21</v>
      </c>
      <c r="V1835">
        <v>21</v>
      </c>
      <c r="W1835">
        <v>25</v>
      </c>
      <c r="Z1835">
        <v>2.9999999999999997E-4</v>
      </c>
      <c r="AA1835">
        <v>5.9999999999999995E-4</v>
      </c>
      <c r="AB1835">
        <v>1.41E-2</v>
      </c>
      <c r="AC1835">
        <v>3.0000000000000001E-3</v>
      </c>
      <c r="AD1835" t="s">
        <v>606</v>
      </c>
      <c r="AE1835">
        <v>0.9274</v>
      </c>
      <c r="AF1835">
        <v>3.3599999999999998E-2</v>
      </c>
      <c r="AG1835">
        <v>1.52E-2</v>
      </c>
      <c r="AH1835">
        <v>2.0999999999999999E-3</v>
      </c>
      <c r="AI1835">
        <v>2.7000000000000001E-3</v>
      </c>
      <c r="AJ1835">
        <v>5.9999999999999995E-4</v>
      </c>
      <c r="AK1835">
        <v>2.9999999999999997E-4</v>
      </c>
      <c r="AL1835">
        <v>1E-4</v>
      </c>
      <c r="AM1835">
        <v>0</v>
      </c>
      <c r="AN1835">
        <v>0</v>
      </c>
      <c r="AO1835">
        <v>0</v>
      </c>
      <c r="AP1835">
        <v>0</v>
      </c>
      <c r="BK1835">
        <v>0</v>
      </c>
      <c r="BL1835">
        <v>0</v>
      </c>
      <c r="BM1835">
        <v>0</v>
      </c>
      <c r="BN1835">
        <v>0</v>
      </c>
      <c r="BO1835">
        <v>0</v>
      </c>
      <c r="BP1835">
        <v>0</v>
      </c>
      <c r="BQ1835">
        <v>0</v>
      </c>
      <c r="BR1835">
        <v>0</v>
      </c>
      <c r="BS1835">
        <v>0</v>
      </c>
      <c r="BT1835">
        <v>0</v>
      </c>
      <c r="BU1835">
        <v>0</v>
      </c>
      <c r="BV1835">
        <v>0.60399999999999998</v>
      </c>
      <c r="BW1835">
        <v>0.74026239999999999</v>
      </c>
      <c r="BX1835">
        <v>17.5</v>
      </c>
      <c r="BY1835">
        <v>4585</v>
      </c>
      <c r="BZ1835">
        <v>197.9</v>
      </c>
      <c r="CB1835">
        <v>92.9</v>
      </c>
      <c r="CC1835">
        <v>3.2075960289999998</v>
      </c>
      <c r="CD1835">
        <v>3.2048695729999999</v>
      </c>
      <c r="CE1835">
        <v>185.33</v>
      </c>
      <c r="CF1835" t="s">
        <v>609</v>
      </c>
      <c r="CG1835">
        <v>0</v>
      </c>
      <c r="CH1835" t="s">
        <v>3717</v>
      </c>
      <c r="CJ1835" t="s">
        <v>869</v>
      </c>
      <c r="CU1835">
        <v>718.1</v>
      </c>
      <c r="CV1835">
        <v>715.2</v>
      </c>
      <c r="CW1835" t="s">
        <v>6147</v>
      </c>
      <c r="CX1835">
        <v>0</v>
      </c>
      <c r="CY1835" t="s">
        <v>677</v>
      </c>
      <c r="DB1835">
        <v>1</v>
      </c>
    </row>
    <row r="1836" spans="1:106" hidden="1">
      <c r="B1836">
        <v>73304</v>
      </c>
      <c r="C1836" t="s">
        <v>3699</v>
      </c>
      <c r="D1836" t="s">
        <v>592</v>
      </c>
      <c r="E1836" t="s">
        <v>3163</v>
      </c>
      <c r="F1836" t="s">
        <v>594</v>
      </c>
      <c r="G1836" t="s">
        <v>6156</v>
      </c>
      <c r="H1836">
        <v>15996</v>
      </c>
      <c r="I1836" t="s">
        <v>597</v>
      </c>
      <c r="J1836" t="s">
        <v>3701</v>
      </c>
      <c r="K1836">
        <v>8166</v>
      </c>
      <c r="L1836" t="s">
        <v>3184</v>
      </c>
      <c r="M1836" t="s">
        <v>6157</v>
      </c>
      <c r="N1836" t="s">
        <v>6132</v>
      </c>
      <c r="O1836" t="s">
        <v>6139</v>
      </c>
      <c r="P1836" t="s">
        <v>6140</v>
      </c>
      <c r="Q1836" t="s">
        <v>823</v>
      </c>
      <c r="R1836">
        <v>290</v>
      </c>
      <c r="S1836">
        <v>290</v>
      </c>
      <c r="T1836">
        <v>287</v>
      </c>
      <c r="U1836">
        <v>29</v>
      </c>
      <c r="V1836">
        <v>29</v>
      </c>
      <c r="W1836">
        <v>25</v>
      </c>
      <c r="Z1836">
        <v>1E-4</v>
      </c>
      <c r="AA1836">
        <v>1E-4</v>
      </c>
      <c r="AB1836">
        <v>5.0000000000000001E-3</v>
      </c>
      <c r="AC1836">
        <v>5.9999999999999995E-4</v>
      </c>
      <c r="AD1836" t="s">
        <v>607</v>
      </c>
      <c r="AE1836">
        <v>0.63239999999999996</v>
      </c>
      <c r="AF1836">
        <v>0.1827</v>
      </c>
      <c r="AG1836">
        <v>9.6500000000000002E-2</v>
      </c>
      <c r="AH1836">
        <v>2.1499999999999998E-2</v>
      </c>
      <c r="AI1836">
        <v>3.4500000000000003E-2</v>
      </c>
      <c r="AJ1836">
        <v>8.6E-3</v>
      </c>
      <c r="AK1836">
        <v>9.4000000000000004E-3</v>
      </c>
      <c r="AL1836">
        <v>5.3E-3</v>
      </c>
      <c r="AM1836">
        <v>3.3E-3</v>
      </c>
      <c r="AN1836">
        <v>0</v>
      </c>
      <c r="AO1836">
        <v>0</v>
      </c>
      <c r="AP1836">
        <v>0</v>
      </c>
      <c r="BK1836">
        <v>0</v>
      </c>
      <c r="BL1836">
        <v>0</v>
      </c>
      <c r="BM1836">
        <v>0</v>
      </c>
      <c r="BN1836">
        <v>0</v>
      </c>
      <c r="BO1836">
        <v>0</v>
      </c>
      <c r="BP1836">
        <v>0</v>
      </c>
      <c r="BQ1836">
        <v>0</v>
      </c>
      <c r="BR1836">
        <v>0</v>
      </c>
      <c r="BS1836">
        <v>0</v>
      </c>
      <c r="BT1836">
        <v>0</v>
      </c>
      <c r="BU1836">
        <v>0</v>
      </c>
      <c r="BV1836">
        <v>0.88</v>
      </c>
      <c r="BW1836">
        <v>1.0785279999999999</v>
      </c>
      <c r="BX1836">
        <v>25.4</v>
      </c>
      <c r="BY1836">
        <v>4528.8999999999996</v>
      </c>
      <c r="BZ1836">
        <v>249.1</v>
      </c>
      <c r="CB1836">
        <v>90.7</v>
      </c>
      <c r="CC1836">
        <v>3.1316357359999998</v>
      </c>
      <c r="CD1836">
        <v>3.128973845</v>
      </c>
      <c r="CE1836">
        <v>178.22</v>
      </c>
      <c r="CF1836" t="s">
        <v>609</v>
      </c>
      <c r="CG1836">
        <v>5</v>
      </c>
      <c r="CH1836" t="s">
        <v>3703</v>
      </c>
      <c r="CJ1836" t="s">
        <v>908</v>
      </c>
      <c r="CU1836">
        <v>753.7</v>
      </c>
      <c r="CV1836">
        <v>749.6</v>
      </c>
      <c r="CW1836" t="s">
        <v>6147</v>
      </c>
      <c r="CX1836">
        <v>0</v>
      </c>
      <c r="CY1836" t="s">
        <v>677</v>
      </c>
      <c r="DB1836">
        <v>1</v>
      </c>
    </row>
    <row r="1837" spans="1:106" hidden="1">
      <c r="B1837">
        <v>73292</v>
      </c>
      <c r="C1837" t="s">
        <v>1639</v>
      </c>
      <c r="D1837" t="s">
        <v>592</v>
      </c>
      <c r="E1837" t="s">
        <v>3163</v>
      </c>
      <c r="F1837" t="s">
        <v>594</v>
      </c>
      <c r="G1837" t="s">
        <v>6158</v>
      </c>
      <c r="H1837">
        <v>8173</v>
      </c>
      <c r="I1837" t="s">
        <v>597</v>
      </c>
      <c r="J1837" t="s">
        <v>917</v>
      </c>
      <c r="K1837">
        <v>7435</v>
      </c>
      <c r="L1837" t="s">
        <v>874</v>
      </c>
      <c r="M1837" t="s">
        <v>3712</v>
      </c>
      <c r="N1837" t="s">
        <v>6159</v>
      </c>
      <c r="O1837" t="s">
        <v>6126</v>
      </c>
      <c r="P1837" t="s">
        <v>6160</v>
      </c>
      <c r="Q1837" t="s">
        <v>642</v>
      </c>
      <c r="R1837">
        <v>220</v>
      </c>
      <c r="S1837">
        <v>220</v>
      </c>
      <c r="T1837">
        <v>231</v>
      </c>
      <c r="U1837">
        <v>16</v>
      </c>
      <c r="V1837">
        <v>16</v>
      </c>
      <c r="W1837">
        <v>21</v>
      </c>
      <c r="Z1837">
        <v>1E-4</v>
      </c>
      <c r="AA1837">
        <v>2.0000000000000001E-4</v>
      </c>
      <c r="AB1837">
        <v>4.1000000000000003E-3</v>
      </c>
      <c r="AC1837">
        <v>1.3899999999999999E-2</v>
      </c>
      <c r="AD1837" t="s">
        <v>607</v>
      </c>
      <c r="AE1837">
        <v>0.85419999999999996</v>
      </c>
      <c r="AF1837">
        <v>7.1900000000000006E-2</v>
      </c>
      <c r="AG1837">
        <v>3.4299999999999997E-2</v>
      </c>
      <c r="AH1837">
        <v>4.3E-3</v>
      </c>
      <c r="AI1837">
        <v>8.9999999999999993E-3</v>
      </c>
      <c r="AJ1837">
        <v>2.0999999999999999E-3</v>
      </c>
      <c r="AK1837">
        <v>2.3E-3</v>
      </c>
      <c r="AL1837">
        <v>1.6999999999999999E-3</v>
      </c>
      <c r="AM1837">
        <v>1.9E-3</v>
      </c>
      <c r="AN1837">
        <v>0</v>
      </c>
      <c r="AO1837">
        <v>0</v>
      </c>
      <c r="AP1837">
        <v>0</v>
      </c>
      <c r="BK1837">
        <v>0</v>
      </c>
      <c r="BL1837">
        <v>0</v>
      </c>
      <c r="BM1837">
        <v>0</v>
      </c>
      <c r="BN1837">
        <v>0</v>
      </c>
      <c r="BO1837">
        <v>0</v>
      </c>
      <c r="BP1837">
        <v>0</v>
      </c>
      <c r="BQ1837">
        <v>0</v>
      </c>
      <c r="BR1837">
        <v>0</v>
      </c>
      <c r="BS1837">
        <v>0</v>
      </c>
      <c r="BT1837">
        <v>0</v>
      </c>
      <c r="BU1837">
        <v>0</v>
      </c>
      <c r="BV1837">
        <v>0.67700000000000005</v>
      </c>
      <c r="BW1837">
        <v>0.8297312</v>
      </c>
      <c r="BX1837">
        <v>19.5</v>
      </c>
      <c r="BY1837">
        <v>4617.1000000000004</v>
      </c>
      <c r="BZ1837">
        <v>211.8</v>
      </c>
      <c r="CB1837">
        <v>97</v>
      </c>
      <c r="CC1837">
        <v>3.3491583939999998</v>
      </c>
      <c r="CD1837">
        <v>3.3463116099999999</v>
      </c>
      <c r="CE1837">
        <v>193.35</v>
      </c>
      <c r="CF1837" t="s">
        <v>609</v>
      </c>
      <c r="CG1837">
        <v>5</v>
      </c>
      <c r="CH1837" t="s">
        <v>6161</v>
      </c>
      <c r="CJ1837" t="s">
        <v>919</v>
      </c>
      <c r="CU1837">
        <v>734</v>
      </c>
      <c r="CV1837">
        <v>729.9</v>
      </c>
      <c r="CW1837" t="s">
        <v>6162</v>
      </c>
      <c r="CX1837">
        <v>0</v>
      </c>
      <c r="CY1837" t="s">
        <v>677</v>
      </c>
      <c r="DB1837">
        <v>1</v>
      </c>
    </row>
    <row r="1838" spans="1:106" hidden="1">
      <c r="A1838" t="str">
        <f t="shared" ref="A1838:A1840" si="26">2&amp;J1838</f>
        <v>200/D-035-E/094-A-14/00</v>
      </c>
      <c r="B1838">
        <v>52730</v>
      </c>
      <c r="C1838" t="s">
        <v>3885</v>
      </c>
      <c r="D1838" t="s">
        <v>592</v>
      </c>
      <c r="E1838" t="s">
        <v>3163</v>
      </c>
      <c r="F1838" t="s">
        <v>594</v>
      </c>
      <c r="G1838" t="s">
        <v>6163</v>
      </c>
      <c r="H1838">
        <v>21057</v>
      </c>
      <c r="I1838" t="s">
        <v>597</v>
      </c>
      <c r="J1838" t="s">
        <v>5996</v>
      </c>
      <c r="K1838">
        <v>9930</v>
      </c>
      <c r="L1838" t="s">
        <v>864</v>
      </c>
      <c r="M1838" t="s">
        <v>3888</v>
      </c>
      <c r="N1838" t="s">
        <v>6159</v>
      </c>
      <c r="O1838" t="s">
        <v>6126</v>
      </c>
      <c r="P1838" t="s">
        <v>6160</v>
      </c>
      <c r="Q1838" t="s">
        <v>642</v>
      </c>
      <c r="R1838">
        <v>120</v>
      </c>
      <c r="S1838">
        <v>120</v>
      </c>
      <c r="T1838">
        <v>88</v>
      </c>
      <c r="U1838">
        <v>23</v>
      </c>
      <c r="V1838">
        <v>23</v>
      </c>
      <c r="W1838">
        <v>21</v>
      </c>
      <c r="Y1838" t="s">
        <v>6164</v>
      </c>
      <c r="Z1838">
        <v>1.9E-3</v>
      </c>
      <c r="AA1838">
        <v>1E-4</v>
      </c>
      <c r="AB1838">
        <v>1.61E-2</v>
      </c>
      <c r="AC1838">
        <v>3.8600000000000002E-2</v>
      </c>
      <c r="AD1838">
        <v>2.6200000000000001E-2</v>
      </c>
      <c r="AE1838">
        <v>0.8095</v>
      </c>
      <c r="AF1838">
        <v>6.6199999999999995E-2</v>
      </c>
      <c r="AG1838">
        <v>1.9099999999999999E-2</v>
      </c>
      <c r="AH1838">
        <v>4.1999999999999997E-3</v>
      </c>
      <c r="AI1838">
        <v>5.7999999999999996E-3</v>
      </c>
      <c r="AJ1838">
        <v>2E-3</v>
      </c>
      <c r="AK1838">
        <v>2.2000000000000001E-3</v>
      </c>
      <c r="AL1838">
        <v>3.2000000000000002E-3</v>
      </c>
      <c r="AM1838">
        <v>4.8999999999999998E-3</v>
      </c>
      <c r="AN1838">
        <v>0</v>
      </c>
      <c r="AO1838">
        <v>0</v>
      </c>
      <c r="AP1838">
        <v>0</v>
      </c>
      <c r="BK1838">
        <v>0</v>
      </c>
      <c r="BL1838">
        <v>0</v>
      </c>
      <c r="BM1838">
        <v>0</v>
      </c>
      <c r="BN1838">
        <v>0</v>
      </c>
      <c r="BO1838">
        <v>0</v>
      </c>
      <c r="BP1838">
        <v>0</v>
      </c>
      <c r="BQ1838">
        <v>0</v>
      </c>
      <c r="BR1838">
        <v>0</v>
      </c>
      <c r="BS1838">
        <v>0</v>
      </c>
      <c r="BT1838">
        <v>0</v>
      </c>
      <c r="BU1838">
        <v>0</v>
      </c>
      <c r="BV1838">
        <v>0.71</v>
      </c>
      <c r="BW1838">
        <v>0.87017599999999995</v>
      </c>
      <c r="BX1838">
        <v>20.5</v>
      </c>
      <c r="BY1838">
        <v>4780.8999999999996</v>
      </c>
      <c r="BZ1838">
        <v>215.6</v>
      </c>
      <c r="CB1838">
        <v>99.9</v>
      </c>
      <c r="CC1838">
        <v>3.4492878720000002</v>
      </c>
      <c r="CD1838">
        <v>3.4463559780000002</v>
      </c>
      <c r="CE1838">
        <v>200.68</v>
      </c>
      <c r="CF1838" t="s">
        <v>673</v>
      </c>
      <c r="CG1838">
        <v>26200</v>
      </c>
      <c r="CH1838" t="s">
        <v>5411</v>
      </c>
      <c r="CJ1838" t="s">
        <v>3890</v>
      </c>
      <c r="CL1838">
        <v>1240</v>
      </c>
      <c r="CM1838">
        <v>1935.4</v>
      </c>
      <c r="CU1838">
        <v>847.1</v>
      </c>
      <c r="CV1838">
        <v>843.1</v>
      </c>
      <c r="CW1838" t="s">
        <v>6165</v>
      </c>
      <c r="CX1838">
        <v>14700</v>
      </c>
      <c r="CY1838" t="s">
        <v>677</v>
      </c>
      <c r="DB1838">
        <v>1</v>
      </c>
    </row>
    <row r="1839" spans="1:106" hidden="1">
      <c r="A1839" t="str">
        <f t="shared" si="26"/>
        <v>200/C-078-C/094-A-14/02</v>
      </c>
      <c r="B1839">
        <v>76997</v>
      </c>
      <c r="C1839" t="s">
        <v>5990</v>
      </c>
      <c r="D1839" t="s">
        <v>592</v>
      </c>
      <c r="E1839" t="s">
        <v>3163</v>
      </c>
      <c r="F1839" t="s">
        <v>594</v>
      </c>
      <c r="G1839" t="s">
        <v>6166</v>
      </c>
      <c r="H1839">
        <v>17650</v>
      </c>
      <c r="I1839" t="s">
        <v>597</v>
      </c>
      <c r="J1839" t="s">
        <v>5992</v>
      </c>
      <c r="K1839">
        <v>18788</v>
      </c>
      <c r="L1839" t="s">
        <v>864</v>
      </c>
      <c r="M1839" t="s">
        <v>3894</v>
      </c>
      <c r="N1839" t="s">
        <v>6159</v>
      </c>
      <c r="O1839" t="s">
        <v>6126</v>
      </c>
      <c r="P1839" t="s">
        <v>6160</v>
      </c>
      <c r="Q1839" t="s">
        <v>642</v>
      </c>
      <c r="R1839">
        <v>118</v>
      </c>
      <c r="S1839">
        <v>118</v>
      </c>
      <c r="T1839">
        <v>86</v>
      </c>
      <c r="U1839">
        <v>27</v>
      </c>
      <c r="V1839">
        <v>27</v>
      </c>
      <c r="W1839">
        <v>21</v>
      </c>
      <c r="Z1839" t="s">
        <v>607</v>
      </c>
      <c r="AA1839">
        <v>1E-4</v>
      </c>
      <c r="AB1839">
        <v>6.4999999999999997E-3</v>
      </c>
      <c r="AC1839">
        <v>2.3400000000000001E-2</v>
      </c>
      <c r="AD1839">
        <v>0.01</v>
      </c>
      <c r="AE1839">
        <v>0.82120000000000004</v>
      </c>
      <c r="AF1839">
        <v>7.9299999999999995E-2</v>
      </c>
      <c r="AG1839">
        <v>3.1199999999999999E-2</v>
      </c>
      <c r="AH1839">
        <v>5.3E-3</v>
      </c>
      <c r="AI1839">
        <v>0.01</v>
      </c>
      <c r="AJ1839">
        <v>3.2000000000000002E-3</v>
      </c>
      <c r="AK1839">
        <v>3.3E-3</v>
      </c>
      <c r="AL1839">
        <v>3.2000000000000002E-3</v>
      </c>
      <c r="AM1839">
        <v>3.3E-3</v>
      </c>
      <c r="AN1839">
        <v>0</v>
      </c>
      <c r="AO1839">
        <v>0</v>
      </c>
      <c r="AP1839">
        <v>0</v>
      </c>
      <c r="BK1839">
        <v>0</v>
      </c>
      <c r="BL1839">
        <v>0</v>
      </c>
      <c r="BM1839">
        <v>0</v>
      </c>
      <c r="BN1839">
        <v>0</v>
      </c>
      <c r="BO1839">
        <v>0</v>
      </c>
      <c r="BP1839">
        <v>0</v>
      </c>
      <c r="BQ1839">
        <v>0</v>
      </c>
      <c r="BR1839">
        <v>0</v>
      </c>
      <c r="BS1839">
        <v>0</v>
      </c>
      <c r="BT1839">
        <v>0</v>
      </c>
      <c r="BU1839">
        <v>0</v>
      </c>
      <c r="BV1839">
        <v>0.70799999999999996</v>
      </c>
      <c r="BW1839">
        <v>0.86772479999999996</v>
      </c>
      <c r="BX1839">
        <v>20.5</v>
      </c>
      <c r="BY1839">
        <v>4680.3999999999996</v>
      </c>
      <c r="BZ1839">
        <v>216.9</v>
      </c>
      <c r="CB1839">
        <v>96.3</v>
      </c>
      <c r="CC1839">
        <v>3.32498921</v>
      </c>
      <c r="CD1839">
        <v>3.3221629689999999</v>
      </c>
      <c r="CE1839">
        <v>191.1</v>
      </c>
      <c r="CF1839" t="s">
        <v>673</v>
      </c>
      <c r="CG1839">
        <v>10000</v>
      </c>
      <c r="CH1839" t="s">
        <v>5993</v>
      </c>
      <c r="CJ1839" t="s">
        <v>5994</v>
      </c>
      <c r="CU1839">
        <v>830.3</v>
      </c>
      <c r="CV1839">
        <v>826.3</v>
      </c>
      <c r="CW1839" t="s">
        <v>6165</v>
      </c>
      <c r="CX1839">
        <v>1200</v>
      </c>
      <c r="CY1839" t="s">
        <v>677</v>
      </c>
      <c r="DB1839">
        <v>1</v>
      </c>
    </row>
    <row r="1840" spans="1:106" hidden="1">
      <c r="A1840" t="str">
        <f t="shared" si="26"/>
        <v>200/D-017-C/094-A-14/00</v>
      </c>
      <c r="B1840">
        <v>52705</v>
      </c>
      <c r="C1840" t="s">
        <v>3897</v>
      </c>
      <c r="D1840" t="s">
        <v>592</v>
      </c>
      <c r="E1840" t="s">
        <v>3163</v>
      </c>
      <c r="F1840" t="s">
        <v>594</v>
      </c>
      <c r="G1840" t="s">
        <v>6167</v>
      </c>
      <c r="H1840">
        <v>5521</v>
      </c>
      <c r="I1840" t="s">
        <v>597</v>
      </c>
      <c r="J1840" t="s">
        <v>3899</v>
      </c>
      <c r="K1840">
        <v>384</v>
      </c>
      <c r="L1840" t="s">
        <v>874</v>
      </c>
      <c r="M1840" t="s">
        <v>3900</v>
      </c>
      <c r="N1840" t="s">
        <v>6159</v>
      </c>
      <c r="O1840" t="s">
        <v>6126</v>
      </c>
      <c r="P1840" t="s">
        <v>6160</v>
      </c>
      <c r="Q1840" t="s">
        <v>642</v>
      </c>
      <c r="R1840">
        <v>110</v>
      </c>
      <c r="S1840">
        <v>110</v>
      </c>
      <c r="T1840">
        <v>89</v>
      </c>
      <c r="U1840">
        <v>22</v>
      </c>
      <c r="V1840">
        <v>22</v>
      </c>
      <c r="W1840">
        <v>21</v>
      </c>
      <c r="Z1840" t="s">
        <v>607</v>
      </c>
      <c r="AA1840">
        <v>1E-4</v>
      </c>
      <c r="AB1840">
        <v>7.9000000000000008E-3</v>
      </c>
      <c r="AC1840">
        <v>2.8000000000000001E-2</v>
      </c>
      <c r="AD1840">
        <v>9.1999999999999998E-3</v>
      </c>
      <c r="AE1840">
        <v>0.79220000000000002</v>
      </c>
      <c r="AF1840">
        <v>8.5400000000000004E-2</v>
      </c>
      <c r="AG1840">
        <v>3.8399999999999997E-2</v>
      </c>
      <c r="AH1840">
        <v>7.1000000000000004E-3</v>
      </c>
      <c r="AI1840">
        <v>1.3299999999999999E-2</v>
      </c>
      <c r="AJ1840">
        <v>4.4000000000000003E-3</v>
      </c>
      <c r="AK1840">
        <v>4.4000000000000003E-3</v>
      </c>
      <c r="AL1840">
        <v>4.4000000000000003E-3</v>
      </c>
      <c r="AM1840">
        <v>5.1999999999999998E-3</v>
      </c>
      <c r="AN1840">
        <v>0</v>
      </c>
      <c r="AO1840">
        <v>0</v>
      </c>
      <c r="AP1840">
        <v>0</v>
      </c>
      <c r="BK1840">
        <v>0</v>
      </c>
      <c r="BL1840">
        <v>0</v>
      </c>
      <c r="BM1840">
        <v>0</v>
      </c>
      <c r="BN1840">
        <v>0</v>
      </c>
      <c r="BO1840">
        <v>0</v>
      </c>
      <c r="BP1840">
        <v>0</v>
      </c>
      <c r="BQ1840">
        <v>0</v>
      </c>
      <c r="BR1840">
        <v>0</v>
      </c>
      <c r="BS1840">
        <v>0</v>
      </c>
      <c r="BT1840">
        <v>0</v>
      </c>
      <c r="BU1840">
        <v>0</v>
      </c>
      <c r="BV1840">
        <v>0.74299999999999999</v>
      </c>
      <c r="BW1840">
        <v>0.91062080000000001</v>
      </c>
      <c r="BX1840">
        <v>21.5</v>
      </c>
      <c r="BY1840">
        <v>4675.5</v>
      </c>
      <c r="BZ1840">
        <v>222</v>
      </c>
      <c r="CB1840">
        <v>96.6</v>
      </c>
      <c r="CC1840">
        <v>3.3353474319999998</v>
      </c>
      <c r="CD1840">
        <v>3.332512387</v>
      </c>
      <c r="CE1840">
        <v>192.23</v>
      </c>
      <c r="CF1840" t="s">
        <v>673</v>
      </c>
      <c r="CG1840">
        <v>9200</v>
      </c>
      <c r="CH1840" t="s">
        <v>5380</v>
      </c>
      <c r="CJ1840" t="s">
        <v>3902</v>
      </c>
      <c r="CL1840">
        <v>1096.5999999999999</v>
      </c>
      <c r="CM1840">
        <v>1131.0999999999999</v>
      </c>
      <c r="CU1840">
        <v>747</v>
      </c>
      <c r="CV1840">
        <v>743.9</v>
      </c>
      <c r="CW1840" t="s">
        <v>6165</v>
      </c>
      <c r="CX1840">
        <v>0</v>
      </c>
      <c r="CY1840" t="s">
        <v>677</v>
      </c>
      <c r="DB1840">
        <v>1</v>
      </c>
    </row>
    <row r="1841" spans="2:106" hidden="1">
      <c r="B1841">
        <v>52717</v>
      </c>
      <c r="C1841" t="s">
        <v>5548</v>
      </c>
      <c r="D1841" t="s">
        <v>592</v>
      </c>
      <c r="E1841" t="s">
        <v>3163</v>
      </c>
      <c r="F1841" t="s">
        <v>594</v>
      </c>
      <c r="G1841" t="s">
        <v>6168</v>
      </c>
      <c r="H1841">
        <v>5036</v>
      </c>
      <c r="I1841" t="s">
        <v>616</v>
      </c>
      <c r="J1841" t="s">
        <v>667</v>
      </c>
      <c r="L1841" t="s">
        <v>874</v>
      </c>
      <c r="N1841" t="s">
        <v>6169</v>
      </c>
      <c r="O1841" t="s">
        <v>6170</v>
      </c>
      <c r="P1841" t="s">
        <v>6171</v>
      </c>
      <c r="Q1841" t="s">
        <v>5350</v>
      </c>
      <c r="R1841">
        <v>3700</v>
      </c>
      <c r="S1841">
        <v>3700</v>
      </c>
      <c r="T1841">
        <v>3103</v>
      </c>
      <c r="U1841">
        <v>38</v>
      </c>
      <c r="V1841">
        <v>38</v>
      </c>
      <c r="W1841">
        <v>21</v>
      </c>
      <c r="Y1841" t="s">
        <v>5933</v>
      </c>
      <c r="Z1841" t="s">
        <v>607</v>
      </c>
      <c r="AA1841">
        <v>1E-4</v>
      </c>
      <c r="AB1841">
        <v>2.5999999999999999E-3</v>
      </c>
      <c r="AC1841">
        <v>2.5499999999999998E-2</v>
      </c>
      <c r="AD1841">
        <v>1.24E-2</v>
      </c>
      <c r="AE1841">
        <v>0.81610000000000005</v>
      </c>
      <c r="AF1841">
        <v>8.0699999999999994E-2</v>
      </c>
      <c r="AG1841">
        <v>3.32E-2</v>
      </c>
      <c r="AH1841">
        <v>5.8999999999999999E-3</v>
      </c>
      <c r="AI1841">
        <v>1.0500000000000001E-2</v>
      </c>
      <c r="AJ1841">
        <v>3.3999999999999998E-3</v>
      </c>
      <c r="AK1841">
        <v>3.3E-3</v>
      </c>
      <c r="AL1841">
        <v>1.6999999999999999E-3</v>
      </c>
      <c r="AM1841">
        <v>4.0000000000000002E-4</v>
      </c>
      <c r="AN1841">
        <v>8.5999999999999998E-4</v>
      </c>
      <c r="AO1841">
        <v>5.0000000000000002E-5</v>
      </c>
      <c r="AP1841">
        <v>0</v>
      </c>
      <c r="AQ1841" t="s">
        <v>606</v>
      </c>
      <c r="AR1841" t="s">
        <v>606</v>
      </c>
      <c r="AS1841" t="s">
        <v>607</v>
      </c>
      <c r="AT1841" t="s">
        <v>606</v>
      </c>
      <c r="AU1841" t="s">
        <v>606</v>
      </c>
      <c r="BK1841">
        <v>2.9E-4</v>
      </c>
      <c r="BL1841">
        <v>6.9999999999999994E-5</v>
      </c>
      <c r="BM1841">
        <v>2.4000000000000001E-4</v>
      </c>
      <c r="BN1841">
        <v>1.0000000000000001E-5</v>
      </c>
      <c r="BO1841">
        <v>1.0000000000000001E-5</v>
      </c>
      <c r="BP1841">
        <v>3.0000000000000001E-5</v>
      </c>
      <c r="BQ1841">
        <v>0</v>
      </c>
      <c r="BR1841">
        <v>1.33E-3</v>
      </c>
      <c r="BS1841">
        <v>4.0000000000000002E-4</v>
      </c>
      <c r="BT1841">
        <v>5.1000000000000004E-4</v>
      </c>
      <c r="BU1841">
        <v>4.0000000000000002E-4</v>
      </c>
      <c r="BV1841">
        <v>0.71399999999999997</v>
      </c>
      <c r="BW1841">
        <v>0.87507840000000003</v>
      </c>
      <c r="BX1841">
        <v>20.6</v>
      </c>
      <c r="BY1841">
        <v>4700.3999999999996</v>
      </c>
      <c r="BZ1841">
        <v>218.5</v>
      </c>
      <c r="CB1841">
        <v>95.4</v>
      </c>
      <c r="CC1841">
        <v>3.2939145449999998</v>
      </c>
      <c r="CD1841">
        <v>3.2911147170000001</v>
      </c>
      <c r="CE1841">
        <v>189.72</v>
      </c>
      <c r="CF1841" t="s">
        <v>673</v>
      </c>
      <c r="CG1841">
        <v>12400</v>
      </c>
      <c r="CH1841" t="s">
        <v>674</v>
      </c>
      <c r="CI1841" t="s">
        <v>157</v>
      </c>
      <c r="CJ1841" t="s">
        <v>675</v>
      </c>
      <c r="CW1841" t="s">
        <v>6172</v>
      </c>
      <c r="CX1841">
        <v>1500</v>
      </c>
      <c r="CY1841" t="s">
        <v>677</v>
      </c>
      <c r="DB1841">
        <v>1</v>
      </c>
    </row>
    <row r="1842" spans="2:106" hidden="1">
      <c r="B1842">
        <v>52325</v>
      </c>
      <c r="C1842" t="s">
        <v>4758</v>
      </c>
      <c r="D1842" t="s">
        <v>592</v>
      </c>
      <c r="E1842" t="s">
        <v>3163</v>
      </c>
      <c r="F1842" t="s">
        <v>594</v>
      </c>
      <c r="G1842" t="s">
        <v>6173</v>
      </c>
      <c r="H1842">
        <v>9186</v>
      </c>
      <c r="I1842" t="s">
        <v>597</v>
      </c>
      <c r="J1842" t="s">
        <v>3685</v>
      </c>
      <c r="K1842">
        <v>10594</v>
      </c>
      <c r="L1842" t="s">
        <v>2923</v>
      </c>
      <c r="M1842" t="s">
        <v>3900</v>
      </c>
      <c r="N1842" t="s">
        <v>6171</v>
      </c>
      <c r="O1842" t="s">
        <v>6174</v>
      </c>
      <c r="P1842" t="s">
        <v>6175</v>
      </c>
      <c r="Q1842" t="s">
        <v>642</v>
      </c>
      <c r="R1842">
        <v>1100</v>
      </c>
      <c r="S1842">
        <v>1100</v>
      </c>
      <c r="T1842">
        <v>691</v>
      </c>
      <c r="U1842">
        <v>22</v>
      </c>
      <c r="V1842">
        <v>22</v>
      </c>
      <c r="W1842">
        <v>23</v>
      </c>
      <c r="Z1842">
        <v>1E-4</v>
      </c>
      <c r="AA1842">
        <v>1E-4</v>
      </c>
      <c r="AB1842">
        <v>1.55E-2</v>
      </c>
      <c r="AC1842">
        <v>2.2700000000000001E-2</v>
      </c>
      <c r="AD1842">
        <v>1.1999999999999999E-3</v>
      </c>
      <c r="AE1842">
        <v>0.83740000000000003</v>
      </c>
      <c r="AF1842">
        <v>7.1900000000000006E-2</v>
      </c>
      <c r="AG1842">
        <v>2.7699999999999999E-2</v>
      </c>
      <c r="AH1842">
        <v>4.7999999999999996E-3</v>
      </c>
      <c r="AI1842">
        <v>8.3999999999999995E-3</v>
      </c>
      <c r="AJ1842">
        <v>2.5999999999999999E-3</v>
      </c>
      <c r="AK1842">
        <v>2.5999999999999999E-3</v>
      </c>
      <c r="AL1842">
        <v>2.5000000000000001E-3</v>
      </c>
      <c r="AM1842">
        <v>2.5000000000000001E-3</v>
      </c>
      <c r="AN1842">
        <v>0</v>
      </c>
      <c r="AO1842">
        <v>0</v>
      </c>
      <c r="AP1842">
        <v>0</v>
      </c>
      <c r="BK1842">
        <v>0</v>
      </c>
      <c r="BL1842">
        <v>0</v>
      </c>
      <c r="BM1842">
        <v>0</v>
      </c>
      <c r="BN1842">
        <v>0</v>
      </c>
      <c r="BO1842">
        <v>0</v>
      </c>
      <c r="BP1842">
        <v>0</v>
      </c>
      <c r="BQ1842">
        <v>0</v>
      </c>
      <c r="BR1842">
        <v>0</v>
      </c>
      <c r="BS1842">
        <v>0</v>
      </c>
      <c r="BT1842">
        <v>0</v>
      </c>
      <c r="BU1842">
        <v>0</v>
      </c>
      <c r="BV1842">
        <v>0.68799999999999994</v>
      </c>
      <c r="BW1842">
        <v>0.84321279999999998</v>
      </c>
      <c r="BX1842">
        <v>19.899999999999999</v>
      </c>
      <c r="BY1842">
        <v>4633.3999999999996</v>
      </c>
      <c r="BZ1842">
        <v>211.7</v>
      </c>
      <c r="CB1842">
        <v>95.1</v>
      </c>
      <c r="CC1842">
        <v>3.283556323</v>
      </c>
      <c r="CD1842">
        <v>3.2807653000000001</v>
      </c>
      <c r="CE1842">
        <v>188.88</v>
      </c>
      <c r="CF1842" t="s">
        <v>609</v>
      </c>
      <c r="CG1842">
        <v>1200</v>
      </c>
      <c r="CH1842" t="s">
        <v>5875</v>
      </c>
      <c r="CJ1842" t="s">
        <v>3690</v>
      </c>
      <c r="CU1842">
        <v>809.5</v>
      </c>
      <c r="CV1842">
        <v>805.4</v>
      </c>
      <c r="CW1842" t="s">
        <v>6176</v>
      </c>
      <c r="CX1842">
        <v>0</v>
      </c>
      <c r="CY1842" t="s">
        <v>677</v>
      </c>
      <c r="DB1842">
        <v>1</v>
      </c>
    </row>
    <row r="1843" spans="2:106" hidden="1">
      <c r="B1843">
        <v>90505</v>
      </c>
      <c r="C1843" t="s">
        <v>5809</v>
      </c>
      <c r="D1843" t="s">
        <v>592</v>
      </c>
      <c r="E1843" t="s">
        <v>3163</v>
      </c>
      <c r="F1843" t="s">
        <v>594</v>
      </c>
      <c r="G1843" t="s">
        <v>6177</v>
      </c>
      <c r="H1843">
        <v>9732</v>
      </c>
      <c r="I1843" t="s">
        <v>597</v>
      </c>
      <c r="J1843" t="s">
        <v>5811</v>
      </c>
      <c r="K1843">
        <v>14062</v>
      </c>
      <c r="L1843" t="s">
        <v>2923</v>
      </c>
      <c r="M1843" t="s">
        <v>3900</v>
      </c>
      <c r="N1843" t="s">
        <v>6171</v>
      </c>
      <c r="O1843" t="s">
        <v>6174</v>
      </c>
      <c r="P1843" t="s">
        <v>6175</v>
      </c>
      <c r="Q1843" t="s">
        <v>642</v>
      </c>
      <c r="R1843">
        <v>350</v>
      </c>
      <c r="S1843">
        <v>350</v>
      </c>
      <c r="T1843">
        <v>352</v>
      </c>
      <c r="U1843">
        <v>21</v>
      </c>
      <c r="V1843">
        <v>21</v>
      </c>
      <c r="W1843">
        <v>23</v>
      </c>
      <c r="Z1843" t="s">
        <v>607</v>
      </c>
      <c r="AA1843">
        <v>1E-4</v>
      </c>
      <c r="AB1843">
        <v>2.8E-3</v>
      </c>
      <c r="AC1843">
        <v>2.4299999999999999E-2</v>
      </c>
      <c r="AD1843">
        <v>2.0999999999999999E-3</v>
      </c>
      <c r="AE1843">
        <v>0.8518</v>
      </c>
      <c r="AF1843">
        <v>7.2999999999999995E-2</v>
      </c>
      <c r="AG1843">
        <v>2.7699999999999999E-2</v>
      </c>
      <c r="AH1843">
        <v>4.5999999999999999E-3</v>
      </c>
      <c r="AI1843">
        <v>7.6E-3</v>
      </c>
      <c r="AJ1843">
        <v>1.9E-3</v>
      </c>
      <c r="AK1843">
        <v>1.6999999999999999E-3</v>
      </c>
      <c r="AL1843">
        <v>1.1999999999999999E-3</v>
      </c>
      <c r="AM1843">
        <v>1.1999999999999999E-3</v>
      </c>
      <c r="AN1843">
        <v>0</v>
      </c>
      <c r="AO1843">
        <v>0</v>
      </c>
      <c r="AP1843">
        <v>0</v>
      </c>
      <c r="BK1843">
        <v>0</v>
      </c>
      <c r="BL1843">
        <v>0</v>
      </c>
      <c r="BM1843">
        <v>0</v>
      </c>
      <c r="BN1843">
        <v>0</v>
      </c>
      <c r="BO1843">
        <v>0</v>
      </c>
      <c r="BP1843">
        <v>0</v>
      </c>
      <c r="BQ1843">
        <v>0</v>
      </c>
      <c r="BR1843">
        <v>0</v>
      </c>
      <c r="BS1843">
        <v>0</v>
      </c>
      <c r="BT1843">
        <v>0</v>
      </c>
      <c r="BU1843">
        <v>0</v>
      </c>
      <c r="BV1843">
        <v>0.67500000000000004</v>
      </c>
      <c r="BW1843">
        <v>0.82728000000000002</v>
      </c>
      <c r="BX1843">
        <v>19.5</v>
      </c>
      <c r="BY1843">
        <v>4663.5</v>
      </c>
      <c r="BZ1843">
        <v>211.5</v>
      </c>
      <c r="CB1843">
        <v>100.9</v>
      </c>
      <c r="CC1843">
        <v>3.4838152779999998</v>
      </c>
      <c r="CD1843">
        <v>3.4808540350000001</v>
      </c>
      <c r="CE1843">
        <v>201.21</v>
      </c>
      <c r="CF1843" t="s">
        <v>609</v>
      </c>
      <c r="CG1843">
        <v>2100</v>
      </c>
      <c r="CH1843" t="s">
        <v>5815</v>
      </c>
      <c r="CI1843" t="s">
        <v>5075</v>
      </c>
      <c r="CJ1843" t="s">
        <v>5816</v>
      </c>
      <c r="CW1843" t="s">
        <v>6176</v>
      </c>
      <c r="CX1843">
        <v>1700</v>
      </c>
      <c r="CY1843" t="s">
        <v>677</v>
      </c>
      <c r="DB1843">
        <v>1</v>
      </c>
    </row>
    <row r="1844" spans="2:106" hidden="1">
      <c r="B1844">
        <v>90507</v>
      </c>
      <c r="C1844" t="s">
        <v>5823</v>
      </c>
      <c r="D1844" t="s">
        <v>592</v>
      </c>
      <c r="E1844" t="s">
        <v>3163</v>
      </c>
      <c r="F1844" t="s">
        <v>594</v>
      </c>
      <c r="G1844" t="s">
        <v>6178</v>
      </c>
      <c r="H1844">
        <v>13724</v>
      </c>
      <c r="I1844" t="s">
        <v>597</v>
      </c>
      <c r="J1844" t="s">
        <v>6179</v>
      </c>
      <c r="K1844">
        <v>3203</v>
      </c>
      <c r="L1844" t="s">
        <v>2923</v>
      </c>
      <c r="M1844" t="s">
        <v>3900</v>
      </c>
      <c r="N1844" t="s">
        <v>6171</v>
      </c>
      <c r="O1844" t="s">
        <v>6174</v>
      </c>
      <c r="P1844" t="s">
        <v>6175</v>
      </c>
      <c r="Q1844" t="s">
        <v>642</v>
      </c>
      <c r="R1844">
        <v>800</v>
      </c>
      <c r="S1844">
        <v>800</v>
      </c>
      <c r="T1844">
        <v>380</v>
      </c>
      <c r="U1844">
        <v>20</v>
      </c>
      <c r="V1844">
        <v>20</v>
      </c>
      <c r="W1844">
        <v>23</v>
      </c>
      <c r="Z1844" t="s">
        <v>607</v>
      </c>
      <c r="AA1844">
        <v>1E-4</v>
      </c>
      <c r="AB1844">
        <v>3.2000000000000002E-3</v>
      </c>
      <c r="AC1844">
        <v>2.5100000000000001E-2</v>
      </c>
      <c r="AD1844">
        <v>4.1000000000000003E-3</v>
      </c>
      <c r="AE1844">
        <v>0.84189999999999998</v>
      </c>
      <c r="AF1844">
        <v>7.2999999999999995E-2</v>
      </c>
      <c r="AG1844">
        <v>2.7900000000000001E-2</v>
      </c>
      <c r="AH1844">
        <v>5.1000000000000004E-3</v>
      </c>
      <c r="AI1844">
        <v>8.8000000000000005E-3</v>
      </c>
      <c r="AJ1844">
        <v>2.8E-3</v>
      </c>
      <c r="AK1844">
        <v>2.7000000000000001E-3</v>
      </c>
      <c r="AL1844">
        <v>2.5999999999999999E-3</v>
      </c>
      <c r="AM1844">
        <v>2.7000000000000001E-3</v>
      </c>
      <c r="AN1844">
        <v>0</v>
      </c>
      <c r="AO1844">
        <v>0</v>
      </c>
      <c r="AP1844">
        <v>0</v>
      </c>
      <c r="BK1844">
        <v>0</v>
      </c>
      <c r="BL1844">
        <v>0</v>
      </c>
      <c r="BM1844">
        <v>0</v>
      </c>
      <c r="BN1844">
        <v>0</v>
      </c>
      <c r="BO1844">
        <v>0</v>
      </c>
      <c r="BP1844">
        <v>0</v>
      </c>
      <c r="BQ1844">
        <v>0</v>
      </c>
      <c r="BR1844">
        <v>0</v>
      </c>
      <c r="BS1844">
        <v>0</v>
      </c>
      <c r="BT1844">
        <v>0</v>
      </c>
      <c r="BU1844">
        <v>0</v>
      </c>
      <c r="BV1844">
        <v>0.69099999999999995</v>
      </c>
      <c r="BW1844">
        <v>0.84688960000000002</v>
      </c>
      <c r="BX1844">
        <v>20</v>
      </c>
      <c r="BY1844">
        <v>4666.3999999999996</v>
      </c>
      <c r="BZ1844">
        <v>213.8</v>
      </c>
      <c r="CB1844">
        <v>96</v>
      </c>
      <c r="CC1844">
        <v>3.3146309879999998</v>
      </c>
      <c r="CD1844">
        <v>3.3118135519999998</v>
      </c>
      <c r="CE1844">
        <v>190.87</v>
      </c>
      <c r="CF1844" t="s">
        <v>673</v>
      </c>
      <c r="CG1844">
        <v>4100</v>
      </c>
      <c r="CH1844" t="s">
        <v>5826</v>
      </c>
      <c r="CI1844" t="s">
        <v>5075</v>
      </c>
      <c r="CJ1844" t="s">
        <v>5827</v>
      </c>
      <c r="CW1844" t="s">
        <v>6176</v>
      </c>
      <c r="CX1844">
        <v>1500</v>
      </c>
      <c r="CY1844" t="s">
        <v>677</v>
      </c>
      <c r="DB1844">
        <v>1</v>
      </c>
    </row>
    <row r="1845" spans="2:106" hidden="1">
      <c r="B1845">
        <v>90508</v>
      </c>
      <c r="C1845" t="s">
        <v>5818</v>
      </c>
      <c r="D1845" t="s">
        <v>592</v>
      </c>
      <c r="E1845" t="s">
        <v>3163</v>
      </c>
      <c r="F1845" t="s">
        <v>594</v>
      </c>
      <c r="G1845" t="s">
        <v>6180</v>
      </c>
      <c r="H1845">
        <v>13569</v>
      </c>
      <c r="I1845" t="s">
        <v>597</v>
      </c>
      <c r="J1845" t="s">
        <v>5820</v>
      </c>
      <c r="K1845">
        <v>3813</v>
      </c>
      <c r="L1845" t="s">
        <v>2923</v>
      </c>
      <c r="M1845" t="s">
        <v>3900</v>
      </c>
      <c r="N1845" t="s">
        <v>6171</v>
      </c>
      <c r="O1845" t="s">
        <v>6174</v>
      </c>
      <c r="P1845" t="s">
        <v>6175</v>
      </c>
      <c r="Q1845" t="s">
        <v>642</v>
      </c>
      <c r="R1845">
        <v>500</v>
      </c>
      <c r="S1845">
        <v>500</v>
      </c>
      <c r="T1845">
        <v>527</v>
      </c>
      <c r="U1845">
        <v>13</v>
      </c>
      <c r="V1845">
        <v>13</v>
      </c>
      <c r="W1845">
        <v>23</v>
      </c>
      <c r="Z1845" t="s">
        <v>607</v>
      </c>
      <c r="AA1845">
        <v>1E-4</v>
      </c>
      <c r="AB1845">
        <v>3.0999999999999999E-3</v>
      </c>
      <c r="AC1845">
        <v>2.3E-2</v>
      </c>
      <c r="AD1845">
        <v>2.8E-3</v>
      </c>
      <c r="AE1845">
        <v>0.83930000000000005</v>
      </c>
      <c r="AF1845">
        <v>7.6100000000000001E-2</v>
      </c>
      <c r="AG1845">
        <v>3.0700000000000002E-2</v>
      </c>
      <c r="AH1845">
        <v>4.8999999999999998E-3</v>
      </c>
      <c r="AI1845">
        <v>9.1000000000000004E-3</v>
      </c>
      <c r="AJ1845">
        <v>2.8E-3</v>
      </c>
      <c r="AK1845">
        <v>2.8E-3</v>
      </c>
      <c r="AL1845">
        <v>2.5999999999999999E-3</v>
      </c>
      <c r="AM1845">
        <v>2.7000000000000001E-3</v>
      </c>
      <c r="AN1845">
        <v>0</v>
      </c>
      <c r="AO1845">
        <v>0</v>
      </c>
      <c r="AP1845">
        <v>0</v>
      </c>
      <c r="BK1845">
        <v>0</v>
      </c>
      <c r="BL1845">
        <v>0</v>
      </c>
      <c r="BM1845">
        <v>0</v>
      </c>
      <c r="BN1845">
        <v>0</v>
      </c>
      <c r="BO1845">
        <v>0</v>
      </c>
      <c r="BP1845">
        <v>0</v>
      </c>
      <c r="BQ1845">
        <v>0</v>
      </c>
      <c r="BR1845">
        <v>0</v>
      </c>
      <c r="BS1845">
        <v>0</v>
      </c>
      <c r="BT1845">
        <v>0</v>
      </c>
      <c r="BU1845">
        <v>0</v>
      </c>
      <c r="BV1845">
        <v>0.69299999999999995</v>
      </c>
      <c r="BW1845">
        <v>0.84934080000000001</v>
      </c>
      <c r="BX1845">
        <v>20</v>
      </c>
      <c r="BY1845">
        <v>4654.8</v>
      </c>
      <c r="BZ1845">
        <v>214.3</v>
      </c>
      <c r="CB1845">
        <v>96</v>
      </c>
      <c r="CC1845">
        <v>3.3146309879999998</v>
      </c>
      <c r="CD1845">
        <v>3.3118135519999998</v>
      </c>
      <c r="CE1845">
        <v>190.89</v>
      </c>
      <c r="CF1845" t="s">
        <v>609</v>
      </c>
      <c r="CG1845">
        <v>2800</v>
      </c>
      <c r="CH1845" t="s">
        <v>5821</v>
      </c>
      <c r="CI1845" t="s">
        <v>5075</v>
      </c>
      <c r="CJ1845" t="s">
        <v>5822</v>
      </c>
      <c r="CW1845" t="s">
        <v>6176</v>
      </c>
      <c r="CX1845">
        <v>1300</v>
      </c>
      <c r="CY1845" t="s">
        <v>677</v>
      </c>
      <c r="DB1845">
        <v>1</v>
      </c>
    </row>
    <row r="1846" spans="2:106" hidden="1">
      <c r="B1846">
        <v>52361</v>
      </c>
      <c r="C1846" t="s">
        <v>3579</v>
      </c>
      <c r="D1846" t="s">
        <v>592</v>
      </c>
      <c r="E1846" t="s">
        <v>3163</v>
      </c>
      <c r="F1846" t="s">
        <v>594</v>
      </c>
      <c r="G1846" t="s">
        <v>6181</v>
      </c>
      <c r="H1846">
        <v>21719</v>
      </c>
      <c r="I1846" t="s">
        <v>597</v>
      </c>
      <c r="J1846" t="s">
        <v>3581</v>
      </c>
      <c r="K1846">
        <v>3152</v>
      </c>
      <c r="L1846" t="s">
        <v>2923</v>
      </c>
      <c r="M1846" t="s">
        <v>3900</v>
      </c>
      <c r="N1846" t="s">
        <v>6171</v>
      </c>
      <c r="O1846" t="s">
        <v>6174</v>
      </c>
      <c r="P1846" t="s">
        <v>6175</v>
      </c>
      <c r="Q1846" t="s">
        <v>642</v>
      </c>
      <c r="R1846">
        <v>460</v>
      </c>
      <c r="S1846">
        <v>460</v>
      </c>
      <c r="T1846">
        <v>397</v>
      </c>
      <c r="U1846">
        <v>12</v>
      </c>
      <c r="V1846">
        <v>12</v>
      </c>
      <c r="W1846">
        <v>23</v>
      </c>
      <c r="Z1846">
        <v>1E-4</v>
      </c>
      <c r="AA1846">
        <v>1E-4</v>
      </c>
      <c r="AB1846">
        <v>2.5999999999999999E-3</v>
      </c>
      <c r="AC1846">
        <v>2.2499999999999999E-2</v>
      </c>
      <c r="AD1846">
        <v>2.8E-3</v>
      </c>
      <c r="AE1846">
        <v>0.85860000000000003</v>
      </c>
      <c r="AF1846">
        <v>6.8000000000000005E-2</v>
      </c>
      <c r="AG1846">
        <v>2.46E-2</v>
      </c>
      <c r="AH1846">
        <v>4.4999999999999997E-3</v>
      </c>
      <c r="AI1846">
        <v>7.7000000000000002E-3</v>
      </c>
      <c r="AJ1846">
        <v>2.7000000000000001E-3</v>
      </c>
      <c r="AK1846">
        <v>2.5999999999999999E-3</v>
      </c>
      <c r="AL1846">
        <v>2.0999999999999999E-3</v>
      </c>
      <c r="AM1846">
        <v>1.1000000000000001E-3</v>
      </c>
      <c r="AN1846">
        <v>0</v>
      </c>
      <c r="AO1846">
        <v>0</v>
      </c>
      <c r="AP1846">
        <v>0</v>
      </c>
      <c r="BK1846">
        <v>0</v>
      </c>
      <c r="BL1846">
        <v>0</v>
      </c>
      <c r="BM1846">
        <v>0</v>
      </c>
      <c r="BN1846">
        <v>0</v>
      </c>
      <c r="BO1846">
        <v>0</v>
      </c>
      <c r="BP1846">
        <v>0</v>
      </c>
      <c r="BQ1846">
        <v>0</v>
      </c>
      <c r="BR1846">
        <v>0</v>
      </c>
      <c r="BS1846">
        <v>0</v>
      </c>
      <c r="BT1846">
        <v>0</v>
      </c>
      <c r="BU1846">
        <v>0</v>
      </c>
      <c r="BV1846">
        <v>0.67300000000000004</v>
      </c>
      <c r="BW1846">
        <v>0.82482880000000003</v>
      </c>
      <c r="BX1846">
        <v>19.399999999999999</v>
      </c>
      <c r="BY1846">
        <v>4658.7</v>
      </c>
      <c r="BZ1846">
        <v>210.9</v>
      </c>
      <c r="CB1846">
        <v>93.4</v>
      </c>
      <c r="CC1846">
        <v>3.2248597320000001</v>
      </c>
      <c r="CD1846">
        <v>3.2221186020000001</v>
      </c>
      <c r="CE1846">
        <v>185.07</v>
      </c>
      <c r="CF1846" t="s">
        <v>609</v>
      </c>
      <c r="CG1846">
        <v>2800</v>
      </c>
      <c r="CH1846" t="s">
        <v>5880</v>
      </c>
      <c r="CJ1846" t="s">
        <v>3584</v>
      </c>
      <c r="CU1846">
        <v>843.7</v>
      </c>
      <c r="CV1846">
        <v>838.5</v>
      </c>
      <c r="CW1846" t="s">
        <v>6176</v>
      </c>
      <c r="CX1846">
        <v>500</v>
      </c>
      <c r="CY1846" t="s">
        <v>677</v>
      </c>
      <c r="DB1846">
        <v>1</v>
      </c>
    </row>
    <row r="1847" spans="2:106" hidden="1">
      <c r="B1847">
        <v>52290</v>
      </c>
      <c r="C1847" t="s">
        <v>5881</v>
      </c>
      <c r="D1847" t="s">
        <v>592</v>
      </c>
      <c r="E1847" t="s">
        <v>3163</v>
      </c>
      <c r="F1847" t="s">
        <v>594</v>
      </c>
      <c r="G1847" t="s">
        <v>6182</v>
      </c>
      <c r="H1847">
        <v>20661</v>
      </c>
      <c r="I1847" t="s">
        <v>597</v>
      </c>
      <c r="J1847" t="s">
        <v>4118</v>
      </c>
      <c r="K1847">
        <v>8567</v>
      </c>
      <c r="L1847" t="s">
        <v>2923</v>
      </c>
      <c r="M1847" t="s">
        <v>6183</v>
      </c>
      <c r="N1847" t="s">
        <v>6171</v>
      </c>
      <c r="O1847" t="s">
        <v>6174</v>
      </c>
      <c r="P1847" t="s">
        <v>6175</v>
      </c>
      <c r="Q1847" t="s">
        <v>642</v>
      </c>
      <c r="R1847">
        <v>350</v>
      </c>
      <c r="S1847">
        <v>350</v>
      </c>
      <c r="T1847">
        <v>330</v>
      </c>
      <c r="U1847">
        <v>17</v>
      </c>
      <c r="V1847">
        <v>17</v>
      </c>
      <c r="W1847">
        <v>23</v>
      </c>
      <c r="Z1847">
        <v>1E-4</v>
      </c>
      <c r="AA1847">
        <v>2.9999999999999997E-4</v>
      </c>
      <c r="AB1847">
        <v>8.5000000000000006E-3</v>
      </c>
      <c r="AC1847">
        <v>6.7000000000000002E-3</v>
      </c>
      <c r="AD1847" t="s">
        <v>606</v>
      </c>
      <c r="AE1847">
        <v>0.84179999999999999</v>
      </c>
      <c r="AF1847">
        <v>7.8100000000000003E-2</v>
      </c>
      <c r="AG1847">
        <v>4.1799999999999997E-2</v>
      </c>
      <c r="AH1847">
        <v>4.1999999999999997E-3</v>
      </c>
      <c r="AI1847">
        <v>9.7999999999999997E-3</v>
      </c>
      <c r="AJ1847">
        <v>2.3999999999999998E-3</v>
      </c>
      <c r="AK1847">
        <v>2.7000000000000001E-3</v>
      </c>
      <c r="AL1847">
        <v>1.6999999999999999E-3</v>
      </c>
      <c r="AM1847">
        <v>1.9E-3</v>
      </c>
      <c r="AN1847">
        <v>0</v>
      </c>
      <c r="AO1847">
        <v>0</v>
      </c>
      <c r="AP1847">
        <v>0</v>
      </c>
      <c r="BK1847">
        <v>0</v>
      </c>
      <c r="BL1847">
        <v>0</v>
      </c>
      <c r="BM1847">
        <v>0</v>
      </c>
      <c r="BN1847">
        <v>0</v>
      </c>
      <c r="BO1847">
        <v>0</v>
      </c>
      <c r="BP1847">
        <v>0</v>
      </c>
      <c r="BQ1847">
        <v>0</v>
      </c>
      <c r="BR1847">
        <v>0</v>
      </c>
      <c r="BS1847">
        <v>0</v>
      </c>
      <c r="BT1847">
        <v>0</v>
      </c>
      <c r="BU1847">
        <v>0</v>
      </c>
      <c r="BV1847">
        <v>0.68400000000000005</v>
      </c>
      <c r="BW1847">
        <v>0.83831040000000001</v>
      </c>
      <c r="BX1847">
        <v>19.8</v>
      </c>
      <c r="BY1847">
        <v>4589.3</v>
      </c>
      <c r="BZ1847">
        <v>213</v>
      </c>
      <c r="CB1847">
        <v>97.5</v>
      </c>
      <c r="CC1847">
        <v>3.3664220980000001</v>
      </c>
      <c r="CD1847">
        <v>3.3635606390000001</v>
      </c>
      <c r="CE1847">
        <v>194.98</v>
      </c>
      <c r="CF1847" t="s">
        <v>609</v>
      </c>
      <c r="CG1847">
        <v>0</v>
      </c>
      <c r="CH1847" t="s">
        <v>5883</v>
      </c>
      <c r="CJ1847" t="s">
        <v>3690</v>
      </c>
      <c r="CU1847">
        <v>810.5</v>
      </c>
      <c r="CV1847">
        <v>804.3</v>
      </c>
      <c r="CW1847" t="s">
        <v>6176</v>
      </c>
      <c r="CX1847">
        <v>0</v>
      </c>
      <c r="CY1847" t="s">
        <v>677</v>
      </c>
      <c r="DB1847">
        <v>1</v>
      </c>
    </row>
    <row r="1848" spans="2:106" hidden="1">
      <c r="B1848">
        <v>52293</v>
      </c>
      <c r="C1848" t="s">
        <v>3672</v>
      </c>
      <c r="D1848" t="s">
        <v>592</v>
      </c>
      <c r="E1848" t="s">
        <v>3163</v>
      </c>
      <c r="F1848" t="s">
        <v>594</v>
      </c>
      <c r="G1848" t="s">
        <v>6184</v>
      </c>
      <c r="H1848">
        <v>20380</v>
      </c>
      <c r="I1848" t="s">
        <v>597</v>
      </c>
      <c r="J1848" t="s">
        <v>3674</v>
      </c>
      <c r="K1848">
        <v>9263</v>
      </c>
      <c r="L1848" t="s">
        <v>2923</v>
      </c>
      <c r="M1848" t="s">
        <v>852</v>
      </c>
      <c r="N1848" t="s">
        <v>6171</v>
      </c>
      <c r="O1848" t="s">
        <v>6174</v>
      </c>
      <c r="P1848" t="s">
        <v>6175</v>
      </c>
      <c r="Q1848" t="s">
        <v>642</v>
      </c>
      <c r="R1848">
        <v>380</v>
      </c>
      <c r="S1848">
        <v>380</v>
      </c>
      <c r="T1848">
        <v>311</v>
      </c>
      <c r="U1848">
        <v>17</v>
      </c>
      <c r="V1848">
        <v>17</v>
      </c>
      <c r="W1848">
        <v>23</v>
      </c>
      <c r="Z1848">
        <v>1E-4</v>
      </c>
      <c r="AA1848">
        <v>2.0000000000000001E-4</v>
      </c>
      <c r="AB1848">
        <v>8.0000000000000002E-3</v>
      </c>
      <c r="AC1848">
        <v>7.7999999999999996E-3</v>
      </c>
      <c r="AD1848" t="s">
        <v>606</v>
      </c>
      <c r="AE1848">
        <v>0.82699999999999996</v>
      </c>
      <c r="AF1848">
        <v>8.2400000000000001E-2</v>
      </c>
      <c r="AG1848">
        <v>4.6699999999999998E-2</v>
      </c>
      <c r="AH1848">
        <v>4.8999999999999998E-3</v>
      </c>
      <c r="AI1848">
        <v>1.18E-2</v>
      </c>
      <c r="AJ1848">
        <v>2.8E-3</v>
      </c>
      <c r="AK1848">
        <v>3.0000000000000001E-3</v>
      </c>
      <c r="AL1848">
        <v>2.3999999999999998E-3</v>
      </c>
      <c r="AM1848">
        <v>2.8999999999999998E-3</v>
      </c>
      <c r="AN1848">
        <v>0</v>
      </c>
      <c r="AO1848">
        <v>0</v>
      </c>
      <c r="AP1848">
        <v>0</v>
      </c>
      <c r="BK1848">
        <v>0</v>
      </c>
      <c r="BL1848">
        <v>0</v>
      </c>
      <c r="BM1848">
        <v>0</v>
      </c>
      <c r="BN1848">
        <v>0</v>
      </c>
      <c r="BO1848">
        <v>0</v>
      </c>
      <c r="BP1848">
        <v>0</v>
      </c>
      <c r="BQ1848">
        <v>0</v>
      </c>
      <c r="BR1848">
        <v>0</v>
      </c>
      <c r="BS1848">
        <v>0</v>
      </c>
      <c r="BT1848">
        <v>0</v>
      </c>
      <c r="BU1848">
        <v>0</v>
      </c>
      <c r="BV1848">
        <v>0.70099999999999996</v>
      </c>
      <c r="BW1848">
        <v>0.85914559999999995</v>
      </c>
      <c r="BX1848">
        <v>20.2</v>
      </c>
      <c r="BY1848">
        <v>4587.3999999999996</v>
      </c>
      <c r="BZ1848">
        <v>215.9</v>
      </c>
      <c r="CB1848">
        <v>96</v>
      </c>
      <c r="CC1848">
        <v>3.3146309879999998</v>
      </c>
      <c r="CD1848">
        <v>3.3118135519999998</v>
      </c>
      <c r="CE1848">
        <v>191.95</v>
      </c>
      <c r="CF1848" t="s">
        <v>609</v>
      </c>
      <c r="CG1848">
        <v>0</v>
      </c>
      <c r="CH1848" t="s">
        <v>5867</v>
      </c>
      <c r="CJ1848" t="s">
        <v>3676</v>
      </c>
      <c r="CL1848">
        <v>1175</v>
      </c>
      <c r="CM1848">
        <v>1180</v>
      </c>
      <c r="CU1848">
        <v>848.2</v>
      </c>
      <c r="CV1848">
        <v>843.2</v>
      </c>
      <c r="CW1848" t="s">
        <v>6176</v>
      </c>
      <c r="CX1848">
        <v>0</v>
      </c>
      <c r="CY1848" t="s">
        <v>677</v>
      </c>
      <c r="DB1848">
        <v>1</v>
      </c>
    </row>
    <row r="1849" spans="2:106" hidden="1">
      <c r="B1849">
        <v>52323</v>
      </c>
      <c r="C1849" t="s">
        <v>5997</v>
      </c>
      <c r="D1849" t="s">
        <v>592</v>
      </c>
      <c r="E1849" t="s">
        <v>3163</v>
      </c>
      <c r="F1849" t="s">
        <v>594</v>
      </c>
      <c r="G1849" t="s">
        <v>6185</v>
      </c>
      <c r="H1849">
        <v>7992</v>
      </c>
      <c r="I1849" t="s">
        <v>597</v>
      </c>
      <c r="J1849" t="s">
        <v>5146</v>
      </c>
      <c r="K1849">
        <v>19683</v>
      </c>
      <c r="L1849" t="s">
        <v>2923</v>
      </c>
      <c r="M1849" t="s">
        <v>5504</v>
      </c>
      <c r="N1849" t="s">
        <v>6171</v>
      </c>
      <c r="O1849" t="s">
        <v>6174</v>
      </c>
      <c r="P1849" t="s">
        <v>6175</v>
      </c>
      <c r="Q1849" t="s">
        <v>823</v>
      </c>
      <c r="R1849">
        <v>500</v>
      </c>
      <c r="S1849">
        <v>500</v>
      </c>
      <c r="T1849">
        <v>463</v>
      </c>
      <c r="U1849">
        <v>14</v>
      </c>
      <c r="V1849">
        <v>14</v>
      </c>
      <c r="W1849">
        <v>23</v>
      </c>
      <c r="Z1849" t="s">
        <v>607</v>
      </c>
      <c r="AA1849">
        <v>1E-4</v>
      </c>
      <c r="AB1849">
        <v>2.0999999999999999E-3</v>
      </c>
      <c r="AC1849">
        <v>8.5000000000000006E-3</v>
      </c>
      <c r="AD1849">
        <v>2.7199999999999998E-2</v>
      </c>
      <c r="AE1849">
        <v>0.76229999999999998</v>
      </c>
      <c r="AF1849">
        <v>0.1099</v>
      </c>
      <c r="AG1849">
        <v>5.21E-2</v>
      </c>
      <c r="AH1849">
        <v>7.1000000000000004E-3</v>
      </c>
      <c r="AI1849">
        <v>1.66E-2</v>
      </c>
      <c r="AJ1849">
        <v>3.8E-3</v>
      </c>
      <c r="AK1849">
        <v>5.1000000000000004E-3</v>
      </c>
      <c r="AL1849">
        <v>3.0999999999999999E-3</v>
      </c>
      <c r="AM1849">
        <v>2.0999999999999999E-3</v>
      </c>
      <c r="AN1849">
        <v>0</v>
      </c>
      <c r="AO1849">
        <v>0</v>
      </c>
      <c r="AP1849">
        <v>0</v>
      </c>
      <c r="BK1849">
        <v>0</v>
      </c>
      <c r="BL1849">
        <v>0</v>
      </c>
      <c r="BM1849">
        <v>0</v>
      </c>
      <c r="BN1849">
        <v>0</v>
      </c>
      <c r="BO1849">
        <v>0</v>
      </c>
      <c r="BP1849">
        <v>0</v>
      </c>
      <c r="BQ1849">
        <v>0</v>
      </c>
      <c r="BR1849">
        <v>0</v>
      </c>
      <c r="BS1849">
        <v>0</v>
      </c>
      <c r="BT1849">
        <v>0</v>
      </c>
      <c r="BU1849">
        <v>0</v>
      </c>
      <c r="BV1849">
        <v>0.751</v>
      </c>
      <c r="BW1849">
        <v>0.92042559999999995</v>
      </c>
      <c r="BX1849">
        <v>21.7</v>
      </c>
      <c r="BY1849">
        <v>4713.1000000000004</v>
      </c>
      <c r="BZ1849">
        <v>228</v>
      </c>
      <c r="CB1849">
        <v>92</v>
      </c>
      <c r="CC1849">
        <v>3.1765213640000001</v>
      </c>
      <c r="CD1849">
        <v>3.1738213210000001</v>
      </c>
      <c r="CE1849">
        <v>182.17</v>
      </c>
      <c r="CF1849" t="s">
        <v>673</v>
      </c>
      <c r="CG1849">
        <v>27200</v>
      </c>
      <c r="CH1849" t="s">
        <v>6003</v>
      </c>
      <c r="CJ1849" t="s">
        <v>6004</v>
      </c>
      <c r="CU1849">
        <v>772.9</v>
      </c>
      <c r="CV1849">
        <v>768.1</v>
      </c>
      <c r="CW1849" t="s">
        <v>6176</v>
      </c>
      <c r="CX1849">
        <v>25000</v>
      </c>
      <c r="CY1849" t="s">
        <v>677</v>
      </c>
      <c r="DB1849">
        <v>1</v>
      </c>
    </row>
    <row r="1850" spans="2:106" hidden="1">
      <c r="B1850">
        <v>52320</v>
      </c>
      <c r="C1850" t="s">
        <v>4766</v>
      </c>
      <c r="D1850" t="s">
        <v>592</v>
      </c>
      <c r="E1850" t="s">
        <v>3163</v>
      </c>
      <c r="F1850" t="s">
        <v>594</v>
      </c>
      <c r="G1850" t="s">
        <v>6186</v>
      </c>
      <c r="H1850">
        <v>9294</v>
      </c>
      <c r="I1850" t="s">
        <v>597</v>
      </c>
      <c r="J1850" t="s">
        <v>3662</v>
      </c>
      <c r="K1850">
        <v>455</v>
      </c>
      <c r="L1850" t="s">
        <v>2923</v>
      </c>
      <c r="M1850" t="s">
        <v>1638</v>
      </c>
      <c r="N1850" t="s">
        <v>6171</v>
      </c>
      <c r="O1850" t="s">
        <v>6174</v>
      </c>
      <c r="P1850" t="s">
        <v>6175</v>
      </c>
      <c r="Q1850" t="s">
        <v>642</v>
      </c>
      <c r="R1850">
        <v>540</v>
      </c>
      <c r="S1850">
        <v>540</v>
      </c>
      <c r="T1850">
        <v>305</v>
      </c>
      <c r="U1850">
        <v>11</v>
      </c>
      <c r="V1850">
        <v>11</v>
      </c>
      <c r="W1850">
        <v>23</v>
      </c>
      <c r="Z1850" t="s">
        <v>607</v>
      </c>
      <c r="AA1850">
        <v>1E-4</v>
      </c>
      <c r="AB1850">
        <v>2.8E-3</v>
      </c>
      <c r="AC1850">
        <v>2.4E-2</v>
      </c>
      <c r="AD1850">
        <v>8.8000000000000005E-3</v>
      </c>
      <c r="AE1850">
        <v>0.84140000000000004</v>
      </c>
      <c r="AF1850">
        <v>7.4099999999999999E-2</v>
      </c>
      <c r="AG1850">
        <v>2.6499999999999999E-2</v>
      </c>
      <c r="AH1850">
        <v>4.5999999999999999E-3</v>
      </c>
      <c r="AI1850">
        <v>7.7000000000000002E-3</v>
      </c>
      <c r="AJ1850">
        <v>2.5000000000000001E-3</v>
      </c>
      <c r="AK1850">
        <v>2.3999999999999998E-3</v>
      </c>
      <c r="AL1850">
        <v>2.3E-3</v>
      </c>
      <c r="AM1850">
        <v>2.8E-3</v>
      </c>
      <c r="AN1850">
        <v>0</v>
      </c>
      <c r="AO1850">
        <v>0</v>
      </c>
      <c r="AP1850">
        <v>0</v>
      </c>
      <c r="BK1850">
        <v>0</v>
      </c>
      <c r="BL1850">
        <v>0</v>
      </c>
      <c r="BM1850">
        <v>0</v>
      </c>
      <c r="BN1850">
        <v>0</v>
      </c>
      <c r="BO1850">
        <v>0</v>
      </c>
      <c r="BP1850">
        <v>0</v>
      </c>
      <c r="BQ1850">
        <v>0</v>
      </c>
      <c r="BR1850">
        <v>0</v>
      </c>
      <c r="BS1850">
        <v>0</v>
      </c>
      <c r="BT1850">
        <v>0</v>
      </c>
      <c r="BU1850">
        <v>0</v>
      </c>
      <c r="BV1850">
        <v>0.68799999999999994</v>
      </c>
      <c r="BW1850">
        <v>0.84321279999999998</v>
      </c>
      <c r="BX1850">
        <v>19.899999999999999</v>
      </c>
      <c r="BY1850">
        <v>4688.3</v>
      </c>
      <c r="BZ1850">
        <v>213.8</v>
      </c>
      <c r="CB1850">
        <v>95</v>
      </c>
      <c r="CC1850">
        <v>3.2801035820000002</v>
      </c>
      <c r="CD1850">
        <v>3.2773154940000002</v>
      </c>
      <c r="CE1850">
        <v>188.35</v>
      </c>
      <c r="CF1850" t="s">
        <v>673</v>
      </c>
      <c r="CG1850">
        <v>8800</v>
      </c>
      <c r="CH1850" t="s">
        <v>5870</v>
      </c>
      <c r="CJ1850" t="s">
        <v>3665</v>
      </c>
      <c r="CL1850">
        <v>1132.2</v>
      </c>
      <c r="CM1850">
        <v>1926.9</v>
      </c>
      <c r="CU1850">
        <v>764.7</v>
      </c>
      <c r="CV1850">
        <v>761</v>
      </c>
      <c r="CW1850" t="s">
        <v>6176</v>
      </c>
      <c r="CX1850">
        <v>7600</v>
      </c>
      <c r="CY1850" t="s">
        <v>677</v>
      </c>
      <c r="DB1850">
        <v>1</v>
      </c>
    </row>
    <row r="1851" spans="2:106" hidden="1">
      <c r="B1851">
        <v>52299</v>
      </c>
      <c r="C1851" t="s">
        <v>5136</v>
      </c>
      <c r="D1851" t="s">
        <v>592</v>
      </c>
      <c r="E1851" t="s">
        <v>3163</v>
      </c>
      <c r="F1851" t="s">
        <v>594</v>
      </c>
      <c r="G1851" t="s">
        <v>6187</v>
      </c>
      <c r="H1851">
        <v>11527</v>
      </c>
      <c r="I1851" t="s">
        <v>597</v>
      </c>
      <c r="J1851" t="s">
        <v>3669</v>
      </c>
      <c r="K1851">
        <v>16092</v>
      </c>
      <c r="L1851" t="s">
        <v>2923</v>
      </c>
      <c r="M1851" t="s">
        <v>6188</v>
      </c>
      <c r="N1851" t="s">
        <v>6171</v>
      </c>
      <c r="O1851" t="s">
        <v>6174</v>
      </c>
      <c r="P1851" t="s">
        <v>6175</v>
      </c>
      <c r="Q1851" t="s">
        <v>642</v>
      </c>
      <c r="R1851">
        <v>270</v>
      </c>
      <c r="S1851">
        <v>270</v>
      </c>
      <c r="T1851">
        <v>287</v>
      </c>
      <c r="U1851">
        <v>20</v>
      </c>
      <c r="V1851">
        <v>20</v>
      </c>
      <c r="W1851">
        <v>23</v>
      </c>
      <c r="Z1851" t="s">
        <v>607</v>
      </c>
      <c r="AA1851">
        <v>1E-4</v>
      </c>
      <c r="AB1851">
        <v>2.8E-3</v>
      </c>
      <c r="AC1851">
        <v>2.6700000000000002E-2</v>
      </c>
      <c r="AD1851">
        <v>2.1700000000000001E-2</v>
      </c>
      <c r="AE1851">
        <v>0.82869999999999999</v>
      </c>
      <c r="AF1851">
        <v>7.7200000000000005E-2</v>
      </c>
      <c r="AG1851">
        <v>2.3400000000000001E-2</v>
      </c>
      <c r="AH1851">
        <v>3.0999999999999999E-3</v>
      </c>
      <c r="AI1851">
        <v>7.0000000000000001E-3</v>
      </c>
      <c r="AJ1851">
        <v>2.0999999999999999E-3</v>
      </c>
      <c r="AK1851">
        <v>2.3E-3</v>
      </c>
      <c r="AL1851">
        <v>2.3E-3</v>
      </c>
      <c r="AM1851">
        <v>2.5999999999999999E-3</v>
      </c>
      <c r="AN1851">
        <v>0</v>
      </c>
      <c r="AO1851">
        <v>0</v>
      </c>
      <c r="AP1851">
        <v>0</v>
      </c>
      <c r="BK1851">
        <v>0</v>
      </c>
      <c r="BL1851">
        <v>0</v>
      </c>
      <c r="BM1851">
        <v>0</v>
      </c>
      <c r="BN1851">
        <v>0</v>
      </c>
      <c r="BO1851">
        <v>0</v>
      </c>
      <c r="BP1851">
        <v>0</v>
      </c>
      <c r="BQ1851">
        <v>0</v>
      </c>
      <c r="BR1851">
        <v>0</v>
      </c>
      <c r="BS1851">
        <v>0</v>
      </c>
      <c r="BT1851">
        <v>0</v>
      </c>
      <c r="BU1851">
        <v>0</v>
      </c>
      <c r="BV1851">
        <v>0.69199999999999995</v>
      </c>
      <c r="BW1851">
        <v>0.84811519999999996</v>
      </c>
      <c r="BX1851">
        <v>20</v>
      </c>
      <c r="BY1851">
        <v>4756.2</v>
      </c>
      <c r="BZ1851">
        <v>215.6</v>
      </c>
      <c r="CB1851">
        <v>100.3</v>
      </c>
      <c r="CC1851">
        <v>3.4630988349999998</v>
      </c>
      <c r="CD1851">
        <v>3.4601552010000001</v>
      </c>
      <c r="CE1851">
        <v>201.36</v>
      </c>
      <c r="CF1851" t="s">
        <v>673</v>
      </c>
      <c r="CG1851">
        <v>21700</v>
      </c>
      <c r="CH1851" t="s">
        <v>5885</v>
      </c>
      <c r="CJ1851" t="s">
        <v>2928</v>
      </c>
      <c r="CL1851">
        <v>1304.2</v>
      </c>
      <c r="CM1851">
        <v>1320</v>
      </c>
      <c r="CU1851">
        <v>841.3</v>
      </c>
      <c r="CV1851">
        <v>837.3</v>
      </c>
      <c r="CW1851" t="s">
        <v>6176</v>
      </c>
      <c r="CX1851">
        <v>17300</v>
      </c>
      <c r="CY1851" t="s">
        <v>677</v>
      </c>
      <c r="DB1851">
        <v>1</v>
      </c>
    </row>
    <row r="1852" spans="2:106" hidden="1">
      <c r="B1852">
        <v>85445</v>
      </c>
      <c r="C1852" t="s">
        <v>2920</v>
      </c>
      <c r="D1852" t="s">
        <v>592</v>
      </c>
      <c r="E1852" t="s">
        <v>3163</v>
      </c>
      <c r="F1852" t="s">
        <v>594</v>
      </c>
      <c r="G1852" t="s">
        <v>6189</v>
      </c>
      <c r="H1852">
        <v>21512</v>
      </c>
      <c r="I1852" t="s">
        <v>616</v>
      </c>
      <c r="J1852" t="s">
        <v>2922</v>
      </c>
      <c r="L1852" t="s">
        <v>2923</v>
      </c>
      <c r="N1852" t="s">
        <v>6190</v>
      </c>
      <c r="O1852" t="s">
        <v>6191</v>
      </c>
      <c r="P1852" t="s">
        <v>6192</v>
      </c>
      <c r="Q1852" t="s">
        <v>5074</v>
      </c>
      <c r="R1852">
        <v>4500</v>
      </c>
      <c r="S1852">
        <v>4500</v>
      </c>
      <c r="T1852">
        <v>3899</v>
      </c>
      <c r="U1852">
        <v>21</v>
      </c>
      <c r="V1852">
        <v>21</v>
      </c>
      <c r="W1852">
        <v>22</v>
      </c>
      <c r="Y1852" t="s">
        <v>4034</v>
      </c>
      <c r="Z1852" t="s">
        <v>607</v>
      </c>
      <c r="AA1852">
        <v>1E-4</v>
      </c>
      <c r="AB1852">
        <v>2.8E-3</v>
      </c>
      <c r="AC1852">
        <v>2.2700000000000001E-2</v>
      </c>
      <c r="AD1852">
        <v>7.4000000000000003E-3</v>
      </c>
      <c r="AE1852">
        <v>0.83840000000000003</v>
      </c>
      <c r="AF1852">
        <v>7.51E-2</v>
      </c>
      <c r="AG1852">
        <v>2.8799999999999999E-2</v>
      </c>
      <c r="AH1852">
        <v>4.4999999999999997E-3</v>
      </c>
      <c r="AI1852">
        <v>8.8999999999999999E-3</v>
      </c>
      <c r="AJ1852">
        <v>2.8E-3</v>
      </c>
      <c r="AK1852">
        <v>2.8999999999999998E-3</v>
      </c>
      <c r="AL1852">
        <v>1.66E-3</v>
      </c>
      <c r="AM1852">
        <v>3.4000000000000002E-4</v>
      </c>
      <c r="AN1852">
        <v>6.7000000000000002E-4</v>
      </c>
      <c r="AO1852">
        <v>0</v>
      </c>
      <c r="AP1852">
        <v>0</v>
      </c>
      <c r="AQ1852" t="s">
        <v>606</v>
      </c>
      <c r="AR1852" t="s">
        <v>606</v>
      </c>
      <c r="AS1852" t="s">
        <v>606</v>
      </c>
      <c r="AT1852" t="s">
        <v>606</v>
      </c>
      <c r="AU1852" t="s">
        <v>606</v>
      </c>
      <c r="BK1852">
        <v>2.5000000000000001E-4</v>
      </c>
      <c r="BL1852">
        <v>6.0000000000000002E-5</v>
      </c>
      <c r="BM1852">
        <v>2.1000000000000001E-4</v>
      </c>
      <c r="BN1852">
        <v>0</v>
      </c>
      <c r="BO1852">
        <v>0</v>
      </c>
      <c r="BP1852">
        <v>0</v>
      </c>
      <c r="BQ1852">
        <v>0</v>
      </c>
      <c r="BR1852">
        <v>1.2800000000000001E-3</v>
      </c>
      <c r="BS1852">
        <v>3.8000000000000002E-4</v>
      </c>
      <c r="BT1852">
        <v>4.2999999999999999E-4</v>
      </c>
      <c r="BU1852">
        <v>3.2000000000000003E-4</v>
      </c>
      <c r="BV1852">
        <v>0.69299999999999995</v>
      </c>
      <c r="BW1852">
        <v>0.84934080000000001</v>
      </c>
      <c r="BX1852">
        <v>20</v>
      </c>
      <c r="BY1852">
        <v>4674.7</v>
      </c>
      <c r="BZ1852">
        <v>214.6</v>
      </c>
      <c r="CB1852">
        <v>94.4</v>
      </c>
      <c r="CC1852">
        <v>3.2593871390000002</v>
      </c>
      <c r="CD1852">
        <v>3.2566166590000001</v>
      </c>
      <c r="CE1852">
        <v>187.8</v>
      </c>
      <c r="CF1852" t="s">
        <v>673</v>
      </c>
      <c r="CG1852">
        <v>7400</v>
      </c>
      <c r="CH1852" t="s">
        <v>3805</v>
      </c>
      <c r="CI1852" t="s">
        <v>5075</v>
      </c>
      <c r="CJ1852" t="s">
        <v>2928</v>
      </c>
      <c r="CW1852" t="s">
        <v>6193</v>
      </c>
      <c r="CX1852">
        <v>6000</v>
      </c>
      <c r="CY1852" t="s">
        <v>677</v>
      </c>
      <c r="DB1852">
        <v>1</v>
      </c>
    </row>
    <row r="1853" spans="2:106" hidden="1">
      <c r="B1853">
        <v>76619</v>
      </c>
      <c r="C1853" t="s">
        <v>3606</v>
      </c>
      <c r="D1853" t="s">
        <v>592</v>
      </c>
      <c r="E1853" t="s">
        <v>3163</v>
      </c>
      <c r="F1853" t="s">
        <v>594</v>
      </c>
      <c r="G1853" t="s">
        <v>6194</v>
      </c>
      <c r="H1853">
        <v>11769</v>
      </c>
      <c r="I1853" t="s">
        <v>597</v>
      </c>
      <c r="J1853" t="s">
        <v>3608</v>
      </c>
      <c r="K1853">
        <v>9239</v>
      </c>
      <c r="L1853" t="s">
        <v>3609</v>
      </c>
      <c r="M1853" t="s">
        <v>6195</v>
      </c>
      <c r="N1853" t="s">
        <v>6196</v>
      </c>
      <c r="O1853" t="s">
        <v>6197</v>
      </c>
      <c r="P1853" t="s">
        <v>6198</v>
      </c>
      <c r="Q1853" t="s">
        <v>642</v>
      </c>
      <c r="R1853">
        <v>440</v>
      </c>
      <c r="S1853">
        <v>440</v>
      </c>
      <c r="T1853">
        <v>411</v>
      </c>
      <c r="U1853">
        <v>18</v>
      </c>
      <c r="V1853">
        <v>18</v>
      </c>
      <c r="W1853">
        <v>23</v>
      </c>
      <c r="Z1853">
        <v>1E-4</v>
      </c>
      <c r="AA1853">
        <v>1E-4</v>
      </c>
      <c r="AB1853">
        <v>1.9E-3</v>
      </c>
      <c r="AC1853">
        <v>1.49E-2</v>
      </c>
      <c r="AD1853" t="s">
        <v>607</v>
      </c>
      <c r="AE1853">
        <v>0.79279999999999995</v>
      </c>
      <c r="AF1853">
        <v>0.1016</v>
      </c>
      <c r="AG1853">
        <v>4.8300000000000003E-2</v>
      </c>
      <c r="AH1853">
        <v>7.1000000000000004E-3</v>
      </c>
      <c r="AI1853">
        <v>1.49E-2</v>
      </c>
      <c r="AJ1853">
        <v>4.3E-3</v>
      </c>
      <c r="AK1853">
        <v>4.8999999999999998E-3</v>
      </c>
      <c r="AL1853">
        <v>4.1999999999999997E-3</v>
      </c>
      <c r="AM1853">
        <v>4.8999999999999998E-3</v>
      </c>
      <c r="AN1853">
        <v>0</v>
      </c>
      <c r="AO1853">
        <v>0</v>
      </c>
      <c r="AP1853">
        <v>0</v>
      </c>
      <c r="BK1853">
        <v>0</v>
      </c>
      <c r="BL1853">
        <v>0</v>
      </c>
      <c r="BM1853">
        <v>0</v>
      </c>
      <c r="BN1853">
        <v>0</v>
      </c>
      <c r="BO1853">
        <v>0</v>
      </c>
      <c r="BP1853">
        <v>0</v>
      </c>
      <c r="BQ1853">
        <v>0</v>
      </c>
      <c r="BR1853">
        <v>0</v>
      </c>
      <c r="BS1853">
        <v>0</v>
      </c>
      <c r="BT1853">
        <v>0</v>
      </c>
      <c r="BU1853">
        <v>0</v>
      </c>
      <c r="BV1853">
        <v>0.74099999999999999</v>
      </c>
      <c r="BW1853">
        <v>0.90816960000000002</v>
      </c>
      <c r="BX1853">
        <v>21.4</v>
      </c>
      <c r="BY1853">
        <v>4605.7</v>
      </c>
      <c r="BZ1853">
        <v>223.1</v>
      </c>
      <c r="CB1853">
        <v>97.6</v>
      </c>
      <c r="CC1853">
        <v>3.3698748379999999</v>
      </c>
      <c r="CD1853">
        <v>3.367010445</v>
      </c>
      <c r="CE1853">
        <v>194.43</v>
      </c>
      <c r="CF1853" t="s">
        <v>609</v>
      </c>
      <c r="CG1853">
        <v>8</v>
      </c>
      <c r="CH1853" t="s">
        <v>5798</v>
      </c>
      <c r="CJ1853" t="s">
        <v>3615</v>
      </c>
      <c r="CU1853">
        <v>878</v>
      </c>
      <c r="CV1853">
        <v>873</v>
      </c>
      <c r="CW1853" t="s">
        <v>6199</v>
      </c>
      <c r="CX1853">
        <v>0</v>
      </c>
      <c r="CY1853" t="s">
        <v>677</v>
      </c>
      <c r="DB1853">
        <v>1</v>
      </c>
    </row>
    <row r="1854" spans="2:106" hidden="1">
      <c r="B1854">
        <v>76620</v>
      </c>
      <c r="C1854" t="s">
        <v>3617</v>
      </c>
      <c r="D1854" t="s">
        <v>592</v>
      </c>
      <c r="E1854" t="s">
        <v>3163</v>
      </c>
      <c r="F1854" t="s">
        <v>594</v>
      </c>
      <c r="G1854" t="s">
        <v>6200</v>
      </c>
      <c r="H1854">
        <v>11142</v>
      </c>
      <c r="I1854" t="s">
        <v>597</v>
      </c>
      <c r="J1854" t="s">
        <v>3619</v>
      </c>
      <c r="K1854">
        <v>10378</v>
      </c>
      <c r="L1854" t="s">
        <v>3609</v>
      </c>
      <c r="M1854" t="s">
        <v>6195</v>
      </c>
      <c r="N1854" t="s">
        <v>6196</v>
      </c>
      <c r="O1854" t="s">
        <v>6197</v>
      </c>
      <c r="P1854" t="s">
        <v>6198</v>
      </c>
      <c r="Q1854" t="s">
        <v>823</v>
      </c>
      <c r="R1854">
        <v>560</v>
      </c>
      <c r="S1854">
        <v>560</v>
      </c>
      <c r="T1854">
        <v>419</v>
      </c>
      <c r="U1854">
        <v>14</v>
      </c>
      <c r="V1854">
        <v>14</v>
      </c>
      <c r="W1854">
        <v>23</v>
      </c>
      <c r="Z1854">
        <v>1E-4</v>
      </c>
      <c r="AA1854">
        <v>1E-4</v>
      </c>
      <c r="AB1854">
        <v>2E-3</v>
      </c>
      <c r="AC1854">
        <v>1.41E-2</v>
      </c>
      <c r="AD1854" t="s">
        <v>607</v>
      </c>
      <c r="AE1854">
        <v>0.82609999999999995</v>
      </c>
      <c r="AF1854">
        <v>8.8599999999999998E-2</v>
      </c>
      <c r="AG1854">
        <v>3.7600000000000001E-2</v>
      </c>
      <c r="AH1854">
        <v>5.7999999999999996E-3</v>
      </c>
      <c r="AI1854">
        <v>1.1900000000000001E-2</v>
      </c>
      <c r="AJ1854">
        <v>3.3999999999999998E-3</v>
      </c>
      <c r="AK1854">
        <v>3.8999999999999998E-3</v>
      </c>
      <c r="AL1854">
        <v>3.3E-3</v>
      </c>
      <c r="AM1854">
        <v>3.0999999999999999E-3</v>
      </c>
      <c r="AN1854">
        <v>0</v>
      </c>
      <c r="AO1854">
        <v>0</v>
      </c>
      <c r="AP1854">
        <v>0</v>
      </c>
      <c r="BK1854">
        <v>0</v>
      </c>
      <c r="BL1854">
        <v>0</v>
      </c>
      <c r="BM1854">
        <v>0</v>
      </c>
      <c r="BN1854">
        <v>0</v>
      </c>
      <c r="BO1854">
        <v>0</v>
      </c>
      <c r="BP1854">
        <v>0</v>
      </c>
      <c r="BQ1854">
        <v>0</v>
      </c>
      <c r="BR1854">
        <v>0</v>
      </c>
      <c r="BS1854">
        <v>0</v>
      </c>
      <c r="BT1854">
        <v>0</v>
      </c>
      <c r="BU1854">
        <v>0</v>
      </c>
      <c r="BV1854">
        <v>0.70599999999999996</v>
      </c>
      <c r="BW1854">
        <v>0.86527359999999998</v>
      </c>
      <c r="BX1854">
        <v>20.399999999999999</v>
      </c>
      <c r="BY1854">
        <v>4613.6000000000004</v>
      </c>
      <c r="BZ1854">
        <v>217.1</v>
      </c>
      <c r="CB1854">
        <v>93.6</v>
      </c>
      <c r="CC1854">
        <v>3.2317652140000002</v>
      </c>
      <c r="CD1854">
        <v>3.2290182129999998</v>
      </c>
      <c r="CE1854">
        <v>186.25</v>
      </c>
      <c r="CF1854" t="s">
        <v>609</v>
      </c>
      <c r="CG1854">
        <v>8</v>
      </c>
      <c r="CH1854" t="s">
        <v>5801</v>
      </c>
      <c r="CJ1854" t="s">
        <v>3621</v>
      </c>
      <c r="CU1854">
        <v>859.5</v>
      </c>
      <c r="CV1854">
        <v>855.3</v>
      </c>
      <c r="CW1854" t="s">
        <v>6199</v>
      </c>
      <c r="CX1854">
        <v>0</v>
      </c>
      <c r="CY1854" t="s">
        <v>677</v>
      </c>
      <c r="DB1854">
        <v>1</v>
      </c>
    </row>
    <row r="1855" spans="2:106" hidden="1">
      <c r="B1855">
        <v>52717</v>
      </c>
      <c r="C1855" t="s">
        <v>5548</v>
      </c>
      <c r="D1855" t="s">
        <v>592</v>
      </c>
      <c r="E1855" t="s">
        <v>3163</v>
      </c>
      <c r="F1855" t="s">
        <v>594</v>
      </c>
      <c r="G1855" t="s">
        <v>6201</v>
      </c>
      <c r="H1855">
        <v>13774</v>
      </c>
      <c r="I1855" t="s">
        <v>616</v>
      </c>
      <c r="J1855" t="s">
        <v>667</v>
      </c>
      <c r="L1855" t="s">
        <v>874</v>
      </c>
      <c r="N1855" t="s">
        <v>6202</v>
      </c>
      <c r="O1855" t="s">
        <v>6203</v>
      </c>
      <c r="P1855" t="s">
        <v>6204</v>
      </c>
      <c r="Q1855" t="s">
        <v>5350</v>
      </c>
      <c r="R1855">
        <v>5000</v>
      </c>
      <c r="S1855">
        <v>5000</v>
      </c>
      <c r="T1855">
        <v>4013</v>
      </c>
      <c r="U1855">
        <v>25</v>
      </c>
      <c r="V1855">
        <v>25</v>
      </c>
      <c r="W1855">
        <v>22</v>
      </c>
      <c r="Z1855" t="s">
        <v>607</v>
      </c>
      <c r="AA1855">
        <v>1E-4</v>
      </c>
      <c r="AB1855">
        <v>2.0999999999999999E-3</v>
      </c>
      <c r="AC1855">
        <v>2.5100000000000001E-2</v>
      </c>
      <c r="AD1855">
        <v>1.0999999999999999E-2</v>
      </c>
      <c r="AE1855">
        <v>0.81689999999999996</v>
      </c>
      <c r="AF1855">
        <v>8.14E-2</v>
      </c>
      <c r="AG1855">
        <v>3.49E-2</v>
      </c>
      <c r="AH1855">
        <v>6.0000000000000001E-3</v>
      </c>
      <c r="AI1855">
        <v>1.06E-2</v>
      </c>
      <c r="AJ1855">
        <v>3.3999999999999998E-3</v>
      </c>
      <c r="AK1855">
        <v>3.3999999999999998E-3</v>
      </c>
      <c r="AL1855">
        <v>1.58E-3</v>
      </c>
      <c r="AM1855">
        <v>2.9999999999999997E-4</v>
      </c>
      <c r="AN1855">
        <v>5.5999999999999995E-4</v>
      </c>
      <c r="AO1855">
        <v>0</v>
      </c>
      <c r="AP1855">
        <v>0</v>
      </c>
      <c r="AQ1855" t="s">
        <v>607</v>
      </c>
      <c r="AR1855" t="s">
        <v>607</v>
      </c>
      <c r="AS1855" t="s">
        <v>606</v>
      </c>
      <c r="AT1855" t="s">
        <v>606</v>
      </c>
      <c r="AU1855" t="s">
        <v>606</v>
      </c>
      <c r="BK1855">
        <v>2.1000000000000001E-4</v>
      </c>
      <c r="BL1855">
        <v>6.9999999999999994E-5</v>
      </c>
      <c r="BM1855">
        <v>1.3999999999999999E-4</v>
      </c>
      <c r="BN1855">
        <v>0</v>
      </c>
      <c r="BO1855">
        <v>0</v>
      </c>
      <c r="BP1855">
        <v>0</v>
      </c>
      <c r="BQ1855">
        <v>0</v>
      </c>
      <c r="BR1855">
        <v>1.15E-3</v>
      </c>
      <c r="BS1855">
        <v>3.5E-4</v>
      </c>
      <c r="BT1855">
        <v>4.4000000000000002E-4</v>
      </c>
      <c r="BU1855">
        <v>2.9999999999999997E-4</v>
      </c>
      <c r="BV1855">
        <v>0.71199999999999997</v>
      </c>
      <c r="BW1855">
        <v>0.87262720000000005</v>
      </c>
      <c r="BX1855">
        <v>20.6</v>
      </c>
      <c r="BY1855">
        <v>4694.3999999999996</v>
      </c>
      <c r="BZ1855">
        <v>218.3</v>
      </c>
      <c r="CB1855">
        <v>94.2</v>
      </c>
      <c r="CC1855">
        <v>3.2524816570000001</v>
      </c>
      <c r="CD1855">
        <v>3.2497170479999999</v>
      </c>
      <c r="CE1855">
        <v>187.64</v>
      </c>
      <c r="CF1855" t="s">
        <v>673</v>
      </c>
      <c r="CG1855">
        <v>11000</v>
      </c>
      <c r="CH1855" t="s">
        <v>674</v>
      </c>
      <c r="CI1855" t="s">
        <v>157</v>
      </c>
      <c r="CJ1855" t="s">
        <v>675</v>
      </c>
      <c r="CW1855" t="s">
        <v>5976</v>
      </c>
      <c r="CX1855">
        <v>8600</v>
      </c>
      <c r="CY1855" t="s">
        <v>677</v>
      </c>
      <c r="DB1855">
        <v>1</v>
      </c>
    </row>
    <row r="1856" spans="2:106" hidden="1">
      <c r="B1856">
        <v>52377</v>
      </c>
      <c r="C1856" t="s">
        <v>4824</v>
      </c>
      <c r="D1856" t="s">
        <v>592</v>
      </c>
      <c r="E1856" t="s">
        <v>3163</v>
      </c>
      <c r="F1856" t="s">
        <v>594</v>
      </c>
      <c r="G1856" t="s">
        <v>6205</v>
      </c>
      <c r="H1856">
        <v>20221</v>
      </c>
      <c r="I1856" t="s">
        <v>597</v>
      </c>
      <c r="J1856" t="s">
        <v>3752</v>
      </c>
      <c r="K1856">
        <v>184</v>
      </c>
      <c r="L1856" t="s">
        <v>6206</v>
      </c>
      <c r="M1856" t="s">
        <v>3967</v>
      </c>
      <c r="N1856" t="s">
        <v>6202</v>
      </c>
      <c r="O1856" t="s">
        <v>6203</v>
      </c>
      <c r="P1856" t="s">
        <v>6204</v>
      </c>
      <c r="Q1856" t="s">
        <v>642</v>
      </c>
      <c r="R1856">
        <v>120</v>
      </c>
      <c r="S1856">
        <v>120</v>
      </c>
      <c r="T1856">
        <v>130</v>
      </c>
      <c r="U1856">
        <v>7</v>
      </c>
      <c r="V1856">
        <v>7</v>
      </c>
      <c r="W1856">
        <v>23</v>
      </c>
      <c r="Z1856" t="s">
        <v>607</v>
      </c>
      <c r="AA1856">
        <v>1E-4</v>
      </c>
      <c r="AB1856">
        <v>4.0000000000000001E-3</v>
      </c>
      <c r="AC1856">
        <v>4.19E-2</v>
      </c>
      <c r="AD1856">
        <v>6.6199999999999995E-2</v>
      </c>
      <c r="AE1856">
        <v>0.81189999999999996</v>
      </c>
      <c r="AF1856">
        <v>4.5499999999999999E-2</v>
      </c>
      <c r="AG1856">
        <v>1.7000000000000001E-2</v>
      </c>
      <c r="AH1856">
        <v>3.0999999999999999E-3</v>
      </c>
      <c r="AI1856">
        <v>5.1000000000000004E-3</v>
      </c>
      <c r="AJ1856">
        <v>1.2999999999999999E-3</v>
      </c>
      <c r="AK1856">
        <v>1.6000000000000001E-3</v>
      </c>
      <c r="AL1856">
        <v>1.2999999999999999E-3</v>
      </c>
      <c r="AM1856">
        <v>1E-3</v>
      </c>
      <c r="AN1856">
        <v>0</v>
      </c>
      <c r="AO1856">
        <v>0</v>
      </c>
      <c r="AP1856">
        <v>0</v>
      </c>
      <c r="BK1856">
        <v>0</v>
      </c>
      <c r="BL1856">
        <v>0</v>
      </c>
      <c r="BM1856">
        <v>0</v>
      </c>
      <c r="BN1856">
        <v>0</v>
      </c>
      <c r="BO1856">
        <v>0</v>
      </c>
      <c r="BP1856">
        <v>0</v>
      </c>
      <c r="BQ1856">
        <v>0</v>
      </c>
      <c r="BR1856">
        <v>0</v>
      </c>
      <c r="BS1856">
        <v>0</v>
      </c>
      <c r="BT1856">
        <v>0</v>
      </c>
      <c r="BU1856">
        <v>0</v>
      </c>
      <c r="BV1856">
        <v>0.70099999999999996</v>
      </c>
      <c r="BW1856">
        <v>0.85914559999999995</v>
      </c>
      <c r="BX1856">
        <v>20.3</v>
      </c>
      <c r="BY1856">
        <v>4993.8</v>
      </c>
      <c r="BZ1856">
        <v>218.9</v>
      </c>
      <c r="CB1856">
        <v>101.7</v>
      </c>
      <c r="CC1856">
        <v>3.5114372029999998</v>
      </c>
      <c r="CD1856">
        <v>3.508452482</v>
      </c>
      <c r="CE1856">
        <v>205.04</v>
      </c>
      <c r="CF1856" t="s">
        <v>673</v>
      </c>
      <c r="CG1856">
        <v>66200</v>
      </c>
      <c r="CH1856" t="s">
        <v>5889</v>
      </c>
      <c r="CJ1856" t="s">
        <v>3757</v>
      </c>
      <c r="CU1856">
        <v>633.29999999999995</v>
      </c>
      <c r="CV1856">
        <v>629.9</v>
      </c>
      <c r="CW1856" t="s">
        <v>6207</v>
      </c>
      <c r="CX1856">
        <v>62600</v>
      </c>
      <c r="CY1856" t="s">
        <v>677</v>
      </c>
      <c r="DB1856">
        <v>1</v>
      </c>
    </row>
    <row r="1857" spans="2:106" hidden="1">
      <c r="B1857">
        <v>52368</v>
      </c>
      <c r="C1857" t="s">
        <v>4800</v>
      </c>
      <c r="D1857" t="s">
        <v>592</v>
      </c>
      <c r="E1857" t="s">
        <v>3163</v>
      </c>
      <c r="F1857" t="s">
        <v>594</v>
      </c>
      <c r="G1857" t="s">
        <v>6208</v>
      </c>
      <c r="H1857">
        <v>19623</v>
      </c>
      <c r="I1857" t="s">
        <v>597</v>
      </c>
      <c r="J1857" t="s">
        <v>3761</v>
      </c>
      <c r="K1857">
        <v>9560</v>
      </c>
      <c r="L1857" t="s">
        <v>6206</v>
      </c>
      <c r="M1857" t="s">
        <v>4078</v>
      </c>
      <c r="N1857" t="s">
        <v>6202</v>
      </c>
      <c r="O1857" t="s">
        <v>6203</v>
      </c>
      <c r="P1857" t="s">
        <v>6204</v>
      </c>
      <c r="Q1857" t="s">
        <v>642</v>
      </c>
      <c r="R1857">
        <v>80</v>
      </c>
      <c r="S1857">
        <v>80</v>
      </c>
      <c r="T1857">
        <v>89</v>
      </c>
      <c r="U1857">
        <v>7</v>
      </c>
      <c r="V1857">
        <v>7</v>
      </c>
      <c r="W1857">
        <v>23</v>
      </c>
      <c r="Z1857">
        <v>1E-4</v>
      </c>
      <c r="AA1857">
        <v>1E-4</v>
      </c>
      <c r="AB1857">
        <v>7.7999999999999996E-3</v>
      </c>
      <c r="AC1857">
        <v>2.4799999999999999E-2</v>
      </c>
      <c r="AD1857">
        <v>3.7999999999999999E-2</v>
      </c>
      <c r="AE1857">
        <v>0.83250000000000002</v>
      </c>
      <c r="AF1857">
        <v>5.6000000000000001E-2</v>
      </c>
      <c r="AG1857">
        <v>2.18E-2</v>
      </c>
      <c r="AH1857">
        <v>4.0000000000000001E-3</v>
      </c>
      <c r="AI1857">
        <v>6.4999999999999997E-3</v>
      </c>
      <c r="AJ1857">
        <v>1.8E-3</v>
      </c>
      <c r="AK1857">
        <v>2.2000000000000001E-3</v>
      </c>
      <c r="AL1857">
        <v>1.9E-3</v>
      </c>
      <c r="AM1857">
        <v>2.5000000000000001E-3</v>
      </c>
      <c r="AN1857">
        <v>0</v>
      </c>
      <c r="AO1857">
        <v>0</v>
      </c>
      <c r="AP1857">
        <v>0</v>
      </c>
      <c r="BK1857">
        <v>0</v>
      </c>
      <c r="BL1857">
        <v>0</v>
      </c>
      <c r="BM1857">
        <v>0</v>
      </c>
      <c r="BN1857">
        <v>0</v>
      </c>
      <c r="BO1857">
        <v>0</v>
      </c>
      <c r="BP1857">
        <v>0</v>
      </c>
      <c r="BQ1857">
        <v>0</v>
      </c>
      <c r="BR1857">
        <v>0</v>
      </c>
      <c r="BS1857">
        <v>0</v>
      </c>
      <c r="BT1857">
        <v>0</v>
      </c>
      <c r="BU1857">
        <v>0</v>
      </c>
      <c r="BV1857">
        <v>0.69</v>
      </c>
      <c r="BW1857">
        <v>0.84566399999999997</v>
      </c>
      <c r="BX1857">
        <v>19.899999999999999</v>
      </c>
      <c r="BY1857">
        <v>4812.2</v>
      </c>
      <c r="BZ1857">
        <v>215.1</v>
      </c>
      <c r="CB1857">
        <v>100.7</v>
      </c>
      <c r="CC1857">
        <v>3.4769097969999998</v>
      </c>
      <c r="CD1857">
        <v>3.473954424</v>
      </c>
      <c r="CE1857">
        <v>203.04</v>
      </c>
      <c r="CF1857" t="s">
        <v>673</v>
      </c>
      <c r="CG1857">
        <v>38000</v>
      </c>
      <c r="CH1857" t="s">
        <v>5898</v>
      </c>
      <c r="CJ1857" t="s">
        <v>3766</v>
      </c>
      <c r="CU1857">
        <v>630.6</v>
      </c>
      <c r="CV1857">
        <v>626.4</v>
      </c>
      <c r="CW1857" t="s">
        <v>6207</v>
      </c>
      <c r="CX1857">
        <v>29600</v>
      </c>
      <c r="CY1857" t="s">
        <v>677</v>
      </c>
      <c r="DB1857">
        <v>1</v>
      </c>
    </row>
    <row r="1858" spans="2:106" hidden="1">
      <c r="B1858">
        <v>86080</v>
      </c>
      <c r="C1858" t="s">
        <v>4107</v>
      </c>
      <c r="D1858" t="s">
        <v>592</v>
      </c>
      <c r="E1858" t="s">
        <v>3163</v>
      </c>
      <c r="F1858" t="s">
        <v>594</v>
      </c>
      <c r="G1858" t="s">
        <v>6209</v>
      </c>
      <c r="H1858">
        <v>8268</v>
      </c>
      <c r="I1858" t="s">
        <v>597</v>
      </c>
      <c r="J1858" t="s">
        <v>4109</v>
      </c>
      <c r="K1858">
        <v>170</v>
      </c>
      <c r="L1858" t="s">
        <v>6210</v>
      </c>
      <c r="M1858" t="s">
        <v>3762</v>
      </c>
      <c r="N1858" t="s">
        <v>6211</v>
      </c>
      <c r="O1858" t="s">
        <v>6212</v>
      </c>
      <c r="P1858" t="s">
        <v>6213</v>
      </c>
      <c r="Q1858" t="s">
        <v>642</v>
      </c>
      <c r="R1858">
        <v>220</v>
      </c>
      <c r="S1858">
        <v>220</v>
      </c>
      <c r="T1858">
        <v>234</v>
      </c>
      <c r="U1858">
        <v>12</v>
      </c>
      <c r="V1858">
        <v>12</v>
      </c>
      <c r="W1858">
        <v>21</v>
      </c>
      <c r="Z1858" t="s">
        <v>607</v>
      </c>
      <c r="AA1858">
        <v>1E-4</v>
      </c>
      <c r="AB1858">
        <v>2.5999999999999999E-3</v>
      </c>
      <c r="AC1858">
        <v>2.7E-2</v>
      </c>
      <c r="AD1858">
        <v>3.8699999999999998E-2</v>
      </c>
      <c r="AE1858">
        <v>0.84650000000000003</v>
      </c>
      <c r="AF1858">
        <v>4.7100000000000003E-2</v>
      </c>
      <c r="AG1858">
        <v>1.8499999999999999E-2</v>
      </c>
      <c r="AH1858">
        <v>3.0999999999999999E-3</v>
      </c>
      <c r="AI1858">
        <v>6.1000000000000004E-3</v>
      </c>
      <c r="AJ1858">
        <v>1.6999999999999999E-3</v>
      </c>
      <c r="AK1858">
        <v>2.3999999999999998E-3</v>
      </c>
      <c r="AL1858">
        <v>2.3999999999999998E-3</v>
      </c>
      <c r="AM1858">
        <v>3.8E-3</v>
      </c>
      <c r="AN1858">
        <v>0</v>
      </c>
      <c r="AO1858">
        <v>0</v>
      </c>
      <c r="AP1858">
        <v>0</v>
      </c>
      <c r="BK1858">
        <v>0</v>
      </c>
      <c r="BL1858">
        <v>0</v>
      </c>
      <c r="BM1858">
        <v>0</v>
      </c>
      <c r="BN1858">
        <v>0</v>
      </c>
      <c r="BO1858">
        <v>0</v>
      </c>
      <c r="BP1858">
        <v>0</v>
      </c>
      <c r="BQ1858">
        <v>0</v>
      </c>
      <c r="BR1858">
        <v>0</v>
      </c>
      <c r="BS1858">
        <v>0</v>
      </c>
      <c r="BT1858">
        <v>0</v>
      </c>
      <c r="BU1858">
        <v>0</v>
      </c>
      <c r="BV1858">
        <v>0.68600000000000005</v>
      </c>
      <c r="BW1858">
        <v>0.8407616</v>
      </c>
      <c r="BX1858">
        <v>19.8</v>
      </c>
      <c r="BY1858">
        <v>4824.8999999999996</v>
      </c>
      <c r="BZ1858">
        <v>214.7</v>
      </c>
      <c r="CB1858">
        <v>100.9</v>
      </c>
      <c r="CC1858">
        <v>3.4838152779999998</v>
      </c>
      <c r="CD1858">
        <v>3.4808540350000001</v>
      </c>
      <c r="CE1858">
        <v>203.29</v>
      </c>
      <c r="CF1858" t="s">
        <v>673</v>
      </c>
      <c r="CG1858">
        <v>38700</v>
      </c>
      <c r="CH1858" t="s">
        <v>5924</v>
      </c>
      <c r="CJ1858" t="s">
        <v>3772</v>
      </c>
      <c r="CU1858">
        <v>653.79999999999995</v>
      </c>
      <c r="CV1858">
        <v>649.79999999999995</v>
      </c>
      <c r="CW1858" t="s">
        <v>6214</v>
      </c>
      <c r="CX1858">
        <v>35400</v>
      </c>
      <c r="CY1858" t="s">
        <v>677</v>
      </c>
      <c r="DB1858">
        <v>1</v>
      </c>
    </row>
    <row r="1859" spans="2:106" hidden="1">
      <c r="B1859">
        <v>85280</v>
      </c>
      <c r="C1859" t="s">
        <v>5470</v>
      </c>
      <c r="D1859" t="s">
        <v>592</v>
      </c>
      <c r="E1859" t="s">
        <v>3163</v>
      </c>
      <c r="F1859" t="s">
        <v>594</v>
      </c>
      <c r="G1859" t="s">
        <v>6215</v>
      </c>
      <c r="H1859">
        <v>13273</v>
      </c>
      <c r="I1859" t="s">
        <v>597</v>
      </c>
      <c r="J1859" t="s">
        <v>5472</v>
      </c>
      <c r="K1859">
        <v>178</v>
      </c>
      <c r="L1859" t="s">
        <v>3028</v>
      </c>
      <c r="M1859" t="s">
        <v>3762</v>
      </c>
      <c r="N1859" t="s">
        <v>6211</v>
      </c>
      <c r="O1859" t="s">
        <v>6212</v>
      </c>
      <c r="P1859" t="s">
        <v>6213</v>
      </c>
      <c r="Q1859" t="s">
        <v>642</v>
      </c>
      <c r="R1859">
        <v>180</v>
      </c>
      <c r="S1859">
        <v>180</v>
      </c>
      <c r="T1859">
        <v>194</v>
      </c>
      <c r="U1859">
        <v>13</v>
      </c>
      <c r="V1859">
        <v>13</v>
      </c>
      <c r="W1859">
        <v>21</v>
      </c>
      <c r="Z1859" t="s">
        <v>607</v>
      </c>
      <c r="AA1859">
        <v>1E-4</v>
      </c>
      <c r="AB1859">
        <v>3.3E-3</v>
      </c>
      <c r="AC1859">
        <v>2.3400000000000001E-2</v>
      </c>
      <c r="AD1859">
        <v>3.3300000000000003E-2</v>
      </c>
      <c r="AE1859">
        <v>0.85270000000000001</v>
      </c>
      <c r="AF1859">
        <v>4.9799999999999997E-2</v>
      </c>
      <c r="AG1859">
        <v>1.8499999999999999E-2</v>
      </c>
      <c r="AH1859">
        <v>2.8999999999999998E-3</v>
      </c>
      <c r="AI1859">
        <v>6.0000000000000001E-3</v>
      </c>
      <c r="AJ1859">
        <v>1.5E-3</v>
      </c>
      <c r="AK1859">
        <v>2.2000000000000001E-3</v>
      </c>
      <c r="AL1859">
        <v>2.0999999999999999E-3</v>
      </c>
      <c r="AM1859">
        <v>4.1999999999999997E-3</v>
      </c>
      <c r="AN1859">
        <v>0</v>
      </c>
      <c r="AO1859">
        <v>0</v>
      </c>
      <c r="AP1859">
        <v>0</v>
      </c>
      <c r="BK1859">
        <v>0</v>
      </c>
      <c r="BL1859">
        <v>0</v>
      </c>
      <c r="BM1859">
        <v>0</v>
      </c>
      <c r="BN1859">
        <v>0</v>
      </c>
      <c r="BO1859">
        <v>0</v>
      </c>
      <c r="BP1859">
        <v>0</v>
      </c>
      <c r="BQ1859">
        <v>0</v>
      </c>
      <c r="BR1859">
        <v>0</v>
      </c>
      <c r="BS1859">
        <v>0</v>
      </c>
      <c r="BT1859">
        <v>0</v>
      </c>
      <c r="BU1859">
        <v>0</v>
      </c>
      <c r="BV1859">
        <v>0.68100000000000005</v>
      </c>
      <c r="BW1859">
        <v>0.83463359999999998</v>
      </c>
      <c r="BX1859">
        <v>19.7</v>
      </c>
      <c r="BY1859">
        <v>4791.1000000000004</v>
      </c>
      <c r="BZ1859">
        <v>213.5</v>
      </c>
      <c r="CB1859">
        <v>102.3</v>
      </c>
      <c r="CC1859">
        <v>3.5321536469999999</v>
      </c>
      <c r="CD1859">
        <v>3.5291513160000001</v>
      </c>
      <c r="CE1859">
        <v>206.24</v>
      </c>
      <c r="CF1859" t="s">
        <v>673</v>
      </c>
      <c r="CG1859">
        <v>33300</v>
      </c>
      <c r="CH1859" t="s">
        <v>5900</v>
      </c>
      <c r="CJ1859" t="s">
        <v>5474</v>
      </c>
      <c r="CU1859">
        <v>649.20000000000005</v>
      </c>
      <c r="CV1859">
        <v>646.20000000000005</v>
      </c>
      <c r="CW1859" t="s">
        <v>6214</v>
      </c>
      <c r="CX1859">
        <v>29800</v>
      </c>
      <c r="CY1859" t="s">
        <v>677</v>
      </c>
      <c r="DB1859">
        <v>1</v>
      </c>
    </row>
    <row r="1860" spans="2:106" hidden="1">
      <c r="B1860">
        <v>52471</v>
      </c>
      <c r="C1860" t="s">
        <v>3778</v>
      </c>
      <c r="D1860" t="s">
        <v>592</v>
      </c>
      <c r="E1860" t="s">
        <v>3163</v>
      </c>
      <c r="F1860" t="s">
        <v>594</v>
      </c>
      <c r="G1860" t="s">
        <v>6216</v>
      </c>
      <c r="H1860">
        <v>19826</v>
      </c>
      <c r="I1860" t="s">
        <v>597</v>
      </c>
      <c r="J1860" t="s">
        <v>3780</v>
      </c>
      <c r="K1860">
        <v>76</v>
      </c>
      <c r="L1860" t="s">
        <v>6210</v>
      </c>
      <c r="M1860" t="s">
        <v>6217</v>
      </c>
      <c r="N1860" t="s">
        <v>6211</v>
      </c>
      <c r="O1860" t="s">
        <v>6212</v>
      </c>
      <c r="P1860" t="s">
        <v>6213</v>
      </c>
      <c r="Q1860" t="s">
        <v>823</v>
      </c>
      <c r="R1860">
        <v>140</v>
      </c>
      <c r="S1860">
        <v>140</v>
      </c>
      <c r="T1860">
        <v>149</v>
      </c>
      <c r="U1860">
        <v>12</v>
      </c>
      <c r="V1860">
        <v>12</v>
      </c>
      <c r="W1860">
        <v>21</v>
      </c>
      <c r="Z1860" t="s">
        <v>607</v>
      </c>
      <c r="AA1860">
        <v>1E-4</v>
      </c>
      <c r="AB1860">
        <v>3.7000000000000002E-3</v>
      </c>
      <c r="AC1860">
        <v>4.6300000000000001E-2</v>
      </c>
      <c r="AD1860">
        <v>6.7900000000000002E-2</v>
      </c>
      <c r="AE1860">
        <v>0.81979999999999997</v>
      </c>
      <c r="AF1860">
        <v>3.8800000000000001E-2</v>
      </c>
      <c r="AG1860">
        <v>1.2699999999999999E-2</v>
      </c>
      <c r="AH1860">
        <v>2.0999999999999999E-3</v>
      </c>
      <c r="AI1860">
        <v>4.0000000000000001E-3</v>
      </c>
      <c r="AJ1860">
        <v>1.1000000000000001E-3</v>
      </c>
      <c r="AK1860">
        <v>1.4E-3</v>
      </c>
      <c r="AL1860">
        <v>1.1000000000000001E-3</v>
      </c>
      <c r="AM1860">
        <v>1E-3</v>
      </c>
      <c r="AN1860">
        <v>0</v>
      </c>
      <c r="AO1860">
        <v>0</v>
      </c>
      <c r="AP1860">
        <v>0</v>
      </c>
      <c r="BK1860">
        <v>0</v>
      </c>
      <c r="BL1860">
        <v>0</v>
      </c>
      <c r="BM1860">
        <v>0</v>
      </c>
      <c r="BN1860">
        <v>0</v>
      </c>
      <c r="BO1860">
        <v>0</v>
      </c>
      <c r="BP1860">
        <v>0</v>
      </c>
      <c r="BQ1860">
        <v>0</v>
      </c>
      <c r="BR1860">
        <v>0</v>
      </c>
      <c r="BS1860">
        <v>0</v>
      </c>
      <c r="BT1860">
        <v>0</v>
      </c>
      <c r="BU1860">
        <v>0</v>
      </c>
      <c r="BV1860">
        <v>0.69399999999999995</v>
      </c>
      <c r="BW1860">
        <v>0.85056639999999994</v>
      </c>
      <c r="BX1860">
        <v>20.100000000000001</v>
      </c>
      <c r="BY1860">
        <v>5016</v>
      </c>
      <c r="BZ1860">
        <v>217.5</v>
      </c>
      <c r="CB1860">
        <v>102</v>
      </c>
      <c r="CC1860">
        <v>3.5217954250000001</v>
      </c>
      <c r="CD1860">
        <v>3.5188018990000001</v>
      </c>
      <c r="CE1860">
        <v>205.52</v>
      </c>
      <c r="CF1860" t="s">
        <v>673</v>
      </c>
      <c r="CG1860">
        <v>67900</v>
      </c>
      <c r="CH1860" t="s">
        <v>5912</v>
      </c>
      <c r="CJ1860" t="s">
        <v>3782</v>
      </c>
      <c r="CU1860">
        <v>779.8</v>
      </c>
      <c r="CV1860">
        <v>773.3</v>
      </c>
      <c r="CW1860" t="s">
        <v>6214</v>
      </c>
      <c r="CX1860">
        <v>63700</v>
      </c>
      <c r="CY1860" t="s">
        <v>677</v>
      </c>
      <c r="DB1860">
        <v>1</v>
      </c>
    </row>
    <row r="1861" spans="2:106" hidden="1">
      <c r="B1861">
        <v>52458</v>
      </c>
      <c r="C1861" t="s">
        <v>5463</v>
      </c>
      <c r="D1861" t="s">
        <v>592</v>
      </c>
      <c r="E1861" t="s">
        <v>3163</v>
      </c>
      <c r="F1861" t="s">
        <v>594</v>
      </c>
      <c r="G1861" t="s">
        <v>6218</v>
      </c>
      <c r="H1861">
        <v>7634</v>
      </c>
      <c r="I1861" t="s">
        <v>597</v>
      </c>
      <c r="J1861" t="s">
        <v>5465</v>
      </c>
      <c r="K1861">
        <v>194</v>
      </c>
      <c r="L1861" t="s">
        <v>3028</v>
      </c>
      <c r="M1861" t="s">
        <v>5466</v>
      </c>
      <c r="N1861" t="s">
        <v>6211</v>
      </c>
      <c r="O1861" t="s">
        <v>6212</v>
      </c>
      <c r="P1861" t="s">
        <v>6219</v>
      </c>
      <c r="Q1861" t="s">
        <v>642</v>
      </c>
      <c r="R1861">
        <v>130</v>
      </c>
      <c r="S1861">
        <v>130</v>
      </c>
      <c r="T1861">
        <v>120</v>
      </c>
      <c r="U1861">
        <v>12</v>
      </c>
      <c r="V1861">
        <v>12</v>
      </c>
      <c r="W1861">
        <v>23</v>
      </c>
      <c r="Z1861">
        <v>1E-4</v>
      </c>
      <c r="AA1861">
        <v>2.0000000000000001E-4</v>
      </c>
      <c r="AB1861">
        <v>4.4999999999999997E-3</v>
      </c>
      <c r="AC1861">
        <v>9.4999999999999998E-3</v>
      </c>
      <c r="AD1861">
        <v>4.1000000000000003E-3</v>
      </c>
      <c r="AE1861">
        <v>0.93700000000000006</v>
      </c>
      <c r="AF1861">
        <v>2.76E-2</v>
      </c>
      <c r="AG1861">
        <v>8.2000000000000007E-3</v>
      </c>
      <c r="AH1861">
        <v>1.5E-3</v>
      </c>
      <c r="AI1861">
        <v>2.5999999999999999E-3</v>
      </c>
      <c r="AJ1861">
        <v>8.0000000000000004E-4</v>
      </c>
      <c r="AK1861">
        <v>8.9999999999999998E-4</v>
      </c>
      <c r="AL1861">
        <v>1E-3</v>
      </c>
      <c r="AM1861">
        <v>2E-3</v>
      </c>
      <c r="AN1861">
        <v>0</v>
      </c>
      <c r="AO1861">
        <v>0</v>
      </c>
      <c r="AP1861">
        <v>0</v>
      </c>
      <c r="BK1861">
        <v>0</v>
      </c>
      <c r="BL1861">
        <v>0</v>
      </c>
      <c r="BM1861">
        <v>0</v>
      </c>
      <c r="BN1861">
        <v>0</v>
      </c>
      <c r="BO1861">
        <v>0</v>
      </c>
      <c r="BP1861">
        <v>0</v>
      </c>
      <c r="BQ1861">
        <v>0</v>
      </c>
      <c r="BR1861">
        <v>0</v>
      </c>
      <c r="BS1861">
        <v>0</v>
      </c>
      <c r="BT1861">
        <v>0</v>
      </c>
      <c r="BU1861">
        <v>0</v>
      </c>
      <c r="BV1861">
        <v>0.60799999999999998</v>
      </c>
      <c r="BW1861">
        <v>0.74516479999999996</v>
      </c>
      <c r="BX1861">
        <v>17.600000000000001</v>
      </c>
      <c r="BY1861">
        <v>4631.1000000000004</v>
      </c>
      <c r="BZ1861">
        <v>199.2</v>
      </c>
      <c r="CB1861">
        <v>103.7</v>
      </c>
      <c r="CC1861">
        <v>3.580492016</v>
      </c>
      <c r="CD1861">
        <v>3.5774485970000001</v>
      </c>
      <c r="CE1861">
        <v>208.02</v>
      </c>
      <c r="CF1861" t="s">
        <v>673</v>
      </c>
      <c r="CG1861">
        <v>4100</v>
      </c>
      <c r="CH1861" t="s">
        <v>5965</v>
      </c>
      <c r="CJ1861" t="s">
        <v>3794</v>
      </c>
      <c r="CL1861">
        <v>1124.5</v>
      </c>
      <c r="CM1861">
        <v>1914</v>
      </c>
      <c r="CU1861">
        <v>624.20000000000005</v>
      </c>
      <c r="CV1861">
        <v>620.20000000000005</v>
      </c>
      <c r="CW1861" t="s">
        <v>6214</v>
      </c>
      <c r="CX1861">
        <v>0</v>
      </c>
      <c r="CY1861" t="s">
        <v>677</v>
      </c>
      <c r="DB1861">
        <v>1</v>
      </c>
    </row>
    <row r="1862" spans="2:106" hidden="1">
      <c r="B1862">
        <v>52453</v>
      </c>
      <c r="C1862" t="s">
        <v>5356</v>
      </c>
      <c r="D1862" t="s">
        <v>592</v>
      </c>
      <c r="E1862" t="s">
        <v>3163</v>
      </c>
      <c r="F1862" t="s">
        <v>594</v>
      </c>
      <c r="G1862" t="s">
        <v>6220</v>
      </c>
      <c r="H1862">
        <v>10171</v>
      </c>
      <c r="I1862" t="s">
        <v>597</v>
      </c>
      <c r="J1862" t="s">
        <v>3775</v>
      </c>
      <c r="K1862">
        <v>14371</v>
      </c>
      <c r="L1862" t="s">
        <v>6210</v>
      </c>
      <c r="M1862" t="s">
        <v>6221</v>
      </c>
      <c r="N1862" t="s">
        <v>6211</v>
      </c>
      <c r="O1862" t="s">
        <v>6212</v>
      </c>
      <c r="P1862" t="s">
        <v>6213</v>
      </c>
      <c r="Q1862" t="s">
        <v>642</v>
      </c>
      <c r="R1862">
        <v>220</v>
      </c>
      <c r="S1862">
        <v>220</v>
      </c>
      <c r="T1862">
        <v>231</v>
      </c>
      <c r="U1862">
        <v>14</v>
      </c>
      <c r="V1862">
        <v>14</v>
      </c>
      <c r="W1862">
        <v>22</v>
      </c>
      <c r="Z1862" t="s">
        <v>607</v>
      </c>
      <c r="AA1862">
        <v>1E-4</v>
      </c>
      <c r="AB1862">
        <v>2.8999999999999998E-3</v>
      </c>
      <c r="AC1862">
        <v>4.6300000000000001E-2</v>
      </c>
      <c r="AD1862">
        <v>6.1800000000000001E-2</v>
      </c>
      <c r="AE1862">
        <v>0.82689999999999997</v>
      </c>
      <c r="AF1862">
        <v>3.9E-2</v>
      </c>
      <c r="AG1862">
        <v>1.2500000000000001E-2</v>
      </c>
      <c r="AH1862">
        <v>2.0999999999999999E-3</v>
      </c>
      <c r="AI1862">
        <v>3.8E-3</v>
      </c>
      <c r="AJ1862">
        <v>1.1000000000000001E-3</v>
      </c>
      <c r="AK1862">
        <v>1.2999999999999999E-3</v>
      </c>
      <c r="AL1862">
        <v>1.1000000000000001E-3</v>
      </c>
      <c r="AM1862">
        <v>1.1000000000000001E-3</v>
      </c>
      <c r="AN1862">
        <v>0</v>
      </c>
      <c r="AO1862">
        <v>0</v>
      </c>
      <c r="AP1862">
        <v>0</v>
      </c>
      <c r="BK1862">
        <v>0</v>
      </c>
      <c r="BL1862">
        <v>0</v>
      </c>
      <c r="BM1862">
        <v>0</v>
      </c>
      <c r="BN1862">
        <v>0</v>
      </c>
      <c r="BO1862">
        <v>0</v>
      </c>
      <c r="BP1862">
        <v>0</v>
      </c>
      <c r="BQ1862">
        <v>0</v>
      </c>
      <c r="BR1862">
        <v>0</v>
      </c>
      <c r="BS1862">
        <v>0</v>
      </c>
      <c r="BT1862">
        <v>0</v>
      </c>
      <c r="BU1862">
        <v>0</v>
      </c>
      <c r="BV1862">
        <v>0.69099999999999995</v>
      </c>
      <c r="BW1862">
        <v>0.84688960000000002</v>
      </c>
      <c r="BX1862">
        <v>20</v>
      </c>
      <c r="BY1862">
        <v>4990.3</v>
      </c>
      <c r="BZ1862">
        <v>216.4</v>
      </c>
      <c r="CB1862">
        <v>105</v>
      </c>
      <c r="CC1862">
        <v>3.6253776439999998</v>
      </c>
      <c r="CD1862">
        <v>3.6222960729999998</v>
      </c>
      <c r="CE1862">
        <v>211.05</v>
      </c>
      <c r="CF1862" t="s">
        <v>673</v>
      </c>
      <c r="CG1862">
        <v>61800</v>
      </c>
      <c r="CH1862" t="s">
        <v>5926</v>
      </c>
      <c r="CJ1862" t="s">
        <v>3777</v>
      </c>
      <c r="CL1862">
        <v>1140</v>
      </c>
      <c r="CM1862">
        <v>1149.5</v>
      </c>
      <c r="CU1862">
        <v>657.1</v>
      </c>
      <c r="CV1862">
        <v>652.20000000000005</v>
      </c>
      <c r="CW1862" t="s">
        <v>6214</v>
      </c>
      <c r="CX1862">
        <v>58000</v>
      </c>
      <c r="CY1862" t="s">
        <v>677</v>
      </c>
      <c r="DB1862">
        <v>1</v>
      </c>
    </row>
    <row r="1863" spans="2:106" hidden="1">
      <c r="B1863">
        <v>52417</v>
      </c>
      <c r="C1863" t="s">
        <v>4802</v>
      </c>
      <c r="D1863" t="s">
        <v>592</v>
      </c>
      <c r="E1863" t="s">
        <v>3163</v>
      </c>
      <c r="F1863" t="s">
        <v>594</v>
      </c>
      <c r="G1863" t="s">
        <v>6222</v>
      </c>
      <c r="H1863">
        <v>12084</v>
      </c>
      <c r="I1863" t="s">
        <v>597</v>
      </c>
      <c r="J1863" t="s">
        <v>4804</v>
      </c>
      <c r="K1863">
        <v>9710</v>
      </c>
      <c r="L1863" t="s">
        <v>3028</v>
      </c>
      <c r="M1863" t="s">
        <v>3350</v>
      </c>
      <c r="N1863" t="s">
        <v>6211</v>
      </c>
      <c r="O1863" t="s">
        <v>6212</v>
      </c>
      <c r="P1863" t="s">
        <v>6213</v>
      </c>
      <c r="Q1863" t="s">
        <v>5915</v>
      </c>
      <c r="R1863">
        <v>800</v>
      </c>
      <c r="S1863">
        <v>800</v>
      </c>
      <c r="T1863">
        <v>597</v>
      </c>
      <c r="U1863">
        <v>17</v>
      </c>
      <c r="V1863">
        <v>17</v>
      </c>
      <c r="W1863">
        <v>23</v>
      </c>
      <c r="Z1863" t="s">
        <v>607</v>
      </c>
      <c r="AA1863">
        <v>1E-4</v>
      </c>
      <c r="AB1863">
        <v>2.3599999999999999E-2</v>
      </c>
      <c r="AC1863">
        <v>4.3299999999999998E-2</v>
      </c>
      <c r="AD1863">
        <v>4.9500000000000002E-2</v>
      </c>
      <c r="AE1863">
        <v>0.84279999999999999</v>
      </c>
      <c r="AF1863">
        <v>2.6100000000000002E-2</v>
      </c>
      <c r="AG1863">
        <v>7.7999999999999996E-3</v>
      </c>
      <c r="AH1863">
        <v>1.2999999999999999E-3</v>
      </c>
      <c r="AI1863">
        <v>2.5000000000000001E-3</v>
      </c>
      <c r="AJ1863">
        <v>6.9999999999999999E-4</v>
      </c>
      <c r="AK1863">
        <v>8.9999999999999998E-4</v>
      </c>
      <c r="AL1863">
        <v>6.9999999999999999E-4</v>
      </c>
      <c r="AM1863">
        <v>6.9999999999999999E-4</v>
      </c>
      <c r="AN1863">
        <v>0</v>
      </c>
      <c r="AO1863">
        <v>0</v>
      </c>
      <c r="AP1863">
        <v>0</v>
      </c>
      <c r="BK1863">
        <v>0</v>
      </c>
      <c r="BL1863">
        <v>0</v>
      </c>
      <c r="BM1863">
        <v>0</v>
      </c>
      <c r="BN1863">
        <v>0</v>
      </c>
      <c r="BO1863">
        <v>0</v>
      </c>
      <c r="BP1863">
        <v>0</v>
      </c>
      <c r="BQ1863">
        <v>0</v>
      </c>
      <c r="BR1863">
        <v>0</v>
      </c>
      <c r="BS1863">
        <v>0</v>
      </c>
      <c r="BT1863">
        <v>0</v>
      </c>
      <c r="BU1863">
        <v>0</v>
      </c>
      <c r="BV1863">
        <v>0.67100000000000004</v>
      </c>
      <c r="BW1863">
        <v>0.82237760000000004</v>
      </c>
      <c r="BX1863">
        <v>19.399999999999999</v>
      </c>
      <c r="BY1863">
        <v>4905.3999999999996</v>
      </c>
      <c r="BZ1863">
        <v>209.2</v>
      </c>
      <c r="CB1863">
        <v>100.7</v>
      </c>
      <c r="CC1863">
        <v>3.4769097969999998</v>
      </c>
      <c r="CD1863">
        <v>3.473954424</v>
      </c>
      <c r="CE1863">
        <v>202.53</v>
      </c>
      <c r="CF1863" t="s">
        <v>673</v>
      </c>
      <c r="CG1863">
        <v>49500</v>
      </c>
      <c r="CH1863" t="s">
        <v>5916</v>
      </c>
      <c r="CJ1863" t="s">
        <v>4807</v>
      </c>
      <c r="CU1863">
        <v>617.1</v>
      </c>
      <c r="CV1863">
        <v>612.20000000000005</v>
      </c>
      <c r="CW1863" t="s">
        <v>6214</v>
      </c>
      <c r="CX1863">
        <v>43400</v>
      </c>
      <c r="CY1863" t="s">
        <v>677</v>
      </c>
      <c r="DB1863">
        <v>1</v>
      </c>
    </row>
    <row r="1864" spans="2:106" hidden="1">
      <c r="B1864">
        <v>52461</v>
      </c>
      <c r="C1864" t="s">
        <v>3965</v>
      </c>
      <c r="D1864" t="s">
        <v>592</v>
      </c>
      <c r="E1864" t="s">
        <v>3163</v>
      </c>
      <c r="F1864" t="s">
        <v>594</v>
      </c>
      <c r="G1864" t="s">
        <v>6223</v>
      </c>
      <c r="H1864">
        <v>8458</v>
      </c>
      <c r="I1864" t="s">
        <v>597</v>
      </c>
      <c r="J1864" t="s">
        <v>3785</v>
      </c>
      <c r="K1864">
        <v>82</v>
      </c>
      <c r="L1864" t="s">
        <v>3028</v>
      </c>
      <c r="M1864" t="s">
        <v>3967</v>
      </c>
      <c r="N1864" t="s">
        <v>6211</v>
      </c>
      <c r="O1864" t="s">
        <v>6212</v>
      </c>
      <c r="P1864" t="s">
        <v>6213</v>
      </c>
      <c r="Q1864" t="s">
        <v>642</v>
      </c>
      <c r="R1864">
        <v>120</v>
      </c>
      <c r="S1864">
        <v>120</v>
      </c>
      <c r="T1864">
        <v>142</v>
      </c>
      <c r="U1864">
        <v>12</v>
      </c>
      <c r="V1864">
        <v>12</v>
      </c>
      <c r="W1864">
        <v>21</v>
      </c>
      <c r="Z1864" t="s">
        <v>607</v>
      </c>
      <c r="AA1864">
        <v>1E-4</v>
      </c>
      <c r="AB1864">
        <v>3.5000000000000001E-3</v>
      </c>
      <c r="AC1864">
        <v>4.5999999999999999E-2</v>
      </c>
      <c r="AD1864">
        <v>6.7900000000000002E-2</v>
      </c>
      <c r="AE1864">
        <v>0.81359999999999999</v>
      </c>
      <c r="AF1864">
        <v>4.1700000000000001E-2</v>
      </c>
      <c r="AG1864">
        <v>1.47E-2</v>
      </c>
      <c r="AH1864">
        <v>2.5000000000000001E-3</v>
      </c>
      <c r="AI1864">
        <v>4.7000000000000002E-3</v>
      </c>
      <c r="AJ1864">
        <v>1.2999999999999999E-3</v>
      </c>
      <c r="AK1864">
        <v>1.6000000000000001E-3</v>
      </c>
      <c r="AL1864">
        <v>1.2999999999999999E-3</v>
      </c>
      <c r="AM1864">
        <v>1.1000000000000001E-3</v>
      </c>
      <c r="AN1864">
        <v>0</v>
      </c>
      <c r="AO1864">
        <v>0</v>
      </c>
      <c r="AP1864">
        <v>0</v>
      </c>
      <c r="BK1864">
        <v>0</v>
      </c>
      <c r="BL1864">
        <v>0</v>
      </c>
      <c r="BM1864">
        <v>0</v>
      </c>
      <c r="BN1864">
        <v>0</v>
      </c>
      <c r="BO1864">
        <v>0</v>
      </c>
      <c r="BP1864">
        <v>0</v>
      </c>
      <c r="BQ1864">
        <v>0</v>
      </c>
      <c r="BR1864">
        <v>0</v>
      </c>
      <c r="BS1864">
        <v>0</v>
      </c>
      <c r="BT1864">
        <v>0</v>
      </c>
      <c r="BU1864">
        <v>0</v>
      </c>
      <c r="BV1864">
        <v>0.70099999999999996</v>
      </c>
      <c r="BW1864">
        <v>0.85914559999999995</v>
      </c>
      <c r="BX1864">
        <v>20.3</v>
      </c>
      <c r="BY1864">
        <v>5013.3999999999996</v>
      </c>
      <c r="BZ1864">
        <v>218.7</v>
      </c>
      <c r="CB1864">
        <v>102.1</v>
      </c>
      <c r="CC1864">
        <v>3.5252481659999999</v>
      </c>
      <c r="CD1864">
        <v>3.522251705</v>
      </c>
      <c r="CE1864">
        <v>205.68</v>
      </c>
      <c r="CF1864" t="s">
        <v>673</v>
      </c>
      <c r="CG1864">
        <v>67900</v>
      </c>
      <c r="CH1864" t="s">
        <v>5921</v>
      </c>
      <c r="CJ1864" t="s">
        <v>3787</v>
      </c>
      <c r="CU1864">
        <v>656.8</v>
      </c>
      <c r="CV1864">
        <v>653.4</v>
      </c>
      <c r="CW1864" t="s">
        <v>6214</v>
      </c>
      <c r="CX1864">
        <v>64600</v>
      </c>
      <c r="CY1864" t="s">
        <v>677</v>
      </c>
      <c r="DB1864">
        <v>1</v>
      </c>
    </row>
    <row r="1865" spans="2:106" hidden="1">
      <c r="B1865">
        <v>52389</v>
      </c>
      <c r="C1865" t="s">
        <v>5892</v>
      </c>
      <c r="D1865" t="s">
        <v>592</v>
      </c>
      <c r="E1865" t="s">
        <v>3163</v>
      </c>
      <c r="F1865" t="s">
        <v>594</v>
      </c>
      <c r="G1865" t="s">
        <v>6224</v>
      </c>
      <c r="H1865">
        <v>19011</v>
      </c>
      <c r="I1865" t="s">
        <v>597</v>
      </c>
      <c r="J1865" t="s">
        <v>3970</v>
      </c>
      <c r="K1865">
        <v>10597</v>
      </c>
      <c r="L1865" t="s">
        <v>6206</v>
      </c>
      <c r="M1865" t="s">
        <v>4078</v>
      </c>
      <c r="N1865" t="s">
        <v>6225</v>
      </c>
      <c r="O1865" t="s">
        <v>6226</v>
      </c>
      <c r="P1865" t="s">
        <v>6227</v>
      </c>
      <c r="Q1865" t="s">
        <v>6228</v>
      </c>
      <c r="R1865">
        <v>80</v>
      </c>
      <c r="S1865">
        <v>80</v>
      </c>
      <c r="T1865">
        <v>56</v>
      </c>
      <c r="U1865">
        <v>14</v>
      </c>
      <c r="V1865">
        <v>14</v>
      </c>
      <c r="W1865">
        <v>23</v>
      </c>
      <c r="Z1865" t="s">
        <v>607</v>
      </c>
      <c r="AA1865">
        <v>1E-4</v>
      </c>
      <c r="AB1865">
        <v>3.5000000000000001E-3</v>
      </c>
      <c r="AC1865">
        <v>2.1499999999999998E-2</v>
      </c>
      <c r="AD1865">
        <v>2.7099999999999999E-2</v>
      </c>
      <c r="AE1865">
        <v>0.85580000000000001</v>
      </c>
      <c r="AF1865">
        <v>5.2400000000000002E-2</v>
      </c>
      <c r="AG1865">
        <v>2.1299999999999999E-2</v>
      </c>
      <c r="AH1865">
        <v>3.5999999999999999E-3</v>
      </c>
      <c r="AI1865">
        <v>6.4999999999999997E-3</v>
      </c>
      <c r="AJ1865">
        <v>1.6000000000000001E-3</v>
      </c>
      <c r="AK1865">
        <v>2E-3</v>
      </c>
      <c r="AL1865">
        <v>1.6999999999999999E-3</v>
      </c>
      <c r="AM1865">
        <v>2.8999999999999998E-3</v>
      </c>
      <c r="AN1865">
        <v>0</v>
      </c>
      <c r="AO1865">
        <v>0</v>
      </c>
      <c r="AP1865">
        <v>0</v>
      </c>
      <c r="BK1865">
        <v>0</v>
      </c>
      <c r="BL1865">
        <v>0</v>
      </c>
      <c r="BM1865">
        <v>0</v>
      </c>
      <c r="BN1865">
        <v>0</v>
      </c>
      <c r="BO1865">
        <v>0</v>
      </c>
      <c r="BP1865">
        <v>0</v>
      </c>
      <c r="BQ1865">
        <v>0</v>
      </c>
      <c r="BR1865">
        <v>0</v>
      </c>
      <c r="BS1865">
        <v>0</v>
      </c>
      <c r="BT1865">
        <v>0</v>
      </c>
      <c r="BU1865">
        <v>0</v>
      </c>
      <c r="BV1865">
        <v>0.67500000000000004</v>
      </c>
      <c r="BW1865">
        <v>0.82728000000000002</v>
      </c>
      <c r="BX1865">
        <v>19.5</v>
      </c>
      <c r="BY1865">
        <v>4760.3</v>
      </c>
      <c r="BZ1865">
        <v>212.5</v>
      </c>
      <c r="CB1865">
        <v>101.8</v>
      </c>
      <c r="CC1865">
        <v>3.5148899440000001</v>
      </c>
      <c r="CD1865">
        <v>3.5119022869999998</v>
      </c>
      <c r="CE1865">
        <v>205.23</v>
      </c>
      <c r="CF1865" t="s">
        <v>673</v>
      </c>
      <c r="CG1865">
        <v>27100</v>
      </c>
      <c r="CH1865" t="s">
        <v>5896</v>
      </c>
      <c r="CJ1865" t="s">
        <v>3972</v>
      </c>
      <c r="CU1865">
        <v>616.79999999999995</v>
      </c>
      <c r="CV1865">
        <v>611.9</v>
      </c>
      <c r="CW1865" t="s">
        <v>6229</v>
      </c>
      <c r="CX1865">
        <v>11300</v>
      </c>
      <c r="CY1865" t="s">
        <v>677</v>
      </c>
      <c r="DB1865">
        <v>1</v>
      </c>
    </row>
    <row r="1866" spans="2:106" hidden="1">
      <c r="B1866">
        <v>52386</v>
      </c>
      <c r="C1866" t="s">
        <v>5967</v>
      </c>
      <c r="D1866" t="s">
        <v>592</v>
      </c>
      <c r="E1866" t="s">
        <v>3163</v>
      </c>
      <c r="F1866" t="s">
        <v>594</v>
      </c>
      <c r="G1866" t="s">
        <v>6230</v>
      </c>
      <c r="H1866">
        <v>21616</v>
      </c>
      <c r="I1866" t="s">
        <v>597</v>
      </c>
      <c r="J1866" t="s">
        <v>3958</v>
      </c>
      <c r="K1866">
        <v>9499</v>
      </c>
      <c r="L1866" t="s">
        <v>3028</v>
      </c>
      <c r="M1866" t="s">
        <v>3967</v>
      </c>
      <c r="N1866" t="s">
        <v>6225</v>
      </c>
      <c r="O1866" t="s">
        <v>6226</v>
      </c>
      <c r="P1866" t="s">
        <v>6227</v>
      </c>
      <c r="Q1866" t="s">
        <v>5969</v>
      </c>
      <c r="R1866">
        <v>100</v>
      </c>
      <c r="S1866">
        <v>100</v>
      </c>
      <c r="T1866">
        <v>114</v>
      </c>
      <c r="U1866">
        <v>13</v>
      </c>
      <c r="V1866">
        <v>13</v>
      </c>
      <c r="W1866">
        <v>21</v>
      </c>
      <c r="Z1866" t="s">
        <v>607</v>
      </c>
      <c r="AA1866">
        <v>1E-4</v>
      </c>
      <c r="AB1866">
        <v>2E-3</v>
      </c>
      <c r="AC1866">
        <v>4.3400000000000001E-2</v>
      </c>
      <c r="AD1866">
        <v>6.1600000000000002E-2</v>
      </c>
      <c r="AE1866">
        <v>0.83299999999999996</v>
      </c>
      <c r="AF1866">
        <v>3.6299999999999999E-2</v>
      </c>
      <c r="AG1866">
        <v>1.2800000000000001E-2</v>
      </c>
      <c r="AH1866">
        <v>2.2000000000000001E-3</v>
      </c>
      <c r="AI1866">
        <v>4.1000000000000003E-3</v>
      </c>
      <c r="AJ1866">
        <v>1.1000000000000001E-3</v>
      </c>
      <c r="AK1866">
        <v>1.4E-3</v>
      </c>
      <c r="AL1866">
        <v>1.1000000000000001E-3</v>
      </c>
      <c r="AM1866">
        <v>8.9999999999999998E-4</v>
      </c>
      <c r="AN1866">
        <v>0</v>
      </c>
      <c r="AO1866">
        <v>0</v>
      </c>
      <c r="AP1866">
        <v>0</v>
      </c>
      <c r="BK1866">
        <v>0</v>
      </c>
      <c r="BL1866">
        <v>0</v>
      </c>
      <c r="BM1866">
        <v>0</v>
      </c>
      <c r="BN1866">
        <v>0</v>
      </c>
      <c r="BO1866">
        <v>0</v>
      </c>
      <c r="BP1866">
        <v>0</v>
      </c>
      <c r="BQ1866">
        <v>0</v>
      </c>
      <c r="BR1866">
        <v>0</v>
      </c>
      <c r="BS1866">
        <v>0</v>
      </c>
      <c r="BT1866">
        <v>0</v>
      </c>
      <c r="BU1866">
        <v>0</v>
      </c>
      <c r="BV1866">
        <v>0.68600000000000005</v>
      </c>
      <c r="BW1866">
        <v>0.8407616</v>
      </c>
      <c r="BX1866">
        <v>19.8</v>
      </c>
      <c r="BY1866">
        <v>4981.5</v>
      </c>
      <c r="BZ1866">
        <v>215.9</v>
      </c>
      <c r="CB1866">
        <v>100.3</v>
      </c>
      <c r="CC1866">
        <v>3.4630988349999998</v>
      </c>
      <c r="CD1866">
        <v>3.4601552010000001</v>
      </c>
      <c r="CE1866">
        <v>202.42</v>
      </c>
      <c r="CF1866" t="s">
        <v>673</v>
      </c>
      <c r="CG1866">
        <v>61600</v>
      </c>
      <c r="CH1866" t="s">
        <v>5970</v>
      </c>
      <c r="CI1866" t="s">
        <v>157</v>
      </c>
      <c r="CJ1866" t="s">
        <v>5971</v>
      </c>
      <c r="CU1866">
        <v>626.4</v>
      </c>
      <c r="CV1866">
        <v>622</v>
      </c>
      <c r="CW1866" t="s">
        <v>6229</v>
      </c>
      <c r="CX1866">
        <v>60400</v>
      </c>
      <c r="CY1866" t="s">
        <v>677</v>
      </c>
      <c r="DB1866">
        <v>1</v>
      </c>
    </row>
    <row r="1867" spans="2:106" hidden="1">
      <c r="B1867">
        <v>52587</v>
      </c>
      <c r="C1867" t="s">
        <v>5107</v>
      </c>
      <c r="D1867" t="s">
        <v>592</v>
      </c>
      <c r="E1867" t="s">
        <v>3163</v>
      </c>
      <c r="F1867" t="s">
        <v>594</v>
      </c>
      <c r="G1867" t="s">
        <v>6231</v>
      </c>
      <c r="H1867">
        <v>19298</v>
      </c>
      <c r="I1867" t="s">
        <v>597</v>
      </c>
      <c r="J1867" t="s">
        <v>3850</v>
      </c>
      <c r="K1867">
        <v>10718</v>
      </c>
      <c r="L1867" t="s">
        <v>3838</v>
      </c>
      <c r="M1867" t="s">
        <v>3839</v>
      </c>
      <c r="N1867" t="s">
        <v>6225</v>
      </c>
      <c r="O1867" t="s">
        <v>6211</v>
      </c>
      <c r="P1867" t="s">
        <v>6227</v>
      </c>
      <c r="Q1867" t="s">
        <v>823</v>
      </c>
      <c r="R1867">
        <v>270</v>
      </c>
      <c r="S1867">
        <v>270</v>
      </c>
      <c r="T1867">
        <v>144</v>
      </c>
      <c r="U1867">
        <v>17</v>
      </c>
      <c r="V1867">
        <v>17</v>
      </c>
      <c r="W1867">
        <v>24</v>
      </c>
      <c r="Z1867">
        <v>1E-4</v>
      </c>
      <c r="AA1867">
        <v>2.0000000000000001E-4</v>
      </c>
      <c r="AB1867">
        <v>6.4000000000000003E-3</v>
      </c>
      <c r="AC1867">
        <v>2.9999999999999997E-4</v>
      </c>
      <c r="AD1867" t="s">
        <v>606</v>
      </c>
      <c r="AE1867">
        <v>0.79579999999999995</v>
      </c>
      <c r="AF1867">
        <v>9.6199999999999994E-2</v>
      </c>
      <c r="AG1867">
        <v>5.21E-2</v>
      </c>
      <c r="AH1867">
        <v>1.04E-2</v>
      </c>
      <c r="AI1867">
        <v>1.8200000000000001E-2</v>
      </c>
      <c r="AJ1867">
        <v>5.1999999999999998E-3</v>
      </c>
      <c r="AK1867">
        <v>5.7999999999999996E-3</v>
      </c>
      <c r="AL1867">
        <v>4.7000000000000002E-3</v>
      </c>
      <c r="AM1867">
        <v>4.5999999999999999E-3</v>
      </c>
      <c r="AN1867">
        <v>0</v>
      </c>
      <c r="AO1867">
        <v>0</v>
      </c>
      <c r="AP1867">
        <v>0</v>
      </c>
      <c r="BK1867">
        <v>0</v>
      </c>
      <c r="BL1867">
        <v>0</v>
      </c>
      <c r="BM1867">
        <v>0</v>
      </c>
      <c r="BN1867">
        <v>0</v>
      </c>
      <c r="BO1867">
        <v>0</v>
      </c>
      <c r="BP1867">
        <v>0</v>
      </c>
      <c r="BQ1867">
        <v>0</v>
      </c>
      <c r="BR1867">
        <v>0</v>
      </c>
      <c r="BS1867">
        <v>0</v>
      </c>
      <c r="BT1867">
        <v>0</v>
      </c>
      <c r="BU1867">
        <v>0</v>
      </c>
      <c r="BV1867">
        <v>0.74299999999999999</v>
      </c>
      <c r="BW1867">
        <v>0.91062080000000001</v>
      </c>
      <c r="BX1867">
        <v>21.4</v>
      </c>
      <c r="BY1867">
        <v>4548.6000000000004</v>
      </c>
      <c r="BZ1867">
        <v>223.2</v>
      </c>
      <c r="CB1867">
        <v>95.2</v>
      </c>
      <c r="CC1867">
        <v>3.2870090630000002</v>
      </c>
      <c r="CD1867">
        <v>3.284215106</v>
      </c>
      <c r="CE1867">
        <v>190.05</v>
      </c>
      <c r="CF1867" t="s">
        <v>609</v>
      </c>
      <c r="CG1867">
        <v>0</v>
      </c>
      <c r="CH1867" t="s">
        <v>5836</v>
      </c>
      <c r="CJ1867" t="s">
        <v>3852</v>
      </c>
      <c r="CL1867">
        <v>1128</v>
      </c>
      <c r="CM1867">
        <v>1372</v>
      </c>
      <c r="CU1867">
        <v>728.8</v>
      </c>
      <c r="CV1867">
        <v>723.3</v>
      </c>
      <c r="CW1867" t="s">
        <v>6232</v>
      </c>
      <c r="CX1867">
        <v>0</v>
      </c>
      <c r="CY1867" t="s">
        <v>677</v>
      </c>
      <c r="DB1867">
        <v>1</v>
      </c>
    </row>
    <row r="1868" spans="2:106" hidden="1">
      <c r="B1868">
        <v>52633</v>
      </c>
      <c r="C1868" t="s">
        <v>3823</v>
      </c>
      <c r="D1868" t="s">
        <v>592</v>
      </c>
      <c r="E1868" t="s">
        <v>3163</v>
      </c>
      <c r="F1868" t="s">
        <v>594</v>
      </c>
      <c r="G1868" t="s">
        <v>6233</v>
      </c>
      <c r="H1868">
        <v>8178</v>
      </c>
      <c r="I1868" t="s">
        <v>597</v>
      </c>
      <c r="J1868" t="s">
        <v>3825</v>
      </c>
      <c r="K1868">
        <v>19756</v>
      </c>
      <c r="L1868" t="s">
        <v>3826</v>
      </c>
      <c r="M1868" t="s">
        <v>3827</v>
      </c>
      <c r="N1868" t="s">
        <v>6234</v>
      </c>
      <c r="O1868" t="s">
        <v>6235</v>
      </c>
      <c r="P1868" t="s">
        <v>6236</v>
      </c>
      <c r="Q1868" t="s">
        <v>642</v>
      </c>
      <c r="R1868">
        <v>250</v>
      </c>
      <c r="S1868">
        <v>250</v>
      </c>
      <c r="T1868">
        <v>280</v>
      </c>
      <c r="U1868">
        <v>13</v>
      </c>
      <c r="V1868">
        <v>13</v>
      </c>
      <c r="W1868">
        <v>23</v>
      </c>
      <c r="Z1868" t="s">
        <v>607</v>
      </c>
      <c r="AA1868">
        <v>2.0000000000000001E-4</v>
      </c>
      <c r="AB1868">
        <v>2.7000000000000001E-3</v>
      </c>
      <c r="AC1868">
        <v>2.8199999999999999E-2</v>
      </c>
      <c r="AD1868">
        <v>1E-4</v>
      </c>
      <c r="AE1868">
        <v>0.84930000000000005</v>
      </c>
      <c r="AF1868">
        <v>7.4200000000000002E-2</v>
      </c>
      <c r="AG1868">
        <v>2.7799999999999998E-2</v>
      </c>
      <c r="AH1868">
        <v>2.8999999999999998E-3</v>
      </c>
      <c r="AI1868">
        <v>7.7999999999999996E-3</v>
      </c>
      <c r="AJ1868">
        <v>1.9E-3</v>
      </c>
      <c r="AK1868">
        <v>2.3E-3</v>
      </c>
      <c r="AL1868">
        <v>1.5E-3</v>
      </c>
      <c r="AM1868">
        <v>1.1000000000000001E-3</v>
      </c>
      <c r="AN1868">
        <v>0</v>
      </c>
      <c r="AO1868">
        <v>0</v>
      </c>
      <c r="AP1868">
        <v>0</v>
      </c>
      <c r="BK1868">
        <v>0</v>
      </c>
      <c r="BL1868">
        <v>0</v>
      </c>
      <c r="BM1868">
        <v>0</v>
      </c>
      <c r="BN1868">
        <v>0</v>
      </c>
      <c r="BO1868">
        <v>0</v>
      </c>
      <c r="BP1868">
        <v>0</v>
      </c>
      <c r="BQ1868">
        <v>0</v>
      </c>
      <c r="BR1868">
        <v>0</v>
      </c>
      <c r="BS1868">
        <v>0</v>
      </c>
      <c r="BT1868">
        <v>0</v>
      </c>
      <c r="BU1868">
        <v>0</v>
      </c>
      <c r="BV1868">
        <v>0.67800000000000005</v>
      </c>
      <c r="BW1868">
        <v>0.83095680000000005</v>
      </c>
      <c r="BX1868">
        <v>19.600000000000001</v>
      </c>
      <c r="BY1868">
        <v>4665.8</v>
      </c>
      <c r="BZ1868">
        <v>211.7</v>
      </c>
      <c r="CB1868">
        <v>104.2</v>
      </c>
      <c r="CC1868">
        <v>3.5977557189999998</v>
      </c>
      <c r="CD1868">
        <v>3.5946976259999999</v>
      </c>
      <c r="CE1868">
        <v>209.79</v>
      </c>
      <c r="CF1868" t="s">
        <v>609</v>
      </c>
      <c r="CG1868">
        <v>125</v>
      </c>
      <c r="CH1868" t="s">
        <v>5848</v>
      </c>
      <c r="CJ1868" t="s">
        <v>3829</v>
      </c>
      <c r="CU1868">
        <v>755.4</v>
      </c>
      <c r="CV1868">
        <v>751.2</v>
      </c>
      <c r="CW1868" t="s">
        <v>6237</v>
      </c>
      <c r="CX1868">
        <v>0</v>
      </c>
      <c r="CY1868" t="s">
        <v>677</v>
      </c>
      <c r="DB1868">
        <v>1</v>
      </c>
    </row>
    <row r="1869" spans="2:106" hidden="1">
      <c r="B1869">
        <v>52576</v>
      </c>
      <c r="C1869" t="s">
        <v>6032</v>
      </c>
      <c r="D1869" t="s">
        <v>592</v>
      </c>
      <c r="E1869" t="s">
        <v>3163</v>
      </c>
      <c r="F1869" t="s">
        <v>594</v>
      </c>
      <c r="G1869" t="s">
        <v>6238</v>
      </c>
      <c r="H1869">
        <v>13921</v>
      </c>
      <c r="I1869" t="s">
        <v>597</v>
      </c>
      <c r="J1869" t="s">
        <v>3818</v>
      </c>
      <c r="K1869">
        <v>17911</v>
      </c>
      <c r="L1869" t="s">
        <v>3838</v>
      </c>
      <c r="M1869" t="s">
        <v>6034</v>
      </c>
      <c r="N1869" t="s">
        <v>6234</v>
      </c>
      <c r="O1869" t="s">
        <v>6235</v>
      </c>
      <c r="P1869" t="s">
        <v>6236</v>
      </c>
      <c r="Q1869" t="s">
        <v>642</v>
      </c>
      <c r="R1869">
        <v>380</v>
      </c>
      <c r="S1869">
        <v>380</v>
      </c>
      <c r="T1869">
        <v>378</v>
      </c>
      <c r="U1869">
        <v>15</v>
      </c>
      <c r="V1869">
        <v>15</v>
      </c>
      <c r="W1869">
        <v>23</v>
      </c>
      <c r="Z1869" t="s">
        <v>606</v>
      </c>
      <c r="AA1869">
        <v>2.0000000000000001E-4</v>
      </c>
      <c r="AB1869">
        <v>5.7999999999999996E-3</v>
      </c>
      <c r="AC1869">
        <v>1.5599999999999999E-2</v>
      </c>
      <c r="AD1869">
        <v>5.0000000000000001E-4</v>
      </c>
      <c r="AE1869">
        <v>0.84799999999999998</v>
      </c>
      <c r="AF1869">
        <v>7.3300000000000004E-2</v>
      </c>
      <c r="AG1869">
        <v>3.5400000000000001E-2</v>
      </c>
      <c r="AH1869">
        <v>4.0000000000000001E-3</v>
      </c>
      <c r="AI1869">
        <v>9.1000000000000004E-3</v>
      </c>
      <c r="AJ1869">
        <v>2.3E-3</v>
      </c>
      <c r="AK1869">
        <v>2.3999999999999998E-3</v>
      </c>
      <c r="AL1869">
        <v>1.8E-3</v>
      </c>
      <c r="AM1869">
        <v>1.6000000000000001E-3</v>
      </c>
      <c r="AN1869">
        <v>0</v>
      </c>
      <c r="AO1869">
        <v>0</v>
      </c>
      <c r="AP1869">
        <v>0</v>
      </c>
      <c r="BK1869">
        <v>0</v>
      </c>
      <c r="BL1869">
        <v>0</v>
      </c>
      <c r="BM1869">
        <v>0</v>
      </c>
      <c r="BN1869">
        <v>0</v>
      </c>
      <c r="BO1869">
        <v>0</v>
      </c>
      <c r="BP1869">
        <v>0</v>
      </c>
      <c r="BQ1869">
        <v>0</v>
      </c>
      <c r="BR1869">
        <v>0</v>
      </c>
      <c r="BS1869">
        <v>0</v>
      </c>
      <c r="BT1869">
        <v>0</v>
      </c>
      <c r="BU1869">
        <v>0</v>
      </c>
      <c r="BV1869">
        <v>0.68100000000000005</v>
      </c>
      <c r="BW1869">
        <v>0.83463359999999998</v>
      </c>
      <c r="BX1869">
        <v>19.7</v>
      </c>
      <c r="BY1869">
        <v>4622.2</v>
      </c>
      <c r="BZ1869">
        <v>212.3</v>
      </c>
      <c r="CB1869">
        <v>98.1</v>
      </c>
      <c r="CC1869">
        <v>3.3871385410000001</v>
      </c>
      <c r="CD1869">
        <v>3.3842594730000002</v>
      </c>
      <c r="CE1869">
        <v>196.39</v>
      </c>
      <c r="CF1869" t="s">
        <v>609</v>
      </c>
      <c r="CG1869">
        <v>500</v>
      </c>
      <c r="CH1869" t="s">
        <v>5838</v>
      </c>
      <c r="CI1869" t="s">
        <v>5075</v>
      </c>
      <c r="CJ1869" t="s">
        <v>3822</v>
      </c>
      <c r="CL1869">
        <v>1157</v>
      </c>
      <c r="CM1869">
        <v>1158</v>
      </c>
      <c r="CU1869">
        <v>700.4</v>
      </c>
      <c r="CV1869">
        <v>695.1</v>
      </c>
      <c r="CW1869" t="s">
        <v>6237</v>
      </c>
      <c r="CX1869">
        <v>0</v>
      </c>
      <c r="CY1869" t="s">
        <v>677</v>
      </c>
      <c r="DB1869">
        <v>1</v>
      </c>
    </row>
    <row r="1870" spans="2:106" hidden="1">
      <c r="B1870">
        <v>52646</v>
      </c>
      <c r="C1870" t="s">
        <v>5511</v>
      </c>
      <c r="D1870" t="s">
        <v>592</v>
      </c>
      <c r="E1870" t="s">
        <v>3163</v>
      </c>
      <c r="F1870" t="s">
        <v>594</v>
      </c>
      <c r="G1870" t="s">
        <v>6239</v>
      </c>
      <c r="H1870">
        <v>12611</v>
      </c>
      <c r="I1870" t="s">
        <v>597</v>
      </c>
      <c r="J1870" t="s">
        <v>3867</v>
      </c>
      <c r="K1870">
        <v>14046</v>
      </c>
      <c r="L1870" t="s">
        <v>3810</v>
      </c>
      <c r="M1870" t="s">
        <v>3811</v>
      </c>
      <c r="N1870" t="s">
        <v>6234</v>
      </c>
      <c r="O1870" t="s">
        <v>6235</v>
      </c>
      <c r="P1870" t="s">
        <v>6236</v>
      </c>
      <c r="Q1870" t="s">
        <v>642</v>
      </c>
      <c r="R1870">
        <v>1000</v>
      </c>
      <c r="S1870">
        <v>1000</v>
      </c>
      <c r="T1870">
        <v>725</v>
      </c>
      <c r="U1870">
        <v>14</v>
      </c>
      <c r="V1870">
        <v>14</v>
      </c>
      <c r="W1870">
        <v>22</v>
      </c>
      <c r="Z1870" t="s">
        <v>607</v>
      </c>
      <c r="AA1870">
        <v>2.0000000000000001E-4</v>
      </c>
      <c r="AB1870">
        <v>2.2000000000000001E-3</v>
      </c>
      <c r="AC1870">
        <v>2.8899999999999999E-2</v>
      </c>
      <c r="AD1870">
        <v>1E-4</v>
      </c>
      <c r="AE1870">
        <v>0.85219999999999996</v>
      </c>
      <c r="AF1870">
        <v>7.4700000000000003E-2</v>
      </c>
      <c r="AG1870">
        <v>2.7199999999999998E-2</v>
      </c>
      <c r="AH1870">
        <v>2.5999999999999999E-3</v>
      </c>
      <c r="AI1870">
        <v>6.6E-3</v>
      </c>
      <c r="AJ1870">
        <v>1.4E-3</v>
      </c>
      <c r="AK1870">
        <v>1.6999999999999999E-3</v>
      </c>
      <c r="AL1870">
        <v>1.1000000000000001E-3</v>
      </c>
      <c r="AM1870">
        <v>1.1000000000000001E-3</v>
      </c>
      <c r="AN1870">
        <v>0</v>
      </c>
      <c r="AO1870">
        <v>0</v>
      </c>
      <c r="AP1870">
        <v>0</v>
      </c>
      <c r="BK1870">
        <v>0</v>
      </c>
      <c r="BL1870">
        <v>0</v>
      </c>
      <c r="BM1870">
        <v>0</v>
      </c>
      <c r="BN1870">
        <v>0</v>
      </c>
      <c r="BO1870">
        <v>0</v>
      </c>
      <c r="BP1870">
        <v>0</v>
      </c>
      <c r="BQ1870">
        <v>0</v>
      </c>
      <c r="BR1870">
        <v>0</v>
      </c>
      <c r="BS1870">
        <v>0</v>
      </c>
      <c r="BT1870">
        <v>0</v>
      </c>
      <c r="BU1870">
        <v>0</v>
      </c>
      <c r="BV1870">
        <v>0.67200000000000004</v>
      </c>
      <c r="BW1870">
        <v>0.82360319999999998</v>
      </c>
      <c r="BX1870">
        <v>19.399999999999999</v>
      </c>
      <c r="BY1870">
        <v>4672.5</v>
      </c>
      <c r="BZ1870">
        <v>210.8</v>
      </c>
      <c r="CB1870">
        <v>103.8</v>
      </c>
      <c r="CC1870">
        <v>3.5839447560000002</v>
      </c>
      <c r="CD1870">
        <v>3.580898403</v>
      </c>
      <c r="CE1870">
        <v>208.56</v>
      </c>
      <c r="CF1870" t="s">
        <v>609</v>
      </c>
      <c r="CG1870">
        <v>100</v>
      </c>
      <c r="CH1870" t="s">
        <v>5850</v>
      </c>
      <c r="CJ1870" t="s">
        <v>3869</v>
      </c>
      <c r="CL1870">
        <v>1219.8</v>
      </c>
      <c r="CM1870">
        <v>1222.5999999999999</v>
      </c>
      <c r="CU1870">
        <v>745.8</v>
      </c>
      <c r="CV1870">
        <v>741.7</v>
      </c>
      <c r="CW1870" t="s">
        <v>6237</v>
      </c>
      <c r="CX1870">
        <v>0</v>
      </c>
      <c r="CY1870" t="s">
        <v>677</v>
      </c>
      <c r="DB1870">
        <v>1</v>
      </c>
    </row>
    <row r="1871" spans="2:106" hidden="1">
      <c r="B1871">
        <v>52575</v>
      </c>
      <c r="C1871" t="s">
        <v>5099</v>
      </c>
      <c r="D1871" t="s">
        <v>592</v>
      </c>
      <c r="E1871" t="s">
        <v>3163</v>
      </c>
      <c r="F1871" t="s">
        <v>594</v>
      </c>
      <c r="G1871" t="s">
        <v>6240</v>
      </c>
      <c r="H1871">
        <v>17047</v>
      </c>
      <c r="I1871" t="s">
        <v>597</v>
      </c>
      <c r="J1871" t="s">
        <v>3832</v>
      </c>
      <c r="K1871">
        <v>17911</v>
      </c>
      <c r="L1871" t="s">
        <v>3810</v>
      </c>
      <c r="M1871" t="s">
        <v>3811</v>
      </c>
      <c r="N1871" t="s">
        <v>6234</v>
      </c>
      <c r="O1871" t="s">
        <v>6235</v>
      </c>
      <c r="P1871" t="s">
        <v>6236</v>
      </c>
      <c r="Q1871" t="s">
        <v>642</v>
      </c>
      <c r="R1871">
        <v>500</v>
      </c>
      <c r="S1871">
        <v>500</v>
      </c>
      <c r="T1871">
        <v>334</v>
      </c>
      <c r="U1871">
        <v>18</v>
      </c>
      <c r="V1871">
        <v>18</v>
      </c>
      <c r="W1871">
        <v>24</v>
      </c>
      <c r="Z1871" t="s">
        <v>607</v>
      </c>
      <c r="AA1871">
        <v>1E-4</v>
      </c>
      <c r="AB1871">
        <v>2.8E-3</v>
      </c>
      <c r="AC1871">
        <v>2.5100000000000001E-2</v>
      </c>
      <c r="AD1871">
        <v>1.8E-3</v>
      </c>
      <c r="AE1871">
        <v>0.85260000000000002</v>
      </c>
      <c r="AF1871">
        <v>7.0300000000000001E-2</v>
      </c>
      <c r="AG1871">
        <v>2.7099999999999999E-2</v>
      </c>
      <c r="AH1871">
        <v>3.3E-3</v>
      </c>
      <c r="AI1871">
        <v>8.0000000000000002E-3</v>
      </c>
      <c r="AJ1871">
        <v>2.5999999999999999E-3</v>
      </c>
      <c r="AK1871">
        <v>2.5999999999999999E-3</v>
      </c>
      <c r="AL1871">
        <v>1.9E-3</v>
      </c>
      <c r="AM1871">
        <v>1.8E-3</v>
      </c>
      <c r="AN1871">
        <v>0</v>
      </c>
      <c r="AO1871">
        <v>0</v>
      </c>
      <c r="AP1871">
        <v>0</v>
      </c>
      <c r="BK1871">
        <v>0</v>
      </c>
      <c r="BL1871">
        <v>0</v>
      </c>
      <c r="BM1871">
        <v>0</v>
      </c>
      <c r="BN1871">
        <v>0</v>
      </c>
      <c r="BO1871">
        <v>0</v>
      </c>
      <c r="BP1871">
        <v>0</v>
      </c>
      <c r="BQ1871">
        <v>0</v>
      </c>
      <c r="BR1871">
        <v>0</v>
      </c>
      <c r="BS1871">
        <v>0</v>
      </c>
      <c r="BT1871">
        <v>0</v>
      </c>
      <c r="BU1871">
        <v>0</v>
      </c>
      <c r="BV1871">
        <v>0.68</v>
      </c>
      <c r="BW1871">
        <v>0.83340800000000004</v>
      </c>
      <c r="BX1871">
        <v>19.600000000000001</v>
      </c>
      <c r="BY1871">
        <v>4660.1000000000004</v>
      </c>
      <c r="BZ1871">
        <v>211.9</v>
      </c>
      <c r="CB1871">
        <v>101.8</v>
      </c>
      <c r="CC1871">
        <v>3.5148899440000001</v>
      </c>
      <c r="CD1871">
        <v>3.5119022869999998</v>
      </c>
      <c r="CE1871">
        <v>204.78</v>
      </c>
      <c r="CF1871" t="s">
        <v>609</v>
      </c>
      <c r="CG1871">
        <v>1800</v>
      </c>
      <c r="CH1871" t="s">
        <v>5840</v>
      </c>
      <c r="CI1871" t="s">
        <v>157</v>
      </c>
      <c r="CJ1871" t="s">
        <v>3822</v>
      </c>
      <c r="CL1871">
        <v>1275</v>
      </c>
      <c r="CM1871">
        <v>1292.5</v>
      </c>
      <c r="CU1871">
        <v>700.4</v>
      </c>
      <c r="CV1871">
        <v>695.1</v>
      </c>
      <c r="CW1871" t="s">
        <v>6237</v>
      </c>
      <c r="CX1871">
        <v>0</v>
      </c>
      <c r="CY1871" t="s">
        <v>677</v>
      </c>
      <c r="DB1871">
        <v>1</v>
      </c>
    </row>
    <row r="1872" spans="2:106" hidden="1">
      <c r="B1872">
        <v>52649</v>
      </c>
      <c r="C1872" t="s">
        <v>5083</v>
      </c>
      <c r="D1872" t="s">
        <v>592</v>
      </c>
      <c r="E1872" t="s">
        <v>3163</v>
      </c>
      <c r="F1872" t="s">
        <v>594</v>
      </c>
      <c r="G1872" t="s">
        <v>6241</v>
      </c>
      <c r="H1872">
        <v>17366</v>
      </c>
      <c r="I1872" t="s">
        <v>597</v>
      </c>
      <c r="J1872" t="s">
        <v>3991</v>
      </c>
      <c r="K1872">
        <v>17912</v>
      </c>
      <c r="L1872" t="s">
        <v>3838</v>
      </c>
      <c r="M1872" t="s">
        <v>6242</v>
      </c>
      <c r="N1872" t="s">
        <v>6234</v>
      </c>
      <c r="O1872" t="s">
        <v>6235</v>
      </c>
      <c r="P1872" t="s">
        <v>6236</v>
      </c>
      <c r="Q1872" t="s">
        <v>3820</v>
      </c>
      <c r="R1872">
        <v>500</v>
      </c>
      <c r="S1872">
        <v>500</v>
      </c>
      <c r="T1872">
        <v>451</v>
      </c>
      <c r="U1872">
        <v>20</v>
      </c>
      <c r="V1872">
        <v>20</v>
      </c>
      <c r="W1872">
        <v>24</v>
      </c>
      <c r="Z1872" t="s">
        <v>607</v>
      </c>
      <c r="AA1872">
        <v>2.0000000000000001E-4</v>
      </c>
      <c r="AB1872">
        <v>2.0999999999999999E-3</v>
      </c>
      <c r="AC1872">
        <v>2.7199999999999998E-2</v>
      </c>
      <c r="AD1872">
        <v>2.0000000000000001E-4</v>
      </c>
      <c r="AE1872">
        <v>0.87029999999999996</v>
      </c>
      <c r="AF1872">
        <v>6.3200000000000006E-2</v>
      </c>
      <c r="AG1872">
        <v>2.1100000000000001E-2</v>
      </c>
      <c r="AH1872">
        <v>2.5000000000000001E-3</v>
      </c>
      <c r="AI1872">
        <v>5.8999999999999999E-3</v>
      </c>
      <c r="AJ1872">
        <v>1.5E-3</v>
      </c>
      <c r="AK1872">
        <v>2E-3</v>
      </c>
      <c r="AL1872">
        <v>2.2000000000000001E-3</v>
      </c>
      <c r="AM1872">
        <v>1.6000000000000001E-3</v>
      </c>
      <c r="AN1872">
        <v>0</v>
      </c>
      <c r="AO1872">
        <v>0</v>
      </c>
      <c r="AP1872">
        <v>0</v>
      </c>
      <c r="BK1872">
        <v>0</v>
      </c>
      <c r="BL1872">
        <v>0</v>
      </c>
      <c r="BM1872">
        <v>0</v>
      </c>
      <c r="BN1872">
        <v>0</v>
      </c>
      <c r="BO1872">
        <v>0</v>
      </c>
      <c r="BP1872">
        <v>0</v>
      </c>
      <c r="BQ1872">
        <v>0</v>
      </c>
      <c r="BR1872">
        <v>0</v>
      </c>
      <c r="BS1872">
        <v>0</v>
      </c>
      <c r="BT1872">
        <v>0</v>
      </c>
      <c r="BU1872">
        <v>0</v>
      </c>
      <c r="BV1872">
        <v>0.66300000000000003</v>
      </c>
      <c r="BW1872">
        <v>0.81257279999999998</v>
      </c>
      <c r="BX1872">
        <v>19.100000000000001</v>
      </c>
      <c r="BY1872">
        <v>4664.8</v>
      </c>
      <c r="BZ1872">
        <v>208.7</v>
      </c>
      <c r="CB1872">
        <v>98.7</v>
      </c>
      <c r="CC1872">
        <v>3.4078549850000002</v>
      </c>
      <c r="CD1872">
        <v>3.4049583079999999</v>
      </c>
      <c r="CE1872">
        <v>198.3</v>
      </c>
      <c r="CF1872" t="s">
        <v>609</v>
      </c>
      <c r="CG1872">
        <v>200</v>
      </c>
      <c r="CH1872" t="s">
        <v>5844</v>
      </c>
      <c r="CJ1872" t="s">
        <v>3822</v>
      </c>
      <c r="CU1872">
        <v>700.4</v>
      </c>
      <c r="CV1872">
        <v>695.4</v>
      </c>
      <c r="CW1872" t="s">
        <v>6237</v>
      </c>
      <c r="CX1872">
        <v>0</v>
      </c>
      <c r="CY1872" t="s">
        <v>677</v>
      </c>
      <c r="DB1872">
        <v>1</v>
      </c>
    </row>
    <row r="1873" spans="1:106" hidden="1">
      <c r="B1873">
        <v>52618</v>
      </c>
      <c r="C1873" t="s">
        <v>5103</v>
      </c>
      <c r="D1873" t="s">
        <v>592</v>
      </c>
      <c r="E1873" t="s">
        <v>3163</v>
      </c>
      <c r="F1873" t="s">
        <v>594</v>
      </c>
      <c r="G1873" t="s">
        <v>6243</v>
      </c>
      <c r="H1873">
        <v>11387</v>
      </c>
      <c r="I1873" t="s">
        <v>597</v>
      </c>
      <c r="J1873" t="s">
        <v>3844</v>
      </c>
      <c r="K1873">
        <v>11257</v>
      </c>
      <c r="L1873" t="s">
        <v>3838</v>
      </c>
      <c r="M1873" t="s">
        <v>6244</v>
      </c>
      <c r="N1873" t="s">
        <v>6234</v>
      </c>
      <c r="O1873" t="s">
        <v>6235</v>
      </c>
      <c r="P1873" t="s">
        <v>6236</v>
      </c>
      <c r="Q1873" t="s">
        <v>642</v>
      </c>
      <c r="R1873">
        <v>300</v>
      </c>
      <c r="S1873">
        <v>300</v>
      </c>
      <c r="T1873">
        <v>276</v>
      </c>
      <c r="U1873">
        <v>12</v>
      </c>
      <c r="V1873">
        <v>12</v>
      </c>
      <c r="W1873">
        <v>24</v>
      </c>
      <c r="Z1873">
        <v>1E-4</v>
      </c>
      <c r="AA1873">
        <v>4.0000000000000002E-4</v>
      </c>
      <c r="AB1873">
        <v>1.8700000000000001E-2</v>
      </c>
      <c r="AC1873">
        <v>5.0000000000000001E-4</v>
      </c>
      <c r="AD1873">
        <v>2.0000000000000001E-4</v>
      </c>
      <c r="AE1873">
        <v>0.72030000000000005</v>
      </c>
      <c r="AF1873">
        <v>0.12959999999999999</v>
      </c>
      <c r="AG1873">
        <v>8.3400000000000002E-2</v>
      </c>
      <c r="AH1873">
        <v>1.26E-2</v>
      </c>
      <c r="AI1873">
        <v>2.2499999999999999E-2</v>
      </c>
      <c r="AJ1873">
        <v>4.7999999999999996E-3</v>
      </c>
      <c r="AK1873">
        <v>4.0000000000000001E-3</v>
      </c>
      <c r="AL1873">
        <v>2E-3</v>
      </c>
      <c r="AM1873">
        <v>8.9999999999999998E-4</v>
      </c>
      <c r="AN1873">
        <v>0</v>
      </c>
      <c r="AO1873">
        <v>0</v>
      </c>
      <c r="AP1873">
        <v>0</v>
      </c>
      <c r="BK1873">
        <v>0</v>
      </c>
      <c r="BL1873">
        <v>0</v>
      </c>
      <c r="BM1873">
        <v>0</v>
      </c>
      <c r="BN1873">
        <v>0</v>
      </c>
      <c r="BO1873">
        <v>0</v>
      </c>
      <c r="BP1873">
        <v>0</v>
      </c>
      <c r="BQ1873">
        <v>0</v>
      </c>
      <c r="BR1873">
        <v>0</v>
      </c>
      <c r="BS1873">
        <v>0</v>
      </c>
      <c r="BT1873">
        <v>0</v>
      </c>
      <c r="BU1873">
        <v>0</v>
      </c>
      <c r="BV1873">
        <v>0.78500000000000003</v>
      </c>
      <c r="BW1873">
        <v>0.96209599999999995</v>
      </c>
      <c r="BX1873">
        <v>22.6</v>
      </c>
      <c r="BY1873">
        <v>4537.3999999999996</v>
      </c>
      <c r="BZ1873">
        <v>230.6</v>
      </c>
      <c r="CB1873">
        <v>102.8</v>
      </c>
      <c r="CC1873">
        <v>3.5494173500000001</v>
      </c>
      <c r="CD1873">
        <v>3.5464003449999999</v>
      </c>
      <c r="CE1873">
        <v>207.44</v>
      </c>
      <c r="CF1873" t="s">
        <v>609</v>
      </c>
      <c r="CG1873">
        <v>200</v>
      </c>
      <c r="CH1873" t="s">
        <v>5832</v>
      </c>
      <c r="CJ1873" t="s">
        <v>3847</v>
      </c>
      <c r="CL1873">
        <v>1314</v>
      </c>
      <c r="CM1873">
        <v>1316</v>
      </c>
      <c r="CU1873">
        <v>756.8</v>
      </c>
      <c r="CV1873">
        <v>752.5</v>
      </c>
      <c r="CW1873" t="s">
        <v>6237</v>
      </c>
      <c r="CX1873">
        <v>0</v>
      </c>
      <c r="CY1873" t="s">
        <v>677</v>
      </c>
      <c r="DB1873">
        <v>1</v>
      </c>
    </row>
    <row r="1874" spans="1:106" hidden="1">
      <c r="B1874">
        <v>52601</v>
      </c>
      <c r="C1874" t="s">
        <v>3835</v>
      </c>
      <c r="D1874" t="s">
        <v>592</v>
      </c>
      <c r="E1874" t="s">
        <v>3163</v>
      </c>
      <c r="F1874" t="s">
        <v>594</v>
      </c>
      <c r="G1874" t="s">
        <v>6245</v>
      </c>
      <c r="H1874">
        <v>19620</v>
      </c>
      <c r="I1874" t="s">
        <v>597</v>
      </c>
      <c r="J1874" t="s">
        <v>3837</v>
      </c>
      <c r="K1874">
        <v>9655</v>
      </c>
      <c r="L1874" t="s">
        <v>3838</v>
      </c>
      <c r="M1874" t="s">
        <v>6246</v>
      </c>
      <c r="N1874" t="s">
        <v>6234</v>
      </c>
      <c r="O1874" t="s">
        <v>6235</v>
      </c>
      <c r="P1874" t="s">
        <v>6236</v>
      </c>
      <c r="Q1874" t="s">
        <v>642</v>
      </c>
      <c r="R1874">
        <v>140</v>
      </c>
      <c r="S1874">
        <v>140</v>
      </c>
      <c r="T1874">
        <v>128</v>
      </c>
      <c r="U1874">
        <v>14</v>
      </c>
      <c r="V1874">
        <v>14</v>
      </c>
      <c r="W1874">
        <v>23</v>
      </c>
      <c r="Y1874" t="s">
        <v>6002</v>
      </c>
      <c r="Z1874" t="s">
        <v>607</v>
      </c>
      <c r="AA1874">
        <v>1E-4</v>
      </c>
      <c r="AB1874">
        <v>4.0000000000000001E-3</v>
      </c>
      <c r="AC1874">
        <v>2.9999999999999997E-4</v>
      </c>
      <c r="AD1874" t="s">
        <v>606</v>
      </c>
      <c r="AE1874">
        <v>0.71509999999999996</v>
      </c>
      <c r="AF1874">
        <v>0.14180000000000001</v>
      </c>
      <c r="AG1874">
        <v>7.6799999999999993E-2</v>
      </c>
      <c r="AH1874">
        <v>1.43E-2</v>
      </c>
      <c r="AI1874">
        <v>2.4500000000000001E-2</v>
      </c>
      <c r="AJ1874">
        <v>6.3E-3</v>
      </c>
      <c r="AK1874">
        <v>6.7999999999999996E-3</v>
      </c>
      <c r="AL1874">
        <v>4.8999999999999998E-3</v>
      </c>
      <c r="AM1874">
        <v>5.1000000000000004E-3</v>
      </c>
      <c r="AN1874">
        <v>0</v>
      </c>
      <c r="AO1874">
        <v>0</v>
      </c>
      <c r="AP1874">
        <v>0</v>
      </c>
      <c r="BK1874">
        <v>0</v>
      </c>
      <c r="BL1874">
        <v>0</v>
      </c>
      <c r="BM1874">
        <v>0</v>
      </c>
      <c r="BN1874">
        <v>0</v>
      </c>
      <c r="BO1874">
        <v>0</v>
      </c>
      <c r="BP1874">
        <v>0</v>
      </c>
      <c r="BQ1874">
        <v>0</v>
      </c>
      <c r="BR1874">
        <v>0</v>
      </c>
      <c r="BS1874">
        <v>0</v>
      </c>
      <c r="BT1874">
        <v>0</v>
      </c>
      <c r="BU1874">
        <v>0</v>
      </c>
      <c r="BV1874">
        <v>0.81</v>
      </c>
      <c r="BW1874">
        <v>0.99273599999999995</v>
      </c>
      <c r="BX1874">
        <v>23.4</v>
      </c>
      <c r="BY1874">
        <v>4543.1000000000004</v>
      </c>
      <c r="BZ1874">
        <v>236.2</v>
      </c>
      <c r="CB1874">
        <v>96.2</v>
      </c>
      <c r="CC1874">
        <v>3.3215364699999999</v>
      </c>
      <c r="CD1874">
        <v>3.318713164</v>
      </c>
      <c r="CE1874">
        <v>192.43</v>
      </c>
      <c r="CF1874" t="s">
        <v>609</v>
      </c>
      <c r="CG1874">
        <v>0</v>
      </c>
      <c r="CH1874" t="s">
        <v>5842</v>
      </c>
      <c r="CJ1874" t="s">
        <v>3841</v>
      </c>
      <c r="CL1874">
        <v>1379</v>
      </c>
      <c r="CM1874">
        <v>1382</v>
      </c>
      <c r="CU1874">
        <v>737.3</v>
      </c>
      <c r="CV1874">
        <v>732.3</v>
      </c>
      <c r="CW1874" t="s">
        <v>6237</v>
      </c>
      <c r="CX1874">
        <v>0</v>
      </c>
      <c r="CY1874" t="s">
        <v>677</v>
      </c>
      <c r="DB1874">
        <v>1</v>
      </c>
    </row>
    <row r="1875" spans="1:106" hidden="1">
      <c r="B1875">
        <v>52614</v>
      </c>
      <c r="C1875" t="s">
        <v>5438</v>
      </c>
      <c r="D1875" t="s">
        <v>592</v>
      </c>
      <c r="E1875" t="s">
        <v>3163</v>
      </c>
      <c r="F1875" t="s">
        <v>594</v>
      </c>
      <c r="G1875" t="s">
        <v>6247</v>
      </c>
      <c r="H1875">
        <v>14900</v>
      </c>
      <c r="I1875" t="s">
        <v>597</v>
      </c>
      <c r="J1875" t="s">
        <v>3809</v>
      </c>
      <c r="K1875">
        <v>14270</v>
      </c>
      <c r="L1875" t="s">
        <v>3810</v>
      </c>
      <c r="M1875" t="s">
        <v>3811</v>
      </c>
      <c r="N1875" t="s">
        <v>6234</v>
      </c>
      <c r="O1875" t="s">
        <v>6235</v>
      </c>
      <c r="P1875" t="s">
        <v>6236</v>
      </c>
      <c r="Q1875" t="s">
        <v>642</v>
      </c>
      <c r="R1875">
        <v>340</v>
      </c>
      <c r="S1875">
        <v>340</v>
      </c>
      <c r="T1875">
        <v>344</v>
      </c>
      <c r="U1875">
        <v>18</v>
      </c>
      <c r="V1875">
        <v>18</v>
      </c>
      <c r="W1875">
        <v>24</v>
      </c>
      <c r="Z1875" t="s">
        <v>607</v>
      </c>
      <c r="AA1875">
        <v>1E-4</v>
      </c>
      <c r="AB1875">
        <v>2.0999999999999999E-3</v>
      </c>
      <c r="AC1875">
        <v>2.8199999999999999E-2</v>
      </c>
      <c r="AD1875">
        <v>2.9999999999999997E-4</v>
      </c>
      <c r="AE1875">
        <v>0.86360000000000003</v>
      </c>
      <c r="AF1875">
        <v>6.3E-2</v>
      </c>
      <c r="AG1875">
        <v>2.2800000000000001E-2</v>
      </c>
      <c r="AH1875">
        <v>2.7000000000000001E-3</v>
      </c>
      <c r="AI1875">
        <v>7.4000000000000003E-3</v>
      </c>
      <c r="AJ1875">
        <v>2.3999999999999998E-3</v>
      </c>
      <c r="AK1875">
        <v>3.0999999999999999E-3</v>
      </c>
      <c r="AL1875">
        <v>2.3999999999999998E-3</v>
      </c>
      <c r="AM1875">
        <v>1.9E-3</v>
      </c>
      <c r="AN1875">
        <v>0</v>
      </c>
      <c r="AO1875">
        <v>0</v>
      </c>
      <c r="AP1875">
        <v>0</v>
      </c>
      <c r="BK1875">
        <v>0</v>
      </c>
      <c r="BL1875">
        <v>0</v>
      </c>
      <c r="BM1875">
        <v>0</v>
      </c>
      <c r="BN1875">
        <v>0</v>
      </c>
      <c r="BO1875">
        <v>0</v>
      </c>
      <c r="BP1875">
        <v>0</v>
      </c>
      <c r="BQ1875">
        <v>0</v>
      </c>
      <c r="BR1875">
        <v>0</v>
      </c>
      <c r="BS1875">
        <v>0</v>
      </c>
      <c r="BT1875">
        <v>0</v>
      </c>
      <c r="BU1875">
        <v>0</v>
      </c>
      <c r="BV1875">
        <v>0.67400000000000004</v>
      </c>
      <c r="BW1875">
        <v>0.82605439999999997</v>
      </c>
      <c r="BX1875">
        <v>19.5</v>
      </c>
      <c r="BY1875">
        <v>4662.7</v>
      </c>
      <c r="BZ1875">
        <v>210.3</v>
      </c>
      <c r="CB1875">
        <v>105.7</v>
      </c>
      <c r="CC1875">
        <v>3.6495468280000001</v>
      </c>
      <c r="CD1875">
        <v>3.6464447130000002</v>
      </c>
      <c r="CE1875">
        <v>212.43</v>
      </c>
      <c r="CF1875" t="s">
        <v>609</v>
      </c>
      <c r="CG1875">
        <v>300</v>
      </c>
      <c r="CH1875" t="s">
        <v>5852</v>
      </c>
      <c r="CJ1875" t="s">
        <v>3814</v>
      </c>
      <c r="CL1875">
        <v>1204.9000000000001</v>
      </c>
      <c r="CM1875">
        <v>1221.5</v>
      </c>
      <c r="CU1875">
        <v>730.9</v>
      </c>
      <c r="CV1875">
        <v>726.9</v>
      </c>
      <c r="CW1875" t="s">
        <v>6237</v>
      </c>
      <c r="CX1875">
        <v>0</v>
      </c>
      <c r="CY1875" t="s">
        <v>677</v>
      </c>
      <c r="DB1875">
        <v>1</v>
      </c>
    </row>
    <row r="1876" spans="1:106" hidden="1">
      <c r="B1876">
        <v>52567</v>
      </c>
      <c r="C1876" t="s">
        <v>5090</v>
      </c>
      <c r="D1876" t="s">
        <v>592</v>
      </c>
      <c r="E1876" t="s">
        <v>3163</v>
      </c>
      <c r="F1876" t="s">
        <v>594</v>
      </c>
      <c r="G1876" t="s">
        <v>6248</v>
      </c>
      <c r="H1876">
        <v>11697</v>
      </c>
      <c r="I1876" t="s">
        <v>597</v>
      </c>
      <c r="J1876" t="s">
        <v>3861</v>
      </c>
      <c r="K1876">
        <v>15269</v>
      </c>
      <c r="L1876" t="s">
        <v>3810</v>
      </c>
      <c r="M1876" t="s">
        <v>3811</v>
      </c>
      <c r="N1876" t="s">
        <v>6234</v>
      </c>
      <c r="O1876" t="s">
        <v>6235</v>
      </c>
      <c r="P1876" t="s">
        <v>6236</v>
      </c>
      <c r="Q1876" t="s">
        <v>642</v>
      </c>
      <c r="R1876">
        <v>575</v>
      </c>
      <c r="S1876">
        <v>575</v>
      </c>
      <c r="T1876">
        <v>383</v>
      </c>
      <c r="U1876">
        <v>15</v>
      </c>
      <c r="V1876">
        <v>15</v>
      </c>
      <c r="W1876">
        <v>22</v>
      </c>
      <c r="Z1876">
        <v>1E-4</v>
      </c>
      <c r="AA1876">
        <v>1E-4</v>
      </c>
      <c r="AB1876">
        <v>2.3E-3</v>
      </c>
      <c r="AC1876">
        <v>2.8199999999999999E-2</v>
      </c>
      <c r="AD1876">
        <v>2.9999999999999997E-4</v>
      </c>
      <c r="AE1876">
        <v>0.85370000000000001</v>
      </c>
      <c r="AF1876">
        <v>7.0900000000000005E-2</v>
      </c>
      <c r="AG1876">
        <v>2.5499999999999998E-2</v>
      </c>
      <c r="AH1876">
        <v>2.8E-3</v>
      </c>
      <c r="AI1876">
        <v>7.1000000000000004E-3</v>
      </c>
      <c r="AJ1876">
        <v>1.8E-3</v>
      </c>
      <c r="AK1876">
        <v>2.2000000000000001E-3</v>
      </c>
      <c r="AL1876">
        <v>1.6999999999999999E-3</v>
      </c>
      <c r="AM1876">
        <v>3.3E-3</v>
      </c>
      <c r="AN1876">
        <v>0</v>
      </c>
      <c r="AO1876">
        <v>0</v>
      </c>
      <c r="AP1876">
        <v>0</v>
      </c>
      <c r="BK1876">
        <v>0</v>
      </c>
      <c r="BL1876">
        <v>0</v>
      </c>
      <c r="BM1876">
        <v>0</v>
      </c>
      <c r="BN1876">
        <v>0</v>
      </c>
      <c r="BO1876">
        <v>0</v>
      </c>
      <c r="BP1876">
        <v>0</v>
      </c>
      <c r="BQ1876">
        <v>0</v>
      </c>
      <c r="BR1876">
        <v>0</v>
      </c>
      <c r="BS1876">
        <v>0</v>
      </c>
      <c r="BT1876">
        <v>0</v>
      </c>
      <c r="BU1876">
        <v>0</v>
      </c>
      <c r="BV1876">
        <v>0.68100000000000005</v>
      </c>
      <c r="BW1876">
        <v>0.83463359999999998</v>
      </c>
      <c r="BX1876">
        <v>19.7</v>
      </c>
      <c r="BY1876">
        <v>4663.5</v>
      </c>
      <c r="BZ1876">
        <v>211.6</v>
      </c>
      <c r="CB1876">
        <v>116.9</v>
      </c>
      <c r="CC1876">
        <v>4.0362537759999997</v>
      </c>
      <c r="CD1876">
        <v>4.0328229609999999</v>
      </c>
      <c r="CE1876">
        <v>235.07</v>
      </c>
      <c r="CF1876" t="s">
        <v>609</v>
      </c>
      <c r="CG1876">
        <v>300</v>
      </c>
      <c r="CH1876" t="s">
        <v>5854</v>
      </c>
      <c r="CJ1876" t="s">
        <v>5855</v>
      </c>
      <c r="CU1876">
        <v>719.3</v>
      </c>
      <c r="CV1876">
        <v>715.1</v>
      </c>
      <c r="CW1876" t="s">
        <v>6237</v>
      </c>
      <c r="CX1876">
        <v>0</v>
      </c>
      <c r="CY1876" t="s">
        <v>677</v>
      </c>
      <c r="DB1876">
        <v>1</v>
      </c>
    </row>
    <row r="1877" spans="1:106" hidden="1">
      <c r="B1877">
        <v>52622</v>
      </c>
      <c r="C1877" t="s">
        <v>5433</v>
      </c>
      <c r="D1877" t="s">
        <v>592</v>
      </c>
      <c r="E1877" t="s">
        <v>3163</v>
      </c>
      <c r="F1877" t="s">
        <v>594</v>
      </c>
      <c r="G1877" t="s">
        <v>6249</v>
      </c>
      <c r="H1877">
        <v>9519</v>
      </c>
      <c r="I1877" t="s">
        <v>597</v>
      </c>
      <c r="J1877" t="s">
        <v>4839</v>
      </c>
      <c r="K1877">
        <v>11134</v>
      </c>
      <c r="L1877" t="s">
        <v>3810</v>
      </c>
      <c r="M1877" t="s">
        <v>3811</v>
      </c>
      <c r="N1877" t="s">
        <v>6250</v>
      </c>
      <c r="O1877" t="s">
        <v>6251</v>
      </c>
      <c r="P1877" t="s">
        <v>6236</v>
      </c>
      <c r="Q1877" t="s">
        <v>642</v>
      </c>
      <c r="R1877">
        <v>400</v>
      </c>
      <c r="S1877">
        <v>400</v>
      </c>
      <c r="T1877">
        <v>361</v>
      </c>
      <c r="U1877">
        <v>12</v>
      </c>
      <c r="V1877">
        <v>12</v>
      </c>
      <c r="W1877">
        <v>23</v>
      </c>
      <c r="Z1877" t="s">
        <v>607</v>
      </c>
      <c r="AA1877">
        <v>2.0000000000000001E-4</v>
      </c>
      <c r="AB1877">
        <v>2.7000000000000001E-3</v>
      </c>
      <c r="AC1877">
        <v>2.7799999999999998E-2</v>
      </c>
      <c r="AD1877">
        <v>4.0000000000000002E-4</v>
      </c>
      <c r="AE1877">
        <v>0.8508</v>
      </c>
      <c r="AF1877">
        <v>7.3800000000000004E-2</v>
      </c>
      <c r="AG1877">
        <v>2.64E-2</v>
      </c>
      <c r="AH1877">
        <v>2.8E-3</v>
      </c>
      <c r="AI1877">
        <v>7.4999999999999997E-3</v>
      </c>
      <c r="AJ1877">
        <v>1.9E-3</v>
      </c>
      <c r="AK1877">
        <v>2.3E-3</v>
      </c>
      <c r="AL1877">
        <v>1.6999999999999999E-3</v>
      </c>
      <c r="AM1877">
        <v>1.6999999999999999E-3</v>
      </c>
      <c r="AN1877">
        <v>0</v>
      </c>
      <c r="AO1877">
        <v>0</v>
      </c>
      <c r="AP1877">
        <v>0</v>
      </c>
      <c r="BK1877">
        <v>0</v>
      </c>
      <c r="BL1877">
        <v>0</v>
      </c>
      <c r="BM1877">
        <v>0</v>
      </c>
      <c r="BN1877">
        <v>0</v>
      </c>
      <c r="BO1877">
        <v>0</v>
      </c>
      <c r="BP1877">
        <v>0</v>
      </c>
      <c r="BQ1877">
        <v>0</v>
      </c>
      <c r="BR1877">
        <v>0</v>
      </c>
      <c r="BS1877">
        <v>0</v>
      </c>
      <c r="BT1877">
        <v>0</v>
      </c>
      <c r="BU1877">
        <v>0</v>
      </c>
      <c r="BV1877">
        <v>0.67800000000000005</v>
      </c>
      <c r="BW1877">
        <v>0.83095680000000005</v>
      </c>
      <c r="BX1877">
        <v>19.600000000000001</v>
      </c>
      <c r="BY1877">
        <v>4665.5</v>
      </c>
      <c r="BZ1877">
        <v>211.5</v>
      </c>
      <c r="CB1877">
        <v>103</v>
      </c>
      <c r="CC1877">
        <v>3.5563228310000001</v>
      </c>
      <c r="CD1877">
        <v>3.5532999570000001</v>
      </c>
      <c r="CE1877">
        <v>206.86</v>
      </c>
      <c r="CF1877" t="s">
        <v>609</v>
      </c>
      <c r="CG1877">
        <v>400</v>
      </c>
      <c r="CH1877" t="s">
        <v>5846</v>
      </c>
      <c r="CJ1877" t="s">
        <v>3858</v>
      </c>
      <c r="CL1877">
        <v>1182</v>
      </c>
      <c r="CM1877">
        <v>1431</v>
      </c>
      <c r="CU1877">
        <v>719.2</v>
      </c>
      <c r="CV1877">
        <v>715</v>
      </c>
      <c r="CW1877" t="s">
        <v>6252</v>
      </c>
      <c r="CX1877">
        <v>0</v>
      </c>
      <c r="CY1877" t="s">
        <v>677</v>
      </c>
      <c r="DB1877">
        <v>1</v>
      </c>
    </row>
    <row r="1878" spans="1:106" hidden="1">
      <c r="B1878">
        <v>52717</v>
      </c>
      <c r="C1878" t="s">
        <v>5548</v>
      </c>
      <c r="D1878" t="s">
        <v>592</v>
      </c>
      <c r="E1878" t="s">
        <v>3163</v>
      </c>
      <c r="F1878" t="s">
        <v>594</v>
      </c>
      <c r="G1878" t="s">
        <v>6253</v>
      </c>
      <c r="H1878">
        <v>14103</v>
      </c>
      <c r="I1878" t="s">
        <v>616</v>
      </c>
      <c r="J1878" t="s">
        <v>667</v>
      </c>
      <c r="L1878" t="s">
        <v>874</v>
      </c>
      <c r="N1878" t="s">
        <v>6254</v>
      </c>
      <c r="O1878" t="s">
        <v>6255</v>
      </c>
      <c r="P1878" t="s">
        <v>6256</v>
      </c>
      <c r="Q1878" t="s">
        <v>5350</v>
      </c>
      <c r="R1878">
        <v>4000</v>
      </c>
      <c r="S1878">
        <v>4000</v>
      </c>
      <c r="T1878">
        <v>3394</v>
      </c>
      <c r="U1878">
        <v>20</v>
      </c>
      <c r="V1878">
        <v>20</v>
      </c>
      <c r="W1878">
        <v>23</v>
      </c>
      <c r="Y1878" t="s">
        <v>5933</v>
      </c>
      <c r="Z1878" t="s">
        <v>607</v>
      </c>
      <c r="AA1878">
        <v>1E-4</v>
      </c>
      <c r="AB1878">
        <v>2.3999999999999998E-3</v>
      </c>
      <c r="AC1878">
        <v>2.4899999999999999E-2</v>
      </c>
      <c r="AD1878">
        <v>9.7999999999999997E-3</v>
      </c>
      <c r="AE1878">
        <v>0.81589999999999996</v>
      </c>
      <c r="AF1878">
        <v>8.2600000000000007E-2</v>
      </c>
      <c r="AG1878">
        <v>3.49E-2</v>
      </c>
      <c r="AH1878">
        <v>5.8999999999999999E-3</v>
      </c>
      <c r="AI1878">
        <v>1.0999999999999999E-2</v>
      </c>
      <c r="AJ1878">
        <v>3.5000000000000001E-3</v>
      </c>
      <c r="AK1878">
        <v>3.5000000000000001E-3</v>
      </c>
      <c r="AL1878">
        <v>1.67E-3</v>
      </c>
      <c r="AM1878">
        <v>3.5E-4</v>
      </c>
      <c r="AN1878">
        <v>6.7000000000000002E-4</v>
      </c>
      <c r="AO1878">
        <v>0</v>
      </c>
      <c r="AP1878">
        <v>0</v>
      </c>
      <c r="AQ1878" t="s">
        <v>606</v>
      </c>
      <c r="AR1878" t="s">
        <v>606</v>
      </c>
      <c r="AS1878" t="s">
        <v>607</v>
      </c>
      <c r="AT1878" t="s">
        <v>606</v>
      </c>
      <c r="AU1878" t="s">
        <v>606</v>
      </c>
      <c r="BK1878">
        <v>2.3000000000000001E-4</v>
      </c>
      <c r="BL1878">
        <v>6.9999999999999994E-5</v>
      </c>
      <c r="BM1878">
        <v>2.0000000000000001E-4</v>
      </c>
      <c r="BN1878">
        <v>0</v>
      </c>
      <c r="BO1878">
        <v>0</v>
      </c>
      <c r="BP1878">
        <v>0</v>
      </c>
      <c r="BQ1878">
        <v>0</v>
      </c>
      <c r="BR1878">
        <v>1.16E-3</v>
      </c>
      <c r="BS1878">
        <v>3.6000000000000002E-4</v>
      </c>
      <c r="BT1878">
        <v>4.6000000000000001E-4</v>
      </c>
      <c r="BU1878">
        <v>3.3E-4</v>
      </c>
      <c r="BV1878">
        <v>0.71299999999999997</v>
      </c>
      <c r="BW1878">
        <v>0.87385279999999999</v>
      </c>
      <c r="BX1878">
        <v>20.6</v>
      </c>
      <c r="BY1878">
        <v>4687.6000000000004</v>
      </c>
      <c r="BZ1878">
        <v>218.4</v>
      </c>
      <c r="CB1878">
        <v>94.9</v>
      </c>
      <c r="CC1878">
        <v>3.276650842</v>
      </c>
      <c r="CD1878">
        <v>3.2738656879999999</v>
      </c>
      <c r="CE1878">
        <v>188.9</v>
      </c>
      <c r="CF1878" t="s">
        <v>673</v>
      </c>
      <c r="CG1878">
        <v>9800</v>
      </c>
      <c r="CH1878" t="s">
        <v>674</v>
      </c>
      <c r="CI1878" t="s">
        <v>157</v>
      </c>
      <c r="CJ1878" t="s">
        <v>675</v>
      </c>
      <c r="CW1878" t="s">
        <v>6257</v>
      </c>
      <c r="CX1878">
        <v>8700</v>
      </c>
      <c r="CY1878" t="s">
        <v>677</v>
      </c>
      <c r="DB1878">
        <v>1</v>
      </c>
    </row>
    <row r="1879" spans="1:106" hidden="1">
      <c r="A1879" t="str">
        <f>2&amp;J1879</f>
        <v>200/C-002-E/094-A-14/00</v>
      </c>
      <c r="B1879">
        <v>52694</v>
      </c>
      <c r="C1879" t="s">
        <v>3903</v>
      </c>
      <c r="D1879" t="s">
        <v>592</v>
      </c>
      <c r="E1879" t="s">
        <v>3163</v>
      </c>
      <c r="F1879" t="s">
        <v>594</v>
      </c>
      <c r="G1879" t="s">
        <v>6258</v>
      </c>
      <c r="H1879">
        <v>13009</v>
      </c>
      <c r="I1879" t="s">
        <v>597</v>
      </c>
      <c r="J1879" t="s">
        <v>3088</v>
      </c>
      <c r="K1879">
        <v>239</v>
      </c>
      <c r="L1879" t="s">
        <v>864</v>
      </c>
      <c r="M1879" t="s">
        <v>3894</v>
      </c>
      <c r="N1879" t="s">
        <v>6259</v>
      </c>
      <c r="O1879" t="s">
        <v>6260</v>
      </c>
      <c r="P1879" t="s">
        <v>6261</v>
      </c>
      <c r="Q1879" t="s">
        <v>642</v>
      </c>
      <c r="R1879">
        <v>150</v>
      </c>
      <c r="S1879">
        <v>150</v>
      </c>
      <c r="T1879">
        <v>92</v>
      </c>
      <c r="U1879">
        <v>5</v>
      </c>
      <c r="V1879">
        <v>5</v>
      </c>
      <c r="W1879">
        <v>24</v>
      </c>
      <c r="Z1879" t="s">
        <v>607</v>
      </c>
      <c r="AA1879">
        <v>1E-4</v>
      </c>
      <c r="AB1879">
        <v>3.0999999999999999E-3</v>
      </c>
      <c r="AC1879">
        <v>2.3800000000000002E-2</v>
      </c>
      <c r="AD1879">
        <v>8.9999999999999993E-3</v>
      </c>
      <c r="AE1879">
        <v>0.82509999999999994</v>
      </c>
      <c r="AF1879">
        <v>7.8E-2</v>
      </c>
      <c r="AG1879">
        <v>3.0800000000000001E-2</v>
      </c>
      <c r="AH1879">
        <v>5.5999999999999999E-3</v>
      </c>
      <c r="AI1879">
        <v>0.01</v>
      </c>
      <c r="AJ1879">
        <v>3.3999999999999998E-3</v>
      </c>
      <c r="AK1879">
        <v>3.5000000000000001E-3</v>
      </c>
      <c r="AL1879">
        <v>3.5000000000000001E-3</v>
      </c>
      <c r="AM1879">
        <v>4.1000000000000003E-3</v>
      </c>
      <c r="AN1879">
        <v>0</v>
      </c>
      <c r="AO1879">
        <v>0</v>
      </c>
      <c r="AP1879">
        <v>0</v>
      </c>
      <c r="BK1879">
        <v>0</v>
      </c>
      <c r="BL1879">
        <v>0</v>
      </c>
      <c r="BM1879">
        <v>0</v>
      </c>
      <c r="BN1879">
        <v>0</v>
      </c>
      <c r="BO1879">
        <v>0</v>
      </c>
      <c r="BP1879">
        <v>0</v>
      </c>
      <c r="BQ1879">
        <v>0</v>
      </c>
      <c r="BR1879">
        <v>0</v>
      </c>
      <c r="BS1879">
        <v>0</v>
      </c>
      <c r="BT1879">
        <v>0</v>
      </c>
      <c r="BU1879">
        <v>0</v>
      </c>
      <c r="BV1879">
        <v>0.71</v>
      </c>
      <c r="BW1879">
        <v>0.87017599999999995</v>
      </c>
      <c r="BX1879">
        <v>20.5</v>
      </c>
      <c r="BY1879">
        <v>4678.7</v>
      </c>
      <c r="BZ1879">
        <v>217.2</v>
      </c>
      <c r="CB1879">
        <v>96.8</v>
      </c>
      <c r="CC1879">
        <v>3.3422529129999998</v>
      </c>
      <c r="CD1879">
        <v>3.3394119980000001</v>
      </c>
      <c r="CE1879">
        <v>192.83</v>
      </c>
      <c r="CF1879" t="s">
        <v>673</v>
      </c>
      <c r="CG1879">
        <v>9000</v>
      </c>
      <c r="CH1879" t="s">
        <v>5418</v>
      </c>
      <c r="CJ1879" t="s">
        <v>3090</v>
      </c>
      <c r="CU1879">
        <v>776.4</v>
      </c>
      <c r="CV1879">
        <v>772.6</v>
      </c>
      <c r="CW1879" t="s">
        <v>6262</v>
      </c>
      <c r="CX1879">
        <v>3900</v>
      </c>
      <c r="CY1879" t="s">
        <v>677</v>
      </c>
      <c r="DB1879">
        <v>1</v>
      </c>
    </row>
    <row r="1880" spans="1:106" hidden="1">
      <c r="B1880">
        <v>52717</v>
      </c>
      <c r="C1880" t="s">
        <v>5548</v>
      </c>
      <c r="D1880" t="s">
        <v>592</v>
      </c>
      <c r="E1880" t="s">
        <v>3163</v>
      </c>
      <c r="F1880" t="s">
        <v>594</v>
      </c>
      <c r="G1880" t="s">
        <v>6263</v>
      </c>
      <c r="H1880">
        <v>19138</v>
      </c>
      <c r="I1880" t="s">
        <v>616</v>
      </c>
      <c r="J1880" t="s">
        <v>667</v>
      </c>
      <c r="L1880" t="s">
        <v>874</v>
      </c>
      <c r="N1880" t="s">
        <v>6264</v>
      </c>
      <c r="O1880" t="s">
        <v>6265</v>
      </c>
      <c r="P1880" t="s">
        <v>6266</v>
      </c>
      <c r="Q1880" t="s">
        <v>5350</v>
      </c>
      <c r="R1880">
        <v>5200</v>
      </c>
      <c r="S1880">
        <v>5200</v>
      </c>
      <c r="T1880">
        <v>4384</v>
      </c>
      <c r="U1880">
        <v>35</v>
      </c>
      <c r="V1880">
        <v>35</v>
      </c>
      <c r="W1880">
        <v>24</v>
      </c>
      <c r="Z1880" t="s">
        <v>607</v>
      </c>
      <c r="AA1880">
        <v>1E-4</v>
      </c>
      <c r="AB1880">
        <v>2.3E-3</v>
      </c>
      <c r="AC1880">
        <v>2.46E-2</v>
      </c>
      <c r="AD1880">
        <v>8.8000000000000005E-3</v>
      </c>
      <c r="AE1880">
        <v>0.81969999999999998</v>
      </c>
      <c r="AF1880">
        <v>8.3099999999999993E-2</v>
      </c>
      <c r="AG1880">
        <v>3.49E-2</v>
      </c>
      <c r="AH1880">
        <v>5.8999999999999999E-3</v>
      </c>
      <c r="AI1880">
        <v>1.03E-2</v>
      </c>
      <c r="AJ1880">
        <v>3.0999999999999999E-3</v>
      </c>
      <c r="AK1880">
        <v>3.0000000000000001E-3</v>
      </c>
      <c r="AL1880">
        <v>1.31E-3</v>
      </c>
      <c r="AM1880">
        <v>2.7E-4</v>
      </c>
      <c r="AN1880">
        <v>4.4000000000000002E-4</v>
      </c>
      <c r="AO1880">
        <v>0</v>
      </c>
      <c r="AP1880">
        <v>0</v>
      </c>
      <c r="AQ1880" t="s">
        <v>606</v>
      </c>
      <c r="AR1880" t="s">
        <v>606</v>
      </c>
      <c r="AS1880" t="s">
        <v>606</v>
      </c>
      <c r="AT1880" t="s">
        <v>606</v>
      </c>
      <c r="AU1880" t="s">
        <v>606</v>
      </c>
      <c r="BK1880">
        <v>1.8000000000000001E-4</v>
      </c>
      <c r="BL1880">
        <v>6.0000000000000002E-5</v>
      </c>
      <c r="BM1880">
        <v>1.2E-4</v>
      </c>
      <c r="BN1880">
        <v>0</v>
      </c>
      <c r="BO1880">
        <v>0</v>
      </c>
      <c r="BP1880">
        <v>0</v>
      </c>
      <c r="BQ1880">
        <v>0</v>
      </c>
      <c r="BR1880">
        <v>9.3000000000000005E-4</v>
      </c>
      <c r="BS1880">
        <v>2.9E-4</v>
      </c>
      <c r="BT1880">
        <v>3.6000000000000002E-4</v>
      </c>
      <c r="BU1880">
        <v>2.4000000000000001E-4</v>
      </c>
      <c r="BV1880">
        <v>0.70599999999999996</v>
      </c>
      <c r="BW1880">
        <v>0.86527359999999998</v>
      </c>
      <c r="BX1880">
        <v>20.399999999999999</v>
      </c>
      <c r="BY1880">
        <v>4685.8999999999996</v>
      </c>
      <c r="BZ1880">
        <v>217.4</v>
      </c>
      <c r="CB1880">
        <v>94.3</v>
      </c>
      <c r="CC1880">
        <v>3.255934398</v>
      </c>
      <c r="CD1880">
        <v>3.2531668539999998</v>
      </c>
      <c r="CE1880">
        <v>187.82</v>
      </c>
      <c r="CF1880" t="s">
        <v>673</v>
      </c>
      <c r="CG1880">
        <v>8800</v>
      </c>
      <c r="CH1880" t="s">
        <v>674</v>
      </c>
      <c r="CI1880" t="s">
        <v>157</v>
      </c>
      <c r="CJ1880" t="s">
        <v>675</v>
      </c>
      <c r="CW1880" t="s">
        <v>6267</v>
      </c>
      <c r="CX1880">
        <v>7000</v>
      </c>
      <c r="CY1880" t="s">
        <v>677</v>
      </c>
      <c r="DB1880">
        <v>1</v>
      </c>
    </row>
    <row r="1881" spans="1:106" hidden="1">
      <c r="B1881">
        <v>91317</v>
      </c>
      <c r="C1881" t="s">
        <v>6268</v>
      </c>
      <c r="D1881" t="s">
        <v>592</v>
      </c>
      <c r="E1881" t="s">
        <v>614</v>
      </c>
      <c r="F1881" t="s">
        <v>594</v>
      </c>
      <c r="G1881" t="s">
        <v>6269</v>
      </c>
      <c r="H1881" t="s">
        <v>3157</v>
      </c>
      <c r="I1881" t="s">
        <v>597</v>
      </c>
      <c r="J1881" t="s">
        <v>6270</v>
      </c>
      <c r="K1881">
        <v>27678</v>
      </c>
      <c r="L1881" t="s">
        <v>638</v>
      </c>
      <c r="M1881" t="s">
        <v>4900</v>
      </c>
      <c r="N1881" t="s">
        <v>6271</v>
      </c>
      <c r="O1881" t="s">
        <v>6272</v>
      </c>
      <c r="P1881" t="s">
        <v>6273</v>
      </c>
      <c r="Q1881" t="s">
        <v>723</v>
      </c>
      <c r="R1881">
        <v>1187</v>
      </c>
      <c r="S1881">
        <v>1187</v>
      </c>
      <c r="T1881">
        <v>159</v>
      </c>
      <c r="U1881">
        <v>40</v>
      </c>
      <c r="V1881">
        <v>40</v>
      </c>
      <c r="W1881">
        <v>23</v>
      </c>
      <c r="Y1881" t="s">
        <v>6274</v>
      </c>
      <c r="Z1881">
        <v>1E-4</v>
      </c>
      <c r="AA1881">
        <v>2.9999999999999997E-4</v>
      </c>
      <c r="AB1881">
        <v>1.03E-2</v>
      </c>
      <c r="AC1881">
        <v>0.1033</v>
      </c>
      <c r="AD1881">
        <v>5.0000000000000001E-3</v>
      </c>
      <c r="AE1881">
        <v>0.87519999999999998</v>
      </c>
      <c r="AF1881">
        <v>1E-3</v>
      </c>
      <c r="AG1881" t="s">
        <v>607</v>
      </c>
      <c r="AH1881" t="s">
        <v>607</v>
      </c>
      <c r="AI1881" t="s">
        <v>607</v>
      </c>
      <c r="AJ1881" t="s">
        <v>607</v>
      </c>
      <c r="AK1881" t="s">
        <v>607</v>
      </c>
      <c r="AL1881">
        <v>1E-4</v>
      </c>
      <c r="AM1881">
        <v>4.7000000000000002E-3</v>
      </c>
      <c r="AN1881">
        <v>0</v>
      </c>
      <c r="AO1881">
        <v>0</v>
      </c>
      <c r="AP1881">
        <v>0</v>
      </c>
      <c r="BK1881">
        <v>0</v>
      </c>
      <c r="BL1881">
        <v>0</v>
      </c>
      <c r="BM1881">
        <v>0</v>
      </c>
      <c r="BN1881">
        <v>0</v>
      </c>
      <c r="BO1881">
        <v>0</v>
      </c>
      <c r="BP1881">
        <v>0</v>
      </c>
      <c r="BQ1881">
        <v>0</v>
      </c>
      <c r="BR1881">
        <v>0</v>
      </c>
      <c r="BS1881">
        <v>0</v>
      </c>
      <c r="BT1881">
        <v>0</v>
      </c>
      <c r="BU1881">
        <v>0</v>
      </c>
      <c r="BV1881">
        <v>0.68</v>
      </c>
      <c r="BW1881">
        <v>0.83340800000000004</v>
      </c>
      <c r="BX1881">
        <v>19.7</v>
      </c>
      <c r="BY1881">
        <v>4884.3999999999996</v>
      </c>
      <c r="BZ1881">
        <v>204.5</v>
      </c>
      <c r="CB1881">
        <v>117.5</v>
      </c>
      <c r="CC1881">
        <v>4.0569702200000002</v>
      </c>
      <c r="CD1881">
        <v>4.053521795</v>
      </c>
      <c r="CE1881">
        <v>238.69</v>
      </c>
      <c r="CF1881" t="s">
        <v>609</v>
      </c>
      <c r="CG1881">
        <v>5000</v>
      </c>
      <c r="CH1881" t="s">
        <v>6275</v>
      </c>
      <c r="CJ1881" t="s">
        <v>6276</v>
      </c>
      <c r="CT1881">
        <v>56</v>
      </c>
      <c r="CU1881">
        <v>461.2</v>
      </c>
      <c r="CV1881">
        <v>452.9</v>
      </c>
      <c r="CW1881" t="s">
        <v>6277</v>
      </c>
      <c r="CX1881">
        <v>0</v>
      </c>
      <c r="CY1881" t="s">
        <v>677</v>
      </c>
      <c r="DB1881">
        <v>1</v>
      </c>
    </row>
    <row r="1882" spans="1:106" hidden="1">
      <c r="B1882">
        <v>91317</v>
      </c>
      <c r="C1882" t="s">
        <v>6268</v>
      </c>
      <c r="D1882" t="s">
        <v>592</v>
      </c>
      <c r="E1882" t="s">
        <v>614</v>
      </c>
      <c r="F1882" t="s">
        <v>594</v>
      </c>
      <c r="G1882" t="s">
        <v>6278</v>
      </c>
      <c r="H1882" t="s">
        <v>3000</v>
      </c>
      <c r="I1882" t="s">
        <v>597</v>
      </c>
      <c r="J1882" t="s">
        <v>6270</v>
      </c>
      <c r="K1882">
        <v>27678</v>
      </c>
      <c r="L1882" t="s">
        <v>638</v>
      </c>
      <c r="M1882" t="s">
        <v>4900</v>
      </c>
      <c r="N1882" t="s">
        <v>6271</v>
      </c>
      <c r="O1882" t="s">
        <v>6279</v>
      </c>
      <c r="P1882" t="s">
        <v>6273</v>
      </c>
      <c r="Q1882" t="s">
        <v>723</v>
      </c>
      <c r="R1882">
        <v>1187</v>
      </c>
      <c r="S1882">
        <v>1187</v>
      </c>
      <c r="T1882">
        <v>1420</v>
      </c>
      <c r="U1882">
        <v>40</v>
      </c>
      <c r="V1882">
        <v>40</v>
      </c>
      <c r="W1882">
        <v>23</v>
      </c>
      <c r="Z1882">
        <v>1E-4</v>
      </c>
      <c r="AA1882">
        <v>2.9999999999999997E-4</v>
      </c>
      <c r="AB1882">
        <v>1.0800000000000001E-2</v>
      </c>
      <c r="AC1882">
        <v>0.10059999999999999</v>
      </c>
      <c r="AD1882">
        <v>5.0000000000000001E-3</v>
      </c>
      <c r="AE1882">
        <v>0.88280000000000003</v>
      </c>
      <c r="AF1882" t="s">
        <v>606</v>
      </c>
      <c r="AG1882" t="s">
        <v>606</v>
      </c>
      <c r="AH1882" t="s">
        <v>607</v>
      </c>
      <c r="AI1882" t="s">
        <v>607</v>
      </c>
      <c r="AJ1882" t="s">
        <v>607</v>
      </c>
      <c r="AK1882" t="s">
        <v>607</v>
      </c>
      <c r="AL1882">
        <v>0</v>
      </c>
      <c r="AM1882">
        <v>4.0000000000000002E-4</v>
      </c>
      <c r="AN1882">
        <v>0</v>
      </c>
      <c r="AO1882">
        <v>0</v>
      </c>
      <c r="AP1882">
        <v>0</v>
      </c>
      <c r="BK1882">
        <v>0</v>
      </c>
      <c r="BL1882">
        <v>0</v>
      </c>
      <c r="BM1882">
        <v>0</v>
      </c>
      <c r="BN1882">
        <v>0</v>
      </c>
      <c r="BO1882">
        <v>0</v>
      </c>
      <c r="BP1882">
        <v>0</v>
      </c>
      <c r="BQ1882">
        <v>0</v>
      </c>
      <c r="BR1882">
        <v>0</v>
      </c>
      <c r="BS1882">
        <v>0</v>
      </c>
      <c r="BT1882">
        <v>0</v>
      </c>
      <c r="BU1882">
        <v>0</v>
      </c>
      <c r="BV1882">
        <v>0.66100000000000003</v>
      </c>
      <c r="BW1882">
        <v>0.8101216</v>
      </c>
      <c r="BX1882">
        <v>19.100000000000001</v>
      </c>
      <c r="BY1882">
        <v>4885</v>
      </c>
      <c r="BZ1882">
        <v>202.3</v>
      </c>
      <c r="CB1882">
        <v>124.5</v>
      </c>
      <c r="CC1882">
        <v>4.2986620630000001</v>
      </c>
      <c r="CD1882">
        <v>4.2950081999999998</v>
      </c>
      <c r="CE1882">
        <v>253.24</v>
      </c>
      <c r="CF1882" t="s">
        <v>609</v>
      </c>
      <c r="CG1882">
        <v>5000</v>
      </c>
      <c r="CH1882" t="s">
        <v>6275</v>
      </c>
      <c r="CJ1882" t="s">
        <v>6276</v>
      </c>
      <c r="CT1882">
        <v>56</v>
      </c>
      <c r="CU1882">
        <v>461.2</v>
      </c>
      <c r="CV1882">
        <v>452.9</v>
      </c>
      <c r="CW1882" t="s">
        <v>6277</v>
      </c>
      <c r="CX1882">
        <v>2200</v>
      </c>
      <c r="CY1882" t="s">
        <v>677</v>
      </c>
      <c r="DB1882">
        <v>1</v>
      </c>
    </row>
    <row r="1883" spans="1:106" hidden="1">
      <c r="B1883">
        <v>52717</v>
      </c>
      <c r="C1883" t="s">
        <v>5548</v>
      </c>
      <c r="D1883" t="s">
        <v>592</v>
      </c>
      <c r="E1883" t="s">
        <v>3163</v>
      </c>
      <c r="F1883" t="s">
        <v>594</v>
      </c>
      <c r="G1883" t="s">
        <v>6280</v>
      </c>
      <c r="H1883">
        <v>12451</v>
      </c>
      <c r="I1883" t="s">
        <v>616</v>
      </c>
      <c r="J1883" t="s">
        <v>667</v>
      </c>
      <c r="L1883" t="s">
        <v>874</v>
      </c>
      <c r="N1883" t="s">
        <v>6281</v>
      </c>
      <c r="O1883" t="s">
        <v>6282</v>
      </c>
      <c r="P1883" t="s">
        <v>6283</v>
      </c>
      <c r="Q1883" t="s">
        <v>5350</v>
      </c>
      <c r="R1883">
        <v>4000</v>
      </c>
      <c r="S1883">
        <v>4000</v>
      </c>
      <c r="T1883">
        <v>3273</v>
      </c>
      <c r="U1883">
        <v>19</v>
      </c>
      <c r="V1883">
        <v>19</v>
      </c>
      <c r="W1883">
        <v>22</v>
      </c>
      <c r="Z1883" t="s">
        <v>607</v>
      </c>
      <c r="AA1883">
        <v>1E-4</v>
      </c>
      <c r="AB1883">
        <v>2.5000000000000001E-3</v>
      </c>
      <c r="AC1883">
        <v>2.5999999999999999E-2</v>
      </c>
      <c r="AD1883">
        <v>1.2800000000000001E-2</v>
      </c>
      <c r="AE1883">
        <v>0.81579999999999997</v>
      </c>
      <c r="AF1883">
        <v>8.1299999999999997E-2</v>
      </c>
      <c r="AG1883">
        <v>3.2800000000000003E-2</v>
      </c>
      <c r="AH1883">
        <v>5.4999999999999997E-3</v>
      </c>
      <c r="AI1883">
        <v>1.04E-2</v>
      </c>
      <c r="AJ1883">
        <v>3.3E-3</v>
      </c>
      <c r="AK1883">
        <v>3.3E-3</v>
      </c>
      <c r="AL1883">
        <v>1.65E-3</v>
      </c>
      <c r="AM1883">
        <v>3.6999999999999999E-4</v>
      </c>
      <c r="AN1883">
        <v>8.5999999999999998E-4</v>
      </c>
      <c r="AO1883">
        <v>6.9999999999999994E-5</v>
      </c>
      <c r="AP1883">
        <v>0</v>
      </c>
      <c r="AQ1883" t="s">
        <v>607</v>
      </c>
      <c r="AR1883" t="s">
        <v>607</v>
      </c>
      <c r="AS1883" t="s">
        <v>607</v>
      </c>
      <c r="AT1883" t="s">
        <v>607</v>
      </c>
      <c r="AU1883" t="s">
        <v>606</v>
      </c>
      <c r="BK1883">
        <v>2.7999999999999998E-4</v>
      </c>
      <c r="BL1883">
        <v>6.0000000000000002E-5</v>
      </c>
      <c r="BM1883">
        <v>2.3000000000000001E-4</v>
      </c>
      <c r="BN1883">
        <v>1.0000000000000001E-5</v>
      </c>
      <c r="BO1883">
        <v>0</v>
      </c>
      <c r="BP1883">
        <v>2.0000000000000002E-5</v>
      </c>
      <c r="BQ1883">
        <v>0</v>
      </c>
      <c r="BR1883">
        <v>1.2899999999999999E-3</v>
      </c>
      <c r="BS1883">
        <v>4.0999999999999999E-4</v>
      </c>
      <c r="BT1883">
        <v>5.4000000000000001E-4</v>
      </c>
      <c r="BU1883">
        <v>4.0999999999999999E-4</v>
      </c>
      <c r="BV1883">
        <v>0.71299999999999997</v>
      </c>
      <c r="BW1883">
        <v>0.87385279999999999</v>
      </c>
      <c r="BX1883">
        <v>20.6</v>
      </c>
      <c r="BY1883">
        <v>4704.8</v>
      </c>
      <c r="BZ1883">
        <v>218.4</v>
      </c>
      <c r="CB1883">
        <v>95.1</v>
      </c>
      <c r="CC1883">
        <v>3.283556323</v>
      </c>
      <c r="CD1883">
        <v>3.2807653000000001</v>
      </c>
      <c r="CE1883">
        <v>189.28</v>
      </c>
      <c r="CF1883" t="s">
        <v>673</v>
      </c>
      <c r="CG1883">
        <v>12800</v>
      </c>
      <c r="CH1883" t="s">
        <v>674</v>
      </c>
      <c r="CI1883" t="s">
        <v>157</v>
      </c>
      <c r="CJ1883" t="s">
        <v>675</v>
      </c>
      <c r="CW1883" t="s">
        <v>6284</v>
      </c>
      <c r="CX1883">
        <v>9900</v>
      </c>
      <c r="CY1883" t="s">
        <v>677</v>
      </c>
      <c r="DB1883">
        <v>1</v>
      </c>
    </row>
    <row r="1884" spans="1:106" hidden="1">
      <c r="A1884" t="str">
        <f>2&amp;J1884</f>
        <v>200/B-044-F/094-A-14/00</v>
      </c>
      <c r="B1884">
        <v>52683</v>
      </c>
      <c r="C1884" t="s">
        <v>4063</v>
      </c>
      <c r="D1884" t="s">
        <v>592</v>
      </c>
      <c r="E1884" t="s">
        <v>3163</v>
      </c>
      <c r="F1884" t="s">
        <v>594</v>
      </c>
      <c r="G1884" t="s">
        <v>6285</v>
      </c>
      <c r="H1884">
        <v>13937</v>
      </c>
      <c r="I1884" t="s">
        <v>597</v>
      </c>
      <c r="J1884" t="s">
        <v>3076</v>
      </c>
      <c r="K1884">
        <v>1799</v>
      </c>
      <c r="L1884" t="s">
        <v>864</v>
      </c>
      <c r="M1884" t="s">
        <v>4065</v>
      </c>
      <c r="N1884" t="s">
        <v>6281</v>
      </c>
      <c r="O1884" t="s">
        <v>6282</v>
      </c>
      <c r="P1884" t="s">
        <v>6286</v>
      </c>
      <c r="Q1884" t="s">
        <v>642</v>
      </c>
      <c r="R1884">
        <v>600</v>
      </c>
      <c r="S1884">
        <v>600</v>
      </c>
      <c r="T1884">
        <v>786</v>
      </c>
      <c r="U1884">
        <v>-7</v>
      </c>
      <c r="V1884">
        <v>-7</v>
      </c>
      <c r="W1884">
        <v>23</v>
      </c>
      <c r="Z1884">
        <v>1E-4</v>
      </c>
      <c r="AA1884">
        <v>2.0000000000000001E-4</v>
      </c>
      <c r="AB1884">
        <v>5.0000000000000001E-3</v>
      </c>
      <c r="AC1884">
        <v>1.14E-2</v>
      </c>
      <c r="AD1884">
        <v>2.9999999999999997E-4</v>
      </c>
      <c r="AE1884">
        <v>0.8256</v>
      </c>
      <c r="AF1884">
        <v>8.6599999999999996E-2</v>
      </c>
      <c r="AG1884">
        <v>4.48E-2</v>
      </c>
      <c r="AH1884">
        <v>5.1999999999999998E-3</v>
      </c>
      <c r="AI1884">
        <v>1.11E-2</v>
      </c>
      <c r="AJ1884">
        <v>2.5999999999999999E-3</v>
      </c>
      <c r="AK1884">
        <v>2.8E-3</v>
      </c>
      <c r="AL1884">
        <v>2.2000000000000001E-3</v>
      </c>
      <c r="AM1884">
        <v>2.0999999999999999E-3</v>
      </c>
      <c r="AN1884">
        <v>0</v>
      </c>
      <c r="AO1884">
        <v>0</v>
      </c>
      <c r="AP1884">
        <v>0</v>
      </c>
      <c r="BK1884">
        <v>0</v>
      </c>
      <c r="BL1884">
        <v>0</v>
      </c>
      <c r="BM1884">
        <v>0</v>
      </c>
      <c r="BN1884">
        <v>0</v>
      </c>
      <c r="BO1884">
        <v>0</v>
      </c>
      <c r="BP1884">
        <v>0</v>
      </c>
      <c r="BQ1884">
        <v>0</v>
      </c>
      <c r="BR1884">
        <v>0</v>
      </c>
      <c r="BS1884">
        <v>0</v>
      </c>
      <c r="BT1884">
        <v>0</v>
      </c>
      <c r="BU1884">
        <v>0</v>
      </c>
      <c r="BV1884">
        <v>0.7</v>
      </c>
      <c r="BW1884">
        <v>0.85792000000000002</v>
      </c>
      <c r="BX1884">
        <v>20.2</v>
      </c>
      <c r="BY1884">
        <v>4606.6000000000004</v>
      </c>
      <c r="BZ1884">
        <v>216.2</v>
      </c>
      <c r="CB1884">
        <v>91.9</v>
      </c>
      <c r="CC1884">
        <v>3.1730686229999998</v>
      </c>
      <c r="CD1884">
        <v>3.1703715149999998</v>
      </c>
      <c r="CE1884">
        <v>183.82</v>
      </c>
      <c r="CF1884" t="s">
        <v>609</v>
      </c>
      <c r="CG1884">
        <v>300</v>
      </c>
      <c r="CH1884" t="s">
        <v>5402</v>
      </c>
      <c r="CJ1884" t="s">
        <v>3078</v>
      </c>
      <c r="CU1884">
        <v>771</v>
      </c>
      <c r="CV1884">
        <v>767</v>
      </c>
      <c r="CW1884" t="s">
        <v>6287</v>
      </c>
      <c r="CX1884">
        <v>0</v>
      </c>
      <c r="CY1884" t="s">
        <v>677</v>
      </c>
      <c r="DB1884">
        <v>1</v>
      </c>
    </row>
    <row r="1885" spans="1:106" hidden="1">
      <c r="B1885">
        <v>52717</v>
      </c>
      <c r="C1885" t="s">
        <v>5548</v>
      </c>
      <c r="D1885" t="s">
        <v>592</v>
      </c>
      <c r="E1885" t="s">
        <v>3163</v>
      </c>
      <c r="F1885" t="s">
        <v>594</v>
      </c>
      <c r="G1885" t="s">
        <v>6288</v>
      </c>
      <c r="H1885">
        <v>9374</v>
      </c>
      <c r="I1885" t="s">
        <v>616</v>
      </c>
      <c r="J1885" t="s">
        <v>667</v>
      </c>
      <c r="L1885" t="s">
        <v>874</v>
      </c>
      <c r="N1885" t="s">
        <v>6289</v>
      </c>
      <c r="O1885" t="s">
        <v>6290</v>
      </c>
      <c r="P1885" t="s">
        <v>6291</v>
      </c>
      <c r="Q1885" t="s">
        <v>5350</v>
      </c>
      <c r="R1885">
        <v>3900</v>
      </c>
      <c r="S1885">
        <v>3900</v>
      </c>
      <c r="T1885">
        <v>3139</v>
      </c>
      <c r="U1885">
        <v>26</v>
      </c>
      <c r="V1885">
        <v>26</v>
      </c>
      <c r="W1885">
        <v>23</v>
      </c>
      <c r="Y1885" t="s">
        <v>5040</v>
      </c>
      <c r="Z1885" t="s">
        <v>607</v>
      </c>
      <c r="AA1885">
        <v>1E-4</v>
      </c>
      <c r="AB1885">
        <v>2.5000000000000001E-3</v>
      </c>
      <c r="AC1885">
        <v>2.3400000000000001E-2</v>
      </c>
      <c r="AD1885">
        <v>8.9999999999999993E-3</v>
      </c>
      <c r="AE1885">
        <v>0.81510000000000005</v>
      </c>
      <c r="AF1885">
        <v>8.3799999999999999E-2</v>
      </c>
      <c r="AG1885">
        <v>3.6200000000000003E-2</v>
      </c>
      <c r="AH1885">
        <v>6.0000000000000001E-3</v>
      </c>
      <c r="AI1885">
        <v>1.1299999999999999E-2</v>
      </c>
      <c r="AJ1885">
        <v>3.5000000000000001E-3</v>
      </c>
      <c r="AK1885">
        <v>3.5000000000000001E-3</v>
      </c>
      <c r="AL1885">
        <v>1.6000000000000001E-3</v>
      </c>
      <c r="AM1885">
        <v>2.9E-4</v>
      </c>
      <c r="AN1885">
        <v>6.7000000000000002E-4</v>
      </c>
      <c r="AO1885">
        <v>6.9999999999999994E-5</v>
      </c>
      <c r="AP1885">
        <v>0</v>
      </c>
      <c r="AQ1885" t="s">
        <v>606</v>
      </c>
      <c r="AR1885" t="s">
        <v>606</v>
      </c>
      <c r="AS1885" t="s">
        <v>606</v>
      </c>
      <c r="AT1885" t="s">
        <v>606</v>
      </c>
      <c r="AU1885" t="s">
        <v>606</v>
      </c>
      <c r="BK1885">
        <v>2.5000000000000001E-4</v>
      </c>
      <c r="BL1885">
        <v>6.0000000000000002E-5</v>
      </c>
      <c r="BM1885">
        <v>1.9000000000000001E-4</v>
      </c>
      <c r="BN1885">
        <v>1.0000000000000001E-5</v>
      </c>
      <c r="BO1885">
        <v>0</v>
      </c>
      <c r="BP1885">
        <v>2.0000000000000002E-5</v>
      </c>
      <c r="BQ1885">
        <v>0</v>
      </c>
      <c r="BR1885">
        <v>1.24E-3</v>
      </c>
      <c r="BS1885">
        <v>3.8000000000000002E-4</v>
      </c>
      <c r="BT1885">
        <v>4.8000000000000001E-4</v>
      </c>
      <c r="BU1885">
        <v>3.4000000000000002E-4</v>
      </c>
      <c r="BV1885">
        <v>0.71399999999999997</v>
      </c>
      <c r="BW1885">
        <v>0.87507840000000003</v>
      </c>
      <c r="BX1885">
        <v>20.6</v>
      </c>
      <c r="BY1885">
        <v>4679.1000000000004</v>
      </c>
      <c r="BZ1885">
        <v>218.6</v>
      </c>
      <c r="CB1885">
        <v>94.6</v>
      </c>
      <c r="CC1885">
        <v>3.2662926200000002</v>
      </c>
      <c r="CD1885">
        <v>3.2635162709999999</v>
      </c>
      <c r="CE1885">
        <v>188.38</v>
      </c>
      <c r="CF1885" t="s">
        <v>673</v>
      </c>
      <c r="CG1885">
        <v>9000</v>
      </c>
      <c r="CH1885" t="s">
        <v>674</v>
      </c>
      <c r="CI1885" t="s">
        <v>157</v>
      </c>
      <c r="CJ1885" t="s">
        <v>675</v>
      </c>
      <c r="CW1885" t="s">
        <v>6292</v>
      </c>
      <c r="CX1885">
        <v>7000</v>
      </c>
      <c r="CY1885" t="s">
        <v>677</v>
      </c>
      <c r="DB1885">
        <v>1</v>
      </c>
    </row>
    <row r="1886" spans="1:106" hidden="1">
      <c r="B1886">
        <v>52717</v>
      </c>
      <c r="C1886" t="s">
        <v>5548</v>
      </c>
      <c r="D1886" t="s">
        <v>592</v>
      </c>
      <c r="E1886" t="s">
        <v>3163</v>
      </c>
      <c r="F1886" t="s">
        <v>594</v>
      </c>
      <c r="G1886" t="s">
        <v>6293</v>
      </c>
      <c r="H1886">
        <v>17181</v>
      </c>
      <c r="I1886" t="s">
        <v>616</v>
      </c>
      <c r="J1886" t="s">
        <v>667</v>
      </c>
      <c r="L1886" t="s">
        <v>874</v>
      </c>
      <c r="N1886" t="s">
        <v>6294</v>
      </c>
      <c r="O1886" t="s">
        <v>6295</v>
      </c>
      <c r="P1886" t="s">
        <v>6296</v>
      </c>
      <c r="Q1886" t="s">
        <v>5350</v>
      </c>
      <c r="R1886">
        <v>4600</v>
      </c>
      <c r="S1886">
        <v>4600</v>
      </c>
      <c r="T1886">
        <v>3562</v>
      </c>
      <c r="U1886">
        <v>33</v>
      </c>
      <c r="V1886">
        <v>33</v>
      </c>
      <c r="W1886">
        <v>22</v>
      </c>
      <c r="Z1886" t="s">
        <v>607</v>
      </c>
      <c r="AA1886">
        <v>1E-4</v>
      </c>
      <c r="AB1886">
        <v>2.3E-3</v>
      </c>
      <c r="AC1886">
        <v>2.5600000000000001E-2</v>
      </c>
      <c r="AD1886">
        <v>8.3000000000000001E-3</v>
      </c>
      <c r="AE1886">
        <v>0.81950000000000001</v>
      </c>
      <c r="AF1886">
        <v>8.2199999999999995E-2</v>
      </c>
      <c r="AG1886">
        <v>3.49E-2</v>
      </c>
      <c r="AH1886">
        <v>5.8999999999999999E-3</v>
      </c>
      <c r="AI1886">
        <v>1.03E-2</v>
      </c>
      <c r="AJ1886">
        <v>3.2000000000000002E-3</v>
      </c>
      <c r="AK1886">
        <v>3.0999999999999999E-3</v>
      </c>
      <c r="AL1886">
        <v>1.4400000000000001E-3</v>
      </c>
      <c r="AM1886">
        <v>3.1E-4</v>
      </c>
      <c r="AN1886">
        <v>5.0000000000000001E-4</v>
      </c>
      <c r="AO1886">
        <v>0</v>
      </c>
      <c r="AP1886">
        <v>0</v>
      </c>
      <c r="AQ1886" t="s">
        <v>606</v>
      </c>
      <c r="AR1886" t="s">
        <v>606</v>
      </c>
      <c r="AS1886" t="s">
        <v>606</v>
      </c>
      <c r="AT1886" t="s">
        <v>606</v>
      </c>
      <c r="AU1886" t="s">
        <v>606</v>
      </c>
      <c r="BK1886">
        <v>1.9000000000000001E-4</v>
      </c>
      <c r="BL1886">
        <v>6.0000000000000002E-5</v>
      </c>
      <c r="BM1886">
        <v>1.2E-4</v>
      </c>
      <c r="BN1886">
        <v>0</v>
      </c>
      <c r="BO1886">
        <v>0</v>
      </c>
      <c r="BP1886">
        <v>0</v>
      </c>
      <c r="BQ1886">
        <v>0</v>
      </c>
      <c r="BR1886">
        <v>1E-3</v>
      </c>
      <c r="BS1886">
        <v>3.1E-4</v>
      </c>
      <c r="BT1886">
        <v>3.8999999999999999E-4</v>
      </c>
      <c r="BU1886">
        <v>2.7999999999999998E-4</v>
      </c>
      <c r="BV1886">
        <v>0.70799999999999996</v>
      </c>
      <c r="BW1886">
        <v>0.86772479999999996</v>
      </c>
      <c r="BX1886">
        <v>20.399999999999999</v>
      </c>
      <c r="BY1886">
        <v>4685.7</v>
      </c>
      <c r="BZ1886">
        <v>217.5</v>
      </c>
      <c r="CB1886">
        <v>93.3</v>
      </c>
      <c r="CC1886">
        <v>3.2214069919999999</v>
      </c>
      <c r="CD1886">
        <v>3.2186687960000002</v>
      </c>
      <c r="CE1886">
        <v>185.89</v>
      </c>
      <c r="CF1886" t="s">
        <v>673</v>
      </c>
      <c r="CG1886">
        <v>8300</v>
      </c>
      <c r="CH1886" t="s">
        <v>674</v>
      </c>
      <c r="CI1886" t="s">
        <v>157</v>
      </c>
      <c r="CJ1886" t="s">
        <v>675</v>
      </c>
      <c r="CW1886" t="s">
        <v>6297</v>
      </c>
      <c r="CX1886">
        <v>5600</v>
      </c>
      <c r="CY1886" t="s">
        <v>677</v>
      </c>
      <c r="DB1886">
        <v>1</v>
      </c>
    </row>
    <row r="1887" spans="1:106" hidden="1">
      <c r="B1887">
        <v>52441</v>
      </c>
      <c r="C1887" t="s">
        <v>5939</v>
      </c>
      <c r="D1887" t="s">
        <v>592</v>
      </c>
      <c r="E1887" t="s">
        <v>3163</v>
      </c>
      <c r="F1887" t="s">
        <v>594</v>
      </c>
      <c r="G1887" t="s">
        <v>6298</v>
      </c>
      <c r="H1887">
        <v>18913</v>
      </c>
      <c r="I1887" t="s">
        <v>597</v>
      </c>
      <c r="J1887" t="s">
        <v>5461</v>
      </c>
      <c r="K1887">
        <v>179</v>
      </c>
      <c r="L1887" t="s">
        <v>6210</v>
      </c>
      <c r="M1887" t="s">
        <v>6299</v>
      </c>
      <c r="N1887" t="s">
        <v>6294</v>
      </c>
      <c r="O1887" t="s">
        <v>6295</v>
      </c>
      <c r="P1887" t="s">
        <v>6296</v>
      </c>
      <c r="Q1887" t="s">
        <v>642</v>
      </c>
      <c r="R1887">
        <v>300</v>
      </c>
      <c r="S1887">
        <v>300</v>
      </c>
      <c r="T1887">
        <v>181</v>
      </c>
      <c r="U1887">
        <v>-3</v>
      </c>
      <c r="V1887">
        <v>-3</v>
      </c>
      <c r="W1887">
        <v>22</v>
      </c>
      <c r="Z1887">
        <v>1E-4</v>
      </c>
      <c r="AA1887">
        <v>5.9999999999999995E-4</v>
      </c>
      <c r="AB1887">
        <v>1.44E-2</v>
      </c>
      <c r="AC1887">
        <v>1E-4</v>
      </c>
      <c r="AD1887" t="s">
        <v>606</v>
      </c>
      <c r="AE1887">
        <v>0.90980000000000005</v>
      </c>
      <c r="AF1887">
        <v>4.5199999999999997E-2</v>
      </c>
      <c r="AG1887">
        <v>1.4500000000000001E-2</v>
      </c>
      <c r="AH1887">
        <v>3.0000000000000001E-3</v>
      </c>
      <c r="AI1887">
        <v>5.3E-3</v>
      </c>
      <c r="AJ1887">
        <v>1.5E-3</v>
      </c>
      <c r="AK1887">
        <v>2E-3</v>
      </c>
      <c r="AL1887">
        <v>1.8E-3</v>
      </c>
      <c r="AM1887">
        <v>1.6999999999999999E-3</v>
      </c>
      <c r="AN1887">
        <v>0</v>
      </c>
      <c r="AO1887">
        <v>0</v>
      </c>
      <c r="AP1887">
        <v>0</v>
      </c>
      <c r="BK1887">
        <v>0</v>
      </c>
      <c r="BL1887">
        <v>0</v>
      </c>
      <c r="BM1887">
        <v>0</v>
      </c>
      <c r="BN1887">
        <v>0</v>
      </c>
      <c r="BO1887">
        <v>0</v>
      </c>
      <c r="BP1887">
        <v>0</v>
      </c>
      <c r="BQ1887">
        <v>0</v>
      </c>
      <c r="BR1887">
        <v>0</v>
      </c>
      <c r="BS1887">
        <v>0</v>
      </c>
      <c r="BT1887">
        <v>0</v>
      </c>
      <c r="BU1887">
        <v>0</v>
      </c>
      <c r="BV1887">
        <v>0.625</v>
      </c>
      <c r="BW1887">
        <v>0.76600000000000001</v>
      </c>
      <c r="BX1887">
        <v>18.100000000000001</v>
      </c>
      <c r="BY1887">
        <v>4570.3999999999996</v>
      </c>
      <c r="BZ1887">
        <v>201.4</v>
      </c>
      <c r="CB1887">
        <v>94.5</v>
      </c>
      <c r="CC1887">
        <v>3.2628398789999999</v>
      </c>
      <c r="CD1887">
        <v>3.260066465</v>
      </c>
      <c r="CE1887">
        <v>186.21</v>
      </c>
      <c r="CF1887" t="s">
        <v>609</v>
      </c>
      <c r="CG1887">
        <v>0</v>
      </c>
      <c r="CH1887" t="s">
        <v>5941</v>
      </c>
      <c r="CJ1887" t="s">
        <v>3032</v>
      </c>
      <c r="CW1887" t="s">
        <v>6300</v>
      </c>
      <c r="CX1887">
        <v>0</v>
      </c>
      <c r="CY1887" t="s">
        <v>677</v>
      </c>
      <c r="DB1887">
        <v>1</v>
      </c>
    </row>
    <row r="1888" spans="1:106" hidden="1">
      <c r="B1888">
        <v>52444</v>
      </c>
      <c r="C1888" t="s">
        <v>5935</v>
      </c>
      <c r="D1888" t="s">
        <v>592</v>
      </c>
      <c r="E1888" t="s">
        <v>3163</v>
      </c>
      <c r="F1888" t="s">
        <v>594</v>
      </c>
      <c r="G1888" t="s">
        <v>6301</v>
      </c>
      <c r="H1888">
        <v>18310</v>
      </c>
      <c r="I1888" t="s">
        <v>597</v>
      </c>
      <c r="J1888" t="s">
        <v>3036</v>
      </c>
      <c r="K1888">
        <v>186</v>
      </c>
      <c r="L1888" t="s">
        <v>6210</v>
      </c>
      <c r="M1888" t="s">
        <v>6217</v>
      </c>
      <c r="N1888" t="s">
        <v>6294</v>
      </c>
      <c r="O1888" t="s">
        <v>6295</v>
      </c>
      <c r="P1888" t="s">
        <v>6296</v>
      </c>
      <c r="Q1888" t="s">
        <v>642</v>
      </c>
      <c r="R1888">
        <v>900</v>
      </c>
      <c r="S1888">
        <v>900</v>
      </c>
      <c r="T1888">
        <v>764</v>
      </c>
      <c r="U1888">
        <v>-6</v>
      </c>
      <c r="V1888">
        <v>-6</v>
      </c>
      <c r="W1888">
        <v>22</v>
      </c>
      <c r="Z1888" t="s">
        <v>607</v>
      </c>
      <c r="AA1888">
        <v>1E-4</v>
      </c>
      <c r="AB1888">
        <v>1.6999999999999999E-3</v>
      </c>
      <c r="AC1888">
        <v>4.5600000000000002E-2</v>
      </c>
      <c r="AD1888">
        <v>5.91E-2</v>
      </c>
      <c r="AE1888">
        <v>0.83399999999999996</v>
      </c>
      <c r="AF1888">
        <v>3.9E-2</v>
      </c>
      <c r="AG1888">
        <v>1.24E-2</v>
      </c>
      <c r="AH1888">
        <v>1.9E-3</v>
      </c>
      <c r="AI1888">
        <v>3.5000000000000001E-3</v>
      </c>
      <c r="AJ1888">
        <v>8.9999999999999998E-4</v>
      </c>
      <c r="AK1888">
        <v>1E-3</v>
      </c>
      <c r="AL1888">
        <v>5.9999999999999995E-4</v>
      </c>
      <c r="AM1888">
        <v>2.0000000000000001E-4</v>
      </c>
      <c r="AN1888">
        <v>0</v>
      </c>
      <c r="AO1888">
        <v>0</v>
      </c>
      <c r="AP1888">
        <v>0</v>
      </c>
      <c r="BK1888">
        <v>0</v>
      </c>
      <c r="BL1888">
        <v>0</v>
      </c>
      <c r="BM1888">
        <v>0</v>
      </c>
      <c r="BN1888">
        <v>0</v>
      </c>
      <c r="BO1888">
        <v>0</v>
      </c>
      <c r="BP1888">
        <v>0</v>
      </c>
      <c r="BQ1888">
        <v>0</v>
      </c>
      <c r="BR1888">
        <v>0</v>
      </c>
      <c r="BS1888">
        <v>0</v>
      </c>
      <c r="BT1888">
        <v>0</v>
      </c>
      <c r="BU1888">
        <v>0</v>
      </c>
      <c r="BV1888">
        <v>0.68200000000000005</v>
      </c>
      <c r="BW1888">
        <v>0.83585920000000002</v>
      </c>
      <c r="BX1888">
        <v>19.7</v>
      </c>
      <c r="BY1888">
        <v>4981.3</v>
      </c>
      <c r="BZ1888">
        <v>215.2</v>
      </c>
      <c r="CB1888">
        <v>100.3</v>
      </c>
      <c r="CC1888">
        <v>3.4630988349999998</v>
      </c>
      <c r="CD1888">
        <v>3.4601552010000001</v>
      </c>
      <c r="CE1888">
        <v>202.02</v>
      </c>
      <c r="CF1888" t="s">
        <v>673</v>
      </c>
      <c r="CG1888">
        <v>59100</v>
      </c>
      <c r="CH1888" t="s">
        <v>5937</v>
      </c>
      <c r="CJ1888" t="s">
        <v>3032</v>
      </c>
      <c r="CU1888">
        <v>676.9</v>
      </c>
      <c r="CV1888">
        <v>673.5</v>
      </c>
      <c r="CW1888" t="s">
        <v>6300</v>
      </c>
      <c r="CX1888">
        <v>55000</v>
      </c>
      <c r="CY1888" t="s">
        <v>677</v>
      </c>
      <c r="DB1888">
        <v>1</v>
      </c>
    </row>
    <row r="1889" spans="2:106" hidden="1">
      <c r="B1889">
        <v>85423</v>
      </c>
      <c r="C1889" t="s">
        <v>5069</v>
      </c>
      <c r="D1889" t="s">
        <v>592</v>
      </c>
      <c r="E1889" t="s">
        <v>3163</v>
      </c>
      <c r="F1889" t="s">
        <v>594</v>
      </c>
      <c r="G1889" t="s">
        <v>6302</v>
      </c>
      <c r="H1889">
        <v>18813</v>
      </c>
      <c r="I1889" t="s">
        <v>616</v>
      </c>
      <c r="J1889" t="s">
        <v>917</v>
      </c>
      <c r="K1889">
        <v>7435</v>
      </c>
      <c r="L1889" t="s">
        <v>3184</v>
      </c>
      <c r="M1889" t="s">
        <v>6105</v>
      </c>
      <c r="N1889" t="s">
        <v>6303</v>
      </c>
      <c r="O1889" t="s">
        <v>6304</v>
      </c>
      <c r="P1889" t="s">
        <v>6305</v>
      </c>
      <c r="Q1889" t="s">
        <v>5074</v>
      </c>
      <c r="R1889">
        <v>4400</v>
      </c>
      <c r="S1889">
        <v>4400</v>
      </c>
      <c r="T1889">
        <v>3403</v>
      </c>
      <c r="U1889">
        <v>24</v>
      </c>
      <c r="V1889">
        <v>24</v>
      </c>
      <c r="W1889">
        <v>24</v>
      </c>
      <c r="Z1889">
        <v>1E-4</v>
      </c>
      <c r="AA1889">
        <v>2.9999999999999997E-4</v>
      </c>
      <c r="AB1889">
        <v>7.4999999999999997E-3</v>
      </c>
      <c r="AC1889">
        <v>9.4000000000000004E-3</v>
      </c>
      <c r="AD1889" t="s">
        <v>606</v>
      </c>
      <c r="AE1889">
        <v>0.85299999999999998</v>
      </c>
      <c r="AF1889">
        <v>6.8900000000000003E-2</v>
      </c>
      <c r="AG1889">
        <v>3.7199999999999997E-2</v>
      </c>
      <c r="AH1889">
        <v>4.8999999999999998E-3</v>
      </c>
      <c r="AI1889">
        <v>1.01E-2</v>
      </c>
      <c r="AJ1889">
        <v>2.3999999999999998E-3</v>
      </c>
      <c r="AK1889">
        <v>2.7000000000000001E-3</v>
      </c>
      <c r="AL1889">
        <v>1.1000000000000001E-3</v>
      </c>
      <c r="AM1889">
        <v>1.4999999999999999E-4</v>
      </c>
      <c r="AN1889">
        <v>4.6000000000000001E-4</v>
      </c>
      <c r="AO1889">
        <v>5.0000000000000002E-5</v>
      </c>
      <c r="AP1889">
        <v>0</v>
      </c>
      <c r="AQ1889" t="s">
        <v>606</v>
      </c>
      <c r="AR1889" t="s">
        <v>606</v>
      </c>
      <c r="AS1889" t="s">
        <v>606</v>
      </c>
      <c r="AT1889" t="s">
        <v>606</v>
      </c>
      <c r="AU1889" t="s">
        <v>606</v>
      </c>
      <c r="BK1889">
        <v>1.2999999999999999E-4</v>
      </c>
      <c r="BL1889">
        <v>3.0000000000000001E-5</v>
      </c>
      <c r="BM1889">
        <v>1E-4</v>
      </c>
      <c r="BN1889">
        <v>1.0000000000000001E-5</v>
      </c>
      <c r="BO1889">
        <v>1.0000000000000001E-5</v>
      </c>
      <c r="BP1889">
        <v>3.0000000000000001E-5</v>
      </c>
      <c r="BQ1889">
        <v>0</v>
      </c>
      <c r="BR1889">
        <v>6.7000000000000002E-4</v>
      </c>
      <c r="BS1889">
        <v>2.4000000000000001E-4</v>
      </c>
      <c r="BT1889">
        <v>2.7999999999999998E-4</v>
      </c>
      <c r="BU1889">
        <v>2.4000000000000001E-4</v>
      </c>
      <c r="BV1889">
        <v>0.67800000000000005</v>
      </c>
      <c r="BW1889">
        <v>0.83095680000000005</v>
      </c>
      <c r="BX1889">
        <v>19.600000000000001</v>
      </c>
      <c r="BY1889">
        <v>4596.5</v>
      </c>
      <c r="BZ1889">
        <v>211.7</v>
      </c>
      <c r="CB1889">
        <v>96</v>
      </c>
      <c r="CC1889">
        <v>3.3146309879999998</v>
      </c>
      <c r="CD1889">
        <v>3.3118135519999998</v>
      </c>
      <c r="CE1889">
        <v>191.15</v>
      </c>
      <c r="CF1889" t="s">
        <v>609</v>
      </c>
      <c r="CG1889">
        <v>0</v>
      </c>
      <c r="CH1889" t="s">
        <v>3748</v>
      </c>
      <c r="CI1889" t="s">
        <v>5075</v>
      </c>
      <c r="CJ1889" t="s">
        <v>919</v>
      </c>
      <c r="CU1889">
        <v>734</v>
      </c>
      <c r="CV1889">
        <v>729.9</v>
      </c>
      <c r="CW1889" t="s">
        <v>6306</v>
      </c>
      <c r="CX1889">
        <v>0</v>
      </c>
      <c r="CY1889" t="s">
        <v>677</v>
      </c>
      <c r="DB1889">
        <v>1</v>
      </c>
    </row>
    <row r="1890" spans="2:106" hidden="1">
      <c r="B1890">
        <v>76968</v>
      </c>
      <c r="C1890" t="s">
        <v>4197</v>
      </c>
      <c r="D1890" t="s">
        <v>592</v>
      </c>
      <c r="E1890" t="s">
        <v>3163</v>
      </c>
      <c r="F1890" t="s">
        <v>594</v>
      </c>
      <c r="G1890" t="s">
        <v>6307</v>
      </c>
      <c r="H1890">
        <v>11021</v>
      </c>
      <c r="I1890" t="s">
        <v>597</v>
      </c>
      <c r="J1890" t="s">
        <v>4199</v>
      </c>
      <c r="K1890">
        <v>3930</v>
      </c>
      <c r="L1890" t="s">
        <v>638</v>
      </c>
      <c r="M1890" t="s">
        <v>959</v>
      </c>
      <c r="N1890" t="s">
        <v>6305</v>
      </c>
      <c r="O1890" t="s">
        <v>6304</v>
      </c>
      <c r="P1890" t="s">
        <v>6308</v>
      </c>
      <c r="Q1890" t="s">
        <v>642</v>
      </c>
      <c r="R1890">
        <v>200</v>
      </c>
      <c r="S1890">
        <v>200</v>
      </c>
      <c r="T1890">
        <v>180</v>
      </c>
      <c r="U1890">
        <v>-7</v>
      </c>
      <c r="V1890">
        <v>-7</v>
      </c>
      <c r="W1890">
        <v>23</v>
      </c>
      <c r="Y1890" t="s">
        <v>4178</v>
      </c>
      <c r="Z1890" t="s">
        <v>607</v>
      </c>
      <c r="AA1890">
        <v>5.9999999999999995E-4</v>
      </c>
      <c r="AB1890">
        <v>1.9E-2</v>
      </c>
      <c r="AC1890">
        <v>1.34E-2</v>
      </c>
      <c r="AD1890" t="s">
        <v>607</v>
      </c>
      <c r="AE1890">
        <v>0.93700000000000006</v>
      </c>
      <c r="AF1890">
        <v>2.0299999999999999E-2</v>
      </c>
      <c r="AG1890">
        <v>4.4000000000000003E-3</v>
      </c>
      <c r="AH1890">
        <v>1.6000000000000001E-3</v>
      </c>
      <c r="AI1890">
        <v>1.1999999999999999E-3</v>
      </c>
      <c r="AJ1890">
        <v>6.9999999999999999E-4</v>
      </c>
      <c r="AK1890">
        <v>5.0000000000000001E-4</v>
      </c>
      <c r="AL1890">
        <v>6.9999999999999999E-4</v>
      </c>
      <c r="AM1890">
        <v>5.9999999999999995E-4</v>
      </c>
      <c r="AN1890">
        <v>0</v>
      </c>
      <c r="AO1890">
        <v>0</v>
      </c>
      <c r="AP1890">
        <v>0</v>
      </c>
      <c r="BK1890">
        <v>0</v>
      </c>
      <c r="BL1890">
        <v>0</v>
      </c>
      <c r="BM1890">
        <v>0</v>
      </c>
      <c r="BN1890">
        <v>0</v>
      </c>
      <c r="BO1890">
        <v>0</v>
      </c>
      <c r="BP1890">
        <v>0</v>
      </c>
      <c r="BQ1890">
        <v>0</v>
      </c>
      <c r="BR1890">
        <v>0</v>
      </c>
      <c r="BS1890">
        <v>0</v>
      </c>
      <c r="BT1890">
        <v>0</v>
      </c>
      <c r="BU1890">
        <v>0</v>
      </c>
      <c r="BV1890">
        <v>0.6</v>
      </c>
      <c r="BW1890">
        <v>0.73536000000000001</v>
      </c>
      <c r="BX1890">
        <v>17.3</v>
      </c>
      <c r="BY1890">
        <v>4608.3</v>
      </c>
      <c r="BZ1890">
        <v>195.3</v>
      </c>
      <c r="CB1890">
        <v>102.1</v>
      </c>
      <c r="CC1890">
        <v>3.5252481659999999</v>
      </c>
      <c r="CD1890">
        <v>3.522251705</v>
      </c>
      <c r="CE1890">
        <v>206.12</v>
      </c>
      <c r="CF1890" t="s">
        <v>609</v>
      </c>
      <c r="CG1890">
        <v>15</v>
      </c>
      <c r="CH1890" t="s">
        <v>6309</v>
      </c>
      <c r="CJ1890" t="s">
        <v>3053</v>
      </c>
      <c r="CU1890">
        <v>478.1</v>
      </c>
      <c r="CV1890">
        <v>473.9</v>
      </c>
      <c r="CW1890" t="s">
        <v>6310</v>
      </c>
      <c r="CX1890">
        <v>0</v>
      </c>
      <c r="CY1890" t="s">
        <v>677</v>
      </c>
      <c r="DB1890">
        <v>1</v>
      </c>
    </row>
    <row r="1891" spans="2:106" hidden="1">
      <c r="B1891">
        <v>76947</v>
      </c>
      <c r="C1891" t="s">
        <v>6311</v>
      </c>
      <c r="D1891" t="s">
        <v>592</v>
      </c>
      <c r="E1891" t="s">
        <v>3163</v>
      </c>
      <c r="F1891" t="s">
        <v>594</v>
      </c>
      <c r="G1891" t="s">
        <v>6312</v>
      </c>
      <c r="H1891">
        <v>13886</v>
      </c>
      <c r="I1891" t="s">
        <v>597</v>
      </c>
      <c r="J1891" t="s">
        <v>6313</v>
      </c>
      <c r="K1891">
        <v>17395</v>
      </c>
      <c r="L1891" t="s">
        <v>617</v>
      </c>
      <c r="M1891" t="s">
        <v>4169</v>
      </c>
      <c r="N1891" t="s">
        <v>6305</v>
      </c>
      <c r="O1891" t="s">
        <v>6304</v>
      </c>
      <c r="P1891" t="s">
        <v>6314</v>
      </c>
      <c r="Q1891" t="s">
        <v>823</v>
      </c>
      <c r="R1891">
        <v>400</v>
      </c>
      <c r="S1891">
        <v>400</v>
      </c>
      <c r="T1891">
        <v>382</v>
      </c>
      <c r="U1891">
        <v>11</v>
      </c>
      <c r="V1891">
        <v>11</v>
      </c>
      <c r="W1891">
        <v>23</v>
      </c>
      <c r="Y1891" t="s">
        <v>4178</v>
      </c>
      <c r="Z1891">
        <v>1E-4</v>
      </c>
      <c r="AA1891">
        <v>8.0000000000000004E-4</v>
      </c>
      <c r="AB1891">
        <v>1.7500000000000002E-2</v>
      </c>
      <c r="AC1891">
        <v>1.7999999999999999E-2</v>
      </c>
      <c r="AD1891" t="s">
        <v>607</v>
      </c>
      <c r="AE1891">
        <v>0.94789999999999996</v>
      </c>
      <c r="AF1891">
        <v>9.2999999999999992E-3</v>
      </c>
      <c r="AG1891">
        <v>2.2000000000000001E-3</v>
      </c>
      <c r="AH1891">
        <v>8.0000000000000004E-4</v>
      </c>
      <c r="AI1891">
        <v>5.9999999999999995E-4</v>
      </c>
      <c r="AJ1891">
        <v>5.9999999999999995E-4</v>
      </c>
      <c r="AK1891">
        <v>2.9999999999999997E-4</v>
      </c>
      <c r="AL1891">
        <v>8.0000000000000004E-4</v>
      </c>
      <c r="AM1891">
        <v>1.1000000000000001E-3</v>
      </c>
      <c r="AN1891">
        <v>0</v>
      </c>
      <c r="AO1891">
        <v>0</v>
      </c>
      <c r="AP1891">
        <v>0</v>
      </c>
      <c r="BK1891">
        <v>0</v>
      </c>
      <c r="BL1891">
        <v>0</v>
      </c>
      <c r="BM1891">
        <v>0</v>
      </c>
      <c r="BN1891">
        <v>0</v>
      </c>
      <c r="BO1891">
        <v>0</v>
      </c>
      <c r="BP1891">
        <v>0</v>
      </c>
      <c r="BQ1891">
        <v>0</v>
      </c>
      <c r="BR1891">
        <v>0</v>
      </c>
      <c r="BS1891">
        <v>0</v>
      </c>
      <c r="BT1891">
        <v>0</v>
      </c>
      <c r="BU1891">
        <v>0</v>
      </c>
      <c r="BV1891">
        <v>0.59499999999999997</v>
      </c>
      <c r="BW1891">
        <v>0.72923199999999999</v>
      </c>
      <c r="BX1891">
        <v>17.2</v>
      </c>
      <c r="BY1891">
        <v>4620.1000000000004</v>
      </c>
      <c r="BZ1891">
        <v>194</v>
      </c>
      <c r="CB1891">
        <v>107.3</v>
      </c>
      <c r="CC1891">
        <v>3.7047906780000002</v>
      </c>
      <c r="CD1891">
        <v>3.7016416059999999</v>
      </c>
      <c r="CE1891">
        <v>218.02</v>
      </c>
      <c r="CF1891" t="s">
        <v>609</v>
      </c>
      <c r="CG1891">
        <v>20</v>
      </c>
      <c r="CH1891" t="s">
        <v>6315</v>
      </c>
      <c r="CJ1891" t="s">
        <v>1058</v>
      </c>
      <c r="CU1891">
        <v>494.8</v>
      </c>
      <c r="CV1891">
        <v>489.6</v>
      </c>
      <c r="CW1891" t="s">
        <v>6316</v>
      </c>
      <c r="CX1891">
        <v>0</v>
      </c>
      <c r="CY1891" t="s">
        <v>677</v>
      </c>
      <c r="DB1891">
        <v>1</v>
      </c>
    </row>
    <row r="1892" spans="2:106" hidden="1">
      <c r="C1892" t="s">
        <v>6317</v>
      </c>
      <c r="D1892" t="s">
        <v>592</v>
      </c>
      <c r="E1892" t="s">
        <v>3163</v>
      </c>
      <c r="F1892" t="s">
        <v>594</v>
      </c>
      <c r="G1892" t="s">
        <v>6318</v>
      </c>
      <c r="H1892">
        <v>15178</v>
      </c>
      <c r="I1892" t="s">
        <v>597</v>
      </c>
      <c r="J1892" t="s">
        <v>6319</v>
      </c>
      <c r="K1892">
        <v>20226</v>
      </c>
      <c r="L1892" t="s">
        <v>617</v>
      </c>
      <c r="M1892" t="s">
        <v>4185</v>
      </c>
      <c r="N1892" t="s">
        <v>6305</v>
      </c>
      <c r="O1892" t="s">
        <v>6304</v>
      </c>
      <c r="P1892" t="s">
        <v>6314</v>
      </c>
      <c r="Q1892" t="s">
        <v>642</v>
      </c>
      <c r="R1892">
        <v>400</v>
      </c>
      <c r="S1892">
        <v>400</v>
      </c>
      <c r="T1892">
        <v>406</v>
      </c>
      <c r="U1892">
        <v>12</v>
      </c>
      <c r="V1892">
        <v>12</v>
      </c>
      <c r="W1892">
        <v>24</v>
      </c>
      <c r="Y1892" t="s">
        <v>4178</v>
      </c>
      <c r="Z1892">
        <v>1E-4</v>
      </c>
      <c r="AA1892">
        <v>8.0000000000000004E-4</v>
      </c>
      <c r="AB1892">
        <v>2.0400000000000001E-2</v>
      </c>
      <c r="AC1892">
        <v>1.8499999999999999E-2</v>
      </c>
      <c r="AD1892">
        <v>1E-4</v>
      </c>
      <c r="AE1892">
        <v>0.9425</v>
      </c>
      <c r="AF1892">
        <v>9.1000000000000004E-3</v>
      </c>
      <c r="AG1892">
        <v>3.2000000000000002E-3</v>
      </c>
      <c r="AH1892">
        <v>1.1000000000000001E-3</v>
      </c>
      <c r="AI1892">
        <v>8.0000000000000004E-4</v>
      </c>
      <c r="AJ1892">
        <v>6.9999999999999999E-4</v>
      </c>
      <c r="AK1892">
        <v>4.0000000000000002E-4</v>
      </c>
      <c r="AL1892">
        <v>1E-3</v>
      </c>
      <c r="AM1892">
        <v>1.2999999999999999E-3</v>
      </c>
      <c r="AN1892">
        <v>0</v>
      </c>
      <c r="AO1892">
        <v>0</v>
      </c>
      <c r="AP1892">
        <v>0</v>
      </c>
      <c r="BK1892">
        <v>0</v>
      </c>
      <c r="BL1892">
        <v>0</v>
      </c>
      <c r="BM1892">
        <v>0</v>
      </c>
      <c r="BN1892">
        <v>0</v>
      </c>
      <c r="BO1892">
        <v>0</v>
      </c>
      <c r="BP1892">
        <v>0</v>
      </c>
      <c r="BQ1892">
        <v>0</v>
      </c>
      <c r="BR1892">
        <v>0</v>
      </c>
      <c r="BS1892">
        <v>0</v>
      </c>
      <c r="BT1892">
        <v>0</v>
      </c>
      <c r="BU1892">
        <v>0</v>
      </c>
      <c r="BV1892">
        <v>0.6</v>
      </c>
      <c r="BW1892">
        <v>0.73536000000000001</v>
      </c>
      <c r="BX1892">
        <v>17.399999999999999</v>
      </c>
      <c r="BY1892">
        <v>4616.3999999999996</v>
      </c>
      <c r="BZ1892">
        <v>194.4</v>
      </c>
      <c r="CB1892">
        <v>107.4</v>
      </c>
      <c r="CC1892">
        <v>3.7082434179999999</v>
      </c>
      <c r="CD1892">
        <v>3.7050914110000002</v>
      </c>
      <c r="CE1892">
        <v>218.26</v>
      </c>
      <c r="CF1892" t="s">
        <v>609</v>
      </c>
      <c r="CG1892">
        <v>70</v>
      </c>
      <c r="CH1892" t="s">
        <v>6320</v>
      </c>
      <c r="CI1892" t="s">
        <v>157</v>
      </c>
      <c r="CJ1892" t="s">
        <v>6321</v>
      </c>
      <c r="CU1892">
        <v>508</v>
      </c>
      <c r="CV1892">
        <v>503</v>
      </c>
      <c r="CW1892" t="s">
        <v>6316</v>
      </c>
      <c r="CX1892">
        <v>0</v>
      </c>
      <c r="CY1892" t="s">
        <v>677</v>
      </c>
      <c r="DB1892">
        <v>1</v>
      </c>
    </row>
    <row r="1893" spans="2:106" hidden="1">
      <c r="B1893">
        <v>76951</v>
      </c>
      <c r="C1893" t="s">
        <v>4296</v>
      </c>
      <c r="D1893" t="s">
        <v>592</v>
      </c>
      <c r="E1893" t="s">
        <v>3163</v>
      </c>
      <c r="F1893" t="s">
        <v>594</v>
      </c>
      <c r="G1893" t="s">
        <v>6322</v>
      </c>
      <c r="H1893">
        <v>1493</v>
      </c>
      <c r="I1893" t="s">
        <v>597</v>
      </c>
      <c r="J1893" t="s">
        <v>4298</v>
      </c>
      <c r="K1893">
        <v>18706</v>
      </c>
      <c r="L1893" t="s">
        <v>617</v>
      </c>
      <c r="M1893" t="s">
        <v>4169</v>
      </c>
      <c r="N1893" t="s">
        <v>6305</v>
      </c>
      <c r="O1893" t="s">
        <v>6304</v>
      </c>
      <c r="P1893" t="s">
        <v>6308</v>
      </c>
      <c r="Q1893" t="s">
        <v>823</v>
      </c>
      <c r="R1893">
        <v>1000</v>
      </c>
      <c r="S1893">
        <v>1000</v>
      </c>
      <c r="T1893">
        <v>1008</v>
      </c>
      <c r="U1893">
        <v>-11</v>
      </c>
      <c r="V1893">
        <v>-11</v>
      </c>
      <c r="W1893">
        <v>23</v>
      </c>
      <c r="Y1893" t="s">
        <v>6323</v>
      </c>
      <c r="Z1893">
        <v>3.8699999999999998E-2</v>
      </c>
      <c r="AA1893">
        <v>8.9999999999999998E-4</v>
      </c>
      <c r="AB1893">
        <v>1.7000000000000001E-2</v>
      </c>
      <c r="AC1893">
        <v>6.9999999999999999E-4</v>
      </c>
      <c r="AD1893" t="s">
        <v>606</v>
      </c>
      <c r="AE1893">
        <v>0.93169999999999997</v>
      </c>
      <c r="AF1893">
        <v>7.4999999999999997E-3</v>
      </c>
      <c r="AG1893">
        <v>1.6999999999999999E-3</v>
      </c>
      <c r="AH1893">
        <v>5.9999999999999995E-4</v>
      </c>
      <c r="AI1893">
        <v>4.0000000000000002E-4</v>
      </c>
      <c r="AJ1893">
        <v>2.9999999999999997E-4</v>
      </c>
      <c r="AK1893">
        <v>1E-4</v>
      </c>
      <c r="AL1893">
        <v>2.0000000000000001E-4</v>
      </c>
      <c r="AM1893">
        <v>2.0000000000000001E-4</v>
      </c>
      <c r="AN1893">
        <v>0</v>
      </c>
      <c r="AO1893">
        <v>0</v>
      </c>
      <c r="AP1893">
        <v>0</v>
      </c>
      <c r="BK1893">
        <v>0</v>
      </c>
      <c r="BL1893">
        <v>0</v>
      </c>
      <c r="BM1893">
        <v>0</v>
      </c>
      <c r="BN1893">
        <v>0</v>
      </c>
      <c r="BO1893">
        <v>0</v>
      </c>
      <c r="BP1893">
        <v>0</v>
      </c>
      <c r="BQ1893">
        <v>0</v>
      </c>
      <c r="BR1893">
        <v>0</v>
      </c>
      <c r="BS1893">
        <v>0</v>
      </c>
      <c r="BT1893">
        <v>0</v>
      </c>
      <c r="BU1893">
        <v>0</v>
      </c>
      <c r="BV1893">
        <v>0.55200000000000005</v>
      </c>
      <c r="BW1893">
        <v>0.6765312</v>
      </c>
      <c r="BX1893">
        <v>16</v>
      </c>
      <c r="BY1893">
        <v>4448.3999999999996</v>
      </c>
      <c r="BZ1893">
        <v>185</v>
      </c>
      <c r="CB1893">
        <v>103.6</v>
      </c>
      <c r="CC1893">
        <v>3.5770392750000002</v>
      </c>
      <c r="CD1893">
        <v>3.5739987919999998</v>
      </c>
      <c r="CE1893">
        <v>210.65</v>
      </c>
      <c r="CF1893" t="s">
        <v>609</v>
      </c>
      <c r="CG1893">
        <v>0</v>
      </c>
      <c r="CH1893" t="s">
        <v>6324</v>
      </c>
      <c r="CJ1893" t="s">
        <v>1889</v>
      </c>
      <c r="CU1893">
        <v>493.6</v>
      </c>
      <c r="CV1893">
        <v>489</v>
      </c>
      <c r="CW1893" t="s">
        <v>6316</v>
      </c>
      <c r="CX1893">
        <v>0</v>
      </c>
      <c r="CY1893" t="s">
        <v>677</v>
      </c>
      <c r="DB1893">
        <v>1</v>
      </c>
    </row>
    <row r="1894" spans="2:106" hidden="1">
      <c r="B1894">
        <v>76943</v>
      </c>
      <c r="C1894" t="s">
        <v>4307</v>
      </c>
      <c r="D1894" t="s">
        <v>592</v>
      </c>
      <c r="E1894" t="s">
        <v>3163</v>
      </c>
      <c r="F1894" t="s">
        <v>594</v>
      </c>
      <c r="G1894" t="s">
        <v>6325</v>
      </c>
      <c r="H1894">
        <v>20666</v>
      </c>
      <c r="I1894" t="s">
        <v>597</v>
      </c>
      <c r="J1894" t="s">
        <v>4309</v>
      </c>
      <c r="K1894">
        <v>18609</v>
      </c>
      <c r="L1894" t="s">
        <v>617</v>
      </c>
      <c r="M1894" t="s">
        <v>6326</v>
      </c>
      <c r="N1894" t="s">
        <v>6305</v>
      </c>
      <c r="O1894" t="s">
        <v>6304</v>
      </c>
      <c r="P1894" t="s">
        <v>6308</v>
      </c>
      <c r="Q1894" t="s">
        <v>642</v>
      </c>
      <c r="R1894">
        <v>400</v>
      </c>
      <c r="S1894">
        <v>400</v>
      </c>
      <c r="T1894">
        <v>433</v>
      </c>
      <c r="U1894">
        <v>14</v>
      </c>
      <c r="V1894">
        <v>14</v>
      </c>
      <c r="W1894">
        <v>23</v>
      </c>
      <c r="Z1894" t="s">
        <v>607</v>
      </c>
      <c r="AA1894">
        <v>4.0000000000000002E-4</v>
      </c>
      <c r="AB1894">
        <v>0.01</v>
      </c>
      <c r="AC1894">
        <v>1.9699999999999999E-2</v>
      </c>
      <c r="AD1894" t="s">
        <v>607</v>
      </c>
      <c r="AE1894">
        <v>0.95299999999999996</v>
      </c>
      <c r="AF1894">
        <v>1.3299999999999999E-2</v>
      </c>
      <c r="AG1894">
        <v>1.6999999999999999E-3</v>
      </c>
      <c r="AH1894">
        <v>4.0000000000000002E-4</v>
      </c>
      <c r="AI1894">
        <v>2.9999999999999997E-4</v>
      </c>
      <c r="AJ1894">
        <v>2.0000000000000001E-4</v>
      </c>
      <c r="AK1894">
        <v>1E-4</v>
      </c>
      <c r="AL1894">
        <v>2.0000000000000001E-4</v>
      </c>
      <c r="AM1894">
        <v>6.9999999999999999E-4</v>
      </c>
      <c r="AN1894">
        <v>0</v>
      </c>
      <c r="AO1894">
        <v>0</v>
      </c>
      <c r="AP1894">
        <v>0</v>
      </c>
      <c r="BK1894">
        <v>0</v>
      </c>
      <c r="BL1894">
        <v>0</v>
      </c>
      <c r="BM1894">
        <v>0</v>
      </c>
      <c r="BN1894">
        <v>0</v>
      </c>
      <c r="BO1894">
        <v>0</v>
      </c>
      <c r="BP1894">
        <v>0</v>
      </c>
      <c r="BQ1894">
        <v>0</v>
      </c>
      <c r="BR1894">
        <v>0</v>
      </c>
      <c r="BS1894">
        <v>0</v>
      </c>
      <c r="BT1894">
        <v>0</v>
      </c>
      <c r="BU1894">
        <v>0</v>
      </c>
      <c r="BV1894">
        <v>0.59099999999999997</v>
      </c>
      <c r="BW1894">
        <v>0.72432960000000002</v>
      </c>
      <c r="BX1894">
        <v>17.100000000000001</v>
      </c>
      <c r="BY1894">
        <v>4640.2</v>
      </c>
      <c r="BZ1894">
        <v>194.5</v>
      </c>
      <c r="CB1894">
        <v>108</v>
      </c>
      <c r="CC1894">
        <v>3.728959862</v>
      </c>
      <c r="CD1894">
        <v>3.7257902459999999</v>
      </c>
      <c r="CE1894">
        <v>218.64</v>
      </c>
      <c r="CF1894" t="s">
        <v>609</v>
      </c>
      <c r="CG1894">
        <v>20</v>
      </c>
      <c r="CH1894" t="s">
        <v>6327</v>
      </c>
      <c r="CJ1894" t="s">
        <v>1895</v>
      </c>
      <c r="CL1894">
        <v>1558</v>
      </c>
      <c r="CM1894">
        <v>1963</v>
      </c>
      <c r="CU1894">
        <v>479.2</v>
      </c>
      <c r="CV1894">
        <v>474.7</v>
      </c>
      <c r="CW1894" t="s">
        <v>6316</v>
      </c>
      <c r="CX1894">
        <v>0</v>
      </c>
      <c r="CY1894" t="s">
        <v>677</v>
      </c>
      <c r="DB1894">
        <v>1</v>
      </c>
    </row>
    <row r="1895" spans="2:106" hidden="1">
      <c r="B1895">
        <v>76676</v>
      </c>
      <c r="C1895" t="s">
        <v>2384</v>
      </c>
      <c r="D1895" t="s">
        <v>592</v>
      </c>
      <c r="E1895" t="s">
        <v>3163</v>
      </c>
      <c r="F1895" t="s">
        <v>594</v>
      </c>
      <c r="G1895" t="s">
        <v>6328</v>
      </c>
      <c r="H1895">
        <v>16635</v>
      </c>
      <c r="I1895" t="s">
        <v>597</v>
      </c>
      <c r="J1895" t="s">
        <v>1034</v>
      </c>
      <c r="K1895">
        <v>17056</v>
      </c>
      <c r="L1895" t="s">
        <v>617</v>
      </c>
      <c r="M1895" t="s">
        <v>6329</v>
      </c>
      <c r="N1895" t="s">
        <v>6305</v>
      </c>
      <c r="O1895" t="s">
        <v>6303</v>
      </c>
      <c r="P1895" t="s">
        <v>6308</v>
      </c>
      <c r="Q1895" t="s">
        <v>642</v>
      </c>
      <c r="R1895">
        <v>500</v>
      </c>
      <c r="S1895">
        <v>500</v>
      </c>
      <c r="T1895">
        <v>506</v>
      </c>
      <c r="U1895">
        <v>22</v>
      </c>
      <c r="V1895">
        <v>22</v>
      </c>
      <c r="W1895">
        <v>23</v>
      </c>
      <c r="Y1895" t="s">
        <v>4141</v>
      </c>
      <c r="Z1895" t="s">
        <v>606</v>
      </c>
      <c r="AA1895">
        <v>1E-4</v>
      </c>
      <c r="AB1895">
        <v>2.0999999999999999E-3</v>
      </c>
      <c r="AC1895">
        <v>0.1255</v>
      </c>
      <c r="AD1895" t="s">
        <v>606</v>
      </c>
      <c r="AE1895">
        <v>0.87060000000000004</v>
      </c>
      <c r="AF1895">
        <v>8.9999999999999998E-4</v>
      </c>
      <c r="AG1895">
        <v>5.9999999999999995E-4</v>
      </c>
      <c r="AH1895">
        <v>1E-4</v>
      </c>
      <c r="AI1895" t="s">
        <v>607</v>
      </c>
      <c r="AJ1895" t="s">
        <v>607</v>
      </c>
      <c r="AK1895" t="s">
        <v>607</v>
      </c>
      <c r="AL1895">
        <v>1E-4</v>
      </c>
      <c r="AM1895">
        <v>0</v>
      </c>
      <c r="AN1895">
        <v>0</v>
      </c>
      <c r="AO1895">
        <v>0</v>
      </c>
      <c r="AP1895">
        <v>0</v>
      </c>
      <c r="BK1895">
        <v>0</v>
      </c>
      <c r="BL1895">
        <v>0</v>
      </c>
      <c r="BM1895">
        <v>0</v>
      </c>
      <c r="BN1895">
        <v>0</v>
      </c>
      <c r="BO1895">
        <v>0</v>
      </c>
      <c r="BP1895">
        <v>0</v>
      </c>
      <c r="BQ1895">
        <v>0</v>
      </c>
      <c r="BR1895">
        <v>0</v>
      </c>
      <c r="BS1895">
        <v>0</v>
      </c>
      <c r="BT1895">
        <v>0</v>
      </c>
      <c r="BU1895">
        <v>0</v>
      </c>
      <c r="BV1895">
        <v>0.67900000000000005</v>
      </c>
      <c r="BW1895">
        <v>0.83218239999999999</v>
      </c>
      <c r="BX1895">
        <v>19.600000000000001</v>
      </c>
      <c r="BY1895">
        <v>4944.3999999999996</v>
      </c>
      <c r="BZ1895">
        <v>205</v>
      </c>
      <c r="CB1895">
        <v>120.4</v>
      </c>
      <c r="CC1895">
        <v>4.1570996979999997</v>
      </c>
      <c r="CD1895">
        <v>4.1535661629999998</v>
      </c>
      <c r="CE1895">
        <v>243.64</v>
      </c>
      <c r="CF1895" t="s">
        <v>609</v>
      </c>
      <c r="CG1895">
        <v>0</v>
      </c>
      <c r="CH1895" t="s">
        <v>6330</v>
      </c>
      <c r="CI1895" t="s">
        <v>157</v>
      </c>
      <c r="CJ1895" t="s">
        <v>1037</v>
      </c>
      <c r="CL1895">
        <v>1825.8</v>
      </c>
      <c r="CM1895">
        <v>1835.6</v>
      </c>
      <c r="CP1895" t="s">
        <v>157</v>
      </c>
      <c r="CQ1895" t="s">
        <v>157</v>
      </c>
      <c r="CU1895">
        <v>664.3</v>
      </c>
      <c r="CV1895">
        <v>660.7</v>
      </c>
      <c r="CW1895" t="s">
        <v>6331</v>
      </c>
      <c r="CX1895">
        <v>0</v>
      </c>
      <c r="CY1895" t="s">
        <v>677</v>
      </c>
      <c r="DB1895">
        <v>1</v>
      </c>
    </row>
    <row r="1896" spans="2:106" hidden="1">
      <c r="B1896">
        <v>76672</v>
      </c>
      <c r="C1896" t="s">
        <v>2777</v>
      </c>
      <c r="D1896" t="s">
        <v>592</v>
      </c>
      <c r="E1896" t="s">
        <v>3163</v>
      </c>
      <c r="F1896" t="s">
        <v>594</v>
      </c>
      <c r="G1896" t="s">
        <v>6332</v>
      </c>
      <c r="H1896">
        <v>20201</v>
      </c>
      <c r="I1896" t="s">
        <v>597</v>
      </c>
      <c r="J1896" t="s">
        <v>1062</v>
      </c>
      <c r="K1896">
        <v>15238</v>
      </c>
      <c r="L1896" t="s">
        <v>617</v>
      </c>
      <c r="M1896" t="s">
        <v>6333</v>
      </c>
      <c r="N1896" t="s">
        <v>6305</v>
      </c>
      <c r="O1896" t="s">
        <v>6303</v>
      </c>
      <c r="P1896" t="s">
        <v>6314</v>
      </c>
      <c r="Q1896" t="s">
        <v>1063</v>
      </c>
      <c r="R1896">
        <v>950</v>
      </c>
      <c r="S1896">
        <v>950</v>
      </c>
      <c r="T1896">
        <v>973</v>
      </c>
      <c r="U1896">
        <v>16</v>
      </c>
      <c r="V1896">
        <v>16</v>
      </c>
      <c r="W1896">
        <v>23</v>
      </c>
      <c r="Z1896" t="s">
        <v>607</v>
      </c>
      <c r="AA1896">
        <v>1E-4</v>
      </c>
      <c r="AB1896">
        <v>2.3E-3</v>
      </c>
      <c r="AC1896">
        <v>0.10539999999999999</v>
      </c>
      <c r="AD1896" t="s">
        <v>607</v>
      </c>
      <c r="AE1896">
        <v>0.89080000000000004</v>
      </c>
      <c r="AF1896">
        <v>8.9999999999999998E-4</v>
      </c>
      <c r="AG1896">
        <v>4.0000000000000002E-4</v>
      </c>
      <c r="AH1896">
        <v>1E-4</v>
      </c>
      <c r="AI1896" t="s">
        <v>607</v>
      </c>
      <c r="AJ1896" t="s">
        <v>607</v>
      </c>
      <c r="AK1896" t="s">
        <v>606</v>
      </c>
      <c r="AL1896">
        <v>0</v>
      </c>
      <c r="AM1896">
        <v>0</v>
      </c>
      <c r="AN1896">
        <v>0</v>
      </c>
      <c r="AO1896">
        <v>0</v>
      </c>
      <c r="AP1896">
        <v>0</v>
      </c>
      <c r="BK1896">
        <v>0</v>
      </c>
      <c r="BL1896">
        <v>0</v>
      </c>
      <c r="BM1896">
        <v>0</v>
      </c>
      <c r="BN1896">
        <v>0</v>
      </c>
      <c r="BO1896">
        <v>0</v>
      </c>
      <c r="BP1896">
        <v>0</v>
      </c>
      <c r="BQ1896">
        <v>0</v>
      </c>
      <c r="BR1896">
        <v>0</v>
      </c>
      <c r="BS1896">
        <v>0</v>
      </c>
      <c r="BT1896">
        <v>0</v>
      </c>
      <c r="BU1896">
        <v>0</v>
      </c>
      <c r="BV1896">
        <v>0.65900000000000003</v>
      </c>
      <c r="BW1896">
        <v>0.80767040000000001</v>
      </c>
      <c r="BX1896">
        <v>19.100000000000001</v>
      </c>
      <c r="BY1896">
        <v>4888.6000000000004</v>
      </c>
      <c r="BZ1896">
        <v>202.6</v>
      </c>
      <c r="CB1896">
        <v>115</v>
      </c>
      <c r="CC1896">
        <v>3.9706517049999999</v>
      </c>
      <c r="CD1896">
        <v>3.9672766510000002</v>
      </c>
      <c r="CE1896">
        <v>232.46</v>
      </c>
      <c r="CF1896" t="s">
        <v>609</v>
      </c>
      <c r="CG1896">
        <v>10</v>
      </c>
      <c r="CH1896" t="s">
        <v>6334</v>
      </c>
      <c r="CI1896" t="s">
        <v>157</v>
      </c>
      <c r="CJ1896" t="s">
        <v>1065</v>
      </c>
      <c r="CL1896">
        <v>508.5</v>
      </c>
      <c r="CM1896">
        <v>511</v>
      </c>
      <c r="CP1896" t="s">
        <v>157</v>
      </c>
      <c r="CQ1896" t="s">
        <v>157</v>
      </c>
      <c r="CU1896">
        <v>612.9</v>
      </c>
      <c r="CV1896">
        <v>607.79999999999995</v>
      </c>
      <c r="CW1896" t="s">
        <v>6331</v>
      </c>
      <c r="CX1896">
        <v>0</v>
      </c>
      <c r="CY1896" t="s">
        <v>677</v>
      </c>
      <c r="DB1896">
        <v>1</v>
      </c>
    </row>
    <row r="1897" spans="2:106" hidden="1">
      <c r="C1897" t="s">
        <v>2769</v>
      </c>
      <c r="D1897" t="s">
        <v>592</v>
      </c>
      <c r="E1897" t="s">
        <v>3163</v>
      </c>
      <c r="F1897" t="s">
        <v>594</v>
      </c>
      <c r="G1897" t="s">
        <v>6335</v>
      </c>
      <c r="H1897">
        <v>6934</v>
      </c>
      <c r="I1897" t="s">
        <v>597</v>
      </c>
      <c r="J1897" t="s">
        <v>1040</v>
      </c>
      <c r="K1897">
        <v>17057</v>
      </c>
      <c r="L1897" t="s">
        <v>654</v>
      </c>
      <c r="M1897" t="s">
        <v>1024</v>
      </c>
      <c r="N1897" t="s">
        <v>6305</v>
      </c>
      <c r="O1897" t="s">
        <v>6303</v>
      </c>
      <c r="P1897" t="s">
        <v>6314</v>
      </c>
      <c r="Q1897" t="s">
        <v>1063</v>
      </c>
      <c r="R1897">
        <v>200</v>
      </c>
      <c r="S1897">
        <v>200</v>
      </c>
      <c r="T1897">
        <v>200</v>
      </c>
      <c r="U1897">
        <v>6</v>
      </c>
      <c r="V1897">
        <v>6</v>
      </c>
      <c r="W1897">
        <v>23</v>
      </c>
      <c r="Z1897" t="s">
        <v>606</v>
      </c>
      <c r="AA1897">
        <v>1E-4</v>
      </c>
      <c r="AB1897">
        <v>1.9E-3</v>
      </c>
      <c r="AC1897">
        <v>0.1134</v>
      </c>
      <c r="AD1897" t="s">
        <v>607</v>
      </c>
      <c r="AE1897">
        <v>0.88349999999999995</v>
      </c>
      <c r="AF1897">
        <v>6.9999999999999999E-4</v>
      </c>
      <c r="AG1897">
        <v>2.9999999999999997E-4</v>
      </c>
      <c r="AH1897">
        <v>1E-4</v>
      </c>
      <c r="AI1897" t="s">
        <v>607</v>
      </c>
      <c r="AJ1897" t="s">
        <v>607</v>
      </c>
      <c r="AK1897" t="s">
        <v>606</v>
      </c>
      <c r="AL1897">
        <v>0</v>
      </c>
      <c r="AM1897">
        <v>0</v>
      </c>
      <c r="AN1897">
        <v>0</v>
      </c>
      <c r="AO1897">
        <v>0</v>
      </c>
      <c r="AP1897">
        <v>0</v>
      </c>
      <c r="BK1897">
        <v>0</v>
      </c>
      <c r="BL1897">
        <v>0</v>
      </c>
      <c r="BM1897">
        <v>0</v>
      </c>
      <c r="BN1897">
        <v>0</v>
      </c>
      <c r="BO1897">
        <v>0</v>
      </c>
      <c r="BP1897">
        <v>0</v>
      </c>
      <c r="BQ1897">
        <v>0</v>
      </c>
      <c r="BR1897">
        <v>0</v>
      </c>
      <c r="BS1897">
        <v>0</v>
      </c>
      <c r="BT1897">
        <v>0</v>
      </c>
      <c r="BU1897">
        <v>0</v>
      </c>
      <c r="BV1897">
        <v>0.66600000000000004</v>
      </c>
      <c r="BW1897">
        <v>0.81624960000000002</v>
      </c>
      <c r="BX1897">
        <v>19.3</v>
      </c>
      <c r="BY1897">
        <v>4911.1000000000004</v>
      </c>
      <c r="BZ1897">
        <v>203.5</v>
      </c>
      <c r="CB1897">
        <v>114.9</v>
      </c>
      <c r="CC1897">
        <v>3.967198964</v>
      </c>
      <c r="CD1897">
        <v>3.9638268449999998</v>
      </c>
      <c r="CE1897">
        <v>233.61</v>
      </c>
      <c r="CF1897" t="s">
        <v>609</v>
      </c>
      <c r="CG1897">
        <v>2</v>
      </c>
      <c r="CH1897" t="s">
        <v>6336</v>
      </c>
      <c r="CI1897" t="s">
        <v>157</v>
      </c>
      <c r="CJ1897" t="s">
        <v>1042</v>
      </c>
      <c r="CL1897">
        <v>524.5</v>
      </c>
      <c r="CM1897">
        <v>526.5</v>
      </c>
      <c r="CP1897" t="s">
        <v>157</v>
      </c>
      <c r="CQ1897" t="s">
        <v>157</v>
      </c>
      <c r="CU1897">
        <v>618.20000000000005</v>
      </c>
      <c r="CV1897">
        <v>614.70000000000005</v>
      </c>
      <c r="CW1897" t="s">
        <v>6331</v>
      </c>
      <c r="CX1897">
        <v>0</v>
      </c>
      <c r="CY1897" t="s">
        <v>677</v>
      </c>
      <c r="DB1897">
        <v>1</v>
      </c>
    </row>
    <row r="1898" spans="2:106" hidden="1">
      <c r="B1898">
        <v>76699</v>
      </c>
      <c r="C1898" t="s">
        <v>4436</v>
      </c>
      <c r="D1898" t="s">
        <v>592</v>
      </c>
      <c r="E1898" t="s">
        <v>3163</v>
      </c>
      <c r="F1898" t="s">
        <v>594</v>
      </c>
      <c r="G1898" t="s">
        <v>6337</v>
      </c>
      <c r="H1898">
        <v>1629</v>
      </c>
      <c r="I1898" t="s">
        <v>597</v>
      </c>
      <c r="J1898" t="s">
        <v>3234</v>
      </c>
      <c r="K1898">
        <v>12852</v>
      </c>
      <c r="L1898" t="s">
        <v>654</v>
      </c>
      <c r="M1898" t="s">
        <v>4169</v>
      </c>
      <c r="N1898" t="s">
        <v>6305</v>
      </c>
      <c r="O1898" t="s">
        <v>6303</v>
      </c>
      <c r="P1898" t="s">
        <v>6308</v>
      </c>
      <c r="Q1898" t="s">
        <v>642</v>
      </c>
      <c r="R1898">
        <v>200</v>
      </c>
      <c r="S1898">
        <v>200</v>
      </c>
      <c r="T1898">
        <v>180</v>
      </c>
      <c r="U1898">
        <v>16</v>
      </c>
      <c r="V1898">
        <v>16</v>
      </c>
      <c r="W1898">
        <v>23</v>
      </c>
      <c r="Y1898" t="s">
        <v>4424</v>
      </c>
      <c r="Z1898" t="s">
        <v>607</v>
      </c>
      <c r="AA1898">
        <v>8.0000000000000004E-4</v>
      </c>
      <c r="AB1898">
        <v>1.4200000000000001E-2</v>
      </c>
      <c r="AC1898">
        <v>1.8499999999999999E-2</v>
      </c>
      <c r="AD1898" t="s">
        <v>607</v>
      </c>
      <c r="AE1898">
        <v>0.95760000000000001</v>
      </c>
      <c r="AF1898">
        <v>4.1000000000000003E-3</v>
      </c>
      <c r="AG1898">
        <v>5.0000000000000001E-4</v>
      </c>
      <c r="AH1898">
        <v>1E-4</v>
      </c>
      <c r="AI1898">
        <v>2.0000000000000001E-4</v>
      </c>
      <c r="AJ1898">
        <v>6.9999999999999999E-4</v>
      </c>
      <c r="AK1898">
        <v>6.9999999999999999E-4</v>
      </c>
      <c r="AL1898">
        <v>1.1999999999999999E-3</v>
      </c>
      <c r="AM1898">
        <v>1.4E-3</v>
      </c>
      <c r="AN1898">
        <v>0</v>
      </c>
      <c r="AO1898">
        <v>0</v>
      </c>
      <c r="AP1898">
        <v>0</v>
      </c>
      <c r="BK1898">
        <v>0</v>
      </c>
      <c r="BL1898">
        <v>0</v>
      </c>
      <c r="BM1898">
        <v>0</v>
      </c>
      <c r="BN1898">
        <v>0</v>
      </c>
      <c r="BO1898">
        <v>0</v>
      </c>
      <c r="BP1898">
        <v>0</v>
      </c>
      <c r="BQ1898">
        <v>0</v>
      </c>
      <c r="BR1898">
        <v>0</v>
      </c>
      <c r="BS1898">
        <v>0</v>
      </c>
      <c r="BT1898">
        <v>0</v>
      </c>
      <c r="BU1898">
        <v>0</v>
      </c>
      <c r="BV1898">
        <v>0.59199999999999997</v>
      </c>
      <c r="BW1898">
        <v>0.72555519999999996</v>
      </c>
      <c r="BX1898">
        <v>17.100000000000001</v>
      </c>
      <c r="BY1898">
        <v>4623.6000000000004</v>
      </c>
      <c r="BZ1898">
        <v>193.6</v>
      </c>
      <c r="CB1898">
        <v>109.1</v>
      </c>
      <c r="CC1898">
        <v>3.7669400089999998</v>
      </c>
      <c r="CD1898">
        <v>3.7637381099999998</v>
      </c>
      <c r="CE1898">
        <v>222.06</v>
      </c>
      <c r="CF1898" t="s">
        <v>609</v>
      </c>
      <c r="CG1898">
        <v>20</v>
      </c>
      <c r="CH1898" t="s">
        <v>6338</v>
      </c>
      <c r="CJ1898" t="s">
        <v>3237</v>
      </c>
      <c r="CU1898">
        <v>563.20000000000005</v>
      </c>
      <c r="CV1898">
        <v>558.6</v>
      </c>
      <c r="CW1898" t="s">
        <v>6331</v>
      </c>
      <c r="CX1898">
        <v>0</v>
      </c>
      <c r="CY1898" t="s">
        <v>677</v>
      </c>
      <c r="DB1898">
        <v>1</v>
      </c>
    </row>
    <row r="1899" spans="2:106" hidden="1">
      <c r="B1899">
        <v>76657</v>
      </c>
      <c r="C1899" t="s">
        <v>6339</v>
      </c>
      <c r="D1899" t="s">
        <v>592</v>
      </c>
      <c r="E1899" t="s">
        <v>3163</v>
      </c>
      <c r="F1899" t="s">
        <v>594</v>
      </c>
      <c r="G1899" t="s">
        <v>6340</v>
      </c>
      <c r="H1899">
        <v>5904</v>
      </c>
      <c r="I1899" t="s">
        <v>597</v>
      </c>
      <c r="J1899" t="s">
        <v>1611</v>
      </c>
      <c r="K1899">
        <v>18616</v>
      </c>
      <c r="L1899" t="s">
        <v>617</v>
      </c>
      <c r="M1899" t="s">
        <v>6341</v>
      </c>
      <c r="N1899" t="s">
        <v>6305</v>
      </c>
      <c r="O1899" t="s">
        <v>6303</v>
      </c>
      <c r="P1899" t="s">
        <v>6308</v>
      </c>
      <c r="Q1899" t="s">
        <v>642</v>
      </c>
      <c r="R1899">
        <v>200</v>
      </c>
      <c r="S1899">
        <v>200</v>
      </c>
      <c r="T1899">
        <v>213</v>
      </c>
      <c r="U1899">
        <v>9</v>
      </c>
      <c r="V1899">
        <v>9</v>
      </c>
      <c r="W1899">
        <v>23</v>
      </c>
      <c r="Z1899" t="s">
        <v>607</v>
      </c>
      <c r="AA1899">
        <v>1E-4</v>
      </c>
      <c r="AB1899">
        <v>1.4E-3</v>
      </c>
      <c r="AC1899">
        <v>0.1125</v>
      </c>
      <c r="AD1899" t="s">
        <v>607</v>
      </c>
      <c r="AE1899">
        <v>0.88460000000000005</v>
      </c>
      <c r="AF1899">
        <v>6.9999999999999999E-4</v>
      </c>
      <c r="AG1899">
        <v>5.9999999999999995E-4</v>
      </c>
      <c r="AH1899">
        <v>1E-4</v>
      </c>
      <c r="AI1899" t="s">
        <v>607</v>
      </c>
      <c r="AJ1899" t="s">
        <v>607</v>
      </c>
      <c r="AK1899" t="s">
        <v>606</v>
      </c>
      <c r="AL1899">
        <v>0</v>
      </c>
      <c r="AM1899">
        <v>0</v>
      </c>
      <c r="AN1899">
        <v>0</v>
      </c>
      <c r="AO1899">
        <v>0</v>
      </c>
      <c r="AP1899">
        <v>0</v>
      </c>
      <c r="BK1899">
        <v>0</v>
      </c>
      <c r="BL1899">
        <v>0</v>
      </c>
      <c r="BM1899">
        <v>0</v>
      </c>
      <c r="BN1899">
        <v>0</v>
      </c>
      <c r="BO1899">
        <v>0</v>
      </c>
      <c r="BP1899">
        <v>0</v>
      </c>
      <c r="BQ1899">
        <v>0</v>
      </c>
      <c r="BR1899">
        <v>0</v>
      </c>
      <c r="BS1899">
        <v>0</v>
      </c>
      <c r="BT1899">
        <v>0</v>
      </c>
      <c r="BU1899">
        <v>0</v>
      </c>
      <c r="BV1899">
        <v>0.66600000000000004</v>
      </c>
      <c r="BW1899">
        <v>0.81624960000000002</v>
      </c>
      <c r="BX1899">
        <v>19.2</v>
      </c>
      <c r="BY1899">
        <v>4909.3999999999996</v>
      </c>
      <c r="BZ1899">
        <v>203.5</v>
      </c>
      <c r="CB1899">
        <v>113.2</v>
      </c>
      <c r="CC1899">
        <v>3.9085023739999998</v>
      </c>
      <c r="CD1899">
        <v>3.9051801469999998</v>
      </c>
      <c r="CE1899">
        <v>228.81</v>
      </c>
      <c r="CF1899" t="s">
        <v>609</v>
      </c>
      <c r="CG1899">
        <v>10</v>
      </c>
      <c r="CH1899" t="s">
        <v>6342</v>
      </c>
      <c r="CJ1899" t="s">
        <v>1614</v>
      </c>
      <c r="CL1899">
        <v>492.6</v>
      </c>
      <c r="CM1899">
        <v>494.6</v>
      </c>
      <c r="CU1899">
        <v>582.70000000000005</v>
      </c>
      <c r="CV1899">
        <v>578.79999999999995</v>
      </c>
      <c r="CW1899" t="s">
        <v>6331</v>
      </c>
      <c r="CX1899">
        <v>0</v>
      </c>
      <c r="CY1899" t="s">
        <v>677</v>
      </c>
      <c r="DB1899">
        <v>1</v>
      </c>
    </row>
    <row r="1900" spans="2:106" hidden="1">
      <c r="B1900">
        <v>76891</v>
      </c>
      <c r="C1900" t="s">
        <v>6343</v>
      </c>
      <c r="D1900" t="s">
        <v>592</v>
      </c>
      <c r="E1900" t="s">
        <v>3163</v>
      </c>
      <c r="F1900" t="s">
        <v>594</v>
      </c>
      <c r="G1900" t="s">
        <v>6344</v>
      </c>
      <c r="H1900">
        <v>16716</v>
      </c>
      <c r="I1900" t="s">
        <v>616</v>
      </c>
      <c r="J1900" t="s">
        <v>4330</v>
      </c>
      <c r="L1900" t="s">
        <v>638</v>
      </c>
      <c r="M1900" t="s">
        <v>1096</v>
      </c>
      <c r="N1900" t="s">
        <v>6305</v>
      </c>
      <c r="O1900" t="s">
        <v>6304</v>
      </c>
      <c r="P1900" t="s">
        <v>6314</v>
      </c>
      <c r="Q1900" t="s">
        <v>6345</v>
      </c>
      <c r="R1900">
        <v>450</v>
      </c>
      <c r="S1900">
        <v>450</v>
      </c>
      <c r="T1900">
        <v>455</v>
      </c>
      <c r="U1900">
        <v>9</v>
      </c>
      <c r="V1900">
        <v>9</v>
      </c>
      <c r="W1900">
        <v>23</v>
      </c>
      <c r="Y1900" t="s">
        <v>4178</v>
      </c>
      <c r="Z1900" t="s">
        <v>607</v>
      </c>
      <c r="AA1900">
        <v>5.0000000000000001E-4</v>
      </c>
      <c r="AB1900">
        <v>1.35E-2</v>
      </c>
      <c r="AC1900">
        <v>1.6799999999999999E-2</v>
      </c>
      <c r="AD1900" t="s">
        <v>607</v>
      </c>
      <c r="AE1900">
        <v>0.95040000000000002</v>
      </c>
      <c r="AF1900">
        <v>1.49E-2</v>
      </c>
      <c r="AG1900">
        <v>1.9E-3</v>
      </c>
      <c r="AH1900">
        <v>5.0000000000000001E-4</v>
      </c>
      <c r="AI1900">
        <v>2.9999999999999997E-4</v>
      </c>
      <c r="AJ1900">
        <v>1E-4</v>
      </c>
      <c r="AK1900">
        <v>1E-4</v>
      </c>
      <c r="AL1900">
        <v>1.2E-4</v>
      </c>
      <c r="AM1900">
        <v>5.0000000000000002E-5</v>
      </c>
      <c r="AN1900">
        <v>4.4000000000000002E-4</v>
      </c>
      <c r="AO1900">
        <v>1.9000000000000001E-4</v>
      </c>
      <c r="AP1900">
        <v>0</v>
      </c>
      <c r="AQ1900" t="s">
        <v>607</v>
      </c>
      <c r="AR1900" t="s">
        <v>606</v>
      </c>
      <c r="AS1900" t="s">
        <v>606</v>
      </c>
      <c r="AT1900" t="s">
        <v>606</v>
      </c>
      <c r="AU1900" t="s">
        <v>606</v>
      </c>
      <c r="BK1900">
        <v>2.0000000000000002E-5</v>
      </c>
      <c r="BL1900">
        <v>2.0000000000000002E-5</v>
      </c>
      <c r="BM1900">
        <v>1.0000000000000001E-5</v>
      </c>
      <c r="BN1900">
        <v>0</v>
      </c>
      <c r="BO1900">
        <v>0</v>
      </c>
      <c r="BP1900">
        <v>1.0000000000000001E-5</v>
      </c>
      <c r="BQ1900">
        <v>0</v>
      </c>
      <c r="BR1900">
        <v>6.0000000000000002E-5</v>
      </c>
      <c r="BS1900">
        <v>1.0000000000000001E-5</v>
      </c>
      <c r="BT1900">
        <v>2.0000000000000002E-5</v>
      </c>
      <c r="BU1900">
        <v>5.0000000000000002E-5</v>
      </c>
      <c r="BV1900">
        <v>0.59</v>
      </c>
      <c r="BW1900">
        <v>0.72310399999999997</v>
      </c>
      <c r="BX1900">
        <v>17.100000000000001</v>
      </c>
      <c r="BY1900">
        <v>4628</v>
      </c>
      <c r="BZ1900">
        <v>194.2</v>
      </c>
      <c r="CB1900">
        <v>111.5</v>
      </c>
      <c r="CC1900">
        <v>3.8498057829999999</v>
      </c>
      <c r="CD1900">
        <v>3.8465334480000002</v>
      </c>
      <c r="CE1900">
        <v>226.42</v>
      </c>
      <c r="CF1900" t="s">
        <v>609</v>
      </c>
      <c r="CG1900">
        <v>10</v>
      </c>
      <c r="CH1900" t="s">
        <v>6346</v>
      </c>
      <c r="CI1900" t="s">
        <v>157</v>
      </c>
      <c r="CJ1900" t="s">
        <v>1910</v>
      </c>
      <c r="CL1900">
        <v>1430</v>
      </c>
      <c r="CM1900">
        <v>1964</v>
      </c>
      <c r="CU1900">
        <v>470.3</v>
      </c>
      <c r="CV1900">
        <v>466</v>
      </c>
      <c r="CW1900" t="s">
        <v>6347</v>
      </c>
      <c r="CX1900">
        <v>0</v>
      </c>
      <c r="CY1900" t="s">
        <v>677</v>
      </c>
      <c r="DB1900">
        <v>1</v>
      </c>
    </row>
    <row r="1901" spans="2:106" hidden="1">
      <c r="B1901">
        <v>76915</v>
      </c>
      <c r="C1901" t="s">
        <v>6348</v>
      </c>
      <c r="D1901" t="s">
        <v>592</v>
      </c>
      <c r="E1901" t="s">
        <v>3163</v>
      </c>
      <c r="F1901" t="s">
        <v>594</v>
      </c>
      <c r="G1901" t="s">
        <v>6349</v>
      </c>
      <c r="H1901">
        <v>15959</v>
      </c>
      <c r="I1901" t="s">
        <v>597</v>
      </c>
      <c r="J1901" t="s">
        <v>4326</v>
      </c>
      <c r="K1901">
        <v>20225</v>
      </c>
      <c r="L1901" t="s">
        <v>617</v>
      </c>
      <c r="M1901" t="s">
        <v>6350</v>
      </c>
      <c r="N1901" t="s">
        <v>6305</v>
      </c>
      <c r="O1901" t="s">
        <v>6304</v>
      </c>
      <c r="P1901" t="s">
        <v>6314</v>
      </c>
      <c r="Q1901" t="s">
        <v>642</v>
      </c>
      <c r="R1901">
        <v>450</v>
      </c>
      <c r="S1901">
        <v>450</v>
      </c>
      <c r="T1901">
        <v>443</v>
      </c>
      <c r="U1901">
        <v>8</v>
      </c>
      <c r="V1901">
        <v>8</v>
      </c>
      <c r="W1901">
        <v>23</v>
      </c>
      <c r="Y1901" t="s">
        <v>4178</v>
      </c>
      <c r="Z1901" t="s">
        <v>607</v>
      </c>
      <c r="AA1901">
        <v>4.0000000000000002E-4</v>
      </c>
      <c r="AB1901">
        <v>9.5999999999999992E-3</v>
      </c>
      <c r="AC1901">
        <v>1.8800000000000001E-2</v>
      </c>
      <c r="AD1901" t="s">
        <v>607</v>
      </c>
      <c r="AE1901">
        <v>0.95079999999999998</v>
      </c>
      <c r="AF1901">
        <v>1.6899999999999998E-2</v>
      </c>
      <c r="AG1901">
        <v>2E-3</v>
      </c>
      <c r="AH1901">
        <v>5.9999999999999995E-4</v>
      </c>
      <c r="AI1901">
        <v>2.9999999999999997E-4</v>
      </c>
      <c r="AJ1901">
        <v>1E-4</v>
      </c>
      <c r="AK1901">
        <v>1E-4</v>
      </c>
      <c r="AL1901">
        <v>0</v>
      </c>
      <c r="AM1901">
        <v>4.0000000000000002E-4</v>
      </c>
      <c r="AN1901">
        <v>0</v>
      </c>
      <c r="AO1901">
        <v>0</v>
      </c>
      <c r="AP1901">
        <v>0</v>
      </c>
      <c r="BK1901">
        <v>0</v>
      </c>
      <c r="BL1901">
        <v>0</v>
      </c>
      <c r="BM1901">
        <v>0</v>
      </c>
      <c r="BN1901">
        <v>0</v>
      </c>
      <c r="BO1901">
        <v>0</v>
      </c>
      <c r="BP1901">
        <v>0</v>
      </c>
      <c r="BQ1901">
        <v>0</v>
      </c>
      <c r="BR1901">
        <v>0</v>
      </c>
      <c r="BS1901">
        <v>0</v>
      </c>
      <c r="BT1901">
        <v>0</v>
      </c>
      <c r="BU1901">
        <v>0</v>
      </c>
      <c r="BV1901">
        <v>0.59099999999999997</v>
      </c>
      <c r="BW1901">
        <v>0.72432960000000002</v>
      </c>
      <c r="BX1901">
        <v>17.100000000000001</v>
      </c>
      <c r="BY1901">
        <v>4639.3999999999996</v>
      </c>
      <c r="BZ1901">
        <v>194.8</v>
      </c>
      <c r="CB1901">
        <v>111.7</v>
      </c>
      <c r="CC1901">
        <v>3.8567112649999999</v>
      </c>
      <c r="CD1901">
        <v>3.85343306</v>
      </c>
      <c r="CE1901">
        <v>226.7</v>
      </c>
      <c r="CF1901" t="s">
        <v>609</v>
      </c>
      <c r="CG1901">
        <v>12</v>
      </c>
      <c r="CH1901" t="s">
        <v>6351</v>
      </c>
      <c r="CJ1901" t="s">
        <v>2225</v>
      </c>
      <c r="CL1901">
        <v>1436</v>
      </c>
      <c r="CM1901">
        <v>1881</v>
      </c>
      <c r="CU1901">
        <v>470.4</v>
      </c>
      <c r="CV1901">
        <v>465.4</v>
      </c>
      <c r="CW1901" t="s">
        <v>6347</v>
      </c>
      <c r="CX1901">
        <v>0</v>
      </c>
      <c r="CY1901" t="s">
        <v>677</v>
      </c>
      <c r="DB1901">
        <v>1</v>
      </c>
    </row>
    <row r="1902" spans="2:106" hidden="1">
      <c r="B1902">
        <v>76914</v>
      </c>
      <c r="C1902" t="s">
        <v>6352</v>
      </c>
      <c r="D1902" t="s">
        <v>592</v>
      </c>
      <c r="E1902" t="s">
        <v>3163</v>
      </c>
      <c r="F1902" t="s">
        <v>594</v>
      </c>
      <c r="G1902" t="s">
        <v>6353</v>
      </c>
      <c r="H1902">
        <v>18928</v>
      </c>
      <c r="I1902" t="s">
        <v>597</v>
      </c>
      <c r="J1902" t="s">
        <v>4294</v>
      </c>
      <c r="K1902">
        <v>18604</v>
      </c>
      <c r="L1902" t="s">
        <v>638</v>
      </c>
      <c r="M1902" t="s">
        <v>4169</v>
      </c>
      <c r="N1902" t="s">
        <v>6305</v>
      </c>
      <c r="O1902" t="s">
        <v>6304</v>
      </c>
      <c r="P1902" t="s">
        <v>6308</v>
      </c>
      <c r="Q1902" t="s">
        <v>642</v>
      </c>
      <c r="R1902">
        <v>450</v>
      </c>
      <c r="S1902">
        <v>450</v>
      </c>
      <c r="T1902">
        <v>445</v>
      </c>
      <c r="U1902">
        <v>7</v>
      </c>
      <c r="V1902">
        <v>7</v>
      </c>
      <c r="W1902">
        <v>23</v>
      </c>
      <c r="Y1902" t="s">
        <v>4295</v>
      </c>
      <c r="Z1902" t="s">
        <v>607</v>
      </c>
      <c r="AA1902">
        <v>2.9999999999999997E-4</v>
      </c>
      <c r="AB1902">
        <v>1.24E-2</v>
      </c>
      <c r="AC1902">
        <v>2.0899999999999998E-2</v>
      </c>
      <c r="AD1902" t="s">
        <v>607</v>
      </c>
      <c r="AE1902">
        <v>0.9496</v>
      </c>
      <c r="AF1902">
        <v>1.44E-2</v>
      </c>
      <c r="AG1902">
        <v>1.5E-3</v>
      </c>
      <c r="AH1902">
        <v>2.9999999999999997E-4</v>
      </c>
      <c r="AI1902">
        <v>2.0000000000000001E-4</v>
      </c>
      <c r="AJ1902">
        <v>1E-4</v>
      </c>
      <c r="AK1902" t="s">
        <v>607</v>
      </c>
      <c r="AL1902">
        <v>0</v>
      </c>
      <c r="AM1902">
        <v>2.9999999999999997E-4</v>
      </c>
      <c r="AN1902">
        <v>0</v>
      </c>
      <c r="AO1902">
        <v>0</v>
      </c>
      <c r="AP1902">
        <v>0</v>
      </c>
      <c r="BK1902">
        <v>0</v>
      </c>
      <c r="BL1902">
        <v>0</v>
      </c>
      <c r="BM1902">
        <v>0</v>
      </c>
      <c r="BN1902">
        <v>0</v>
      </c>
      <c r="BO1902">
        <v>0</v>
      </c>
      <c r="BP1902">
        <v>0</v>
      </c>
      <c r="BQ1902">
        <v>0</v>
      </c>
      <c r="BR1902">
        <v>0</v>
      </c>
      <c r="BS1902">
        <v>0</v>
      </c>
      <c r="BT1902">
        <v>0</v>
      </c>
      <c r="BU1902">
        <v>0</v>
      </c>
      <c r="BV1902">
        <v>0.59099999999999997</v>
      </c>
      <c r="BW1902">
        <v>0.72432960000000002</v>
      </c>
      <c r="BX1902">
        <v>17.100000000000001</v>
      </c>
      <c r="BY1902">
        <v>4642.6000000000004</v>
      </c>
      <c r="BZ1902">
        <v>194.3</v>
      </c>
      <c r="CB1902">
        <v>111.8</v>
      </c>
      <c r="CC1902">
        <v>3.8601640050000001</v>
      </c>
      <c r="CD1902">
        <v>3.8568828659999999</v>
      </c>
      <c r="CE1902">
        <v>227.13</v>
      </c>
      <c r="CF1902" t="s">
        <v>609</v>
      </c>
      <c r="CG1902">
        <v>15</v>
      </c>
      <c r="CH1902" t="s">
        <v>6354</v>
      </c>
      <c r="CJ1902" t="s">
        <v>2210</v>
      </c>
      <c r="CU1902">
        <v>473.9</v>
      </c>
      <c r="CV1902">
        <v>469</v>
      </c>
      <c r="CW1902" t="s">
        <v>6347</v>
      </c>
      <c r="CX1902">
        <v>0</v>
      </c>
      <c r="CY1902" t="s">
        <v>677</v>
      </c>
      <c r="DB1902">
        <v>1</v>
      </c>
    </row>
    <row r="1903" spans="2:106" hidden="1">
      <c r="B1903">
        <v>76894</v>
      </c>
      <c r="C1903" t="s">
        <v>6355</v>
      </c>
      <c r="D1903" t="s">
        <v>592</v>
      </c>
      <c r="E1903" t="s">
        <v>3163</v>
      </c>
      <c r="F1903" t="s">
        <v>594</v>
      </c>
      <c r="G1903" t="s">
        <v>6356</v>
      </c>
      <c r="H1903">
        <v>21215</v>
      </c>
      <c r="I1903" t="s">
        <v>597</v>
      </c>
      <c r="J1903" t="s">
        <v>6357</v>
      </c>
      <c r="K1903">
        <v>20223</v>
      </c>
      <c r="L1903" t="s">
        <v>617</v>
      </c>
      <c r="M1903" t="s">
        <v>4169</v>
      </c>
      <c r="N1903" t="s">
        <v>6305</v>
      </c>
      <c r="O1903" t="s">
        <v>6304</v>
      </c>
      <c r="P1903" t="s">
        <v>6308</v>
      </c>
      <c r="Q1903" t="s">
        <v>642</v>
      </c>
      <c r="R1903">
        <v>400</v>
      </c>
      <c r="S1903">
        <v>400</v>
      </c>
      <c r="T1903">
        <v>310</v>
      </c>
      <c r="U1903">
        <v>12</v>
      </c>
      <c r="V1903">
        <v>12</v>
      </c>
      <c r="W1903">
        <v>23</v>
      </c>
      <c r="Y1903" t="s">
        <v>4178</v>
      </c>
      <c r="Z1903" t="s">
        <v>607</v>
      </c>
      <c r="AA1903">
        <v>4.0000000000000002E-4</v>
      </c>
      <c r="AB1903">
        <v>0.01</v>
      </c>
      <c r="AC1903">
        <v>2.0500000000000001E-2</v>
      </c>
      <c r="AD1903" t="s">
        <v>607</v>
      </c>
      <c r="AE1903">
        <v>0.94920000000000004</v>
      </c>
      <c r="AF1903">
        <v>1.5900000000000001E-2</v>
      </c>
      <c r="AG1903">
        <v>2.0999999999999999E-3</v>
      </c>
      <c r="AH1903">
        <v>5.0000000000000001E-4</v>
      </c>
      <c r="AI1903">
        <v>2.9999999999999997E-4</v>
      </c>
      <c r="AJ1903">
        <v>2.0000000000000001E-4</v>
      </c>
      <c r="AK1903">
        <v>1E-4</v>
      </c>
      <c r="AL1903">
        <v>2.0000000000000001E-4</v>
      </c>
      <c r="AM1903">
        <v>5.9999999999999995E-4</v>
      </c>
      <c r="AN1903">
        <v>0</v>
      </c>
      <c r="AO1903">
        <v>0</v>
      </c>
      <c r="AP1903">
        <v>0</v>
      </c>
      <c r="BK1903">
        <v>0</v>
      </c>
      <c r="BL1903">
        <v>0</v>
      </c>
      <c r="BM1903">
        <v>0</v>
      </c>
      <c r="BN1903">
        <v>0</v>
      </c>
      <c r="BO1903">
        <v>0</v>
      </c>
      <c r="BP1903">
        <v>0</v>
      </c>
      <c r="BQ1903">
        <v>0</v>
      </c>
      <c r="BR1903">
        <v>0</v>
      </c>
      <c r="BS1903">
        <v>0</v>
      </c>
      <c r="BT1903">
        <v>0</v>
      </c>
      <c r="BU1903">
        <v>0</v>
      </c>
      <c r="BV1903">
        <v>0.59199999999999997</v>
      </c>
      <c r="BW1903">
        <v>0.72555519999999996</v>
      </c>
      <c r="BX1903">
        <v>17.100000000000001</v>
      </c>
      <c r="BY1903">
        <v>4643.3</v>
      </c>
      <c r="BZ1903">
        <v>194.9</v>
      </c>
      <c r="CB1903">
        <v>107.8</v>
      </c>
      <c r="CC1903">
        <v>3.722054381</v>
      </c>
      <c r="CD1903">
        <v>3.7188906340000001</v>
      </c>
      <c r="CE1903">
        <v>218.37</v>
      </c>
      <c r="CF1903" t="s">
        <v>609</v>
      </c>
      <c r="CG1903">
        <v>15</v>
      </c>
      <c r="CH1903" t="s">
        <v>6358</v>
      </c>
      <c r="CJ1903" t="s">
        <v>6359</v>
      </c>
      <c r="CU1903">
        <v>481.7</v>
      </c>
      <c r="CV1903">
        <v>476.7</v>
      </c>
      <c r="CW1903" t="s">
        <v>6347</v>
      </c>
      <c r="CX1903">
        <v>0</v>
      </c>
      <c r="CY1903" t="s">
        <v>677</v>
      </c>
      <c r="DB1903">
        <v>1</v>
      </c>
    </row>
    <row r="1904" spans="2:106" hidden="1">
      <c r="B1904">
        <v>79042</v>
      </c>
      <c r="C1904" t="s">
        <v>1741</v>
      </c>
      <c r="D1904" t="s">
        <v>592</v>
      </c>
      <c r="E1904" t="s">
        <v>3163</v>
      </c>
      <c r="F1904" t="s">
        <v>594</v>
      </c>
      <c r="G1904" t="s">
        <v>6360</v>
      </c>
      <c r="H1904">
        <v>20595</v>
      </c>
      <c r="I1904" t="s">
        <v>616</v>
      </c>
      <c r="J1904" t="s">
        <v>1302</v>
      </c>
      <c r="L1904" t="s">
        <v>617</v>
      </c>
      <c r="N1904" t="s">
        <v>6305</v>
      </c>
      <c r="O1904" t="s">
        <v>6304</v>
      </c>
      <c r="P1904" t="s">
        <v>6308</v>
      </c>
      <c r="Q1904" t="s">
        <v>705</v>
      </c>
      <c r="R1904">
        <v>750</v>
      </c>
      <c r="S1904">
        <v>750</v>
      </c>
      <c r="T1904">
        <v>731</v>
      </c>
      <c r="U1904">
        <v>25</v>
      </c>
      <c r="V1904">
        <v>25</v>
      </c>
      <c r="W1904">
        <v>24</v>
      </c>
      <c r="Y1904" t="s">
        <v>6361</v>
      </c>
      <c r="Z1904" t="s">
        <v>607</v>
      </c>
      <c r="AA1904">
        <v>2.9999999999999997E-4</v>
      </c>
      <c r="AB1904">
        <v>7.3000000000000001E-3</v>
      </c>
      <c r="AC1904">
        <v>4.4000000000000003E-3</v>
      </c>
      <c r="AD1904" t="s">
        <v>606</v>
      </c>
      <c r="AE1904">
        <v>0.97989999999999999</v>
      </c>
      <c r="AF1904">
        <v>6.6E-3</v>
      </c>
      <c r="AG1904">
        <v>5.9999999999999995E-4</v>
      </c>
      <c r="AH1904">
        <v>1E-4</v>
      </c>
      <c r="AI1904">
        <v>1E-4</v>
      </c>
      <c r="AJ1904">
        <v>1E-4</v>
      </c>
      <c r="AK1904">
        <v>1E-4</v>
      </c>
      <c r="AL1904">
        <v>1.1E-4</v>
      </c>
      <c r="AM1904">
        <v>6.9999999999999994E-5</v>
      </c>
      <c r="AN1904">
        <v>1.6000000000000001E-4</v>
      </c>
      <c r="AO1904">
        <v>0</v>
      </c>
      <c r="AP1904">
        <v>0</v>
      </c>
      <c r="AQ1904" t="s">
        <v>607</v>
      </c>
      <c r="AR1904" t="s">
        <v>606</v>
      </c>
      <c r="AS1904" t="s">
        <v>606</v>
      </c>
      <c r="AT1904" t="s">
        <v>606</v>
      </c>
      <c r="AU1904" t="s">
        <v>606</v>
      </c>
      <c r="BK1904">
        <v>1.0000000000000001E-5</v>
      </c>
      <c r="BL1904">
        <v>2.0000000000000002E-5</v>
      </c>
      <c r="BM1904">
        <v>0</v>
      </c>
      <c r="BN1904">
        <v>0</v>
      </c>
      <c r="BO1904">
        <v>0</v>
      </c>
      <c r="BP1904">
        <v>0</v>
      </c>
      <c r="BQ1904">
        <v>0</v>
      </c>
      <c r="BR1904">
        <v>6.9999999999999994E-5</v>
      </c>
      <c r="BS1904">
        <v>1.0000000000000001E-5</v>
      </c>
      <c r="BT1904">
        <v>1.0000000000000001E-5</v>
      </c>
      <c r="BU1904">
        <v>4.0000000000000003E-5</v>
      </c>
      <c r="BV1904">
        <v>0.56799999999999995</v>
      </c>
      <c r="BW1904">
        <v>0.6961408</v>
      </c>
      <c r="BX1904">
        <v>16.399999999999999</v>
      </c>
      <c r="BY1904">
        <v>4600.8999999999996</v>
      </c>
      <c r="BZ1904">
        <v>191.7</v>
      </c>
      <c r="CB1904">
        <v>103.8</v>
      </c>
      <c r="CC1904">
        <v>3.5839447560000002</v>
      </c>
      <c r="CD1904">
        <v>3.580898403</v>
      </c>
      <c r="CE1904">
        <v>210.84</v>
      </c>
      <c r="CF1904" t="s">
        <v>609</v>
      </c>
      <c r="CG1904">
        <v>0</v>
      </c>
      <c r="CH1904" t="s">
        <v>706</v>
      </c>
      <c r="CJ1904" t="s">
        <v>624</v>
      </c>
      <c r="CW1904" t="s">
        <v>6362</v>
      </c>
      <c r="CX1904">
        <v>0</v>
      </c>
      <c r="CY1904" t="s">
        <v>677</v>
      </c>
      <c r="DB1904">
        <v>1</v>
      </c>
    </row>
    <row r="1905" spans="2:106" hidden="1">
      <c r="B1905">
        <v>79040</v>
      </c>
      <c r="C1905" t="s">
        <v>5163</v>
      </c>
      <c r="D1905" t="s">
        <v>592</v>
      </c>
      <c r="E1905" t="s">
        <v>3163</v>
      </c>
      <c r="F1905" t="s">
        <v>594</v>
      </c>
      <c r="G1905" t="s">
        <v>6363</v>
      </c>
      <c r="H1905">
        <v>20492</v>
      </c>
      <c r="I1905" t="s">
        <v>616</v>
      </c>
      <c r="J1905" t="s">
        <v>1302</v>
      </c>
      <c r="L1905" t="s">
        <v>617</v>
      </c>
      <c r="N1905" t="s">
        <v>6305</v>
      </c>
      <c r="O1905" t="s">
        <v>6304</v>
      </c>
      <c r="P1905" t="s">
        <v>6308</v>
      </c>
      <c r="Q1905" t="s">
        <v>4009</v>
      </c>
      <c r="R1905">
        <v>7000</v>
      </c>
      <c r="S1905">
        <v>7000</v>
      </c>
      <c r="T1905">
        <v>6484</v>
      </c>
      <c r="U1905">
        <v>23</v>
      </c>
      <c r="V1905">
        <v>23</v>
      </c>
      <c r="W1905">
        <v>24</v>
      </c>
      <c r="Y1905" t="s">
        <v>6364</v>
      </c>
      <c r="Z1905">
        <v>1E-4</v>
      </c>
      <c r="AA1905">
        <v>2.9999999999999997E-4</v>
      </c>
      <c r="AB1905">
        <v>7.1000000000000004E-3</v>
      </c>
      <c r="AC1905">
        <v>4.8999999999999998E-3</v>
      </c>
      <c r="AD1905" t="s">
        <v>606</v>
      </c>
      <c r="AE1905">
        <v>0.97940000000000005</v>
      </c>
      <c r="AF1905">
        <v>6.4999999999999997E-3</v>
      </c>
      <c r="AG1905">
        <v>8.0000000000000004E-4</v>
      </c>
      <c r="AH1905">
        <v>1E-4</v>
      </c>
      <c r="AI1905">
        <v>1E-4</v>
      </c>
      <c r="AJ1905">
        <v>1E-4</v>
      </c>
      <c r="AK1905">
        <v>1E-4</v>
      </c>
      <c r="AL1905">
        <v>1.2E-4</v>
      </c>
      <c r="AM1905">
        <v>6.0000000000000002E-5</v>
      </c>
      <c r="AN1905">
        <v>6.0000000000000002E-5</v>
      </c>
      <c r="AO1905">
        <v>0</v>
      </c>
      <c r="AP1905">
        <v>0</v>
      </c>
      <c r="AQ1905" t="s">
        <v>607</v>
      </c>
      <c r="AR1905" t="s">
        <v>607</v>
      </c>
      <c r="AS1905" t="s">
        <v>607</v>
      </c>
      <c r="AT1905" t="s">
        <v>607</v>
      </c>
      <c r="AU1905" t="s">
        <v>606</v>
      </c>
      <c r="BK1905">
        <v>0</v>
      </c>
      <c r="BL1905">
        <v>3.0000000000000001E-5</v>
      </c>
      <c r="BM1905">
        <v>0</v>
      </c>
      <c r="BN1905">
        <v>0</v>
      </c>
      <c r="BO1905">
        <v>0</v>
      </c>
      <c r="BP1905">
        <v>0</v>
      </c>
      <c r="BQ1905">
        <v>0</v>
      </c>
      <c r="BR1905">
        <v>1.4999999999999999E-4</v>
      </c>
      <c r="BS1905">
        <v>2.0000000000000002E-5</v>
      </c>
      <c r="BT1905">
        <v>2.0000000000000002E-5</v>
      </c>
      <c r="BU1905">
        <v>4.0000000000000003E-5</v>
      </c>
      <c r="BV1905">
        <v>0.56899999999999995</v>
      </c>
      <c r="BW1905">
        <v>0.69736640000000005</v>
      </c>
      <c r="BX1905">
        <v>16.399999999999999</v>
      </c>
      <c r="BY1905">
        <v>4602.2</v>
      </c>
      <c r="BZ1905">
        <v>191.8</v>
      </c>
      <c r="CB1905">
        <v>102.8</v>
      </c>
      <c r="CC1905">
        <v>3.5494173500000001</v>
      </c>
      <c r="CD1905">
        <v>3.5464003449999999</v>
      </c>
      <c r="CE1905">
        <v>209.1</v>
      </c>
      <c r="CF1905" t="s">
        <v>609</v>
      </c>
      <c r="CG1905">
        <v>0</v>
      </c>
      <c r="CH1905" t="s">
        <v>628</v>
      </c>
      <c r="CI1905" t="s">
        <v>5075</v>
      </c>
      <c r="CJ1905" t="s">
        <v>624</v>
      </c>
      <c r="CW1905" t="s">
        <v>6362</v>
      </c>
      <c r="CX1905">
        <v>0</v>
      </c>
      <c r="CY1905" t="s">
        <v>677</v>
      </c>
      <c r="DB1905">
        <v>1</v>
      </c>
    </row>
    <row r="1906" spans="2:106" hidden="1">
      <c r="C1906" t="s">
        <v>2139</v>
      </c>
      <c r="D1906" t="s">
        <v>592</v>
      </c>
      <c r="E1906" t="s">
        <v>3163</v>
      </c>
      <c r="F1906" t="s">
        <v>594</v>
      </c>
      <c r="G1906" t="s">
        <v>6365</v>
      </c>
      <c r="H1906">
        <v>8432</v>
      </c>
      <c r="I1906" t="s">
        <v>616</v>
      </c>
      <c r="J1906" t="s">
        <v>1302</v>
      </c>
      <c r="L1906" t="s">
        <v>617</v>
      </c>
      <c r="N1906" t="s">
        <v>6305</v>
      </c>
      <c r="O1906" t="s">
        <v>6304</v>
      </c>
      <c r="P1906" t="s">
        <v>6308</v>
      </c>
      <c r="Q1906" t="s">
        <v>5676</v>
      </c>
      <c r="R1906">
        <v>2500</v>
      </c>
      <c r="S1906">
        <v>2500</v>
      </c>
      <c r="T1906">
        <v>2296</v>
      </c>
      <c r="U1906">
        <v>16</v>
      </c>
      <c r="V1906">
        <v>16</v>
      </c>
      <c r="W1906">
        <v>24</v>
      </c>
      <c r="Y1906" t="s">
        <v>5698</v>
      </c>
      <c r="Z1906" t="s">
        <v>607</v>
      </c>
      <c r="AA1906">
        <v>2.9999999999999997E-4</v>
      </c>
      <c r="AB1906">
        <v>7.1000000000000004E-3</v>
      </c>
      <c r="AC1906">
        <v>4.4499999999999998E-2</v>
      </c>
      <c r="AD1906" t="s">
        <v>607</v>
      </c>
      <c r="AE1906">
        <v>0.93969999999999998</v>
      </c>
      <c r="AF1906">
        <v>6.4000000000000003E-3</v>
      </c>
      <c r="AG1906">
        <v>5.9999999999999995E-4</v>
      </c>
      <c r="AH1906">
        <v>1E-4</v>
      </c>
      <c r="AI1906">
        <v>1E-4</v>
      </c>
      <c r="AJ1906">
        <v>1E-4</v>
      </c>
      <c r="AK1906">
        <v>1E-4</v>
      </c>
      <c r="AL1906">
        <v>8.0000000000000007E-5</v>
      </c>
      <c r="AM1906">
        <v>1.3999999999999999E-4</v>
      </c>
      <c r="AN1906">
        <v>4.4000000000000002E-4</v>
      </c>
      <c r="AO1906">
        <v>1E-4</v>
      </c>
      <c r="AP1906">
        <v>0</v>
      </c>
      <c r="AQ1906" t="s">
        <v>607</v>
      </c>
      <c r="AR1906" t="s">
        <v>607</v>
      </c>
      <c r="AS1906" t="s">
        <v>607</v>
      </c>
      <c r="AT1906" t="s">
        <v>607</v>
      </c>
      <c r="AU1906" t="s">
        <v>606</v>
      </c>
      <c r="BK1906">
        <v>4.0000000000000003E-5</v>
      </c>
      <c r="BL1906">
        <v>2.0000000000000002E-5</v>
      </c>
      <c r="BM1906">
        <v>0</v>
      </c>
      <c r="BN1906">
        <v>0</v>
      </c>
      <c r="BO1906">
        <v>0</v>
      </c>
      <c r="BP1906">
        <v>0</v>
      </c>
      <c r="BQ1906">
        <v>0</v>
      </c>
      <c r="BR1906">
        <v>1E-4</v>
      </c>
      <c r="BS1906">
        <v>1.0000000000000001E-5</v>
      </c>
      <c r="BT1906">
        <v>1.0000000000000001E-5</v>
      </c>
      <c r="BU1906">
        <v>6.0000000000000002E-5</v>
      </c>
      <c r="BV1906">
        <v>0.60799999999999998</v>
      </c>
      <c r="BW1906">
        <v>0.74516479999999996</v>
      </c>
      <c r="BX1906">
        <v>17.600000000000001</v>
      </c>
      <c r="BY1906">
        <v>4712.1000000000004</v>
      </c>
      <c r="BZ1906">
        <v>196.4</v>
      </c>
      <c r="CB1906">
        <v>106.7</v>
      </c>
      <c r="CC1906">
        <v>3.6840742340000001</v>
      </c>
      <c r="CD1906">
        <v>3.6809427709999998</v>
      </c>
      <c r="CE1906">
        <v>216.19</v>
      </c>
      <c r="CF1906" t="s">
        <v>609</v>
      </c>
      <c r="CG1906">
        <v>25</v>
      </c>
      <c r="CH1906" t="s">
        <v>5678</v>
      </c>
      <c r="CJ1906" t="s">
        <v>624</v>
      </c>
      <c r="CW1906" t="s">
        <v>6362</v>
      </c>
      <c r="CX1906">
        <v>0</v>
      </c>
      <c r="CY1906" t="s">
        <v>677</v>
      </c>
      <c r="DB1906">
        <v>1</v>
      </c>
    </row>
    <row r="1907" spans="2:106" hidden="1">
      <c r="B1907">
        <v>79037</v>
      </c>
      <c r="C1907" t="s">
        <v>1741</v>
      </c>
      <c r="D1907" t="s">
        <v>592</v>
      </c>
      <c r="E1907" t="s">
        <v>3163</v>
      </c>
      <c r="F1907" t="s">
        <v>594</v>
      </c>
      <c r="G1907" t="s">
        <v>6366</v>
      </c>
      <c r="H1907">
        <v>8317</v>
      </c>
      <c r="I1907" t="s">
        <v>616</v>
      </c>
      <c r="J1907" t="s">
        <v>1302</v>
      </c>
      <c r="L1907" t="s">
        <v>617</v>
      </c>
      <c r="N1907" t="s">
        <v>6305</v>
      </c>
      <c r="O1907" t="s">
        <v>6304</v>
      </c>
      <c r="P1907" t="s">
        <v>6308</v>
      </c>
      <c r="Q1907" t="s">
        <v>783</v>
      </c>
      <c r="R1907">
        <v>450</v>
      </c>
      <c r="S1907">
        <v>450</v>
      </c>
      <c r="T1907">
        <v>403</v>
      </c>
      <c r="U1907">
        <v>6</v>
      </c>
      <c r="V1907">
        <v>6</v>
      </c>
      <c r="W1907">
        <v>24</v>
      </c>
      <c r="Y1907" t="s">
        <v>4562</v>
      </c>
      <c r="Z1907" t="s">
        <v>607</v>
      </c>
      <c r="AA1907">
        <v>1E-4</v>
      </c>
      <c r="AB1907">
        <v>3.5000000000000001E-3</v>
      </c>
      <c r="AC1907">
        <v>0.1166</v>
      </c>
      <c r="AD1907">
        <v>2.0000000000000001E-4</v>
      </c>
      <c r="AE1907">
        <v>0.87780000000000002</v>
      </c>
      <c r="AF1907">
        <v>1.1999999999999999E-3</v>
      </c>
      <c r="AG1907">
        <v>5.0000000000000001E-4</v>
      </c>
      <c r="AH1907">
        <v>1E-4</v>
      </c>
      <c r="AI1907" t="s">
        <v>607</v>
      </c>
      <c r="AJ1907" t="s">
        <v>607</v>
      </c>
      <c r="AK1907" t="s">
        <v>607</v>
      </c>
      <c r="AL1907">
        <v>0</v>
      </c>
      <c r="AM1907">
        <v>0</v>
      </c>
      <c r="AN1907">
        <v>0</v>
      </c>
      <c r="AO1907">
        <v>0</v>
      </c>
      <c r="AP1907">
        <v>0</v>
      </c>
      <c r="AQ1907" t="s">
        <v>607</v>
      </c>
      <c r="AR1907" t="s">
        <v>606</v>
      </c>
      <c r="AS1907" t="s">
        <v>606</v>
      </c>
      <c r="AT1907" t="s">
        <v>606</v>
      </c>
      <c r="AU1907" t="s">
        <v>606</v>
      </c>
      <c r="BK1907">
        <v>0</v>
      </c>
      <c r="BL1907">
        <v>0</v>
      </c>
      <c r="BM1907">
        <v>0</v>
      </c>
      <c r="BN1907">
        <v>0</v>
      </c>
      <c r="BO1907">
        <v>0</v>
      </c>
      <c r="BP1907">
        <v>0</v>
      </c>
      <c r="BQ1907">
        <v>0</v>
      </c>
      <c r="BR1907">
        <v>0</v>
      </c>
      <c r="BS1907">
        <v>0</v>
      </c>
      <c r="BT1907">
        <v>0</v>
      </c>
      <c r="BU1907">
        <v>0</v>
      </c>
      <c r="BV1907">
        <v>0.67200000000000004</v>
      </c>
      <c r="BW1907">
        <v>0.82360319999999998</v>
      </c>
      <c r="BX1907">
        <v>19.399999999999999</v>
      </c>
      <c r="BY1907">
        <v>4918.5</v>
      </c>
      <c r="BZ1907">
        <v>204</v>
      </c>
      <c r="CB1907">
        <v>110.9</v>
      </c>
      <c r="CC1907">
        <v>3.8290893399999999</v>
      </c>
      <c r="CD1907">
        <v>3.8258346140000001</v>
      </c>
      <c r="CE1907">
        <v>224.21</v>
      </c>
      <c r="CF1907" t="s">
        <v>609</v>
      </c>
      <c r="CG1907">
        <v>200</v>
      </c>
      <c r="CH1907" t="s">
        <v>784</v>
      </c>
      <c r="CJ1907" t="s">
        <v>624</v>
      </c>
      <c r="CW1907" t="s">
        <v>6362</v>
      </c>
      <c r="CX1907">
        <v>0</v>
      </c>
      <c r="CY1907" t="s">
        <v>677</v>
      </c>
      <c r="DB1907">
        <v>1</v>
      </c>
    </row>
    <row r="1908" spans="2:106" hidden="1">
      <c r="B1908">
        <v>79041</v>
      </c>
      <c r="C1908" t="s">
        <v>5163</v>
      </c>
      <c r="D1908" t="s">
        <v>592</v>
      </c>
      <c r="E1908" t="s">
        <v>3163</v>
      </c>
      <c r="F1908" t="s">
        <v>594</v>
      </c>
      <c r="G1908" t="s">
        <v>6367</v>
      </c>
      <c r="H1908">
        <v>15600</v>
      </c>
      <c r="I1908" t="s">
        <v>616</v>
      </c>
      <c r="J1908" t="s">
        <v>1302</v>
      </c>
      <c r="L1908" t="s">
        <v>617</v>
      </c>
      <c r="N1908" t="s">
        <v>6305</v>
      </c>
      <c r="O1908" t="s">
        <v>6304</v>
      </c>
      <c r="P1908" t="s">
        <v>6308</v>
      </c>
      <c r="Q1908" t="s">
        <v>3979</v>
      </c>
      <c r="R1908">
        <v>7000</v>
      </c>
      <c r="S1908">
        <v>7000</v>
      </c>
      <c r="T1908">
        <v>2165</v>
      </c>
      <c r="U1908">
        <v>21</v>
      </c>
      <c r="V1908">
        <v>21</v>
      </c>
      <c r="W1908">
        <v>24</v>
      </c>
      <c r="Y1908" t="s">
        <v>6368</v>
      </c>
      <c r="Z1908" t="s">
        <v>607</v>
      </c>
      <c r="AA1908">
        <v>2.9999999999999997E-4</v>
      </c>
      <c r="AB1908">
        <v>7.1000000000000004E-3</v>
      </c>
      <c r="AC1908">
        <v>3.0000000000000001E-3</v>
      </c>
      <c r="AD1908" t="s">
        <v>606</v>
      </c>
      <c r="AE1908">
        <v>0.98140000000000005</v>
      </c>
      <c r="AF1908">
        <v>6.7999999999999996E-3</v>
      </c>
      <c r="AG1908">
        <v>5.9999999999999995E-4</v>
      </c>
      <c r="AH1908">
        <v>2.0000000000000001E-4</v>
      </c>
      <c r="AI1908">
        <v>1E-4</v>
      </c>
      <c r="AJ1908">
        <v>1E-4</v>
      </c>
      <c r="AK1908">
        <v>1E-4</v>
      </c>
      <c r="AL1908">
        <v>1E-4</v>
      </c>
      <c r="AM1908">
        <v>8.0000000000000007E-5</v>
      </c>
      <c r="AN1908">
        <v>0</v>
      </c>
      <c r="AO1908">
        <v>0</v>
      </c>
      <c r="AP1908">
        <v>0</v>
      </c>
      <c r="AQ1908" t="s">
        <v>607</v>
      </c>
      <c r="AR1908" t="s">
        <v>606</v>
      </c>
      <c r="AS1908" t="s">
        <v>606</v>
      </c>
      <c r="AT1908" t="s">
        <v>606</v>
      </c>
      <c r="AU1908" t="s">
        <v>606</v>
      </c>
      <c r="BK1908">
        <v>0</v>
      </c>
      <c r="BL1908">
        <v>2.0000000000000002E-5</v>
      </c>
      <c r="BM1908">
        <v>0</v>
      </c>
      <c r="BN1908">
        <v>0</v>
      </c>
      <c r="BO1908">
        <v>0</v>
      </c>
      <c r="BP1908">
        <v>0</v>
      </c>
      <c r="BQ1908">
        <v>0</v>
      </c>
      <c r="BR1908">
        <v>8.0000000000000007E-5</v>
      </c>
      <c r="BS1908">
        <v>1.0000000000000001E-5</v>
      </c>
      <c r="BT1908">
        <v>1.0000000000000001E-5</v>
      </c>
      <c r="BU1908">
        <v>0</v>
      </c>
      <c r="BV1908">
        <v>0.56599999999999995</v>
      </c>
      <c r="BW1908">
        <v>0.69368960000000002</v>
      </c>
      <c r="BX1908">
        <v>16.399999999999999</v>
      </c>
      <c r="BY1908">
        <v>4597.7</v>
      </c>
      <c r="BZ1908">
        <v>191.5</v>
      </c>
      <c r="CB1908">
        <v>99.2</v>
      </c>
      <c r="CC1908">
        <v>3.425118688</v>
      </c>
      <c r="CD1908">
        <v>3.4222073370000001</v>
      </c>
      <c r="CE1908">
        <v>202.11</v>
      </c>
      <c r="CF1908" t="s">
        <v>609</v>
      </c>
      <c r="CG1908">
        <v>0</v>
      </c>
      <c r="CH1908" t="s">
        <v>631</v>
      </c>
      <c r="CI1908" t="s">
        <v>5075</v>
      </c>
      <c r="CJ1908" t="s">
        <v>624</v>
      </c>
      <c r="CW1908" t="s">
        <v>6362</v>
      </c>
      <c r="CX1908">
        <v>0</v>
      </c>
      <c r="CY1908" t="s">
        <v>677</v>
      </c>
      <c r="DB1908">
        <v>1</v>
      </c>
    </row>
    <row r="1909" spans="2:106" hidden="1">
      <c r="B1909">
        <v>79043</v>
      </c>
      <c r="C1909" t="s">
        <v>1741</v>
      </c>
      <c r="D1909" t="s">
        <v>592</v>
      </c>
      <c r="E1909" t="s">
        <v>3163</v>
      </c>
      <c r="F1909" t="s">
        <v>594</v>
      </c>
      <c r="G1909" t="s">
        <v>6369</v>
      </c>
      <c r="H1909">
        <v>13153</v>
      </c>
      <c r="I1909" t="s">
        <v>616</v>
      </c>
      <c r="J1909" t="s">
        <v>1302</v>
      </c>
      <c r="L1909" t="s">
        <v>617</v>
      </c>
      <c r="N1909" t="s">
        <v>6305</v>
      </c>
      <c r="O1909" t="s">
        <v>6304</v>
      </c>
      <c r="P1909" t="s">
        <v>6308</v>
      </c>
      <c r="Q1909" t="s">
        <v>701</v>
      </c>
      <c r="R1909">
        <v>800</v>
      </c>
      <c r="S1909">
        <v>800</v>
      </c>
      <c r="T1909">
        <v>665</v>
      </c>
      <c r="U1909">
        <v>27</v>
      </c>
      <c r="V1909">
        <v>27</v>
      </c>
      <c r="W1909">
        <v>24</v>
      </c>
      <c r="Y1909" t="s">
        <v>5319</v>
      </c>
      <c r="Z1909">
        <v>1E-4</v>
      </c>
      <c r="AA1909">
        <v>2.9999999999999997E-4</v>
      </c>
      <c r="AB1909">
        <v>1.11E-2</v>
      </c>
      <c r="AC1909">
        <v>2.8E-3</v>
      </c>
      <c r="AD1909" t="s">
        <v>606</v>
      </c>
      <c r="AE1909">
        <v>0.97750000000000004</v>
      </c>
      <c r="AF1909">
        <v>6.8999999999999999E-3</v>
      </c>
      <c r="AG1909">
        <v>5.9999999999999995E-4</v>
      </c>
      <c r="AH1909">
        <v>1E-4</v>
      </c>
      <c r="AI1909">
        <v>1E-4</v>
      </c>
      <c r="AJ1909">
        <v>1E-4</v>
      </c>
      <c r="AK1909">
        <v>1E-4</v>
      </c>
      <c r="AL1909">
        <v>1E-4</v>
      </c>
      <c r="AM1909">
        <v>8.0000000000000007E-5</v>
      </c>
      <c r="AN1909">
        <v>0</v>
      </c>
      <c r="AO1909">
        <v>0</v>
      </c>
      <c r="AP1909">
        <v>0</v>
      </c>
      <c r="AQ1909" t="s">
        <v>606</v>
      </c>
      <c r="AR1909" t="s">
        <v>606</v>
      </c>
      <c r="AS1909" t="s">
        <v>606</v>
      </c>
      <c r="AT1909" t="s">
        <v>606</v>
      </c>
      <c r="AU1909" t="s">
        <v>606</v>
      </c>
      <c r="BK1909">
        <v>0</v>
      </c>
      <c r="BL1909">
        <v>2.0000000000000002E-5</v>
      </c>
      <c r="BM1909">
        <v>0</v>
      </c>
      <c r="BN1909">
        <v>0</v>
      </c>
      <c r="BO1909">
        <v>0</v>
      </c>
      <c r="BP1909">
        <v>0</v>
      </c>
      <c r="BQ1909">
        <v>0</v>
      </c>
      <c r="BR1909">
        <v>8.0000000000000007E-5</v>
      </c>
      <c r="BS1909">
        <v>1.0000000000000001E-5</v>
      </c>
      <c r="BT1909">
        <v>1.0000000000000001E-5</v>
      </c>
      <c r="BU1909">
        <v>0</v>
      </c>
      <c r="BV1909">
        <v>0.56799999999999995</v>
      </c>
      <c r="BW1909">
        <v>0.6961408</v>
      </c>
      <c r="BX1909">
        <v>16.399999999999999</v>
      </c>
      <c r="BY1909">
        <v>4592.3</v>
      </c>
      <c r="BZ1909">
        <v>191.2</v>
      </c>
      <c r="CB1909">
        <v>98.4</v>
      </c>
      <c r="CC1909">
        <v>3.3974967629999999</v>
      </c>
      <c r="CD1909">
        <v>3.3946088909999999</v>
      </c>
      <c r="CE1909">
        <v>199.61</v>
      </c>
      <c r="CF1909" t="s">
        <v>609</v>
      </c>
      <c r="CG1909">
        <v>0</v>
      </c>
      <c r="CH1909" t="s">
        <v>703</v>
      </c>
      <c r="CJ1909" t="s">
        <v>624</v>
      </c>
      <c r="CW1909" t="s">
        <v>6362</v>
      </c>
      <c r="CX1909">
        <v>0</v>
      </c>
      <c r="CY1909" t="s">
        <v>677</v>
      </c>
      <c r="DB1909">
        <v>1</v>
      </c>
    </row>
    <row r="1910" spans="2:106" hidden="1">
      <c r="B1910">
        <v>83944</v>
      </c>
      <c r="C1910" t="s">
        <v>1741</v>
      </c>
      <c r="D1910" t="s">
        <v>592</v>
      </c>
      <c r="E1910" t="s">
        <v>3163</v>
      </c>
      <c r="F1910" t="s">
        <v>594</v>
      </c>
      <c r="G1910" t="s">
        <v>6370</v>
      </c>
      <c r="H1910">
        <v>11438</v>
      </c>
      <c r="I1910" t="s">
        <v>616</v>
      </c>
      <c r="J1910" t="s">
        <v>1302</v>
      </c>
      <c r="L1910" t="s">
        <v>617</v>
      </c>
      <c r="N1910" t="s">
        <v>6305</v>
      </c>
      <c r="O1910" t="s">
        <v>6304</v>
      </c>
      <c r="P1910" t="s">
        <v>6308</v>
      </c>
      <c r="Q1910" t="s">
        <v>693</v>
      </c>
      <c r="R1910">
        <v>30</v>
      </c>
      <c r="S1910">
        <v>30</v>
      </c>
      <c r="T1910">
        <v>48</v>
      </c>
      <c r="U1910">
        <v>19</v>
      </c>
      <c r="V1910">
        <v>19</v>
      </c>
      <c r="W1910">
        <v>24</v>
      </c>
      <c r="Y1910" t="s">
        <v>6371</v>
      </c>
      <c r="Z1910" t="s">
        <v>607</v>
      </c>
      <c r="AA1910" t="s">
        <v>606</v>
      </c>
      <c r="AB1910">
        <v>1E-4</v>
      </c>
      <c r="AC1910">
        <v>0.98260000000000003</v>
      </c>
      <c r="AD1910">
        <v>8.0000000000000004E-4</v>
      </c>
      <c r="AE1910">
        <v>1.6400000000000001E-2</v>
      </c>
      <c r="AF1910">
        <v>1E-4</v>
      </c>
      <c r="AG1910" t="s">
        <v>607</v>
      </c>
      <c r="AH1910" t="s">
        <v>607</v>
      </c>
      <c r="AI1910" t="s">
        <v>607</v>
      </c>
      <c r="AJ1910" t="s">
        <v>606</v>
      </c>
      <c r="AK1910" t="s">
        <v>606</v>
      </c>
      <c r="AL1910">
        <v>0</v>
      </c>
      <c r="AM1910">
        <v>0</v>
      </c>
      <c r="AN1910">
        <v>0</v>
      </c>
      <c r="AO1910">
        <v>0</v>
      </c>
      <c r="AP1910">
        <v>0</v>
      </c>
      <c r="AQ1910" t="s">
        <v>607</v>
      </c>
      <c r="AR1910" t="s">
        <v>607</v>
      </c>
      <c r="AS1910" t="s">
        <v>607</v>
      </c>
      <c r="AT1910" t="s">
        <v>606</v>
      </c>
      <c r="AU1910" t="s">
        <v>606</v>
      </c>
      <c r="BK1910">
        <v>0</v>
      </c>
      <c r="BL1910">
        <v>0</v>
      </c>
      <c r="BM1910">
        <v>0</v>
      </c>
      <c r="BN1910">
        <v>0</v>
      </c>
      <c r="BO1910">
        <v>0</v>
      </c>
      <c r="BP1910">
        <v>0</v>
      </c>
      <c r="BQ1910">
        <v>0</v>
      </c>
      <c r="BR1910">
        <v>0</v>
      </c>
      <c r="BS1910">
        <v>0</v>
      </c>
      <c r="BT1910">
        <v>0</v>
      </c>
      <c r="BU1910">
        <v>0</v>
      </c>
      <c r="BV1910">
        <v>1.5109999999999999</v>
      </c>
      <c r="BW1910">
        <v>1.8518816</v>
      </c>
      <c r="BX1910">
        <v>43.5</v>
      </c>
      <c r="BY1910">
        <v>7331.9</v>
      </c>
      <c r="BZ1910">
        <v>302.3</v>
      </c>
      <c r="CB1910">
        <v>99.8</v>
      </c>
      <c r="CC1910">
        <v>3.445835132</v>
      </c>
      <c r="CD1910">
        <v>3.4429061719999998</v>
      </c>
      <c r="CE1910">
        <v>191.18</v>
      </c>
      <c r="CF1910" t="s">
        <v>609</v>
      </c>
      <c r="CG1910">
        <v>800</v>
      </c>
      <c r="CH1910" t="s">
        <v>695</v>
      </c>
      <c r="CJ1910" t="s">
        <v>624</v>
      </c>
      <c r="CW1910" t="s">
        <v>6362</v>
      </c>
      <c r="CX1910">
        <v>0</v>
      </c>
      <c r="CY1910" t="s">
        <v>677</v>
      </c>
      <c r="DB1910">
        <v>1</v>
      </c>
    </row>
    <row r="1911" spans="2:106" hidden="1">
      <c r="B1911">
        <v>79039</v>
      </c>
      <c r="C1911" t="s">
        <v>1741</v>
      </c>
      <c r="D1911" t="s">
        <v>592</v>
      </c>
      <c r="E1911" t="s">
        <v>3163</v>
      </c>
      <c r="F1911" t="s">
        <v>594</v>
      </c>
      <c r="G1911" t="s">
        <v>6372</v>
      </c>
      <c r="H1911">
        <v>11498</v>
      </c>
      <c r="I1911" t="s">
        <v>616</v>
      </c>
      <c r="J1911" t="s">
        <v>1302</v>
      </c>
      <c r="L1911" t="s">
        <v>617</v>
      </c>
      <c r="N1911" t="s">
        <v>6305</v>
      </c>
      <c r="O1911" t="s">
        <v>6304</v>
      </c>
      <c r="P1911" t="s">
        <v>6308</v>
      </c>
      <c r="Q1911" t="s">
        <v>777</v>
      </c>
      <c r="R1911">
        <v>125</v>
      </c>
      <c r="S1911">
        <v>125</v>
      </c>
      <c r="T1911">
        <v>149</v>
      </c>
      <c r="U1911">
        <v>2</v>
      </c>
      <c r="V1911">
        <v>2</v>
      </c>
      <c r="W1911">
        <v>24</v>
      </c>
      <c r="Y1911" t="s">
        <v>6373</v>
      </c>
      <c r="Z1911" t="s">
        <v>607</v>
      </c>
      <c r="AA1911">
        <v>5.9999999999999995E-4</v>
      </c>
      <c r="AB1911">
        <v>1.3599999999999999E-2</v>
      </c>
      <c r="AC1911">
        <v>3.5900000000000001E-2</v>
      </c>
      <c r="AD1911" t="s">
        <v>607</v>
      </c>
      <c r="AE1911">
        <v>0.9375</v>
      </c>
      <c r="AF1911">
        <v>8.3000000000000001E-3</v>
      </c>
      <c r="AG1911">
        <v>1.2999999999999999E-3</v>
      </c>
      <c r="AH1911">
        <v>4.0000000000000002E-4</v>
      </c>
      <c r="AI1911">
        <v>2.9999999999999997E-4</v>
      </c>
      <c r="AJ1911">
        <v>2.9999999999999997E-4</v>
      </c>
      <c r="AK1911">
        <v>2.0000000000000001E-4</v>
      </c>
      <c r="AL1911">
        <v>2.9999999999999997E-4</v>
      </c>
      <c r="AM1911">
        <v>2.3000000000000001E-4</v>
      </c>
      <c r="AN1911">
        <v>5.0000000000000001E-4</v>
      </c>
      <c r="AO1911">
        <v>9.0000000000000006E-5</v>
      </c>
      <c r="AP1911">
        <v>0</v>
      </c>
      <c r="AQ1911" t="s">
        <v>607</v>
      </c>
      <c r="AR1911" t="s">
        <v>607</v>
      </c>
      <c r="AS1911" t="s">
        <v>607</v>
      </c>
      <c r="AT1911" t="s">
        <v>606</v>
      </c>
      <c r="AU1911" t="s">
        <v>607</v>
      </c>
      <c r="BK1911">
        <v>1.0000000000000001E-5</v>
      </c>
      <c r="BL1911">
        <v>4.0000000000000003E-5</v>
      </c>
      <c r="BM1911">
        <v>1.0000000000000001E-5</v>
      </c>
      <c r="BN1911">
        <v>0</v>
      </c>
      <c r="BO1911">
        <v>0</v>
      </c>
      <c r="BP1911">
        <v>1.0000000000000001E-5</v>
      </c>
      <c r="BQ1911">
        <v>0</v>
      </c>
      <c r="BR1911">
        <v>2.5999999999999998E-4</v>
      </c>
      <c r="BS1911">
        <v>3.0000000000000001E-5</v>
      </c>
      <c r="BT1911">
        <v>3.0000000000000001E-5</v>
      </c>
      <c r="BU1911">
        <v>9.0000000000000006E-5</v>
      </c>
      <c r="BV1911">
        <v>0.60799999999999998</v>
      </c>
      <c r="BW1911">
        <v>0.74516479999999996</v>
      </c>
      <c r="BX1911">
        <v>17.600000000000001</v>
      </c>
      <c r="BY1911">
        <v>4677</v>
      </c>
      <c r="BZ1911">
        <v>195.8</v>
      </c>
      <c r="CB1911">
        <v>106.4</v>
      </c>
      <c r="CC1911">
        <v>3.6737160119999999</v>
      </c>
      <c r="CD1911">
        <v>3.6705933530000001</v>
      </c>
      <c r="CE1911">
        <v>216.07</v>
      </c>
      <c r="CF1911" t="s">
        <v>609</v>
      </c>
      <c r="CG1911">
        <v>15</v>
      </c>
      <c r="CH1911" t="s">
        <v>778</v>
      </c>
      <c r="CJ1911" t="s">
        <v>624</v>
      </c>
      <c r="CW1911" t="s">
        <v>6362</v>
      </c>
      <c r="CX1911">
        <v>0</v>
      </c>
      <c r="CY1911" t="s">
        <v>677</v>
      </c>
      <c r="DB1911">
        <v>1</v>
      </c>
    </row>
    <row r="1912" spans="2:106" hidden="1">
      <c r="B1912">
        <v>79038</v>
      </c>
      <c r="C1912" t="s">
        <v>1741</v>
      </c>
      <c r="D1912" t="s">
        <v>592</v>
      </c>
      <c r="E1912" t="s">
        <v>3163</v>
      </c>
      <c r="F1912" t="s">
        <v>594</v>
      </c>
      <c r="G1912" t="s">
        <v>6374</v>
      </c>
      <c r="H1912">
        <v>1662</v>
      </c>
      <c r="I1912" t="s">
        <v>616</v>
      </c>
      <c r="J1912" t="s">
        <v>1302</v>
      </c>
      <c r="L1912" t="s">
        <v>617</v>
      </c>
      <c r="N1912" t="s">
        <v>6305</v>
      </c>
      <c r="O1912" t="s">
        <v>6304</v>
      </c>
      <c r="P1912" t="s">
        <v>6308</v>
      </c>
      <c r="Q1912" t="s">
        <v>4928</v>
      </c>
      <c r="R1912">
        <v>400</v>
      </c>
      <c r="S1912">
        <v>400</v>
      </c>
      <c r="T1912">
        <v>398</v>
      </c>
      <c r="U1912">
        <v>3</v>
      </c>
      <c r="V1912">
        <v>3</v>
      </c>
      <c r="W1912">
        <v>24</v>
      </c>
      <c r="Z1912">
        <v>1E-4</v>
      </c>
      <c r="AA1912">
        <v>2.0000000000000001E-4</v>
      </c>
      <c r="AB1912">
        <v>5.1999999999999998E-3</v>
      </c>
      <c r="AC1912">
        <v>4.99E-2</v>
      </c>
      <c r="AD1912" t="s">
        <v>607</v>
      </c>
      <c r="AE1912">
        <v>0.93789999999999996</v>
      </c>
      <c r="AF1912">
        <v>6.4999999999999997E-3</v>
      </c>
      <c r="AG1912">
        <v>2.0000000000000001E-4</v>
      </c>
      <c r="AH1912" t="s">
        <v>607</v>
      </c>
      <c r="AI1912" t="s">
        <v>607</v>
      </c>
      <c r="AJ1912" t="s">
        <v>607</v>
      </c>
      <c r="AK1912" t="s">
        <v>607</v>
      </c>
      <c r="AL1912">
        <v>0</v>
      </c>
      <c r="AM1912">
        <v>0</v>
      </c>
      <c r="AN1912">
        <v>0</v>
      </c>
      <c r="AO1912">
        <v>0</v>
      </c>
      <c r="AP1912">
        <v>0</v>
      </c>
      <c r="AQ1912" t="s">
        <v>607</v>
      </c>
      <c r="AR1912" t="s">
        <v>607</v>
      </c>
      <c r="AS1912" t="s">
        <v>607</v>
      </c>
      <c r="AT1912" t="s">
        <v>607</v>
      </c>
      <c r="AU1912" t="s">
        <v>606</v>
      </c>
      <c r="BK1912">
        <v>0</v>
      </c>
      <c r="BL1912">
        <v>0</v>
      </c>
      <c r="BM1912">
        <v>0</v>
      </c>
      <c r="BN1912">
        <v>0</v>
      </c>
      <c r="BO1912">
        <v>0</v>
      </c>
      <c r="BP1912">
        <v>0</v>
      </c>
      <c r="BQ1912">
        <v>0</v>
      </c>
      <c r="BR1912">
        <v>0</v>
      </c>
      <c r="BS1912">
        <v>0</v>
      </c>
      <c r="BT1912">
        <v>0</v>
      </c>
      <c r="BU1912">
        <v>0</v>
      </c>
      <c r="BV1912">
        <v>0.60899999999999999</v>
      </c>
      <c r="BW1912">
        <v>0.74639040000000001</v>
      </c>
      <c r="BX1912">
        <v>17.600000000000001</v>
      </c>
      <c r="BY1912">
        <v>4731.7</v>
      </c>
      <c r="BZ1912">
        <v>196.7</v>
      </c>
      <c r="CB1912">
        <v>119.9</v>
      </c>
      <c r="CC1912">
        <v>4.1398359950000003</v>
      </c>
      <c r="CD1912">
        <v>4.1363171339999996</v>
      </c>
      <c r="CE1912">
        <v>240.67</v>
      </c>
      <c r="CF1912" t="s">
        <v>609</v>
      </c>
      <c r="CG1912">
        <v>7</v>
      </c>
      <c r="CH1912" t="s">
        <v>787</v>
      </c>
      <c r="CJ1912" t="s">
        <v>624</v>
      </c>
      <c r="CW1912" t="s">
        <v>6362</v>
      </c>
      <c r="CX1912">
        <v>0</v>
      </c>
      <c r="CY1912" t="s">
        <v>677</v>
      </c>
      <c r="DB1912">
        <v>1</v>
      </c>
    </row>
    <row r="1913" spans="2:106" hidden="1">
      <c r="B1913">
        <v>76713</v>
      </c>
      <c r="C1913" t="s">
        <v>6375</v>
      </c>
      <c r="D1913" t="s">
        <v>592</v>
      </c>
      <c r="E1913" t="s">
        <v>3163</v>
      </c>
      <c r="F1913" t="s">
        <v>594</v>
      </c>
      <c r="G1913" t="s">
        <v>6376</v>
      </c>
      <c r="H1913">
        <v>13148</v>
      </c>
      <c r="I1913" t="s">
        <v>597</v>
      </c>
      <c r="J1913" t="s">
        <v>1599</v>
      </c>
      <c r="K1913">
        <v>18752</v>
      </c>
      <c r="L1913" t="s">
        <v>617</v>
      </c>
      <c r="M1913" t="s">
        <v>6377</v>
      </c>
      <c r="N1913" t="s">
        <v>6305</v>
      </c>
      <c r="O1913" t="s">
        <v>6378</v>
      </c>
      <c r="P1913" t="s">
        <v>6308</v>
      </c>
      <c r="Q1913" t="s">
        <v>642</v>
      </c>
      <c r="R1913">
        <v>100</v>
      </c>
      <c r="S1913">
        <v>100</v>
      </c>
      <c r="T1913">
        <v>120</v>
      </c>
      <c r="U1913">
        <v>8</v>
      </c>
      <c r="V1913">
        <v>8</v>
      </c>
      <c r="W1913">
        <v>21</v>
      </c>
      <c r="Z1913" t="s">
        <v>607</v>
      </c>
      <c r="AA1913">
        <v>1E-4</v>
      </c>
      <c r="AB1913">
        <v>2.7000000000000001E-3</v>
      </c>
      <c r="AC1913">
        <v>0.1143</v>
      </c>
      <c r="AD1913">
        <v>1E-4</v>
      </c>
      <c r="AE1913">
        <v>0.88139999999999996</v>
      </c>
      <c r="AF1913">
        <v>1E-3</v>
      </c>
      <c r="AG1913">
        <v>2.9999999999999997E-4</v>
      </c>
      <c r="AH1913">
        <v>1E-4</v>
      </c>
      <c r="AI1913" t="s">
        <v>607</v>
      </c>
      <c r="AJ1913" t="s">
        <v>607</v>
      </c>
      <c r="AK1913" t="s">
        <v>607</v>
      </c>
      <c r="AL1913">
        <v>0</v>
      </c>
      <c r="AM1913">
        <v>0</v>
      </c>
      <c r="AN1913">
        <v>0</v>
      </c>
      <c r="AO1913">
        <v>0</v>
      </c>
      <c r="AP1913">
        <v>0</v>
      </c>
      <c r="BK1913">
        <v>0</v>
      </c>
      <c r="BL1913">
        <v>0</v>
      </c>
      <c r="BM1913">
        <v>0</v>
      </c>
      <c r="BN1913">
        <v>0</v>
      </c>
      <c r="BO1913">
        <v>0</v>
      </c>
      <c r="BP1913">
        <v>0</v>
      </c>
      <c r="BQ1913">
        <v>0</v>
      </c>
      <c r="BR1913">
        <v>0</v>
      </c>
      <c r="BS1913">
        <v>0</v>
      </c>
      <c r="BT1913">
        <v>0</v>
      </c>
      <c r="BU1913">
        <v>0</v>
      </c>
      <c r="BV1913">
        <v>0.66800000000000004</v>
      </c>
      <c r="BW1913">
        <v>0.81870080000000001</v>
      </c>
      <c r="BX1913">
        <v>19.3</v>
      </c>
      <c r="BY1913">
        <v>4912.8999999999996</v>
      </c>
      <c r="BZ1913">
        <v>203.6</v>
      </c>
      <c r="CB1913">
        <v>113.2</v>
      </c>
      <c r="CC1913">
        <v>3.9085023739999998</v>
      </c>
      <c r="CD1913">
        <v>3.9051801469999998</v>
      </c>
      <c r="CE1913">
        <v>228.81</v>
      </c>
      <c r="CF1913" t="s">
        <v>609</v>
      </c>
      <c r="CG1913">
        <v>50</v>
      </c>
      <c r="CH1913" t="s">
        <v>6379</v>
      </c>
      <c r="CJ1913" t="s">
        <v>1602</v>
      </c>
      <c r="CL1913">
        <v>465</v>
      </c>
      <c r="CM1913">
        <v>471</v>
      </c>
      <c r="CU1913">
        <v>545.22</v>
      </c>
      <c r="CV1913">
        <v>540.4</v>
      </c>
      <c r="CW1913" t="s">
        <v>6380</v>
      </c>
      <c r="CX1913">
        <v>0</v>
      </c>
      <c r="CY1913" t="s">
        <v>677</v>
      </c>
      <c r="DB1913">
        <v>1</v>
      </c>
    </row>
    <row r="1914" spans="2:106" hidden="1">
      <c r="B1914">
        <v>76716</v>
      </c>
      <c r="C1914" t="s">
        <v>2450</v>
      </c>
      <c r="D1914" t="s">
        <v>592</v>
      </c>
      <c r="E1914" t="s">
        <v>3163</v>
      </c>
      <c r="F1914" t="s">
        <v>594</v>
      </c>
      <c r="G1914" t="s">
        <v>6381</v>
      </c>
      <c r="H1914">
        <v>15072</v>
      </c>
      <c r="I1914" t="s">
        <v>597</v>
      </c>
      <c r="J1914" t="s">
        <v>837</v>
      </c>
      <c r="K1914">
        <v>17419</v>
      </c>
      <c r="L1914" t="s">
        <v>617</v>
      </c>
      <c r="M1914" t="s">
        <v>6377</v>
      </c>
      <c r="N1914" t="s">
        <v>6305</v>
      </c>
      <c r="O1914" t="s">
        <v>6378</v>
      </c>
      <c r="P1914" t="s">
        <v>6308</v>
      </c>
      <c r="Q1914" t="s">
        <v>642</v>
      </c>
      <c r="R1914">
        <v>125</v>
      </c>
      <c r="S1914">
        <v>125</v>
      </c>
      <c r="T1914">
        <v>118</v>
      </c>
      <c r="U1914">
        <v>2</v>
      </c>
      <c r="V1914">
        <v>2</v>
      </c>
      <c r="W1914">
        <v>21</v>
      </c>
      <c r="Y1914" t="s">
        <v>6382</v>
      </c>
      <c r="Z1914" t="s">
        <v>607</v>
      </c>
      <c r="AA1914">
        <v>1E-4</v>
      </c>
      <c r="AB1914">
        <v>2.5999999999999999E-3</v>
      </c>
      <c r="AC1914">
        <v>0.17319999999999999</v>
      </c>
      <c r="AD1914">
        <v>2.9999999999999997E-4</v>
      </c>
      <c r="AE1914">
        <v>0.82289999999999996</v>
      </c>
      <c r="AF1914">
        <v>8.0000000000000004E-4</v>
      </c>
      <c r="AG1914">
        <v>1E-4</v>
      </c>
      <c r="AH1914" t="s">
        <v>607</v>
      </c>
      <c r="AI1914" t="s">
        <v>607</v>
      </c>
      <c r="AJ1914" t="s">
        <v>607</v>
      </c>
      <c r="AK1914" t="s">
        <v>607</v>
      </c>
      <c r="AL1914">
        <v>0</v>
      </c>
      <c r="AM1914">
        <v>0</v>
      </c>
      <c r="AN1914">
        <v>0</v>
      </c>
      <c r="AO1914">
        <v>0</v>
      </c>
      <c r="AP1914">
        <v>0</v>
      </c>
      <c r="BK1914">
        <v>0</v>
      </c>
      <c r="BL1914">
        <v>0</v>
      </c>
      <c r="BM1914">
        <v>0</v>
      </c>
      <c r="BN1914">
        <v>0</v>
      </c>
      <c r="BO1914">
        <v>0</v>
      </c>
      <c r="BP1914">
        <v>0</v>
      </c>
      <c r="BQ1914">
        <v>0</v>
      </c>
      <c r="BR1914">
        <v>0</v>
      </c>
      <c r="BS1914">
        <v>0</v>
      </c>
      <c r="BT1914">
        <v>0</v>
      </c>
      <c r="BU1914">
        <v>0</v>
      </c>
      <c r="BV1914">
        <v>0.72499999999999998</v>
      </c>
      <c r="BW1914">
        <v>0.88856000000000002</v>
      </c>
      <c r="BX1914">
        <v>21</v>
      </c>
      <c r="BY1914">
        <v>5077.7</v>
      </c>
      <c r="BZ1914">
        <v>210.3</v>
      </c>
      <c r="CB1914">
        <v>116.2</v>
      </c>
      <c r="CC1914">
        <v>4.0120845919999999</v>
      </c>
      <c r="CD1914">
        <v>4.0086743199999999</v>
      </c>
      <c r="CE1914">
        <v>234.21</v>
      </c>
      <c r="CF1914" t="s">
        <v>609</v>
      </c>
      <c r="CG1914">
        <v>250</v>
      </c>
      <c r="CH1914" t="s">
        <v>6383</v>
      </c>
      <c r="CI1914" t="s">
        <v>157</v>
      </c>
      <c r="CJ1914" t="s">
        <v>839</v>
      </c>
      <c r="CL1914">
        <v>461.2</v>
      </c>
      <c r="CM1914">
        <v>466.2</v>
      </c>
      <c r="CP1914" t="s">
        <v>157</v>
      </c>
      <c r="CQ1914" t="s">
        <v>157</v>
      </c>
      <c r="CU1914">
        <v>545.29999999999995</v>
      </c>
      <c r="CV1914">
        <v>541.70000000000005</v>
      </c>
      <c r="CW1914" t="s">
        <v>6380</v>
      </c>
      <c r="CX1914">
        <v>0</v>
      </c>
      <c r="CY1914" t="s">
        <v>677</v>
      </c>
      <c r="DB1914">
        <v>1</v>
      </c>
    </row>
    <row r="1915" spans="2:106" hidden="1">
      <c r="B1915">
        <v>76649</v>
      </c>
      <c r="C1915" t="s">
        <v>1684</v>
      </c>
      <c r="D1915" t="s">
        <v>592</v>
      </c>
      <c r="E1915" t="s">
        <v>3163</v>
      </c>
      <c r="F1915" t="s">
        <v>594</v>
      </c>
      <c r="G1915" t="s">
        <v>6384</v>
      </c>
      <c r="H1915">
        <v>13175</v>
      </c>
      <c r="I1915" t="s">
        <v>597</v>
      </c>
      <c r="J1915" t="s">
        <v>1686</v>
      </c>
      <c r="L1915" t="s">
        <v>617</v>
      </c>
      <c r="M1915" t="s">
        <v>6385</v>
      </c>
      <c r="N1915" t="s">
        <v>6305</v>
      </c>
      <c r="O1915" t="s">
        <v>6378</v>
      </c>
      <c r="P1915" t="s">
        <v>6314</v>
      </c>
      <c r="Q1915" t="s">
        <v>642</v>
      </c>
      <c r="R1915">
        <v>125</v>
      </c>
      <c r="S1915">
        <v>125</v>
      </c>
      <c r="T1915">
        <v>67</v>
      </c>
      <c r="U1915">
        <v>24</v>
      </c>
      <c r="V1915">
        <v>24</v>
      </c>
      <c r="W1915">
        <v>23</v>
      </c>
      <c r="Z1915" t="s">
        <v>607</v>
      </c>
      <c r="AA1915">
        <v>1E-4</v>
      </c>
      <c r="AB1915">
        <v>2.8E-3</v>
      </c>
      <c r="AC1915">
        <v>0.10730000000000001</v>
      </c>
      <c r="AD1915">
        <v>1E-4</v>
      </c>
      <c r="AE1915">
        <v>0.88829999999999998</v>
      </c>
      <c r="AF1915">
        <v>1.1000000000000001E-3</v>
      </c>
      <c r="AG1915">
        <v>2.9999999999999997E-4</v>
      </c>
      <c r="AH1915" t="s">
        <v>607</v>
      </c>
      <c r="AI1915" t="s">
        <v>607</v>
      </c>
      <c r="AJ1915" t="s">
        <v>607</v>
      </c>
      <c r="AK1915" t="s">
        <v>606</v>
      </c>
      <c r="AL1915">
        <v>0</v>
      </c>
      <c r="AM1915">
        <v>0</v>
      </c>
      <c r="AN1915">
        <v>0</v>
      </c>
      <c r="AO1915">
        <v>0</v>
      </c>
      <c r="AP1915">
        <v>0</v>
      </c>
      <c r="BK1915">
        <v>0</v>
      </c>
      <c r="BL1915">
        <v>0</v>
      </c>
      <c r="BM1915">
        <v>0</v>
      </c>
      <c r="BN1915">
        <v>0</v>
      </c>
      <c r="BO1915">
        <v>0</v>
      </c>
      <c r="BP1915">
        <v>0</v>
      </c>
      <c r="BQ1915">
        <v>0</v>
      </c>
      <c r="BR1915">
        <v>0</v>
      </c>
      <c r="BS1915">
        <v>0</v>
      </c>
      <c r="BT1915">
        <v>0</v>
      </c>
      <c r="BU1915">
        <v>0</v>
      </c>
      <c r="BV1915">
        <v>0.66100000000000003</v>
      </c>
      <c r="BW1915">
        <v>0.8101216</v>
      </c>
      <c r="BX1915">
        <v>19.100000000000001</v>
      </c>
      <c r="BY1915">
        <v>4893.5</v>
      </c>
      <c r="BZ1915">
        <v>202.8</v>
      </c>
      <c r="CB1915">
        <v>124.1</v>
      </c>
      <c r="CC1915">
        <v>4.2848511010000001</v>
      </c>
      <c r="CD1915">
        <v>4.2812089770000004</v>
      </c>
      <c r="CE1915">
        <v>251.23</v>
      </c>
      <c r="CF1915" t="s">
        <v>609</v>
      </c>
      <c r="CG1915">
        <v>50</v>
      </c>
      <c r="CH1915" t="s">
        <v>6386</v>
      </c>
      <c r="CJ1915" t="s">
        <v>1690</v>
      </c>
      <c r="CL1915">
        <v>515.5</v>
      </c>
      <c r="CM1915">
        <v>523.9</v>
      </c>
      <c r="CU1915">
        <v>600.29999999999995</v>
      </c>
      <c r="CV1915">
        <v>596.70000000000005</v>
      </c>
      <c r="CW1915" t="s">
        <v>6380</v>
      </c>
      <c r="CX1915">
        <v>0</v>
      </c>
      <c r="CY1915" t="s">
        <v>677</v>
      </c>
      <c r="DB1915">
        <v>1</v>
      </c>
    </row>
    <row r="1916" spans="2:106" hidden="1">
      <c r="B1916">
        <v>76648</v>
      </c>
      <c r="C1916" t="s">
        <v>1697</v>
      </c>
      <c r="D1916" t="s">
        <v>592</v>
      </c>
      <c r="E1916" t="s">
        <v>3163</v>
      </c>
      <c r="F1916" t="s">
        <v>594</v>
      </c>
      <c r="G1916" t="s">
        <v>6387</v>
      </c>
      <c r="H1916">
        <v>14936</v>
      </c>
      <c r="I1916" t="s">
        <v>597</v>
      </c>
      <c r="J1916" t="s">
        <v>1699</v>
      </c>
      <c r="L1916" t="s">
        <v>654</v>
      </c>
      <c r="M1916" t="s">
        <v>831</v>
      </c>
      <c r="N1916" t="s">
        <v>6305</v>
      </c>
      <c r="O1916" t="s">
        <v>6378</v>
      </c>
      <c r="P1916" t="s">
        <v>6314</v>
      </c>
      <c r="Q1916" t="s">
        <v>642</v>
      </c>
      <c r="R1916">
        <v>150</v>
      </c>
      <c r="S1916">
        <v>150</v>
      </c>
      <c r="T1916">
        <v>98</v>
      </c>
      <c r="U1916">
        <v>7</v>
      </c>
      <c r="V1916">
        <v>7</v>
      </c>
      <c r="W1916">
        <v>23</v>
      </c>
      <c r="Z1916" t="s">
        <v>607</v>
      </c>
      <c r="AA1916">
        <v>1E-4</v>
      </c>
      <c r="AB1916">
        <v>3.0999999999999999E-3</v>
      </c>
      <c r="AC1916">
        <v>9.11E-2</v>
      </c>
      <c r="AD1916" t="s">
        <v>607</v>
      </c>
      <c r="AE1916">
        <v>0.90469999999999995</v>
      </c>
      <c r="AF1916">
        <v>6.9999999999999999E-4</v>
      </c>
      <c r="AG1916">
        <v>2.9999999999999997E-4</v>
      </c>
      <c r="AH1916" t="s">
        <v>607</v>
      </c>
      <c r="AI1916" t="s">
        <v>607</v>
      </c>
      <c r="AJ1916" t="s">
        <v>607</v>
      </c>
      <c r="AK1916" t="s">
        <v>607</v>
      </c>
      <c r="AL1916">
        <v>0</v>
      </c>
      <c r="AM1916">
        <v>0</v>
      </c>
      <c r="AN1916">
        <v>0</v>
      </c>
      <c r="AO1916">
        <v>0</v>
      </c>
      <c r="AP1916">
        <v>0</v>
      </c>
      <c r="BK1916">
        <v>0</v>
      </c>
      <c r="BL1916">
        <v>0</v>
      </c>
      <c r="BM1916">
        <v>0</v>
      </c>
      <c r="BN1916">
        <v>0</v>
      </c>
      <c r="BO1916">
        <v>0</v>
      </c>
      <c r="BP1916">
        <v>0</v>
      </c>
      <c r="BQ1916">
        <v>0</v>
      </c>
      <c r="BR1916">
        <v>0</v>
      </c>
      <c r="BS1916">
        <v>0</v>
      </c>
      <c r="BT1916">
        <v>0</v>
      </c>
      <c r="BU1916">
        <v>0</v>
      </c>
      <c r="BV1916">
        <v>0.64500000000000002</v>
      </c>
      <c r="BW1916">
        <v>0.79051199999999999</v>
      </c>
      <c r="BX1916">
        <v>18.7</v>
      </c>
      <c r="BY1916">
        <v>4847.7</v>
      </c>
      <c r="BZ1916">
        <v>200.9</v>
      </c>
      <c r="CB1916">
        <v>106.4</v>
      </c>
      <c r="CC1916">
        <v>3.6737160119999999</v>
      </c>
      <c r="CD1916">
        <v>3.6705933530000001</v>
      </c>
      <c r="CE1916">
        <v>210.61</v>
      </c>
      <c r="CF1916" t="s">
        <v>609</v>
      </c>
      <c r="CG1916">
        <v>7</v>
      </c>
      <c r="CH1916" t="s">
        <v>6388</v>
      </c>
      <c r="CJ1916" t="s">
        <v>1702</v>
      </c>
      <c r="CL1916">
        <v>501</v>
      </c>
      <c r="CM1916">
        <v>510</v>
      </c>
      <c r="CU1916">
        <v>584.79999999999995</v>
      </c>
      <c r="CV1916">
        <v>581.20000000000005</v>
      </c>
      <c r="CW1916" t="s">
        <v>6380</v>
      </c>
      <c r="CX1916">
        <v>0</v>
      </c>
      <c r="CY1916" t="s">
        <v>677</v>
      </c>
      <c r="DB1916">
        <v>1</v>
      </c>
    </row>
    <row r="1917" spans="2:106" hidden="1">
      <c r="B1917">
        <v>76712</v>
      </c>
      <c r="C1917" t="s">
        <v>1475</v>
      </c>
      <c r="D1917" t="s">
        <v>592</v>
      </c>
      <c r="E1917" t="s">
        <v>3163</v>
      </c>
      <c r="F1917" t="s">
        <v>594</v>
      </c>
      <c r="G1917" t="s">
        <v>6389</v>
      </c>
      <c r="H1917">
        <v>17031</v>
      </c>
      <c r="I1917" t="s">
        <v>597</v>
      </c>
      <c r="J1917" t="s">
        <v>1477</v>
      </c>
      <c r="K1917">
        <v>14540</v>
      </c>
      <c r="L1917" t="s">
        <v>617</v>
      </c>
      <c r="M1917" t="s">
        <v>6377</v>
      </c>
      <c r="N1917" t="s">
        <v>6305</v>
      </c>
      <c r="O1917" t="s">
        <v>6378</v>
      </c>
      <c r="P1917" t="s">
        <v>6314</v>
      </c>
      <c r="Q1917" t="s">
        <v>642</v>
      </c>
      <c r="R1917">
        <v>100</v>
      </c>
      <c r="S1917">
        <v>100</v>
      </c>
      <c r="T1917">
        <v>35</v>
      </c>
      <c r="U1917">
        <v>10</v>
      </c>
      <c r="V1917">
        <v>10</v>
      </c>
      <c r="W1917">
        <v>23</v>
      </c>
      <c r="Z1917">
        <v>1E-4</v>
      </c>
      <c r="AA1917">
        <v>1E-4</v>
      </c>
      <c r="AB1917">
        <v>3.8E-3</v>
      </c>
      <c r="AC1917">
        <v>0.1198</v>
      </c>
      <c r="AD1917">
        <v>2.0000000000000001E-4</v>
      </c>
      <c r="AE1917">
        <v>0.87470000000000003</v>
      </c>
      <c r="AF1917">
        <v>8.9999999999999998E-4</v>
      </c>
      <c r="AG1917">
        <v>2.0000000000000001E-4</v>
      </c>
      <c r="AH1917">
        <v>1E-4</v>
      </c>
      <c r="AI1917" t="s">
        <v>607</v>
      </c>
      <c r="AJ1917" t="s">
        <v>607</v>
      </c>
      <c r="AK1917" t="s">
        <v>607</v>
      </c>
      <c r="AL1917">
        <v>0</v>
      </c>
      <c r="AM1917">
        <v>1E-4</v>
      </c>
      <c r="AN1917">
        <v>0</v>
      </c>
      <c r="AO1917">
        <v>0</v>
      </c>
      <c r="AP1917">
        <v>0</v>
      </c>
      <c r="BK1917">
        <v>0</v>
      </c>
      <c r="BL1917">
        <v>0</v>
      </c>
      <c r="BM1917">
        <v>0</v>
      </c>
      <c r="BN1917">
        <v>0</v>
      </c>
      <c r="BO1917">
        <v>0</v>
      </c>
      <c r="BP1917">
        <v>0</v>
      </c>
      <c r="BQ1917">
        <v>0</v>
      </c>
      <c r="BR1917">
        <v>0</v>
      </c>
      <c r="BS1917">
        <v>0</v>
      </c>
      <c r="BT1917">
        <v>0</v>
      </c>
      <c r="BU1917">
        <v>0</v>
      </c>
      <c r="BV1917">
        <v>0.67400000000000004</v>
      </c>
      <c r="BW1917">
        <v>0.82605439999999997</v>
      </c>
      <c r="BX1917">
        <v>19.5</v>
      </c>
      <c r="BY1917">
        <v>4927.1000000000004</v>
      </c>
      <c r="BZ1917">
        <v>204.2</v>
      </c>
      <c r="CB1917">
        <v>130.9</v>
      </c>
      <c r="CC1917">
        <v>4.5196374620000004</v>
      </c>
      <c r="CD1917">
        <v>4.5157957700000004</v>
      </c>
      <c r="CE1917">
        <v>266.22000000000003</v>
      </c>
      <c r="CF1917" t="s">
        <v>609</v>
      </c>
      <c r="CG1917">
        <v>200</v>
      </c>
      <c r="CH1917" t="s">
        <v>6390</v>
      </c>
      <c r="CI1917" t="s">
        <v>157</v>
      </c>
      <c r="CJ1917" t="s">
        <v>1479</v>
      </c>
      <c r="CL1917">
        <v>470</v>
      </c>
      <c r="CM1917">
        <v>475</v>
      </c>
      <c r="CP1917" t="s">
        <v>157</v>
      </c>
      <c r="CQ1917" t="s">
        <v>157</v>
      </c>
      <c r="CU1917">
        <v>563</v>
      </c>
      <c r="CV1917">
        <v>558.29999999999995</v>
      </c>
      <c r="CW1917" t="s">
        <v>6380</v>
      </c>
      <c r="CX1917">
        <v>0</v>
      </c>
      <c r="CY1917" t="s">
        <v>677</v>
      </c>
      <c r="DB1917">
        <v>1</v>
      </c>
    </row>
    <row r="1918" spans="2:106" hidden="1">
      <c r="B1918">
        <v>76641</v>
      </c>
      <c r="C1918" t="s">
        <v>4154</v>
      </c>
      <c r="D1918" t="s">
        <v>592</v>
      </c>
      <c r="E1918" t="s">
        <v>3163</v>
      </c>
      <c r="F1918" t="s">
        <v>594</v>
      </c>
      <c r="G1918" t="s">
        <v>6391</v>
      </c>
      <c r="H1918">
        <v>17718</v>
      </c>
      <c r="I1918" t="s">
        <v>597</v>
      </c>
      <c r="J1918" t="s">
        <v>1281</v>
      </c>
      <c r="K1918">
        <v>14536</v>
      </c>
      <c r="L1918" t="s">
        <v>617</v>
      </c>
      <c r="M1918" t="s">
        <v>6377</v>
      </c>
      <c r="N1918" t="s">
        <v>6305</v>
      </c>
      <c r="O1918" t="s">
        <v>6378</v>
      </c>
      <c r="P1918" t="s">
        <v>6314</v>
      </c>
      <c r="Q1918" t="s">
        <v>642</v>
      </c>
      <c r="R1918">
        <v>175</v>
      </c>
      <c r="S1918">
        <v>175</v>
      </c>
      <c r="T1918">
        <v>200</v>
      </c>
      <c r="U1918">
        <v>6</v>
      </c>
      <c r="V1918">
        <v>6</v>
      </c>
      <c r="W1918">
        <v>23</v>
      </c>
      <c r="Y1918" t="s">
        <v>6392</v>
      </c>
      <c r="Z1918" t="s">
        <v>607</v>
      </c>
      <c r="AA1918">
        <v>1E-4</v>
      </c>
      <c r="AB1918">
        <v>2.8E-3</v>
      </c>
      <c r="AC1918">
        <v>0.15409999999999999</v>
      </c>
      <c r="AD1918">
        <v>8.0000000000000004E-4</v>
      </c>
      <c r="AE1918">
        <v>0.83899999999999997</v>
      </c>
      <c r="AF1918">
        <v>2.3E-3</v>
      </c>
      <c r="AG1918">
        <v>8.0000000000000004E-4</v>
      </c>
      <c r="AH1918">
        <v>1E-4</v>
      </c>
      <c r="AI1918" t="s">
        <v>607</v>
      </c>
      <c r="AJ1918" t="s">
        <v>607</v>
      </c>
      <c r="AK1918" t="s">
        <v>607</v>
      </c>
      <c r="AL1918">
        <v>0</v>
      </c>
      <c r="AM1918">
        <v>0</v>
      </c>
      <c r="AN1918">
        <v>0</v>
      </c>
      <c r="AO1918">
        <v>0</v>
      </c>
      <c r="AP1918">
        <v>0</v>
      </c>
      <c r="BK1918">
        <v>0</v>
      </c>
      <c r="BL1918">
        <v>0</v>
      </c>
      <c r="BM1918">
        <v>0</v>
      </c>
      <c r="BN1918">
        <v>0</v>
      </c>
      <c r="BO1918">
        <v>0</v>
      </c>
      <c r="BP1918">
        <v>0</v>
      </c>
      <c r="BQ1918">
        <v>0</v>
      </c>
      <c r="BR1918">
        <v>0</v>
      </c>
      <c r="BS1918">
        <v>0</v>
      </c>
      <c r="BT1918">
        <v>0</v>
      </c>
      <c r="BU1918">
        <v>0</v>
      </c>
      <c r="BV1918">
        <v>0.70899999999999996</v>
      </c>
      <c r="BW1918">
        <v>0.86895040000000001</v>
      </c>
      <c r="BX1918">
        <v>20.5</v>
      </c>
      <c r="BY1918">
        <v>5026.5</v>
      </c>
      <c r="BZ1918">
        <v>208.6</v>
      </c>
      <c r="CB1918">
        <v>120.9</v>
      </c>
      <c r="CC1918">
        <v>4.1743634009999999</v>
      </c>
      <c r="CD1918">
        <v>4.1708151920000001</v>
      </c>
      <c r="CE1918">
        <v>243</v>
      </c>
      <c r="CF1918" t="s">
        <v>609</v>
      </c>
      <c r="CG1918">
        <v>800</v>
      </c>
      <c r="CH1918" t="s">
        <v>6393</v>
      </c>
      <c r="CJ1918" t="s">
        <v>1283</v>
      </c>
      <c r="CU1918">
        <v>548.4</v>
      </c>
      <c r="CV1918">
        <v>545</v>
      </c>
      <c r="CW1918" t="s">
        <v>6380</v>
      </c>
      <c r="CX1918">
        <v>0</v>
      </c>
      <c r="CY1918" t="s">
        <v>677</v>
      </c>
      <c r="DB1918">
        <v>1</v>
      </c>
    </row>
    <row r="1919" spans="2:106" hidden="1">
      <c r="B1919">
        <v>76717</v>
      </c>
      <c r="C1919" t="s">
        <v>2807</v>
      </c>
      <c r="D1919" t="s">
        <v>592</v>
      </c>
      <c r="E1919" t="s">
        <v>3163</v>
      </c>
      <c r="F1919" t="s">
        <v>594</v>
      </c>
      <c r="G1919" t="s">
        <v>6394</v>
      </c>
      <c r="H1919">
        <v>10130</v>
      </c>
      <c r="I1919" t="s">
        <v>597</v>
      </c>
      <c r="J1919" t="s">
        <v>1447</v>
      </c>
      <c r="K1919">
        <v>14596</v>
      </c>
      <c r="L1919" t="s">
        <v>617</v>
      </c>
      <c r="M1919" t="s">
        <v>6377</v>
      </c>
      <c r="N1919" t="s">
        <v>6305</v>
      </c>
      <c r="O1919" t="s">
        <v>6378</v>
      </c>
      <c r="P1919" t="s">
        <v>6308</v>
      </c>
      <c r="Q1919" t="s">
        <v>642</v>
      </c>
      <c r="R1919">
        <v>75</v>
      </c>
      <c r="S1919">
        <v>75</v>
      </c>
      <c r="T1919">
        <v>57</v>
      </c>
      <c r="U1919">
        <v>6</v>
      </c>
      <c r="V1919">
        <v>6</v>
      </c>
      <c r="W1919">
        <v>23</v>
      </c>
      <c r="Y1919" t="s">
        <v>6395</v>
      </c>
      <c r="Z1919" t="s">
        <v>607</v>
      </c>
      <c r="AA1919">
        <v>1E-4</v>
      </c>
      <c r="AB1919">
        <v>3.0999999999999999E-3</v>
      </c>
      <c r="AC1919">
        <v>0.13250000000000001</v>
      </c>
      <c r="AD1919">
        <v>2.9999999999999997E-4</v>
      </c>
      <c r="AE1919">
        <v>0.85960000000000003</v>
      </c>
      <c r="AF1919">
        <v>2.0999999999999999E-3</v>
      </c>
      <c r="AG1919">
        <v>1.6999999999999999E-3</v>
      </c>
      <c r="AH1919">
        <v>2.0000000000000001E-4</v>
      </c>
      <c r="AI1919">
        <v>1E-4</v>
      </c>
      <c r="AJ1919" t="s">
        <v>607</v>
      </c>
      <c r="AK1919" t="s">
        <v>607</v>
      </c>
      <c r="AL1919">
        <v>2.0000000000000001E-4</v>
      </c>
      <c r="AM1919">
        <v>1E-4</v>
      </c>
      <c r="AN1919">
        <v>0</v>
      </c>
      <c r="AO1919">
        <v>0</v>
      </c>
      <c r="AP1919">
        <v>0</v>
      </c>
      <c r="BK1919">
        <v>0</v>
      </c>
      <c r="BL1919">
        <v>0</v>
      </c>
      <c r="BM1919">
        <v>0</v>
      </c>
      <c r="BN1919">
        <v>0</v>
      </c>
      <c r="BO1919">
        <v>0</v>
      </c>
      <c r="BP1919">
        <v>0</v>
      </c>
      <c r="BQ1919">
        <v>0</v>
      </c>
      <c r="BR1919">
        <v>0</v>
      </c>
      <c r="BS1919">
        <v>0</v>
      </c>
      <c r="BT1919">
        <v>0</v>
      </c>
      <c r="BU1919">
        <v>0</v>
      </c>
      <c r="BV1919">
        <v>0.68899999999999995</v>
      </c>
      <c r="BW1919">
        <v>0.84443840000000003</v>
      </c>
      <c r="BX1919">
        <v>19.899999999999999</v>
      </c>
      <c r="BY1919">
        <v>4963.1000000000004</v>
      </c>
      <c r="BZ1919">
        <v>206.1</v>
      </c>
      <c r="CB1919">
        <v>101.5</v>
      </c>
      <c r="CC1919">
        <v>3.5045317219999998</v>
      </c>
      <c r="CD1919">
        <v>3.5015528699999998</v>
      </c>
      <c r="CE1919">
        <v>195.71</v>
      </c>
      <c r="CF1919" t="s">
        <v>609</v>
      </c>
      <c r="CG1919">
        <v>250</v>
      </c>
      <c r="CH1919" t="s">
        <v>6396</v>
      </c>
      <c r="CI1919" t="s">
        <v>157</v>
      </c>
      <c r="CJ1919" t="s">
        <v>1449</v>
      </c>
      <c r="CL1919">
        <v>447</v>
      </c>
      <c r="CM1919">
        <v>451</v>
      </c>
      <c r="CP1919" t="s">
        <v>157</v>
      </c>
      <c r="CQ1919" t="s">
        <v>157</v>
      </c>
      <c r="CU1919">
        <v>532</v>
      </c>
      <c r="CV1919">
        <v>527.9</v>
      </c>
      <c r="CW1919" t="s">
        <v>6380</v>
      </c>
      <c r="CX1919">
        <v>0</v>
      </c>
      <c r="CY1919" t="s">
        <v>677</v>
      </c>
      <c r="DB1919">
        <v>1</v>
      </c>
    </row>
    <row r="1920" spans="2:106" hidden="1">
      <c r="B1920">
        <v>76647</v>
      </c>
      <c r="C1920" t="s">
        <v>1870</v>
      </c>
      <c r="D1920" t="s">
        <v>592</v>
      </c>
      <c r="E1920" t="s">
        <v>3163</v>
      </c>
      <c r="F1920" t="s">
        <v>594</v>
      </c>
      <c r="G1920" t="s">
        <v>6397</v>
      </c>
      <c r="H1920">
        <v>9846</v>
      </c>
      <c r="I1920" t="s">
        <v>597</v>
      </c>
      <c r="J1920" t="s">
        <v>1872</v>
      </c>
      <c r="L1920" t="s">
        <v>654</v>
      </c>
      <c r="M1920" t="s">
        <v>831</v>
      </c>
      <c r="N1920" t="s">
        <v>6305</v>
      </c>
      <c r="O1920" t="s">
        <v>6378</v>
      </c>
      <c r="P1920" t="s">
        <v>6314</v>
      </c>
      <c r="Q1920" t="s">
        <v>642</v>
      </c>
      <c r="R1920">
        <v>175</v>
      </c>
      <c r="S1920">
        <v>175</v>
      </c>
      <c r="T1920">
        <v>131</v>
      </c>
      <c r="U1920">
        <v>12</v>
      </c>
      <c r="V1920">
        <v>12</v>
      </c>
      <c r="W1920">
        <v>23</v>
      </c>
      <c r="Z1920" t="s">
        <v>607</v>
      </c>
      <c r="AA1920">
        <v>1E-4</v>
      </c>
      <c r="AB1920">
        <v>3.3E-3</v>
      </c>
      <c r="AC1920">
        <v>0.1056</v>
      </c>
      <c r="AD1920">
        <v>1E-4</v>
      </c>
      <c r="AE1920">
        <v>0.88959999999999995</v>
      </c>
      <c r="AF1920">
        <v>8.0000000000000004E-4</v>
      </c>
      <c r="AG1920">
        <v>2.0000000000000001E-4</v>
      </c>
      <c r="AH1920" t="s">
        <v>607</v>
      </c>
      <c r="AI1920" t="s">
        <v>607</v>
      </c>
      <c r="AJ1920" t="s">
        <v>607</v>
      </c>
      <c r="AK1920" t="s">
        <v>607</v>
      </c>
      <c r="AL1920">
        <v>0</v>
      </c>
      <c r="AM1920">
        <v>2.9999999999999997E-4</v>
      </c>
      <c r="AN1920">
        <v>0</v>
      </c>
      <c r="AO1920">
        <v>0</v>
      </c>
      <c r="AP1920">
        <v>0</v>
      </c>
      <c r="BK1920">
        <v>0</v>
      </c>
      <c r="BL1920">
        <v>0</v>
      </c>
      <c r="BM1920">
        <v>0</v>
      </c>
      <c r="BN1920">
        <v>0</v>
      </c>
      <c r="BO1920">
        <v>0</v>
      </c>
      <c r="BP1920">
        <v>0</v>
      </c>
      <c r="BQ1920">
        <v>0</v>
      </c>
      <c r="BR1920">
        <v>0</v>
      </c>
      <c r="BS1920">
        <v>0</v>
      </c>
      <c r="BT1920">
        <v>0</v>
      </c>
      <c r="BU1920">
        <v>0</v>
      </c>
      <c r="BV1920">
        <v>0.66</v>
      </c>
      <c r="BW1920">
        <v>0.80889599999999995</v>
      </c>
      <c r="BX1920">
        <v>19.100000000000001</v>
      </c>
      <c r="BY1920">
        <v>4887.8</v>
      </c>
      <c r="BZ1920">
        <v>202.6</v>
      </c>
      <c r="CB1920">
        <v>98.8</v>
      </c>
      <c r="CC1920">
        <v>3.411307726</v>
      </c>
      <c r="CD1920">
        <v>3.4084081140000002</v>
      </c>
      <c r="CE1920">
        <v>185.96</v>
      </c>
      <c r="CF1920" t="s">
        <v>609</v>
      </c>
      <c r="CG1920">
        <v>50</v>
      </c>
      <c r="CH1920" t="s">
        <v>6398</v>
      </c>
      <c r="CJ1920" t="s">
        <v>1876</v>
      </c>
      <c r="CL1920">
        <v>487</v>
      </c>
      <c r="CM1920">
        <v>493</v>
      </c>
      <c r="CU1920">
        <v>571.95000000000005</v>
      </c>
      <c r="CV1920">
        <v>568.35</v>
      </c>
      <c r="CW1920" t="s">
        <v>6380</v>
      </c>
      <c r="CX1920">
        <v>0</v>
      </c>
      <c r="CY1920" t="s">
        <v>677</v>
      </c>
      <c r="DB1920">
        <v>1</v>
      </c>
    </row>
    <row r="1921" spans="2:106" hidden="1">
      <c r="B1921">
        <v>76695</v>
      </c>
      <c r="C1921" t="s">
        <v>2345</v>
      </c>
      <c r="D1921" t="s">
        <v>592</v>
      </c>
      <c r="E1921" t="s">
        <v>3163</v>
      </c>
      <c r="F1921" t="s">
        <v>594</v>
      </c>
      <c r="G1921" t="s">
        <v>6399</v>
      </c>
      <c r="H1921">
        <v>20995</v>
      </c>
      <c r="I1921" t="s">
        <v>597</v>
      </c>
      <c r="J1921" t="s">
        <v>1222</v>
      </c>
      <c r="K1921">
        <v>14507</v>
      </c>
      <c r="L1921" t="s">
        <v>617</v>
      </c>
      <c r="M1921" t="s">
        <v>6377</v>
      </c>
      <c r="N1921" t="s">
        <v>6305</v>
      </c>
      <c r="O1921" t="s">
        <v>6378</v>
      </c>
      <c r="P1921" t="s">
        <v>6308</v>
      </c>
      <c r="Q1921" t="s">
        <v>642</v>
      </c>
      <c r="R1921">
        <v>100</v>
      </c>
      <c r="S1921">
        <v>100</v>
      </c>
      <c r="T1921">
        <v>57</v>
      </c>
      <c r="U1921">
        <v>4</v>
      </c>
      <c r="V1921">
        <v>4</v>
      </c>
      <c r="W1921">
        <v>23</v>
      </c>
      <c r="Y1921" t="s">
        <v>6395</v>
      </c>
      <c r="Z1921" t="s">
        <v>606</v>
      </c>
      <c r="AA1921">
        <v>1E-4</v>
      </c>
      <c r="AB1921">
        <v>4.0000000000000001E-3</v>
      </c>
      <c r="AC1921">
        <v>0.10680000000000001</v>
      </c>
      <c r="AD1921" t="s">
        <v>607</v>
      </c>
      <c r="AE1921">
        <v>0.88700000000000001</v>
      </c>
      <c r="AF1921">
        <v>1.2999999999999999E-3</v>
      </c>
      <c r="AG1921">
        <v>5.9999999999999995E-4</v>
      </c>
      <c r="AH1921">
        <v>1E-4</v>
      </c>
      <c r="AI1921" t="s">
        <v>607</v>
      </c>
      <c r="AJ1921" t="s">
        <v>607</v>
      </c>
      <c r="AK1921" t="s">
        <v>607</v>
      </c>
      <c r="AL1921">
        <v>1E-4</v>
      </c>
      <c r="AM1921">
        <v>0</v>
      </c>
      <c r="AN1921">
        <v>0</v>
      </c>
      <c r="AO1921">
        <v>0</v>
      </c>
      <c r="AP1921">
        <v>0</v>
      </c>
      <c r="BK1921">
        <v>0</v>
      </c>
      <c r="BL1921">
        <v>0</v>
      </c>
      <c r="BM1921">
        <v>0</v>
      </c>
      <c r="BN1921">
        <v>0</v>
      </c>
      <c r="BO1921">
        <v>0</v>
      </c>
      <c r="BP1921">
        <v>0</v>
      </c>
      <c r="BQ1921">
        <v>0</v>
      </c>
      <c r="BR1921">
        <v>0</v>
      </c>
      <c r="BS1921">
        <v>0</v>
      </c>
      <c r="BT1921">
        <v>0</v>
      </c>
      <c r="BU1921">
        <v>0</v>
      </c>
      <c r="BV1921">
        <v>0.66200000000000003</v>
      </c>
      <c r="BW1921">
        <v>0.81134720000000005</v>
      </c>
      <c r="BX1921">
        <v>19.100000000000001</v>
      </c>
      <c r="BY1921">
        <v>4890.1000000000004</v>
      </c>
      <c r="BZ1921">
        <v>202.7</v>
      </c>
      <c r="CB1921">
        <v>114.4</v>
      </c>
      <c r="CC1921">
        <v>3.9499352609999998</v>
      </c>
      <c r="CD1921">
        <v>3.946577816</v>
      </c>
      <c r="CE1921">
        <v>230.17</v>
      </c>
      <c r="CF1921" t="s">
        <v>609</v>
      </c>
      <c r="CG1921">
        <v>48</v>
      </c>
      <c r="CH1921" t="s">
        <v>6400</v>
      </c>
      <c r="CI1921" t="s">
        <v>157</v>
      </c>
      <c r="CJ1921" t="s">
        <v>1224</v>
      </c>
      <c r="CL1921">
        <v>1398</v>
      </c>
      <c r="CM1921">
        <v>1407</v>
      </c>
      <c r="CP1921" t="s">
        <v>157</v>
      </c>
      <c r="CQ1921" t="s">
        <v>157</v>
      </c>
      <c r="CU1921">
        <v>565</v>
      </c>
      <c r="CV1921">
        <v>561.29999999999995</v>
      </c>
      <c r="CW1921" t="s">
        <v>6380</v>
      </c>
      <c r="CX1921">
        <v>0</v>
      </c>
      <c r="CY1921" t="s">
        <v>677</v>
      </c>
      <c r="DB1921">
        <v>1</v>
      </c>
    </row>
    <row r="1922" spans="2:106" hidden="1">
      <c r="B1922">
        <v>80625</v>
      </c>
      <c r="C1922" t="s">
        <v>6401</v>
      </c>
      <c r="D1922" t="s">
        <v>592</v>
      </c>
      <c r="E1922" t="s">
        <v>3163</v>
      </c>
      <c r="F1922" t="s">
        <v>594</v>
      </c>
      <c r="G1922" t="s">
        <v>6402</v>
      </c>
      <c r="H1922">
        <v>18316</v>
      </c>
      <c r="I1922" t="s">
        <v>597</v>
      </c>
      <c r="J1922" t="s">
        <v>3004</v>
      </c>
      <c r="L1922" t="s">
        <v>617</v>
      </c>
      <c r="N1922" t="s">
        <v>6305</v>
      </c>
      <c r="O1922" t="s">
        <v>6378</v>
      </c>
      <c r="P1922" t="s">
        <v>6308</v>
      </c>
      <c r="Q1922" t="s">
        <v>4575</v>
      </c>
      <c r="R1922">
        <v>400</v>
      </c>
      <c r="S1922">
        <v>400</v>
      </c>
      <c r="T1922">
        <v>406</v>
      </c>
      <c r="U1922">
        <v>16</v>
      </c>
      <c r="V1922">
        <v>16</v>
      </c>
      <c r="W1922">
        <v>23</v>
      </c>
      <c r="Z1922" t="s">
        <v>607</v>
      </c>
      <c r="AA1922">
        <v>1E-4</v>
      </c>
      <c r="AB1922">
        <v>2.8E-3</v>
      </c>
      <c r="AC1922">
        <v>0.1225</v>
      </c>
      <c r="AD1922">
        <v>2.0000000000000001E-4</v>
      </c>
      <c r="AE1922">
        <v>0.87260000000000004</v>
      </c>
      <c r="AF1922">
        <v>1.1999999999999999E-3</v>
      </c>
      <c r="AG1922">
        <v>5.0000000000000001E-4</v>
      </c>
      <c r="AH1922">
        <v>1E-4</v>
      </c>
      <c r="AI1922" t="s">
        <v>607</v>
      </c>
      <c r="AJ1922" t="s">
        <v>607</v>
      </c>
      <c r="AK1922" t="s">
        <v>607</v>
      </c>
      <c r="AL1922">
        <v>0</v>
      </c>
      <c r="AM1922">
        <v>0</v>
      </c>
      <c r="AN1922">
        <v>0</v>
      </c>
      <c r="AO1922">
        <v>0</v>
      </c>
      <c r="AP1922">
        <v>0</v>
      </c>
      <c r="BK1922">
        <v>0</v>
      </c>
      <c r="BL1922">
        <v>0</v>
      </c>
      <c r="BM1922">
        <v>0</v>
      </c>
      <c r="BN1922">
        <v>0</v>
      </c>
      <c r="BO1922">
        <v>0</v>
      </c>
      <c r="BP1922">
        <v>0</v>
      </c>
      <c r="BQ1922">
        <v>0</v>
      </c>
      <c r="BR1922">
        <v>0</v>
      </c>
      <c r="BS1922">
        <v>0</v>
      </c>
      <c r="BT1922">
        <v>0</v>
      </c>
      <c r="BU1922">
        <v>0</v>
      </c>
      <c r="BV1922">
        <v>0.67600000000000005</v>
      </c>
      <c r="BW1922">
        <v>0.82850559999999995</v>
      </c>
      <c r="BX1922">
        <v>19.600000000000001</v>
      </c>
      <c r="BY1922">
        <v>4936.3999999999996</v>
      </c>
      <c r="BZ1922">
        <v>204.6</v>
      </c>
      <c r="CB1922">
        <v>116.8</v>
      </c>
      <c r="CC1922">
        <v>4.0328010360000004</v>
      </c>
      <c r="CD1922">
        <v>4.029373155</v>
      </c>
      <c r="CE1922">
        <v>235.3</v>
      </c>
      <c r="CF1922" t="s">
        <v>609</v>
      </c>
      <c r="CG1922">
        <v>200</v>
      </c>
      <c r="CH1922" t="s">
        <v>6403</v>
      </c>
      <c r="CI1922" t="s">
        <v>157</v>
      </c>
      <c r="CJ1922" t="s">
        <v>1578</v>
      </c>
      <c r="CW1922" t="s">
        <v>6380</v>
      </c>
      <c r="CX1922">
        <v>0</v>
      </c>
      <c r="CY1922" t="s">
        <v>677</v>
      </c>
      <c r="DB1922">
        <v>1</v>
      </c>
    </row>
    <row r="1923" spans="2:106" hidden="1">
      <c r="B1923">
        <v>92158</v>
      </c>
      <c r="C1923" t="s">
        <v>4975</v>
      </c>
      <c r="D1923" t="s">
        <v>592</v>
      </c>
      <c r="E1923" t="s">
        <v>3163</v>
      </c>
      <c r="F1923" t="s">
        <v>594</v>
      </c>
      <c r="G1923" t="s">
        <v>6404</v>
      </c>
      <c r="H1923">
        <v>8791</v>
      </c>
      <c r="I1923" t="s">
        <v>597</v>
      </c>
      <c r="J1923" t="s">
        <v>6405</v>
      </c>
      <c r="K1923">
        <v>24243</v>
      </c>
      <c r="L1923" t="s">
        <v>638</v>
      </c>
      <c r="M1923" t="s">
        <v>4978</v>
      </c>
      <c r="N1923" t="s">
        <v>6305</v>
      </c>
      <c r="O1923" t="s">
        <v>6303</v>
      </c>
      <c r="P1923" t="s">
        <v>6314</v>
      </c>
      <c r="Q1923" t="s">
        <v>6406</v>
      </c>
      <c r="R1923">
        <v>780</v>
      </c>
      <c r="S1923">
        <v>780</v>
      </c>
      <c r="T1923">
        <v>762</v>
      </c>
      <c r="U1923">
        <v>28</v>
      </c>
      <c r="V1923">
        <v>28</v>
      </c>
      <c r="W1923">
        <v>23</v>
      </c>
      <c r="Z1923" t="s">
        <v>607</v>
      </c>
      <c r="AA1923">
        <v>2.0000000000000001E-4</v>
      </c>
      <c r="AB1923">
        <v>4.7000000000000002E-3</v>
      </c>
      <c r="AC1923">
        <v>4.8899999999999999E-2</v>
      </c>
      <c r="AD1923" t="s">
        <v>607</v>
      </c>
      <c r="AE1923">
        <v>0.94010000000000005</v>
      </c>
      <c r="AF1923">
        <v>6.0000000000000001E-3</v>
      </c>
      <c r="AG1923">
        <v>1E-4</v>
      </c>
      <c r="AH1923" t="s">
        <v>607</v>
      </c>
      <c r="AI1923" t="s">
        <v>607</v>
      </c>
      <c r="AJ1923" t="s">
        <v>607</v>
      </c>
      <c r="AK1923" t="s">
        <v>607</v>
      </c>
      <c r="AL1923">
        <v>0</v>
      </c>
      <c r="AM1923">
        <v>0</v>
      </c>
      <c r="AN1923">
        <v>0</v>
      </c>
      <c r="AO1923">
        <v>0</v>
      </c>
      <c r="AP1923">
        <v>0</v>
      </c>
      <c r="BK1923">
        <v>0</v>
      </c>
      <c r="BL1923">
        <v>0</v>
      </c>
      <c r="BM1923">
        <v>0</v>
      </c>
      <c r="BN1923">
        <v>0</v>
      </c>
      <c r="BO1923">
        <v>0</v>
      </c>
      <c r="BP1923">
        <v>0</v>
      </c>
      <c r="BQ1923">
        <v>0</v>
      </c>
      <c r="BR1923">
        <v>0</v>
      </c>
      <c r="BS1923">
        <v>0</v>
      </c>
      <c r="BT1923">
        <v>0</v>
      </c>
      <c r="BU1923">
        <v>0</v>
      </c>
      <c r="BV1923">
        <v>0.60699999999999998</v>
      </c>
      <c r="BW1923">
        <v>0.74393920000000002</v>
      </c>
      <c r="BX1923">
        <v>17.600000000000001</v>
      </c>
      <c r="BY1923">
        <v>4729.6000000000004</v>
      </c>
      <c r="BZ1923">
        <v>196.5</v>
      </c>
      <c r="CB1923">
        <v>96.2</v>
      </c>
      <c r="CC1923">
        <v>3.3215364699999999</v>
      </c>
      <c r="CD1923">
        <v>3.318713164</v>
      </c>
      <c r="CE1923">
        <v>193.63</v>
      </c>
      <c r="CF1923" t="s">
        <v>609</v>
      </c>
      <c r="CG1923">
        <v>5</v>
      </c>
      <c r="CH1923" t="s">
        <v>6407</v>
      </c>
      <c r="CJ1923" t="s">
        <v>3639</v>
      </c>
      <c r="CW1923" t="s">
        <v>6408</v>
      </c>
      <c r="CX1923">
        <v>0</v>
      </c>
      <c r="CY1923" t="s">
        <v>677</v>
      </c>
      <c r="DB1923">
        <v>1</v>
      </c>
    </row>
    <row r="1924" spans="2:106" hidden="1">
      <c r="B1924">
        <v>90273</v>
      </c>
      <c r="C1924" t="s">
        <v>6409</v>
      </c>
      <c r="D1924" t="s">
        <v>592</v>
      </c>
      <c r="E1924" t="s">
        <v>3163</v>
      </c>
      <c r="F1924" t="s">
        <v>594</v>
      </c>
      <c r="G1924" t="s">
        <v>6410</v>
      </c>
      <c r="H1924">
        <v>10181</v>
      </c>
      <c r="I1924" t="s">
        <v>597</v>
      </c>
      <c r="J1924" t="s">
        <v>3635</v>
      </c>
      <c r="L1924" t="s">
        <v>617</v>
      </c>
      <c r="N1924" t="s">
        <v>6305</v>
      </c>
      <c r="O1924" t="s">
        <v>6303</v>
      </c>
      <c r="P1924" t="s">
        <v>6314</v>
      </c>
      <c r="Q1924" t="s">
        <v>6411</v>
      </c>
      <c r="R1924">
        <v>750</v>
      </c>
      <c r="S1924">
        <v>750</v>
      </c>
      <c r="T1924">
        <v>749</v>
      </c>
      <c r="U1924">
        <v>37</v>
      </c>
      <c r="V1924">
        <v>37</v>
      </c>
      <c r="W1924">
        <v>23</v>
      </c>
      <c r="Z1924" t="s">
        <v>607</v>
      </c>
      <c r="AA1924">
        <v>2.0000000000000001E-4</v>
      </c>
      <c r="AB1924">
        <v>4.7999999999999996E-3</v>
      </c>
      <c r="AC1924">
        <v>5.2900000000000003E-2</v>
      </c>
      <c r="AD1924" t="s">
        <v>607</v>
      </c>
      <c r="AE1924">
        <v>0.93610000000000004</v>
      </c>
      <c r="AF1924">
        <v>5.8999999999999999E-3</v>
      </c>
      <c r="AG1924">
        <v>1E-4</v>
      </c>
      <c r="AH1924" t="s">
        <v>607</v>
      </c>
      <c r="AI1924" t="s">
        <v>607</v>
      </c>
      <c r="AJ1924" t="s">
        <v>606</v>
      </c>
      <c r="AK1924" t="s">
        <v>606</v>
      </c>
      <c r="AL1924">
        <v>0</v>
      </c>
      <c r="AM1924">
        <v>0</v>
      </c>
      <c r="AN1924">
        <v>0</v>
      </c>
      <c r="AO1924">
        <v>0</v>
      </c>
      <c r="AP1924">
        <v>0</v>
      </c>
      <c r="BK1924">
        <v>0</v>
      </c>
      <c r="BL1924">
        <v>0</v>
      </c>
      <c r="BM1924">
        <v>0</v>
      </c>
      <c r="BN1924">
        <v>0</v>
      </c>
      <c r="BO1924">
        <v>0</v>
      </c>
      <c r="BP1924">
        <v>0</v>
      </c>
      <c r="BQ1924">
        <v>0</v>
      </c>
      <c r="BR1924">
        <v>0</v>
      </c>
      <c r="BS1924">
        <v>0</v>
      </c>
      <c r="BT1924">
        <v>0</v>
      </c>
      <c r="BU1924">
        <v>0</v>
      </c>
      <c r="BV1924">
        <v>0.61099999999999999</v>
      </c>
      <c r="BW1924">
        <v>0.7488416</v>
      </c>
      <c r="BX1924">
        <v>17.7</v>
      </c>
      <c r="BY1924">
        <v>4740.7</v>
      </c>
      <c r="BZ1924">
        <v>196.9</v>
      </c>
      <c r="CB1924">
        <v>154.69999999999999</v>
      </c>
      <c r="CC1924">
        <v>5.3413897280000002</v>
      </c>
      <c r="CD1924">
        <v>5.3368495469999999</v>
      </c>
      <c r="CE1924">
        <v>309.60000000000002</v>
      </c>
      <c r="CF1924" t="s">
        <v>609</v>
      </c>
      <c r="CG1924">
        <v>3</v>
      </c>
      <c r="CH1924" t="s">
        <v>6412</v>
      </c>
      <c r="CJ1924" t="s">
        <v>3639</v>
      </c>
      <c r="CW1924" t="s">
        <v>6408</v>
      </c>
      <c r="CX1924">
        <v>0</v>
      </c>
      <c r="CY1924" t="s">
        <v>677</v>
      </c>
      <c r="DB1924">
        <v>1</v>
      </c>
    </row>
    <row r="1925" spans="2:106" hidden="1">
      <c r="B1925">
        <v>91329</v>
      </c>
      <c r="C1925" t="s">
        <v>6413</v>
      </c>
      <c r="D1925" t="s">
        <v>592</v>
      </c>
      <c r="E1925" t="s">
        <v>3163</v>
      </c>
      <c r="F1925" t="s">
        <v>594</v>
      </c>
      <c r="G1925" t="s">
        <v>6414</v>
      </c>
      <c r="H1925">
        <v>6065</v>
      </c>
      <c r="I1925" t="s">
        <v>597</v>
      </c>
      <c r="J1925" t="s">
        <v>6415</v>
      </c>
      <c r="K1925">
        <v>27438</v>
      </c>
      <c r="L1925" t="s">
        <v>2310</v>
      </c>
      <c r="M1925" t="s">
        <v>4978</v>
      </c>
      <c r="N1925" t="s">
        <v>6305</v>
      </c>
      <c r="O1925" t="s">
        <v>6303</v>
      </c>
      <c r="P1925" t="s">
        <v>6314</v>
      </c>
      <c r="Q1925" t="s">
        <v>642</v>
      </c>
      <c r="R1925">
        <v>950</v>
      </c>
      <c r="S1925">
        <v>950</v>
      </c>
      <c r="T1925">
        <v>583</v>
      </c>
      <c r="U1925">
        <v>44</v>
      </c>
      <c r="V1925">
        <v>44</v>
      </c>
      <c r="W1925">
        <v>23</v>
      </c>
      <c r="Z1925" t="s">
        <v>607</v>
      </c>
      <c r="AA1925">
        <v>2.0000000000000001E-4</v>
      </c>
      <c r="AB1925">
        <v>4.3E-3</v>
      </c>
      <c r="AC1925">
        <v>5.2499999999999998E-2</v>
      </c>
      <c r="AD1925" t="s">
        <v>607</v>
      </c>
      <c r="AE1925">
        <v>0.93600000000000005</v>
      </c>
      <c r="AF1925">
        <v>6.7999999999999996E-3</v>
      </c>
      <c r="AG1925">
        <v>2.0000000000000001E-4</v>
      </c>
      <c r="AH1925" t="s">
        <v>607</v>
      </c>
      <c r="AI1925" t="s">
        <v>607</v>
      </c>
      <c r="AJ1925" t="s">
        <v>606</v>
      </c>
      <c r="AK1925" t="s">
        <v>606</v>
      </c>
      <c r="AL1925">
        <v>0</v>
      </c>
      <c r="AM1925">
        <v>0</v>
      </c>
      <c r="AN1925">
        <v>0</v>
      </c>
      <c r="AO1925">
        <v>0</v>
      </c>
      <c r="AP1925">
        <v>0</v>
      </c>
      <c r="BK1925">
        <v>0</v>
      </c>
      <c r="BL1925">
        <v>0</v>
      </c>
      <c r="BM1925">
        <v>0</v>
      </c>
      <c r="BN1925">
        <v>0</v>
      </c>
      <c r="BO1925">
        <v>0</v>
      </c>
      <c r="BP1925">
        <v>0</v>
      </c>
      <c r="BQ1925">
        <v>0</v>
      </c>
      <c r="BR1925">
        <v>0</v>
      </c>
      <c r="BS1925">
        <v>0</v>
      </c>
      <c r="BT1925">
        <v>0</v>
      </c>
      <c r="BU1925">
        <v>0</v>
      </c>
      <c r="BV1925">
        <v>0.61099999999999999</v>
      </c>
      <c r="BW1925">
        <v>0.7488416</v>
      </c>
      <c r="BX1925">
        <v>17.7</v>
      </c>
      <c r="BY1925">
        <v>4740.3</v>
      </c>
      <c r="BZ1925">
        <v>197</v>
      </c>
      <c r="CB1925">
        <v>126.5</v>
      </c>
      <c r="CC1925">
        <v>4.3677168750000002</v>
      </c>
      <c r="CD1925">
        <v>4.3640043159999999</v>
      </c>
      <c r="CE1925">
        <v>246.78</v>
      </c>
      <c r="CF1925" t="s">
        <v>609</v>
      </c>
      <c r="CG1925">
        <v>5</v>
      </c>
      <c r="CH1925" t="s">
        <v>5652</v>
      </c>
      <c r="CJ1925" t="s">
        <v>6416</v>
      </c>
      <c r="CW1925" t="s">
        <v>6408</v>
      </c>
      <c r="CX1925">
        <v>0</v>
      </c>
      <c r="CY1925" t="s">
        <v>677</v>
      </c>
      <c r="DB1925">
        <v>1</v>
      </c>
    </row>
    <row r="1926" spans="2:106" hidden="1">
      <c r="B1926">
        <v>91326</v>
      </c>
      <c r="C1926" t="s">
        <v>5653</v>
      </c>
      <c r="D1926" t="s">
        <v>592</v>
      </c>
      <c r="E1926" t="s">
        <v>3163</v>
      </c>
      <c r="F1926" t="s">
        <v>594</v>
      </c>
      <c r="G1926" t="s">
        <v>6417</v>
      </c>
      <c r="H1926">
        <v>12892</v>
      </c>
      <c r="I1926" t="s">
        <v>597</v>
      </c>
      <c r="J1926" t="s">
        <v>6415</v>
      </c>
      <c r="K1926">
        <v>27429</v>
      </c>
      <c r="L1926" t="s">
        <v>2310</v>
      </c>
      <c r="M1926" t="s">
        <v>4978</v>
      </c>
      <c r="N1926" t="s">
        <v>6305</v>
      </c>
      <c r="O1926" t="s">
        <v>6303</v>
      </c>
      <c r="P1926" t="s">
        <v>6314</v>
      </c>
      <c r="Q1926" t="s">
        <v>642</v>
      </c>
      <c r="R1926">
        <v>880</v>
      </c>
      <c r="S1926">
        <v>880</v>
      </c>
      <c r="T1926">
        <v>835</v>
      </c>
      <c r="U1926">
        <v>32</v>
      </c>
      <c r="V1926">
        <v>32</v>
      </c>
      <c r="W1926">
        <v>23</v>
      </c>
      <c r="Z1926" t="s">
        <v>607</v>
      </c>
      <c r="AA1926">
        <v>2.0000000000000001E-4</v>
      </c>
      <c r="AB1926">
        <v>5.0000000000000001E-3</v>
      </c>
      <c r="AC1926">
        <v>4.7800000000000002E-2</v>
      </c>
      <c r="AD1926" t="s">
        <v>607</v>
      </c>
      <c r="AE1926">
        <v>0.94089999999999996</v>
      </c>
      <c r="AF1926">
        <v>6.0000000000000001E-3</v>
      </c>
      <c r="AG1926">
        <v>1E-4</v>
      </c>
      <c r="AH1926" t="s">
        <v>607</v>
      </c>
      <c r="AI1926" t="s">
        <v>607</v>
      </c>
      <c r="AJ1926" t="s">
        <v>606</v>
      </c>
      <c r="AK1926" t="s">
        <v>606</v>
      </c>
      <c r="AL1926">
        <v>0</v>
      </c>
      <c r="AM1926">
        <v>0</v>
      </c>
      <c r="AN1926">
        <v>0</v>
      </c>
      <c r="AO1926">
        <v>0</v>
      </c>
      <c r="AP1926">
        <v>0</v>
      </c>
      <c r="BK1926">
        <v>0</v>
      </c>
      <c r="BL1926">
        <v>0</v>
      </c>
      <c r="BM1926">
        <v>0</v>
      </c>
      <c r="BN1926">
        <v>0</v>
      </c>
      <c r="BO1926">
        <v>0</v>
      </c>
      <c r="BP1926">
        <v>0</v>
      </c>
      <c r="BQ1926">
        <v>0</v>
      </c>
      <c r="BR1926">
        <v>0</v>
      </c>
      <c r="BS1926">
        <v>0</v>
      </c>
      <c r="BT1926">
        <v>0</v>
      </c>
      <c r="BU1926">
        <v>0</v>
      </c>
      <c r="BV1926">
        <v>0.60599999999999998</v>
      </c>
      <c r="BW1926">
        <v>0.74271359999999997</v>
      </c>
      <c r="BX1926">
        <v>17.5</v>
      </c>
      <c r="BY1926">
        <v>4726.3999999999996</v>
      </c>
      <c r="BZ1926">
        <v>196.3</v>
      </c>
      <c r="CB1926">
        <v>156.30000000000001</v>
      </c>
      <c r="CC1926">
        <v>5.3966335780000003</v>
      </c>
      <c r="CD1926">
        <v>5.3920464389999996</v>
      </c>
      <c r="CE1926">
        <v>317.56</v>
      </c>
      <c r="CF1926" t="s">
        <v>609</v>
      </c>
      <c r="CG1926">
        <v>1</v>
      </c>
      <c r="CH1926" t="s">
        <v>5655</v>
      </c>
      <c r="CJ1926" t="s">
        <v>6418</v>
      </c>
      <c r="CW1926" t="s">
        <v>6408</v>
      </c>
      <c r="CX1926">
        <v>0</v>
      </c>
      <c r="CY1926" t="s">
        <v>677</v>
      </c>
      <c r="DB1926">
        <v>1</v>
      </c>
    </row>
    <row r="1927" spans="2:106" hidden="1">
      <c r="B1927">
        <v>76738</v>
      </c>
      <c r="C1927" t="s">
        <v>4568</v>
      </c>
      <c r="D1927" t="s">
        <v>592</v>
      </c>
      <c r="E1927" t="s">
        <v>3163</v>
      </c>
      <c r="F1927" t="s">
        <v>594</v>
      </c>
      <c r="G1927" t="s">
        <v>6419</v>
      </c>
      <c r="H1927">
        <v>11351</v>
      </c>
      <c r="I1927" t="s">
        <v>597</v>
      </c>
      <c r="J1927" t="s">
        <v>3394</v>
      </c>
      <c r="K1927">
        <v>11768</v>
      </c>
      <c r="L1927" t="s">
        <v>638</v>
      </c>
      <c r="M1927" t="s">
        <v>4169</v>
      </c>
      <c r="N1927" t="s">
        <v>6305</v>
      </c>
      <c r="O1927" t="s">
        <v>6303</v>
      </c>
      <c r="P1927" t="s">
        <v>6314</v>
      </c>
      <c r="Q1927" t="s">
        <v>642</v>
      </c>
      <c r="R1927">
        <v>200</v>
      </c>
      <c r="S1927">
        <v>200</v>
      </c>
      <c r="T1927">
        <v>208</v>
      </c>
      <c r="U1927">
        <v>2</v>
      </c>
      <c r="V1927">
        <v>2</v>
      </c>
      <c r="W1927">
        <v>23</v>
      </c>
      <c r="Y1927" t="s">
        <v>4186</v>
      </c>
      <c r="Z1927" t="s">
        <v>607</v>
      </c>
      <c r="AA1927">
        <v>2.9999999999999997E-4</v>
      </c>
      <c r="AB1927">
        <v>7.4999999999999997E-3</v>
      </c>
      <c r="AC1927">
        <v>1.5699999999999999E-2</v>
      </c>
      <c r="AD1927" t="s">
        <v>607</v>
      </c>
      <c r="AE1927">
        <v>0.96179999999999999</v>
      </c>
      <c r="AF1927">
        <v>1.04E-2</v>
      </c>
      <c r="AG1927">
        <v>1.6999999999999999E-3</v>
      </c>
      <c r="AH1927">
        <v>5.9999999999999995E-4</v>
      </c>
      <c r="AI1927">
        <v>5.0000000000000001E-4</v>
      </c>
      <c r="AJ1927">
        <v>2.0000000000000001E-4</v>
      </c>
      <c r="AK1927">
        <v>1E-4</v>
      </c>
      <c r="AL1927">
        <v>2.9999999999999997E-4</v>
      </c>
      <c r="AM1927">
        <v>8.9999999999999998E-4</v>
      </c>
      <c r="AN1927">
        <v>0</v>
      </c>
      <c r="AO1927">
        <v>0</v>
      </c>
      <c r="AP1927">
        <v>0</v>
      </c>
      <c r="BK1927">
        <v>0</v>
      </c>
      <c r="BL1927">
        <v>0</v>
      </c>
      <c r="BM1927">
        <v>0</v>
      </c>
      <c r="BN1927">
        <v>0</v>
      </c>
      <c r="BO1927">
        <v>0</v>
      </c>
      <c r="BP1927">
        <v>0</v>
      </c>
      <c r="BQ1927">
        <v>0</v>
      </c>
      <c r="BR1927">
        <v>0</v>
      </c>
      <c r="BS1927">
        <v>0</v>
      </c>
      <c r="BT1927">
        <v>0</v>
      </c>
      <c r="BU1927">
        <v>0</v>
      </c>
      <c r="BV1927">
        <v>0.58599999999999997</v>
      </c>
      <c r="BW1927">
        <v>0.7182016</v>
      </c>
      <c r="BX1927">
        <v>16.899999999999999</v>
      </c>
      <c r="BY1927">
        <v>4631.1000000000004</v>
      </c>
      <c r="BZ1927">
        <v>194.1</v>
      </c>
      <c r="CB1927">
        <v>109</v>
      </c>
      <c r="CC1927">
        <v>3.763487268</v>
      </c>
      <c r="CD1927">
        <v>3.7602883039999999</v>
      </c>
      <c r="CE1927">
        <v>221.22</v>
      </c>
      <c r="CF1927" t="s">
        <v>609</v>
      </c>
      <c r="CG1927">
        <v>35</v>
      </c>
      <c r="CH1927" t="s">
        <v>6420</v>
      </c>
      <c r="CI1927" t="s">
        <v>157</v>
      </c>
      <c r="CJ1927" t="s">
        <v>2557</v>
      </c>
      <c r="CU1927">
        <v>454.7</v>
      </c>
      <c r="CV1927">
        <v>450.5</v>
      </c>
      <c r="CW1927" t="s">
        <v>6408</v>
      </c>
      <c r="CX1927">
        <v>0</v>
      </c>
      <c r="CY1927" t="s">
        <v>677</v>
      </c>
      <c r="DB1927">
        <v>1</v>
      </c>
    </row>
    <row r="1928" spans="2:106" hidden="1">
      <c r="B1928">
        <v>76761</v>
      </c>
      <c r="C1928" t="s">
        <v>4176</v>
      </c>
      <c r="D1928" t="s">
        <v>592</v>
      </c>
      <c r="E1928" t="s">
        <v>3163</v>
      </c>
      <c r="F1928" t="s">
        <v>594</v>
      </c>
      <c r="G1928" t="s">
        <v>6421</v>
      </c>
      <c r="H1928">
        <v>17403</v>
      </c>
      <c r="I1928" t="s">
        <v>597</v>
      </c>
      <c r="J1928" t="s">
        <v>2539</v>
      </c>
      <c r="K1928">
        <v>6788</v>
      </c>
      <c r="L1928" t="s">
        <v>638</v>
      </c>
      <c r="M1928" t="s">
        <v>4169</v>
      </c>
      <c r="N1928" t="s">
        <v>6305</v>
      </c>
      <c r="O1928" t="s">
        <v>6303</v>
      </c>
      <c r="P1928" t="s">
        <v>6314</v>
      </c>
      <c r="Q1928" t="s">
        <v>642</v>
      </c>
      <c r="R1928">
        <v>150</v>
      </c>
      <c r="S1928">
        <v>150</v>
      </c>
      <c r="T1928">
        <v>163</v>
      </c>
      <c r="U1928">
        <v>-6</v>
      </c>
      <c r="V1928">
        <v>-6</v>
      </c>
      <c r="W1928">
        <v>23</v>
      </c>
      <c r="Y1928" t="s">
        <v>4186</v>
      </c>
      <c r="Z1928" t="s">
        <v>607</v>
      </c>
      <c r="AA1928">
        <v>2.9999999999999997E-4</v>
      </c>
      <c r="AB1928">
        <v>9.7999999999999997E-3</v>
      </c>
      <c r="AC1928">
        <v>1.6799999999999999E-2</v>
      </c>
      <c r="AD1928" t="s">
        <v>607</v>
      </c>
      <c r="AE1928">
        <v>0.95040000000000002</v>
      </c>
      <c r="AF1928">
        <v>1.52E-2</v>
      </c>
      <c r="AG1928">
        <v>4.1000000000000003E-3</v>
      </c>
      <c r="AH1928">
        <v>8.0000000000000004E-4</v>
      </c>
      <c r="AI1928">
        <v>6.9999999999999999E-4</v>
      </c>
      <c r="AJ1928">
        <v>5.0000000000000001E-4</v>
      </c>
      <c r="AK1928">
        <v>2.9999999999999997E-4</v>
      </c>
      <c r="AL1928">
        <v>2.9999999999999997E-4</v>
      </c>
      <c r="AM1928">
        <v>8.0000000000000004E-4</v>
      </c>
      <c r="AN1928">
        <v>0</v>
      </c>
      <c r="AO1928">
        <v>0</v>
      </c>
      <c r="AP1928">
        <v>0</v>
      </c>
      <c r="BK1928">
        <v>0</v>
      </c>
      <c r="BL1928">
        <v>0</v>
      </c>
      <c r="BM1928">
        <v>0</v>
      </c>
      <c r="BN1928">
        <v>0</v>
      </c>
      <c r="BO1928">
        <v>0</v>
      </c>
      <c r="BP1928">
        <v>0</v>
      </c>
      <c r="BQ1928">
        <v>0</v>
      </c>
      <c r="BR1928">
        <v>0</v>
      </c>
      <c r="BS1928">
        <v>0</v>
      </c>
      <c r="BT1928">
        <v>0</v>
      </c>
      <c r="BU1928">
        <v>0</v>
      </c>
      <c r="BV1928">
        <v>0.59399999999999997</v>
      </c>
      <c r="BW1928">
        <v>0.72800640000000005</v>
      </c>
      <c r="BX1928">
        <v>17.2</v>
      </c>
      <c r="BY1928">
        <v>4630.8</v>
      </c>
      <c r="BZ1928">
        <v>195.2</v>
      </c>
      <c r="CB1928">
        <v>112.9</v>
      </c>
      <c r="CC1928">
        <v>3.898144152</v>
      </c>
      <c r="CD1928">
        <v>3.8948307290000002</v>
      </c>
      <c r="CE1928">
        <v>228.41</v>
      </c>
      <c r="CF1928" t="s">
        <v>609</v>
      </c>
      <c r="CG1928">
        <v>20</v>
      </c>
      <c r="CH1928" t="s">
        <v>6422</v>
      </c>
      <c r="CJ1928" t="s">
        <v>2545</v>
      </c>
      <c r="CU1928">
        <v>489.5</v>
      </c>
      <c r="CV1928">
        <v>484</v>
      </c>
      <c r="CW1928" t="s">
        <v>6408</v>
      </c>
      <c r="CX1928">
        <v>0</v>
      </c>
      <c r="CY1928" t="s">
        <v>677</v>
      </c>
      <c r="DB1928">
        <v>1</v>
      </c>
    </row>
    <row r="1929" spans="2:106" hidden="1">
      <c r="B1929">
        <v>76688</v>
      </c>
      <c r="C1929" t="s">
        <v>2342</v>
      </c>
      <c r="D1929" t="s">
        <v>592</v>
      </c>
      <c r="E1929" t="s">
        <v>3163</v>
      </c>
      <c r="F1929" t="s">
        <v>594</v>
      </c>
      <c r="G1929" t="s">
        <v>6423</v>
      </c>
      <c r="H1929">
        <v>19788</v>
      </c>
      <c r="I1929" t="s">
        <v>597</v>
      </c>
      <c r="J1929" t="s">
        <v>954</v>
      </c>
      <c r="K1929">
        <v>13462</v>
      </c>
      <c r="L1929" t="s">
        <v>617</v>
      </c>
      <c r="M1929" t="s">
        <v>6424</v>
      </c>
      <c r="N1929" t="s">
        <v>6305</v>
      </c>
      <c r="O1929" t="s">
        <v>6303</v>
      </c>
      <c r="P1929" t="s">
        <v>6314</v>
      </c>
      <c r="Q1929" t="s">
        <v>642</v>
      </c>
      <c r="R1929">
        <v>100</v>
      </c>
      <c r="S1929">
        <v>100</v>
      </c>
      <c r="T1929">
        <v>66</v>
      </c>
      <c r="U1929">
        <v>14</v>
      </c>
      <c r="V1929">
        <v>14</v>
      </c>
      <c r="W1929">
        <v>23</v>
      </c>
      <c r="Z1929" t="s">
        <v>607</v>
      </c>
      <c r="AA1929">
        <v>1E-4</v>
      </c>
      <c r="AB1929">
        <v>1.9E-3</v>
      </c>
      <c r="AC1929">
        <v>0.1125</v>
      </c>
      <c r="AD1929" t="s">
        <v>607</v>
      </c>
      <c r="AE1929">
        <v>0.88449999999999995</v>
      </c>
      <c r="AF1929">
        <v>6.9999999999999999E-4</v>
      </c>
      <c r="AG1929">
        <v>2.9999999999999997E-4</v>
      </c>
      <c r="AH1929" t="s">
        <v>607</v>
      </c>
      <c r="AI1929" t="s">
        <v>607</v>
      </c>
      <c r="AJ1929" t="s">
        <v>607</v>
      </c>
      <c r="AK1929" t="s">
        <v>606</v>
      </c>
      <c r="AL1929">
        <v>0</v>
      </c>
      <c r="AM1929">
        <v>0</v>
      </c>
      <c r="AN1929">
        <v>0</v>
      </c>
      <c r="AO1929">
        <v>0</v>
      </c>
      <c r="AP1929">
        <v>0</v>
      </c>
      <c r="BK1929">
        <v>0</v>
      </c>
      <c r="BL1929">
        <v>0</v>
      </c>
      <c r="BM1929">
        <v>0</v>
      </c>
      <c r="BN1929">
        <v>0</v>
      </c>
      <c r="BO1929">
        <v>0</v>
      </c>
      <c r="BP1929">
        <v>0</v>
      </c>
      <c r="BQ1929">
        <v>0</v>
      </c>
      <c r="BR1929">
        <v>0</v>
      </c>
      <c r="BS1929">
        <v>0</v>
      </c>
      <c r="BT1929">
        <v>0</v>
      </c>
      <c r="BU1929">
        <v>0</v>
      </c>
      <c r="BV1929">
        <v>0.66600000000000004</v>
      </c>
      <c r="BW1929">
        <v>0.81624960000000002</v>
      </c>
      <c r="BX1929">
        <v>19.2</v>
      </c>
      <c r="BY1929">
        <v>4908.6000000000004</v>
      </c>
      <c r="BZ1929">
        <v>203.4</v>
      </c>
      <c r="CB1929">
        <v>122.2</v>
      </c>
      <c r="CC1929">
        <v>4.2192490290000002</v>
      </c>
      <c r="CD1929">
        <v>4.2156626670000001</v>
      </c>
      <c r="CE1929">
        <v>247.66</v>
      </c>
      <c r="CF1929" t="s">
        <v>609</v>
      </c>
      <c r="CG1929">
        <v>2</v>
      </c>
      <c r="CH1929" t="s">
        <v>6425</v>
      </c>
      <c r="CI1929" t="s">
        <v>157</v>
      </c>
      <c r="CJ1929" t="s">
        <v>956</v>
      </c>
      <c r="CL1929">
        <v>501</v>
      </c>
      <c r="CM1929">
        <v>507.5</v>
      </c>
      <c r="CP1929" t="s">
        <v>157</v>
      </c>
      <c r="CQ1929" t="s">
        <v>157</v>
      </c>
      <c r="CU1929">
        <v>592.20000000000005</v>
      </c>
      <c r="CV1929">
        <v>587.29999999999995</v>
      </c>
      <c r="CW1929" t="s">
        <v>6408</v>
      </c>
      <c r="CX1929">
        <v>0</v>
      </c>
      <c r="CY1929" t="s">
        <v>677</v>
      </c>
      <c r="DB1929">
        <v>1</v>
      </c>
    </row>
    <row r="1930" spans="2:106" hidden="1">
      <c r="B1930">
        <v>76734</v>
      </c>
      <c r="C1930" t="s">
        <v>4984</v>
      </c>
      <c r="D1930" t="s">
        <v>592</v>
      </c>
      <c r="E1930" t="s">
        <v>3163</v>
      </c>
      <c r="F1930" t="s">
        <v>594</v>
      </c>
      <c r="G1930" t="s">
        <v>6426</v>
      </c>
      <c r="H1930">
        <v>14430</v>
      </c>
      <c r="I1930" t="s">
        <v>597</v>
      </c>
      <c r="J1930" t="s">
        <v>4532</v>
      </c>
      <c r="K1930">
        <v>18310</v>
      </c>
      <c r="L1930" t="s">
        <v>638</v>
      </c>
      <c r="M1930" t="s">
        <v>4169</v>
      </c>
      <c r="N1930" t="s">
        <v>6305</v>
      </c>
      <c r="O1930" t="s">
        <v>6303</v>
      </c>
      <c r="P1930" t="s">
        <v>6314</v>
      </c>
      <c r="Q1930" t="s">
        <v>642</v>
      </c>
      <c r="R1930">
        <v>800</v>
      </c>
      <c r="S1930">
        <v>800</v>
      </c>
      <c r="T1930">
        <v>825</v>
      </c>
      <c r="U1930">
        <v>2</v>
      </c>
      <c r="V1930">
        <v>2</v>
      </c>
      <c r="W1930">
        <v>23</v>
      </c>
      <c r="Z1930">
        <v>1E-4</v>
      </c>
      <c r="AA1930">
        <v>2.9999999999999997E-4</v>
      </c>
      <c r="AB1930">
        <v>7.3000000000000001E-3</v>
      </c>
      <c r="AC1930">
        <v>1.4999999999999999E-2</v>
      </c>
      <c r="AD1930" t="s">
        <v>606</v>
      </c>
      <c r="AE1930">
        <v>0.96499999999999997</v>
      </c>
      <c r="AF1930">
        <v>9.7999999999999997E-3</v>
      </c>
      <c r="AG1930">
        <v>1.2999999999999999E-3</v>
      </c>
      <c r="AH1930">
        <v>4.0000000000000002E-4</v>
      </c>
      <c r="AI1930">
        <v>2.9999999999999997E-4</v>
      </c>
      <c r="AJ1930">
        <v>1E-4</v>
      </c>
      <c r="AK1930">
        <v>1E-4</v>
      </c>
      <c r="AL1930">
        <v>0</v>
      </c>
      <c r="AM1930">
        <v>2.9999999999999997E-4</v>
      </c>
      <c r="AN1930">
        <v>0</v>
      </c>
      <c r="AO1930">
        <v>0</v>
      </c>
      <c r="AP1930">
        <v>0</v>
      </c>
      <c r="BK1930">
        <v>0</v>
      </c>
      <c r="BL1930">
        <v>0</v>
      </c>
      <c r="BM1930">
        <v>0</v>
      </c>
      <c r="BN1930">
        <v>0</v>
      </c>
      <c r="BO1930">
        <v>0</v>
      </c>
      <c r="BP1930">
        <v>0</v>
      </c>
      <c r="BQ1930">
        <v>0</v>
      </c>
      <c r="BR1930">
        <v>0</v>
      </c>
      <c r="BS1930">
        <v>0</v>
      </c>
      <c r="BT1930">
        <v>0</v>
      </c>
      <c r="BU1930">
        <v>0</v>
      </c>
      <c r="BV1930">
        <v>0.58099999999999996</v>
      </c>
      <c r="BW1930">
        <v>0.71207359999999997</v>
      </c>
      <c r="BX1930">
        <v>16.8</v>
      </c>
      <c r="BY1930">
        <v>4630.7</v>
      </c>
      <c r="BZ1930">
        <v>193.5</v>
      </c>
      <c r="CB1930">
        <v>104</v>
      </c>
      <c r="CC1930">
        <v>3.5908502370000002</v>
      </c>
      <c r="CD1930">
        <v>3.5877980150000002</v>
      </c>
      <c r="CE1930">
        <v>209.72</v>
      </c>
      <c r="CF1930" t="s">
        <v>609</v>
      </c>
      <c r="CG1930">
        <v>0</v>
      </c>
      <c r="CH1930" t="s">
        <v>6427</v>
      </c>
      <c r="CI1930" t="s">
        <v>157</v>
      </c>
      <c r="CJ1930" t="s">
        <v>6428</v>
      </c>
      <c r="CU1930">
        <v>458.6</v>
      </c>
      <c r="CV1930">
        <v>453.2</v>
      </c>
      <c r="CW1930" t="s">
        <v>6408</v>
      </c>
      <c r="CX1930">
        <v>0</v>
      </c>
      <c r="CY1930" t="s">
        <v>677</v>
      </c>
      <c r="DB1930">
        <v>1</v>
      </c>
    </row>
    <row r="1931" spans="2:106" hidden="1">
      <c r="B1931">
        <v>76856</v>
      </c>
      <c r="C1931" t="s">
        <v>4509</v>
      </c>
      <c r="D1931" t="s">
        <v>592</v>
      </c>
      <c r="E1931" t="s">
        <v>3163</v>
      </c>
      <c r="F1931" t="s">
        <v>594</v>
      </c>
      <c r="G1931" t="s">
        <v>6429</v>
      </c>
      <c r="H1931">
        <v>17494</v>
      </c>
      <c r="I1931" t="s">
        <v>597</v>
      </c>
      <c r="J1931" t="s">
        <v>1558</v>
      </c>
      <c r="K1931">
        <v>12294</v>
      </c>
      <c r="L1931" t="s">
        <v>638</v>
      </c>
      <c r="M1931" t="s">
        <v>1096</v>
      </c>
      <c r="N1931" t="s">
        <v>6305</v>
      </c>
      <c r="O1931" t="s">
        <v>6430</v>
      </c>
      <c r="P1931" t="s">
        <v>6431</v>
      </c>
      <c r="Q1931" t="s">
        <v>642</v>
      </c>
      <c r="R1931">
        <v>375</v>
      </c>
      <c r="S1931">
        <v>375</v>
      </c>
      <c r="T1931">
        <v>391</v>
      </c>
      <c r="U1931">
        <v>-4</v>
      </c>
      <c r="V1931">
        <v>-4</v>
      </c>
      <c r="W1931">
        <v>23</v>
      </c>
      <c r="Y1931" t="s">
        <v>4601</v>
      </c>
      <c r="Z1931">
        <v>1E-4</v>
      </c>
      <c r="AA1931">
        <v>6.9999999999999999E-4</v>
      </c>
      <c r="AB1931">
        <v>1.5800000000000002E-2</v>
      </c>
      <c r="AC1931">
        <v>1.9800000000000002E-2</v>
      </c>
      <c r="AD1931" t="s">
        <v>607</v>
      </c>
      <c r="AE1931">
        <v>0.94669999999999999</v>
      </c>
      <c r="AF1931">
        <v>1.0699999999999999E-2</v>
      </c>
      <c r="AG1931">
        <v>1.5E-3</v>
      </c>
      <c r="AH1931">
        <v>5.0000000000000001E-4</v>
      </c>
      <c r="AI1931">
        <v>4.0000000000000002E-4</v>
      </c>
      <c r="AJ1931">
        <v>5.9999999999999995E-4</v>
      </c>
      <c r="AK1931">
        <v>4.0000000000000002E-4</v>
      </c>
      <c r="AL1931">
        <v>1.2999999999999999E-3</v>
      </c>
      <c r="AM1931">
        <v>1.5E-3</v>
      </c>
      <c r="AN1931">
        <v>0</v>
      </c>
      <c r="AO1931">
        <v>0</v>
      </c>
      <c r="AP1931">
        <v>0</v>
      </c>
      <c r="BK1931">
        <v>0</v>
      </c>
      <c r="BL1931">
        <v>0</v>
      </c>
      <c r="BM1931">
        <v>0</v>
      </c>
      <c r="BN1931">
        <v>0</v>
      </c>
      <c r="BO1931">
        <v>0</v>
      </c>
      <c r="BP1931">
        <v>0</v>
      </c>
      <c r="BQ1931">
        <v>0</v>
      </c>
      <c r="BR1931">
        <v>0</v>
      </c>
      <c r="BS1931">
        <v>0</v>
      </c>
      <c r="BT1931">
        <v>0</v>
      </c>
      <c r="BU1931">
        <v>0</v>
      </c>
      <c r="BV1931">
        <v>0.59699999999999998</v>
      </c>
      <c r="BW1931">
        <v>0.73168319999999998</v>
      </c>
      <c r="BX1931">
        <v>17.3</v>
      </c>
      <c r="BY1931">
        <v>4628</v>
      </c>
      <c r="BZ1931">
        <v>194.5</v>
      </c>
      <c r="CB1931">
        <v>102.8</v>
      </c>
      <c r="CC1931">
        <v>3.5494173500000001</v>
      </c>
      <c r="CD1931">
        <v>3.5464003449999999</v>
      </c>
      <c r="CE1931">
        <v>208.77</v>
      </c>
      <c r="CF1931" t="s">
        <v>609</v>
      </c>
      <c r="CG1931">
        <v>12</v>
      </c>
      <c r="CH1931" t="s">
        <v>6432</v>
      </c>
      <c r="CI1931" t="s">
        <v>157</v>
      </c>
      <c r="CJ1931" t="s">
        <v>1560</v>
      </c>
      <c r="CL1931">
        <v>1376</v>
      </c>
      <c r="CM1931">
        <v>1834</v>
      </c>
      <c r="CP1931" t="s">
        <v>157</v>
      </c>
      <c r="CQ1931" t="s">
        <v>157</v>
      </c>
      <c r="CU1931">
        <v>459.2</v>
      </c>
      <c r="CV1931">
        <v>454.1</v>
      </c>
      <c r="CW1931" t="s">
        <v>6433</v>
      </c>
      <c r="CX1931">
        <v>0</v>
      </c>
      <c r="CY1931" t="s">
        <v>677</v>
      </c>
      <c r="DB1931">
        <v>1</v>
      </c>
    </row>
    <row r="1932" spans="2:106" hidden="1">
      <c r="B1932">
        <v>76812</v>
      </c>
      <c r="C1932" t="s">
        <v>6434</v>
      </c>
      <c r="D1932" t="s">
        <v>592</v>
      </c>
      <c r="E1932" t="s">
        <v>3163</v>
      </c>
      <c r="F1932" t="s">
        <v>594</v>
      </c>
      <c r="G1932" t="s">
        <v>6435</v>
      </c>
      <c r="H1932">
        <v>17080</v>
      </c>
      <c r="I1932" t="s">
        <v>597</v>
      </c>
      <c r="J1932" t="s">
        <v>4514</v>
      </c>
      <c r="K1932">
        <v>12295</v>
      </c>
      <c r="L1932" t="s">
        <v>638</v>
      </c>
      <c r="M1932" t="s">
        <v>959</v>
      </c>
      <c r="N1932" t="s">
        <v>6305</v>
      </c>
      <c r="O1932" t="s">
        <v>6430</v>
      </c>
      <c r="P1932" t="s">
        <v>6314</v>
      </c>
      <c r="Q1932" t="s">
        <v>642</v>
      </c>
      <c r="R1932">
        <v>400</v>
      </c>
      <c r="S1932">
        <v>400</v>
      </c>
      <c r="T1932">
        <v>386</v>
      </c>
      <c r="U1932">
        <v>6</v>
      </c>
      <c r="V1932">
        <v>6</v>
      </c>
      <c r="W1932">
        <v>23</v>
      </c>
      <c r="Y1932" t="s">
        <v>6436</v>
      </c>
      <c r="Z1932" t="s">
        <v>607</v>
      </c>
      <c r="AA1932">
        <v>1.2999999999999999E-3</v>
      </c>
      <c r="AB1932">
        <v>3.04E-2</v>
      </c>
      <c r="AC1932">
        <v>1.8700000000000001E-2</v>
      </c>
      <c r="AD1932" t="s">
        <v>607</v>
      </c>
      <c r="AE1932">
        <v>0.93689999999999996</v>
      </c>
      <c r="AF1932">
        <v>6.4999999999999997E-3</v>
      </c>
      <c r="AG1932">
        <v>8.0000000000000004E-4</v>
      </c>
      <c r="AH1932">
        <v>5.0000000000000001E-4</v>
      </c>
      <c r="AI1932">
        <v>2.9999999999999997E-4</v>
      </c>
      <c r="AJ1932">
        <v>8.0000000000000004E-4</v>
      </c>
      <c r="AK1932">
        <v>5.9999999999999995E-4</v>
      </c>
      <c r="AL1932">
        <v>1.4E-3</v>
      </c>
      <c r="AM1932">
        <v>1.8E-3</v>
      </c>
      <c r="AN1932">
        <v>0</v>
      </c>
      <c r="AO1932">
        <v>0</v>
      </c>
      <c r="AP1932">
        <v>0</v>
      </c>
      <c r="BK1932">
        <v>0</v>
      </c>
      <c r="BL1932">
        <v>0</v>
      </c>
      <c r="BM1932">
        <v>0</v>
      </c>
      <c r="BN1932">
        <v>0</v>
      </c>
      <c r="BO1932">
        <v>0</v>
      </c>
      <c r="BP1932">
        <v>0</v>
      </c>
      <c r="BQ1932">
        <v>0</v>
      </c>
      <c r="BR1932">
        <v>0</v>
      </c>
      <c r="BS1932">
        <v>0</v>
      </c>
      <c r="BT1932">
        <v>0</v>
      </c>
      <c r="BU1932">
        <v>0</v>
      </c>
      <c r="BV1932">
        <v>0.60199999999999998</v>
      </c>
      <c r="BW1932">
        <v>0.7378112</v>
      </c>
      <c r="BX1932">
        <v>17.399999999999999</v>
      </c>
      <c r="BY1932">
        <v>4602.2</v>
      </c>
      <c r="BZ1932">
        <v>193</v>
      </c>
      <c r="CB1932">
        <v>103.9</v>
      </c>
      <c r="CC1932">
        <v>3.587397497</v>
      </c>
      <c r="CD1932">
        <v>3.5843482089999998</v>
      </c>
      <c r="CE1932">
        <v>211.13</v>
      </c>
      <c r="CF1932" t="s">
        <v>609</v>
      </c>
      <c r="CG1932">
        <v>10</v>
      </c>
      <c r="CH1932" t="s">
        <v>6437</v>
      </c>
      <c r="CJ1932" t="s">
        <v>4517</v>
      </c>
      <c r="CU1932">
        <v>456.1</v>
      </c>
      <c r="CV1932">
        <v>451.4</v>
      </c>
      <c r="CW1932" t="s">
        <v>6433</v>
      </c>
      <c r="CX1932">
        <v>0</v>
      </c>
      <c r="CY1932" t="s">
        <v>677</v>
      </c>
      <c r="DB1932">
        <v>1</v>
      </c>
    </row>
    <row r="1933" spans="2:106" hidden="1">
      <c r="B1933">
        <v>76882</v>
      </c>
      <c r="C1933" t="s">
        <v>6438</v>
      </c>
      <c r="D1933" t="s">
        <v>592</v>
      </c>
      <c r="E1933" t="s">
        <v>3163</v>
      </c>
      <c r="F1933" t="s">
        <v>594</v>
      </c>
      <c r="G1933" t="s">
        <v>6439</v>
      </c>
      <c r="H1933">
        <v>13648</v>
      </c>
      <c r="I1933" t="s">
        <v>597</v>
      </c>
      <c r="J1933" t="s">
        <v>1269</v>
      </c>
      <c r="K1933">
        <v>12453</v>
      </c>
      <c r="L1933" t="s">
        <v>617</v>
      </c>
      <c r="M1933" t="s">
        <v>6350</v>
      </c>
      <c r="N1933" t="s">
        <v>6305</v>
      </c>
      <c r="O1933" t="s">
        <v>6304</v>
      </c>
      <c r="P1933" t="s">
        <v>6314</v>
      </c>
      <c r="Q1933" t="s">
        <v>642</v>
      </c>
      <c r="R1933">
        <v>250</v>
      </c>
      <c r="S1933">
        <v>250</v>
      </c>
      <c r="T1933">
        <v>241</v>
      </c>
      <c r="U1933">
        <v>9</v>
      </c>
      <c r="V1933">
        <v>9</v>
      </c>
      <c r="W1933">
        <v>23</v>
      </c>
      <c r="Y1933" t="s">
        <v>6440</v>
      </c>
      <c r="Z1933" t="s">
        <v>607</v>
      </c>
      <c r="AA1933">
        <v>6.9999999999999999E-4</v>
      </c>
      <c r="AB1933">
        <v>1.7600000000000001E-2</v>
      </c>
      <c r="AC1933">
        <v>1.61E-2</v>
      </c>
      <c r="AD1933" t="s">
        <v>607</v>
      </c>
      <c r="AE1933">
        <v>0.94850000000000001</v>
      </c>
      <c r="AF1933">
        <v>9.4000000000000004E-3</v>
      </c>
      <c r="AG1933">
        <v>2.0999999999999999E-3</v>
      </c>
      <c r="AH1933">
        <v>8.0000000000000004E-4</v>
      </c>
      <c r="AI1933">
        <v>5.9999999999999995E-4</v>
      </c>
      <c r="AJ1933">
        <v>5.9999999999999995E-4</v>
      </c>
      <c r="AK1933">
        <v>2.9999999999999997E-4</v>
      </c>
      <c r="AL1933">
        <v>1.1000000000000001E-3</v>
      </c>
      <c r="AM1933">
        <v>2.2000000000000001E-3</v>
      </c>
      <c r="AN1933">
        <v>0</v>
      </c>
      <c r="AO1933">
        <v>0</v>
      </c>
      <c r="AP1933">
        <v>0</v>
      </c>
      <c r="BK1933">
        <v>0</v>
      </c>
      <c r="BL1933">
        <v>0</v>
      </c>
      <c r="BM1933">
        <v>0</v>
      </c>
      <c r="BN1933">
        <v>0</v>
      </c>
      <c r="BO1933">
        <v>0</v>
      </c>
      <c r="BP1933">
        <v>0</v>
      </c>
      <c r="BQ1933">
        <v>0</v>
      </c>
      <c r="BR1933">
        <v>0</v>
      </c>
      <c r="BS1933">
        <v>0</v>
      </c>
      <c r="BT1933">
        <v>0</v>
      </c>
      <c r="BU1933">
        <v>0</v>
      </c>
      <c r="BV1933">
        <v>0.59799999999999998</v>
      </c>
      <c r="BW1933">
        <v>0.73290880000000003</v>
      </c>
      <c r="BX1933">
        <v>17.3</v>
      </c>
      <c r="BY1933">
        <v>4612.8999999999996</v>
      </c>
      <c r="BZ1933">
        <v>194.3</v>
      </c>
      <c r="CB1933">
        <v>108.6</v>
      </c>
      <c r="CC1933">
        <v>3.749676306</v>
      </c>
      <c r="CD1933">
        <v>3.746489081</v>
      </c>
      <c r="CE1933">
        <v>220.97</v>
      </c>
      <c r="CF1933" t="s">
        <v>609</v>
      </c>
      <c r="CG1933">
        <v>10</v>
      </c>
      <c r="CH1933" t="s">
        <v>6441</v>
      </c>
      <c r="CI1933" t="s">
        <v>157</v>
      </c>
      <c r="CJ1933" t="s">
        <v>1272</v>
      </c>
      <c r="CL1933">
        <v>1406</v>
      </c>
      <c r="CM1933">
        <v>1878</v>
      </c>
      <c r="CP1933" t="s">
        <v>157</v>
      </c>
      <c r="CQ1933" t="s">
        <v>157</v>
      </c>
      <c r="CU1933">
        <v>461.3</v>
      </c>
      <c r="CV1933">
        <v>457.8</v>
      </c>
      <c r="CW1933" t="s">
        <v>6433</v>
      </c>
      <c r="CX1933">
        <v>0</v>
      </c>
      <c r="CY1933" t="s">
        <v>677</v>
      </c>
      <c r="DB1933">
        <v>1</v>
      </c>
    </row>
    <row r="1934" spans="2:106" hidden="1">
      <c r="B1934">
        <v>76837</v>
      </c>
      <c r="C1934" t="s">
        <v>6442</v>
      </c>
      <c r="D1934" t="s">
        <v>592</v>
      </c>
      <c r="E1934" t="s">
        <v>3163</v>
      </c>
      <c r="F1934" t="s">
        <v>594</v>
      </c>
      <c r="G1934" t="s">
        <v>6443</v>
      </c>
      <c r="H1934">
        <v>13188</v>
      </c>
      <c r="I1934" t="s">
        <v>597</v>
      </c>
      <c r="J1934" t="s">
        <v>1297</v>
      </c>
      <c r="K1934">
        <v>11710</v>
      </c>
      <c r="L1934" t="s">
        <v>638</v>
      </c>
      <c r="M1934" t="s">
        <v>1096</v>
      </c>
      <c r="N1934" t="s">
        <v>6305</v>
      </c>
      <c r="O1934" t="s">
        <v>6430</v>
      </c>
      <c r="P1934" t="s">
        <v>6308</v>
      </c>
      <c r="Q1934" t="s">
        <v>6444</v>
      </c>
      <c r="R1934">
        <v>350</v>
      </c>
      <c r="S1934">
        <v>350</v>
      </c>
      <c r="T1934">
        <v>343</v>
      </c>
      <c r="U1934">
        <v>12</v>
      </c>
      <c r="V1934">
        <v>12</v>
      </c>
      <c r="W1934">
        <v>23</v>
      </c>
      <c r="Y1934" t="s">
        <v>4601</v>
      </c>
      <c r="Z1934" t="s">
        <v>607</v>
      </c>
      <c r="AA1934">
        <v>1.1000000000000001E-3</v>
      </c>
      <c r="AB1934">
        <v>2.1299999999999999E-2</v>
      </c>
      <c r="AC1934">
        <v>1.9699999999999999E-2</v>
      </c>
      <c r="AD1934" t="s">
        <v>607</v>
      </c>
      <c r="AE1934">
        <v>0.94389999999999996</v>
      </c>
      <c r="AF1934">
        <v>4.7999999999999996E-3</v>
      </c>
      <c r="AG1934">
        <v>6.9999999999999999E-4</v>
      </c>
      <c r="AH1934">
        <v>5.0000000000000001E-4</v>
      </c>
      <c r="AI1934">
        <v>4.0000000000000002E-4</v>
      </c>
      <c r="AJ1934">
        <v>1E-3</v>
      </c>
      <c r="AK1934">
        <v>8.0000000000000004E-4</v>
      </c>
      <c r="AL1934">
        <v>2.2000000000000001E-3</v>
      </c>
      <c r="AM1934">
        <v>3.5999999999999999E-3</v>
      </c>
      <c r="AN1934">
        <v>0</v>
      </c>
      <c r="AO1934">
        <v>0</v>
      </c>
      <c r="AP1934">
        <v>0</v>
      </c>
      <c r="BK1934">
        <v>0</v>
      </c>
      <c r="BL1934">
        <v>0</v>
      </c>
      <c r="BM1934">
        <v>0</v>
      </c>
      <c r="BN1934">
        <v>0</v>
      </c>
      <c r="BO1934">
        <v>0</v>
      </c>
      <c r="BP1934">
        <v>0</v>
      </c>
      <c r="BQ1934">
        <v>0</v>
      </c>
      <c r="BR1934">
        <v>0</v>
      </c>
      <c r="BS1934">
        <v>0</v>
      </c>
      <c r="BT1934">
        <v>0</v>
      </c>
      <c r="BU1934">
        <v>0</v>
      </c>
      <c r="BV1934">
        <v>0.60699999999999998</v>
      </c>
      <c r="BW1934">
        <v>0.74393920000000002</v>
      </c>
      <c r="BX1934">
        <v>17.600000000000001</v>
      </c>
      <c r="BY1934">
        <v>4610.8999999999996</v>
      </c>
      <c r="BZ1934">
        <v>194.7</v>
      </c>
      <c r="CB1934">
        <v>106.1</v>
      </c>
      <c r="CC1934">
        <v>3.6633577900000001</v>
      </c>
      <c r="CD1934">
        <v>3.6602439360000001</v>
      </c>
      <c r="CE1934">
        <v>215.79</v>
      </c>
      <c r="CF1934" t="s">
        <v>609</v>
      </c>
      <c r="CG1934">
        <v>10</v>
      </c>
      <c r="CH1934" t="s">
        <v>6445</v>
      </c>
      <c r="CI1934" t="s">
        <v>157</v>
      </c>
      <c r="CJ1934" t="s">
        <v>1299</v>
      </c>
      <c r="CL1934">
        <v>1429</v>
      </c>
      <c r="CM1934">
        <v>1945</v>
      </c>
      <c r="CP1934" t="s">
        <v>157</v>
      </c>
      <c r="CQ1934" t="s">
        <v>157</v>
      </c>
      <c r="CU1934">
        <v>456.2</v>
      </c>
      <c r="CV1934">
        <v>450.4</v>
      </c>
      <c r="CW1934" t="s">
        <v>6433</v>
      </c>
      <c r="CX1934">
        <v>0</v>
      </c>
      <c r="CY1934" t="s">
        <v>677</v>
      </c>
      <c r="DB1934">
        <v>1</v>
      </c>
    </row>
    <row r="1935" spans="2:106" hidden="1">
      <c r="B1935">
        <v>76774</v>
      </c>
      <c r="C1935" t="s">
        <v>4389</v>
      </c>
      <c r="D1935" t="s">
        <v>592</v>
      </c>
      <c r="E1935" t="s">
        <v>3163</v>
      </c>
      <c r="F1935" t="s">
        <v>594</v>
      </c>
      <c r="G1935" t="s">
        <v>6446</v>
      </c>
      <c r="H1935">
        <v>21342</v>
      </c>
      <c r="I1935" t="s">
        <v>597</v>
      </c>
      <c r="J1935" t="s">
        <v>4391</v>
      </c>
      <c r="K1935">
        <v>11674</v>
      </c>
      <c r="L1935" t="s">
        <v>638</v>
      </c>
      <c r="M1935" t="s">
        <v>1024</v>
      </c>
      <c r="N1935" t="s">
        <v>6305</v>
      </c>
      <c r="O1935" t="s">
        <v>6430</v>
      </c>
      <c r="P1935" t="s">
        <v>6308</v>
      </c>
      <c r="Q1935" t="s">
        <v>642</v>
      </c>
      <c r="R1935">
        <v>200</v>
      </c>
      <c r="S1935">
        <v>200</v>
      </c>
      <c r="T1935">
        <v>287</v>
      </c>
      <c r="U1935">
        <v>18</v>
      </c>
      <c r="V1935">
        <v>18</v>
      </c>
      <c r="W1935">
        <v>23</v>
      </c>
      <c r="Z1935" t="s">
        <v>607</v>
      </c>
      <c r="AA1935">
        <v>1E-4</v>
      </c>
      <c r="AB1935">
        <v>1.1999999999999999E-3</v>
      </c>
      <c r="AC1935">
        <v>0.1295</v>
      </c>
      <c r="AD1935" t="s">
        <v>607</v>
      </c>
      <c r="AE1935">
        <v>0.8669</v>
      </c>
      <c r="AF1935">
        <v>1.1999999999999999E-3</v>
      </c>
      <c r="AG1935">
        <v>8.9999999999999998E-4</v>
      </c>
      <c r="AH1935">
        <v>2.0000000000000001E-4</v>
      </c>
      <c r="AI1935" t="s">
        <v>607</v>
      </c>
      <c r="AJ1935" t="s">
        <v>607</v>
      </c>
      <c r="AK1935" t="s">
        <v>607</v>
      </c>
      <c r="AL1935">
        <v>0</v>
      </c>
      <c r="AM1935">
        <v>0</v>
      </c>
      <c r="AN1935">
        <v>0</v>
      </c>
      <c r="AO1935">
        <v>0</v>
      </c>
      <c r="AP1935">
        <v>0</v>
      </c>
      <c r="BK1935">
        <v>0</v>
      </c>
      <c r="BL1935">
        <v>0</v>
      </c>
      <c r="BM1935">
        <v>0</v>
      </c>
      <c r="BN1935">
        <v>0</v>
      </c>
      <c r="BO1935">
        <v>0</v>
      </c>
      <c r="BP1935">
        <v>0</v>
      </c>
      <c r="BQ1935">
        <v>0</v>
      </c>
      <c r="BR1935">
        <v>0</v>
      </c>
      <c r="BS1935">
        <v>0</v>
      </c>
      <c r="BT1935">
        <v>0</v>
      </c>
      <c r="BU1935">
        <v>0</v>
      </c>
      <c r="BV1935">
        <v>0.68300000000000005</v>
      </c>
      <c r="BW1935">
        <v>0.83708479999999996</v>
      </c>
      <c r="BX1935">
        <v>19.7</v>
      </c>
      <c r="BY1935">
        <v>4956.7</v>
      </c>
      <c r="BZ1935">
        <v>205.6</v>
      </c>
      <c r="CB1935">
        <v>107</v>
      </c>
      <c r="CC1935">
        <v>3.6944324559999999</v>
      </c>
      <c r="CD1935">
        <v>3.6912921879999998</v>
      </c>
      <c r="CE1935">
        <v>215.56</v>
      </c>
      <c r="CF1935" t="s">
        <v>609</v>
      </c>
      <c r="CG1935">
        <v>10</v>
      </c>
      <c r="CH1935" t="s">
        <v>6447</v>
      </c>
      <c r="CI1935" t="s">
        <v>157</v>
      </c>
      <c r="CJ1935" t="s">
        <v>6448</v>
      </c>
      <c r="CL1935">
        <v>378.5</v>
      </c>
      <c r="CM1935">
        <v>382</v>
      </c>
      <c r="CP1935" t="s">
        <v>157</v>
      </c>
      <c r="CQ1935" t="s">
        <v>157</v>
      </c>
      <c r="CU1935">
        <v>483.2</v>
      </c>
      <c r="CV1935">
        <v>479.5</v>
      </c>
      <c r="CW1935" t="s">
        <v>6433</v>
      </c>
      <c r="CX1935">
        <v>0</v>
      </c>
      <c r="CY1935" t="s">
        <v>677</v>
      </c>
      <c r="DB1935">
        <v>1</v>
      </c>
    </row>
    <row r="1936" spans="2:106" hidden="1">
      <c r="B1936">
        <v>76862</v>
      </c>
      <c r="C1936" t="s">
        <v>6449</v>
      </c>
      <c r="D1936" t="s">
        <v>592</v>
      </c>
      <c r="E1936" t="s">
        <v>3163</v>
      </c>
      <c r="F1936" t="s">
        <v>594</v>
      </c>
      <c r="G1936" t="s">
        <v>6450</v>
      </c>
      <c r="H1936">
        <v>10629</v>
      </c>
      <c r="I1936" t="s">
        <v>597</v>
      </c>
      <c r="J1936" t="s">
        <v>1498</v>
      </c>
      <c r="K1936">
        <v>10859</v>
      </c>
      <c r="L1936" t="s">
        <v>617</v>
      </c>
      <c r="M1936" t="s">
        <v>6326</v>
      </c>
      <c r="N1936" t="s">
        <v>6305</v>
      </c>
      <c r="O1936" t="s">
        <v>6304</v>
      </c>
      <c r="P1936" t="s">
        <v>6308</v>
      </c>
      <c r="Q1936" t="s">
        <v>642</v>
      </c>
      <c r="R1936">
        <v>175</v>
      </c>
      <c r="S1936">
        <v>175</v>
      </c>
      <c r="T1936">
        <v>168</v>
      </c>
      <c r="U1936">
        <v>6</v>
      </c>
      <c r="V1936">
        <v>6</v>
      </c>
      <c r="W1936">
        <v>24</v>
      </c>
      <c r="Y1936" t="s">
        <v>6451</v>
      </c>
      <c r="Z1936">
        <v>1E-4</v>
      </c>
      <c r="AA1936">
        <v>6.9999999999999999E-4</v>
      </c>
      <c r="AB1936">
        <v>1.6199999999999999E-2</v>
      </c>
      <c r="AC1936">
        <v>1.9900000000000001E-2</v>
      </c>
      <c r="AD1936" t="s">
        <v>607</v>
      </c>
      <c r="AE1936">
        <v>0.94620000000000004</v>
      </c>
      <c r="AF1936">
        <v>9.4000000000000004E-3</v>
      </c>
      <c r="AG1936">
        <v>1.9E-3</v>
      </c>
      <c r="AH1936">
        <v>6.9999999999999999E-4</v>
      </c>
      <c r="AI1936">
        <v>5.9999999999999995E-4</v>
      </c>
      <c r="AJ1936">
        <v>6.9999999999999999E-4</v>
      </c>
      <c r="AK1936">
        <v>5.0000000000000001E-4</v>
      </c>
      <c r="AL1936">
        <v>1.2999999999999999E-3</v>
      </c>
      <c r="AM1936">
        <v>1.8E-3</v>
      </c>
      <c r="AN1936">
        <v>0</v>
      </c>
      <c r="AO1936">
        <v>0</v>
      </c>
      <c r="AP1936">
        <v>0</v>
      </c>
      <c r="BK1936">
        <v>0</v>
      </c>
      <c r="BL1936">
        <v>0</v>
      </c>
      <c r="BM1936">
        <v>0</v>
      </c>
      <c r="BN1936">
        <v>0</v>
      </c>
      <c r="BO1936">
        <v>0</v>
      </c>
      <c r="BP1936">
        <v>0</v>
      </c>
      <c r="BQ1936">
        <v>0</v>
      </c>
      <c r="BR1936">
        <v>0</v>
      </c>
      <c r="BS1936">
        <v>0</v>
      </c>
      <c r="BT1936">
        <v>0</v>
      </c>
      <c r="BU1936">
        <v>0</v>
      </c>
      <c r="BV1936">
        <v>0.6</v>
      </c>
      <c r="BW1936">
        <v>0.73536000000000001</v>
      </c>
      <c r="BX1936">
        <v>17.3</v>
      </c>
      <c r="BY1936">
        <v>4625.5</v>
      </c>
      <c r="BZ1936">
        <v>194.7</v>
      </c>
      <c r="CB1936">
        <v>103</v>
      </c>
      <c r="CC1936">
        <v>3.5563228310000001</v>
      </c>
      <c r="CD1936">
        <v>3.5532999570000001</v>
      </c>
      <c r="CE1936">
        <v>209.2</v>
      </c>
      <c r="CF1936" t="s">
        <v>609</v>
      </c>
      <c r="CG1936">
        <v>20</v>
      </c>
      <c r="CH1936" t="s">
        <v>6452</v>
      </c>
      <c r="CI1936" t="s">
        <v>157</v>
      </c>
      <c r="CJ1936" t="s">
        <v>1500</v>
      </c>
      <c r="CL1936" t="s">
        <v>157</v>
      </c>
      <c r="CM1936" t="s">
        <v>157</v>
      </c>
      <c r="CN1936" t="s">
        <v>157</v>
      </c>
      <c r="CO1936" t="s">
        <v>157</v>
      </c>
      <c r="CP1936" t="s">
        <v>157</v>
      </c>
      <c r="CQ1936" t="s">
        <v>157</v>
      </c>
      <c r="CU1936">
        <v>462</v>
      </c>
      <c r="CV1936">
        <v>457</v>
      </c>
      <c r="CW1936" t="s">
        <v>6433</v>
      </c>
      <c r="CX1936">
        <v>0</v>
      </c>
      <c r="CY1936" t="s">
        <v>677</v>
      </c>
      <c r="DB1936">
        <v>1</v>
      </c>
    </row>
    <row r="1937" spans="2:106" hidden="1">
      <c r="B1937">
        <v>76803</v>
      </c>
      <c r="C1937" t="s">
        <v>4415</v>
      </c>
      <c r="D1937" t="s">
        <v>592</v>
      </c>
      <c r="E1937" t="s">
        <v>3163</v>
      </c>
      <c r="F1937" t="s">
        <v>594</v>
      </c>
      <c r="G1937" t="s">
        <v>6453</v>
      </c>
      <c r="H1937">
        <v>13357</v>
      </c>
      <c r="I1937" t="s">
        <v>597</v>
      </c>
      <c r="J1937" t="s">
        <v>1077</v>
      </c>
      <c r="K1937">
        <v>15266</v>
      </c>
      <c r="L1937" t="s">
        <v>617</v>
      </c>
      <c r="M1937" t="s">
        <v>6454</v>
      </c>
      <c r="N1937" t="s">
        <v>6305</v>
      </c>
      <c r="O1937" t="s">
        <v>6430</v>
      </c>
      <c r="P1937" t="s">
        <v>6314</v>
      </c>
      <c r="Q1937" t="s">
        <v>1063</v>
      </c>
      <c r="R1937">
        <v>1100</v>
      </c>
      <c r="S1937">
        <v>1100</v>
      </c>
      <c r="T1937">
        <v>1099</v>
      </c>
      <c r="U1937">
        <v>13</v>
      </c>
      <c r="V1937">
        <v>13</v>
      </c>
      <c r="W1937">
        <v>23</v>
      </c>
      <c r="Y1937" t="s">
        <v>4141</v>
      </c>
      <c r="Z1937" t="s">
        <v>607</v>
      </c>
      <c r="AA1937">
        <v>1E-4</v>
      </c>
      <c r="AB1937">
        <v>1.5E-3</v>
      </c>
      <c r="AC1937">
        <v>0.12330000000000001</v>
      </c>
      <c r="AD1937">
        <v>1E-4</v>
      </c>
      <c r="AE1937">
        <v>0.872</v>
      </c>
      <c r="AF1937">
        <v>1.6999999999999999E-3</v>
      </c>
      <c r="AG1937">
        <v>1.1000000000000001E-3</v>
      </c>
      <c r="AH1937">
        <v>1E-4</v>
      </c>
      <c r="AI1937" t="s">
        <v>607</v>
      </c>
      <c r="AJ1937" t="s">
        <v>607</v>
      </c>
      <c r="AK1937" t="s">
        <v>607</v>
      </c>
      <c r="AL1937">
        <v>1E-4</v>
      </c>
      <c r="AM1937">
        <v>0</v>
      </c>
      <c r="AN1937">
        <v>0</v>
      </c>
      <c r="AO1937">
        <v>0</v>
      </c>
      <c r="AP1937">
        <v>0</v>
      </c>
      <c r="BK1937">
        <v>0</v>
      </c>
      <c r="BL1937">
        <v>0</v>
      </c>
      <c r="BM1937">
        <v>0</v>
      </c>
      <c r="BN1937">
        <v>0</v>
      </c>
      <c r="BO1937">
        <v>0</v>
      </c>
      <c r="BP1937">
        <v>0</v>
      </c>
      <c r="BQ1937">
        <v>0</v>
      </c>
      <c r="BR1937">
        <v>0</v>
      </c>
      <c r="BS1937">
        <v>0</v>
      </c>
      <c r="BT1937">
        <v>0</v>
      </c>
      <c r="BU1937">
        <v>0</v>
      </c>
      <c r="BV1937">
        <v>0.67700000000000005</v>
      </c>
      <c r="BW1937">
        <v>0.8297312</v>
      </c>
      <c r="BX1937">
        <v>19.600000000000001</v>
      </c>
      <c r="BY1937">
        <v>4939.3999999999996</v>
      </c>
      <c r="BZ1937">
        <v>205</v>
      </c>
      <c r="CB1937">
        <v>113.8</v>
      </c>
      <c r="CC1937">
        <v>3.9292188170000002</v>
      </c>
      <c r="CD1937">
        <v>3.9258789809999999</v>
      </c>
      <c r="CE1937">
        <v>227.92</v>
      </c>
      <c r="CF1937" t="s">
        <v>609</v>
      </c>
      <c r="CG1937">
        <v>100</v>
      </c>
      <c r="CH1937" t="s">
        <v>6455</v>
      </c>
      <c r="CI1937" t="s">
        <v>157</v>
      </c>
      <c r="CJ1937" t="s">
        <v>663</v>
      </c>
      <c r="CL1937">
        <v>413</v>
      </c>
      <c r="CM1937">
        <v>416</v>
      </c>
      <c r="CP1937" t="s">
        <v>157</v>
      </c>
      <c r="CQ1937" t="s">
        <v>157</v>
      </c>
      <c r="CU1937">
        <v>501</v>
      </c>
      <c r="CV1937">
        <v>497.2</v>
      </c>
      <c r="CW1937" t="s">
        <v>6433</v>
      </c>
      <c r="CX1937">
        <v>0</v>
      </c>
      <c r="CY1937" t="s">
        <v>677</v>
      </c>
      <c r="DB1937">
        <v>1</v>
      </c>
    </row>
    <row r="1938" spans="2:106" hidden="1">
      <c r="B1938">
        <v>76795</v>
      </c>
      <c r="C1938" t="s">
        <v>1124</v>
      </c>
      <c r="D1938" t="s">
        <v>592</v>
      </c>
      <c r="E1938" t="s">
        <v>3163</v>
      </c>
      <c r="F1938" t="s">
        <v>594</v>
      </c>
      <c r="G1938" t="s">
        <v>6456</v>
      </c>
      <c r="H1938">
        <v>13390</v>
      </c>
      <c r="I1938" t="s">
        <v>597</v>
      </c>
      <c r="J1938" t="s">
        <v>1126</v>
      </c>
      <c r="K1938">
        <v>14541</v>
      </c>
      <c r="L1938" t="s">
        <v>617</v>
      </c>
      <c r="M1938" t="s">
        <v>6326</v>
      </c>
      <c r="N1938" t="s">
        <v>6305</v>
      </c>
      <c r="O1938" t="s">
        <v>6430</v>
      </c>
      <c r="P1938" t="s">
        <v>6314</v>
      </c>
      <c r="Q1938" t="s">
        <v>642</v>
      </c>
      <c r="R1938">
        <v>300</v>
      </c>
      <c r="S1938">
        <v>300</v>
      </c>
      <c r="T1938">
        <v>308</v>
      </c>
      <c r="U1938">
        <v>10</v>
      </c>
      <c r="V1938">
        <v>10</v>
      </c>
      <c r="W1938">
        <v>23</v>
      </c>
      <c r="Y1938" t="s">
        <v>4410</v>
      </c>
      <c r="Z1938">
        <v>1E-4</v>
      </c>
      <c r="AA1938">
        <v>1.2999999999999999E-3</v>
      </c>
      <c r="AB1938">
        <v>2.3400000000000001E-2</v>
      </c>
      <c r="AC1938">
        <v>1.9300000000000001E-2</v>
      </c>
      <c r="AD1938" t="s">
        <v>607</v>
      </c>
      <c r="AE1938">
        <v>0.94630000000000003</v>
      </c>
      <c r="AF1938">
        <v>3.5999999999999999E-3</v>
      </c>
      <c r="AG1938">
        <v>5.0000000000000001E-4</v>
      </c>
      <c r="AH1938">
        <v>2.9999999999999997E-4</v>
      </c>
      <c r="AI1938">
        <v>2.9999999999999997E-4</v>
      </c>
      <c r="AJ1938">
        <v>8.0000000000000004E-4</v>
      </c>
      <c r="AK1938">
        <v>5.9999999999999995E-4</v>
      </c>
      <c r="AL1938">
        <v>1.6000000000000001E-3</v>
      </c>
      <c r="AM1938">
        <v>1.9E-3</v>
      </c>
      <c r="AN1938">
        <v>0</v>
      </c>
      <c r="AO1938">
        <v>0</v>
      </c>
      <c r="AP1938">
        <v>0</v>
      </c>
      <c r="BK1938">
        <v>0</v>
      </c>
      <c r="BL1938">
        <v>0</v>
      </c>
      <c r="BM1938">
        <v>0</v>
      </c>
      <c r="BN1938">
        <v>0</v>
      </c>
      <c r="BO1938">
        <v>0</v>
      </c>
      <c r="BP1938">
        <v>0</v>
      </c>
      <c r="BQ1938">
        <v>0</v>
      </c>
      <c r="BR1938">
        <v>0</v>
      </c>
      <c r="BS1938">
        <v>0</v>
      </c>
      <c r="BT1938">
        <v>0</v>
      </c>
      <c r="BU1938">
        <v>0</v>
      </c>
      <c r="BV1938">
        <v>0.59799999999999998</v>
      </c>
      <c r="BW1938">
        <v>0.73290880000000003</v>
      </c>
      <c r="BX1938">
        <v>17.3</v>
      </c>
      <c r="BY1938">
        <v>4611</v>
      </c>
      <c r="BZ1938">
        <v>193.2</v>
      </c>
      <c r="CB1938">
        <v>104.3</v>
      </c>
      <c r="CC1938">
        <v>3.601208459</v>
      </c>
      <c r="CD1938">
        <v>3.5981474320000002</v>
      </c>
      <c r="CE1938">
        <v>211.91</v>
      </c>
      <c r="CF1938" t="s">
        <v>609</v>
      </c>
      <c r="CG1938">
        <v>15</v>
      </c>
      <c r="CH1938" t="s">
        <v>6457</v>
      </c>
      <c r="CI1938" t="s">
        <v>157</v>
      </c>
      <c r="CJ1938" t="s">
        <v>1128</v>
      </c>
      <c r="CL1938">
        <v>1461</v>
      </c>
      <c r="CM1938">
        <v>2122</v>
      </c>
      <c r="CP1938" t="s">
        <v>157</v>
      </c>
      <c r="CQ1938" t="s">
        <v>157</v>
      </c>
      <c r="CU1938">
        <v>517.1</v>
      </c>
      <c r="CV1938">
        <v>511</v>
      </c>
      <c r="CW1938" t="s">
        <v>6433</v>
      </c>
      <c r="CX1938">
        <v>0</v>
      </c>
      <c r="CY1938" t="s">
        <v>677</v>
      </c>
      <c r="DB1938">
        <v>1</v>
      </c>
    </row>
    <row r="1939" spans="2:106" hidden="1">
      <c r="B1939">
        <v>76769</v>
      </c>
      <c r="C1939" t="s">
        <v>6458</v>
      </c>
      <c r="D1939" t="s">
        <v>592</v>
      </c>
      <c r="E1939" t="s">
        <v>3163</v>
      </c>
      <c r="F1939" t="s">
        <v>594</v>
      </c>
      <c r="G1939" t="s">
        <v>6459</v>
      </c>
      <c r="H1939">
        <v>18506</v>
      </c>
      <c r="I1939" t="s">
        <v>597</v>
      </c>
      <c r="J1939" t="s">
        <v>1110</v>
      </c>
      <c r="K1939">
        <v>10852</v>
      </c>
      <c r="L1939" t="s">
        <v>638</v>
      </c>
      <c r="M1939" t="s">
        <v>1096</v>
      </c>
      <c r="N1939" t="s">
        <v>6305</v>
      </c>
      <c r="O1939" t="s">
        <v>6430</v>
      </c>
      <c r="P1939" t="s">
        <v>6308</v>
      </c>
      <c r="Q1939" t="s">
        <v>642</v>
      </c>
      <c r="R1939">
        <v>275</v>
      </c>
      <c r="S1939">
        <v>275</v>
      </c>
      <c r="T1939">
        <v>272</v>
      </c>
      <c r="U1939">
        <v>15</v>
      </c>
      <c r="V1939">
        <v>15</v>
      </c>
      <c r="W1939">
        <v>23</v>
      </c>
      <c r="Y1939" t="s">
        <v>4178</v>
      </c>
      <c r="Z1939" t="s">
        <v>607</v>
      </c>
      <c r="AA1939">
        <v>5.0000000000000001E-4</v>
      </c>
      <c r="AB1939">
        <v>1.0999999999999999E-2</v>
      </c>
      <c r="AC1939">
        <v>1.6500000000000001E-2</v>
      </c>
      <c r="AD1939" t="s">
        <v>607</v>
      </c>
      <c r="AE1939">
        <v>0.95550000000000002</v>
      </c>
      <c r="AF1939">
        <v>1.21E-2</v>
      </c>
      <c r="AG1939">
        <v>1.8E-3</v>
      </c>
      <c r="AH1939">
        <v>5.0000000000000001E-4</v>
      </c>
      <c r="AI1939">
        <v>2.9999999999999997E-4</v>
      </c>
      <c r="AJ1939">
        <v>2.9999999999999997E-4</v>
      </c>
      <c r="AK1939">
        <v>1E-4</v>
      </c>
      <c r="AL1939">
        <v>4.0000000000000002E-4</v>
      </c>
      <c r="AM1939">
        <v>1E-3</v>
      </c>
      <c r="AN1939">
        <v>0</v>
      </c>
      <c r="AO1939">
        <v>0</v>
      </c>
      <c r="AP1939">
        <v>0</v>
      </c>
      <c r="BK1939">
        <v>0</v>
      </c>
      <c r="BL1939">
        <v>0</v>
      </c>
      <c r="BM1939">
        <v>0</v>
      </c>
      <c r="BN1939">
        <v>0</v>
      </c>
      <c r="BO1939">
        <v>0</v>
      </c>
      <c r="BP1939">
        <v>0</v>
      </c>
      <c r="BQ1939">
        <v>0</v>
      </c>
      <c r="BR1939">
        <v>0</v>
      </c>
      <c r="BS1939">
        <v>0</v>
      </c>
      <c r="BT1939">
        <v>0</v>
      </c>
      <c r="BU1939">
        <v>0</v>
      </c>
      <c r="BV1939">
        <v>0.59</v>
      </c>
      <c r="BW1939">
        <v>0.72310399999999997</v>
      </c>
      <c r="BX1939">
        <v>17.100000000000001</v>
      </c>
      <c r="BY1939">
        <v>4628</v>
      </c>
      <c r="BZ1939">
        <v>194.3</v>
      </c>
      <c r="CB1939">
        <v>111.2</v>
      </c>
      <c r="CC1939">
        <v>3.8394475620000001</v>
      </c>
      <c r="CD1939">
        <v>3.8361840310000002</v>
      </c>
      <c r="CE1939">
        <v>225.96</v>
      </c>
      <c r="CF1939" t="s">
        <v>609</v>
      </c>
      <c r="CG1939">
        <v>10</v>
      </c>
      <c r="CH1939" t="s">
        <v>5715</v>
      </c>
      <c r="CI1939" t="s">
        <v>157</v>
      </c>
      <c r="CJ1939" t="s">
        <v>1113</v>
      </c>
      <c r="CL1939">
        <v>1365</v>
      </c>
      <c r="CM1939">
        <v>1679</v>
      </c>
      <c r="CP1939" t="s">
        <v>157</v>
      </c>
      <c r="CQ1939" t="s">
        <v>157</v>
      </c>
      <c r="CU1939">
        <v>459</v>
      </c>
      <c r="CV1939">
        <v>454</v>
      </c>
      <c r="CW1939" t="s">
        <v>6433</v>
      </c>
      <c r="CX1939">
        <v>0</v>
      </c>
      <c r="CY1939" t="s">
        <v>677</v>
      </c>
      <c r="DB1939">
        <v>1</v>
      </c>
    </row>
    <row r="1940" spans="2:106" hidden="1">
      <c r="B1940">
        <v>76821</v>
      </c>
      <c r="C1940" t="s">
        <v>2390</v>
      </c>
      <c r="D1940" t="s">
        <v>592</v>
      </c>
      <c r="E1940" t="s">
        <v>3163</v>
      </c>
      <c r="F1940" t="s">
        <v>594</v>
      </c>
      <c r="G1940" t="s">
        <v>6460</v>
      </c>
      <c r="H1940">
        <v>21665</v>
      </c>
      <c r="I1940" t="s">
        <v>597</v>
      </c>
      <c r="J1940" t="s">
        <v>1261</v>
      </c>
      <c r="K1940">
        <v>13400</v>
      </c>
      <c r="L1940" t="s">
        <v>617</v>
      </c>
      <c r="M1940" t="s">
        <v>6326</v>
      </c>
      <c r="N1940" t="s">
        <v>6305</v>
      </c>
      <c r="O1940" t="s">
        <v>6430</v>
      </c>
      <c r="P1940" t="s">
        <v>6308</v>
      </c>
      <c r="Q1940" t="s">
        <v>642</v>
      </c>
      <c r="R1940">
        <v>250</v>
      </c>
      <c r="S1940">
        <v>250</v>
      </c>
      <c r="T1940">
        <v>212</v>
      </c>
      <c r="U1940">
        <v>9</v>
      </c>
      <c r="V1940">
        <v>9</v>
      </c>
      <c r="W1940">
        <v>23</v>
      </c>
      <c r="Y1940" t="s">
        <v>6461</v>
      </c>
      <c r="Z1940" t="s">
        <v>607</v>
      </c>
      <c r="AA1940">
        <v>8.0000000000000004E-4</v>
      </c>
      <c r="AB1940">
        <v>1.43E-2</v>
      </c>
      <c r="AC1940">
        <v>1.9400000000000001E-2</v>
      </c>
      <c r="AD1940" t="s">
        <v>607</v>
      </c>
      <c r="AE1940">
        <v>0.95630000000000004</v>
      </c>
      <c r="AF1940">
        <v>4.0000000000000001E-3</v>
      </c>
      <c r="AG1940">
        <v>5.0000000000000001E-4</v>
      </c>
      <c r="AH1940">
        <v>2.0000000000000001E-4</v>
      </c>
      <c r="AI1940">
        <v>2.0000000000000001E-4</v>
      </c>
      <c r="AJ1940">
        <v>2.9999999999999997E-4</v>
      </c>
      <c r="AK1940">
        <v>2.9999999999999997E-4</v>
      </c>
      <c r="AL1940">
        <v>1.1000000000000001E-3</v>
      </c>
      <c r="AM1940">
        <v>2.5999999999999999E-3</v>
      </c>
      <c r="AN1940">
        <v>0</v>
      </c>
      <c r="AO1940">
        <v>0</v>
      </c>
      <c r="AP1940">
        <v>0</v>
      </c>
      <c r="BK1940">
        <v>0</v>
      </c>
      <c r="BL1940">
        <v>0</v>
      </c>
      <c r="BM1940">
        <v>0</v>
      </c>
      <c r="BN1940">
        <v>0</v>
      </c>
      <c r="BO1940">
        <v>0</v>
      </c>
      <c r="BP1940">
        <v>0</v>
      </c>
      <c r="BQ1940">
        <v>0</v>
      </c>
      <c r="BR1940">
        <v>0</v>
      </c>
      <c r="BS1940">
        <v>0</v>
      </c>
      <c r="BT1940">
        <v>0</v>
      </c>
      <c r="BU1940">
        <v>0</v>
      </c>
      <c r="BV1940">
        <v>0.59399999999999997</v>
      </c>
      <c r="BW1940">
        <v>0.72800640000000005</v>
      </c>
      <c r="BX1940">
        <v>17.2</v>
      </c>
      <c r="BY1940">
        <v>4625.2</v>
      </c>
      <c r="BZ1940">
        <v>193.8</v>
      </c>
      <c r="CB1940">
        <v>106.5</v>
      </c>
      <c r="CC1940">
        <v>3.6771687530000001</v>
      </c>
      <c r="CD1940">
        <v>3.674043159</v>
      </c>
      <c r="CE1940">
        <v>216.56</v>
      </c>
      <c r="CF1940" t="s">
        <v>609</v>
      </c>
      <c r="CG1940">
        <v>17</v>
      </c>
      <c r="CH1940" t="s">
        <v>6462</v>
      </c>
      <c r="CI1940" t="s">
        <v>157</v>
      </c>
      <c r="CJ1940" t="s">
        <v>1263</v>
      </c>
      <c r="CL1940">
        <v>1403</v>
      </c>
      <c r="CM1940">
        <v>1959</v>
      </c>
      <c r="CP1940" t="s">
        <v>157</v>
      </c>
      <c r="CQ1940" t="s">
        <v>157</v>
      </c>
      <c r="CU1940">
        <v>480.4</v>
      </c>
      <c r="CV1940">
        <v>475.4</v>
      </c>
      <c r="CW1940" t="s">
        <v>6433</v>
      </c>
      <c r="CX1940">
        <v>0</v>
      </c>
      <c r="CY1940" t="s">
        <v>677</v>
      </c>
      <c r="DB1940">
        <v>1</v>
      </c>
    </row>
    <row r="1941" spans="2:106" hidden="1">
      <c r="B1941">
        <v>76921</v>
      </c>
      <c r="C1941" t="s">
        <v>6463</v>
      </c>
      <c r="D1941" t="s">
        <v>592</v>
      </c>
      <c r="E1941" t="s">
        <v>3163</v>
      </c>
      <c r="F1941" t="s">
        <v>594</v>
      </c>
      <c r="G1941" t="s">
        <v>6464</v>
      </c>
      <c r="H1941">
        <v>18069</v>
      </c>
      <c r="I1941" t="s">
        <v>597</v>
      </c>
      <c r="J1941" t="s">
        <v>1527</v>
      </c>
      <c r="K1941">
        <v>13519</v>
      </c>
      <c r="L1941" t="s">
        <v>617</v>
      </c>
      <c r="M1941" t="s">
        <v>6326</v>
      </c>
      <c r="N1941" t="s">
        <v>6305</v>
      </c>
      <c r="O1941" t="s">
        <v>6430</v>
      </c>
      <c r="P1941" t="s">
        <v>6314</v>
      </c>
      <c r="Q1941" t="s">
        <v>823</v>
      </c>
      <c r="R1941">
        <v>400</v>
      </c>
      <c r="S1941">
        <v>400</v>
      </c>
      <c r="T1941">
        <v>394</v>
      </c>
      <c r="U1941">
        <v>16</v>
      </c>
      <c r="V1941">
        <v>16</v>
      </c>
      <c r="W1941">
        <v>23</v>
      </c>
      <c r="Y1941" t="s">
        <v>6436</v>
      </c>
      <c r="Z1941" t="s">
        <v>607</v>
      </c>
      <c r="AA1941">
        <v>6.9999999999999999E-4</v>
      </c>
      <c r="AB1941">
        <v>1.6400000000000001E-2</v>
      </c>
      <c r="AC1941">
        <v>1.8200000000000001E-2</v>
      </c>
      <c r="AD1941" t="s">
        <v>607</v>
      </c>
      <c r="AE1941">
        <v>0.94899999999999995</v>
      </c>
      <c r="AF1941">
        <v>8.8000000000000005E-3</v>
      </c>
      <c r="AG1941">
        <v>1.2999999999999999E-3</v>
      </c>
      <c r="AH1941">
        <v>5.0000000000000001E-4</v>
      </c>
      <c r="AI1941">
        <v>4.0000000000000002E-4</v>
      </c>
      <c r="AJ1941">
        <v>1E-3</v>
      </c>
      <c r="AK1941">
        <v>6.9999999999999999E-4</v>
      </c>
      <c r="AL1941">
        <v>1.1999999999999999E-3</v>
      </c>
      <c r="AM1941">
        <v>1.8E-3</v>
      </c>
      <c r="AN1941">
        <v>0</v>
      </c>
      <c r="AO1941">
        <v>0</v>
      </c>
      <c r="AP1941">
        <v>0</v>
      </c>
      <c r="BK1941">
        <v>0</v>
      </c>
      <c r="BL1941">
        <v>0</v>
      </c>
      <c r="BM1941">
        <v>0</v>
      </c>
      <c r="BN1941">
        <v>0</v>
      </c>
      <c r="BO1941">
        <v>0</v>
      </c>
      <c r="BP1941">
        <v>0</v>
      </c>
      <c r="BQ1941">
        <v>0</v>
      </c>
      <c r="BR1941">
        <v>0</v>
      </c>
      <c r="BS1941">
        <v>0</v>
      </c>
      <c r="BT1941">
        <v>0</v>
      </c>
      <c r="BU1941">
        <v>0</v>
      </c>
      <c r="BV1941">
        <v>0.59699999999999998</v>
      </c>
      <c r="BW1941">
        <v>0.73168319999999998</v>
      </c>
      <c r="BX1941">
        <v>17.3</v>
      </c>
      <c r="BY1941">
        <v>4620.7</v>
      </c>
      <c r="BZ1941">
        <v>194.4</v>
      </c>
      <c r="CB1941">
        <v>106.3</v>
      </c>
      <c r="CC1941">
        <v>3.670263271</v>
      </c>
      <c r="CD1941">
        <v>3.6671435479999999</v>
      </c>
      <c r="CE1941">
        <v>215.76</v>
      </c>
      <c r="CF1941" t="s">
        <v>609</v>
      </c>
      <c r="CG1941">
        <v>10</v>
      </c>
      <c r="CH1941" t="s">
        <v>6465</v>
      </c>
      <c r="CJ1941" t="s">
        <v>1529</v>
      </c>
      <c r="CU1941">
        <v>454.2</v>
      </c>
      <c r="CV1941">
        <v>449.6</v>
      </c>
      <c r="CW1941" t="s">
        <v>6433</v>
      </c>
      <c r="CX1941">
        <v>0</v>
      </c>
      <c r="CY1941" t="s">
        <v>677</v>
      </c>
      <c r="DB1941">
        <v>1</v>
      </c>
    </row>
    <row r="1942" spans="2:106" hidden="1">
      <c r="B1942">
        <v>76880</v>
      </c>
      <c r="C1942" t="s">
        <v>6466</v>
      </c>
      <c r="D1942" t="s">
        <v>592</v>
      </c>
      <c r="E1942" t="s">
        <v>3163</v>
      </c>
      <c r="F1942" t="s">
        <v>594</v>
      </c>
      <c r="G1942" t="s">
        <v>6467</v>
      </c>
      <c r="H1942">
        <v>18418</v>
      </c>
      <c r="I1942" t="s">
        <v>597</v>
      </c>
      <c r="J1942" t="s">
        <v>4236</v>
      </c>
      <c r="K1942">
        <v>13502</v>
      </c>
      <c r="L1942" t="s">
        <v>638</v>
      </c>
      <c r="M1942" t="s">
        <v>4169</v>
      </c>
      <c r="N1942" t="s">
        <v>6305</v>
      </c>
      <c r="O1942" t="s">
        <v>6430</v>
      </c>
      <c r="P1942" t="s">
        <v>6308</v>
      </c>
      <c r="Q1942" t="s">
        <v>963</v>
      </c>
      <c r="R1942">
        <v>350</v>
      </c>
      <c r="S1942">
        <v>350</v>
      </c>
      <c r="T1942">
        <v>367</v>
      </c>
      <c r="U1942">
        <v>-3</v>
      </c>
      <c r="V1942">
        <v>-3</v>
      </c>
      <c r="W1942">
        <v>23</v>
      </c>
      <c r="Y1942" t="s">
        <v>6451</v>
      </c>
      <c r="Z1942">
        <v>2.0000000000000001E-4</v>
      </c>
      <c r="AA1942">
        <v>6.9999999999999999E-4</v>
      </c>
      <c r="AB1942">
        <v>1.7899999999999999E-2</v>
      </c>
      <c r="AC1942">
        <v>1.5100000000000001E-2</v>
      </c>
      <c r="AD1942" t="s">
        <v>606</v>
      </c>
      <c r="AE1942">
        <v>0.95050000000000001</v>
      </c>
      <c r="AF1942">
        <v>8.0999999999999996E-3</v>
      </c>
      <c r="AG1942">
        <v>1.9E-3</v>
      </c>
      <c r="AH1942">
        <v>6.9999999999999999E-4</v>
      </c>
      <c r="AI1942">
        <v>5.9999999999999995E-4</v>
      </c>
      <c r="AJ1942">
        <v>6.9999999999999999E-4</v>
      </c>
      <c r="AK1942">
        <v>4.0000000000000002E-4</v>
      </c>
      <c r="AL1942">
        <v>1.4E-3</v>
      </c>
      <c r="AM1942">
        <v>1.8E-3</v>
      </c>
      <c r="AN1942">
        <v>0</v>
      </c>
      <c r="AO1942">
        <v>0</v>
      </c>
      <c r="AP1942">
        <v>0</v>
      </c>
      <c r="BK1942">
        <v>0</v>
      </c>
      <c r="BL1942">
        <v>0</v>
      </c>
      <c r="BM1942">
        <v>0</v>
      </c>
      <c r="BN1942">
        <v>0</v>
      </c>
      <c r="BO1942">
        <v>0</v>
      </c>
      <c r="BP1942">
        <v>0</v>
      </c>
      <c r="BQ1942">
        <v>0</v>
      </c>
      <c r="BR1942">
        <v>0</v>
      </c>
      <c r="BS1942">
        <v>0</v>
      </c>
      <c r="BT1942">
        <v>0</v>
      </c>
      <c r="BU1942">
        <v>0</v>
      </c>
      <c r="BV1942">
        <v>0.59499999999999997</v>
      </c>
      <c r="BW1942">
        <v>0.72923199999999999</v>
      </c>
      <c r="BX1942">
        <v>17.2</v>
      </c>
      <c r="BY1942">
        <v>4609.5</v>
      </c>
      <c r="BZ1942">
        <v>193.9</v>
      </c>
      <c r="CB1942">
        <v>102.8</v>
      </c>
      <c r="CC1942">
        <v>3.5494173500000001</v>
      </c>
      <c r="CD1942">
        <v>3.5464003449999999</v>
      </c>
      <c r="CE1942">
        <v>209.03</v>
      </c>
      <c r="CF1942" t="s">
        <v>609</v>
      </c>
      <c r="CG1942">
        <v>0</v>
      </c>
      <c r="CH1942" t="s">
        <v>6468</v>
      </c>
      <c r="CJ1942" t="s">
        <v>3269</v>
      </c>
      <c r="CU1942">
        <v>448.4</v>
      </c>
      <c r="CV1942">
        <v>443.5</v>
      </c>
      <c r="CW1942" t="s">
        <v>6433</v>
      </c>
      <c r="CX1942">
        <v>0</v>
      </c>
      <c r="CY1942" t="s">
        <v>677</v>
      </c>
      <c r="DB1942">
        <v>1</v>
      </c>
    </row>
    <row r="1943" spans="2:106" hidden="1">
      <c r="B1943">
        <v>52717</v>
      </c>
      <c r="C1943" t="s">
        <v>5548</v>
      </c>
      <c r="D1943" t="s">
        <v>592</v>
      </c>
      <c r="E1943" t="s">
        <v>3163</v>
      </c>
      <c r="F1943" t="s">
        <v>594</v>
      </c>
      <c r="G1943" t="s">
        <v>6469</v>
      </c>
      <c r="H1943">
        <v>13775</v>
      </c>
      <c r="I1943" t="s">
        <v>616</v>
      </c>
      <c r="J1943" t="s">
        <v>667</v>
      </c>
      <c r="L1943" t="s">
        <v>874</v>
      </c>
      <c r="N1943" t="s">
        <v>6470</v>
      </c>
      <c r="O1943" t="s">
        <v>6431</v>
      </c>
      <c r="P1943" t="s">
        <v>6471</v>
      </c>
      <c r="Q1943" t="s">
        <v>5350</v>
      </c>
      <c r="R1943">
        <v>4100</v>
      </c>
      <c r="S1943">
        <v>4100</v>
      </c>
      <c r="T1943">
        <v>3753</v>
      </c>
      <c r="U1943">
        <v>29</v>
      </c>
      <c r="V1943">
        <v>29</v>
      </c>
      <c r="W1943">
        <v>22</v>
      </c>
      <c r="Z1943" t="s">
        <v>607</v>
      </c>
      <c r="AA1943">
        <v>1E-4</v>
      </c>
      <c r="AB1943">
        <v>2.3999999999999998E-3</v>
      </c>
      <c r="AC1943">
        <v>2.3599999999999999E-2</v>
      </c>
      <c r="AD1943">
        <v>8.0999999999999996E-3</v>
      </c>
      <c r="AE1943">
        <v>0.81799999999999995</v>
      </c>
      <c r="AF1943">
        <v>8.3299999999999999E-2</v>
      </c>
      <c r="AG1943">
        <v>3.5499999999999997E-2</v>
      </c>
      <c r="AH1943">
        <v>6.1000000000000004E-3</v>
      </c>
      <c r="AI1943">
        <v>1.09E-2</v>
      </c>
      <c r="AJ1943">
        <v>3.3999999999999998E-3</v>
      </c>
      <c r="AK1943">
        <v>3.3999999999999998E-3</v>
      </c>
      <c r="AL1943">
        <v>1.6100000000000001E-3</v>
      </c>
      <c r="AM1943">
        <v>2.1000000000000001E-4</v>
      </c>
      <c r="AN1943">
        <v>7.5000000000000002E-4</v>
      </c>
      <c r="AO1943">
        <v>0</v>
      </c>
      <c r="AP1943">
        <v>0</v>
      </c>
      <c r="AQ1943" t="s">
        <v>606</v>
      </c>
      <c r="AR1943" t="s">
        <v>606</v>
      </c>
      <c r="AS1943" t="s">
        <v>606</v>
      </c>
      <c r="AT1943" t="s">
        <v>606</v>
      </c>
      <c r="AU1943" t="s">
        <v>606</v>
      </c>
      <c r="BK1943">
        <v>2.1000000000000001E-4</v>
      </c>
      <c r="BL1943">
        <v>6.0000000000000002E-5</v>
      </c>
      <c r="BM1943">
        <v>1.4999999999999999E-4</v>
      </c>
      <c r="BN1943">
        <v>0</v>
      </c>
      <c r="BO1943">
        <v>0</v>
      </c>
      <c r="BP1943">
        <v>0</v>
      </c>
      <c r="BQ1943">
        <v>0</v>
      </c>
      <c r="BR1943">
        <v>1.1299999999999999E-3</v>
      </c>
      <c r="BS1943">
        <v>3.5E-4</v>
      </c>
      <c r="BT1943">
        <v>4.2999999999999999E-4</v>
      </c>
      <c r="BU1943">
        <v>2.9999999999999997E-4</v>
      </c>
      <c r="BV1943">
        <v>0.71099999999999997</v>
      </c>
      <c r="BW1943">
        <v>0.8714016</v>
      </c>
      <c r="BX1943">
        <v>20.5</v>
      </c>
      <c r="BY1943">
        <v>4677.1000000000004</v>
      </c>
      <c r="BZ1943">
        <v>218</v>
      </c>
      <c r="CB1943">
        <v>94.4</v>
      </c>
      <c r="CC1943">
        <v>3.2593871390000002</v>
      </c>
      <c r="CD1943">
        <v>3.2566166590000001</v>
      </c>
      <c r="CE1943">
        <v>188.08</v>
      </c>
      <c r="CF1943" t="s">
        <v>673</v>
      </c>
      <c r="CG1943">
        <v>8100</v>
      </c>
      <c r="CH1943" t="s">
        <v>674</v>
      </c>
      <c r="CI1943" t="s">
        <v>157</v>
      </c>
      <c r="CJ1943" t="s">
        <v>675</v>
      </c>
      <c r="CW1943" t="s">
        <v>6472</v>
      </c>
      <c r="CX1943">
        <v>5600</v>
      </c>
      <c r="CY1943" t="s">
        <v>677</v>
      </c>
      <c r="DB1943">
        <v>1</v>
      </c>
    </row>
    <row r="1944" spans="2:106" hidden="1">
      <c r="B1944">
        <v>76918</v>
      </c>
      <c r="C1944" t="s">
        <v>6473</v>
      </c>
      <c r="D1944" t="s">
        <v>592</v>
      </c>
      <c r="E1944" t="s">
        <v>3163</v>
      </c>
      <c r="F1944" t="s">
        <v>594</v>
      </c>
      <c r="G1944" t="s">
        <v>6474</v>
      </c>
      <c r="H1944">
        <v>17156</v>
      </c>
      <c r="I1944" t="s">
        <v>597</v>
      </c>
      <c r="J1944" t="s">
        <v>4262</v>
      </c>
      <c r="K1944">
        <v>20227</v>
      </c>
      <c r="L1944" t="s">
        <v>617</v>
      </c>
      <c r="M1944" t="s">
        <v>6350</v>
      </c>
      <c r="N1944" t="s">
        <v>6475</v>
      </c>
      <c r="O1944" t="s">
        <v>6476</v>
      </c>
      <c r="P1944" t="s">
        <v>6477</v>
      </c>
      <c r="Q1944" t="s">
        <v>642</v>
      </c>
      <c r="R1944">
        <v>340</v>
      </c>
      <c r="S1944">
        <v>340</v>
      </c>
      <c r="T1944">
        <v>367</v>
      </c>
      <c r="U1944">
        <v>-10</v>
      </c>
      <c r="V1944">
        <v>-10</v>
      </c>
      <c r="W1944">
        <v>22</v>
      </c>
      <c r="Y1944" t="s">
        <v>4295</v>
      </c>
      <c r="Z1944" t="s">
        <v>607</v>
      </c>
      <c r="AA1944">
        <v>2.9999999999999997E-4</v>
      </c>
      <c r="AB1944">
        <v>8.8000000000000005E-3</v>
      </c>
      <c r="AC1944">
        <v>2.0899999999999998E-2</v>
      </c>
      <c r="AD1944" t="s">
        <v>607</v>
      </c>
      <c r="AE1944">
        <v>0.95299999999999996</v>
      </c>
      <c r="AF1944">
        <v>1.4500000000000001E-2</v>
      </c>
      <c r="AG1944">
        <v>1.6000000000000001E-3</v>
      </c>
      <c r="AH1944">
        <v>4.0000000000000002E-4</v>
      </c>
      <c r="AI1944">
        <v>2.0000000000000001E-4</v>
      </c>
      <c r="AJ1944">
        <v>1E-4</v>
      </c>
      <c r="AK1944" t="s">
        <v>607</v>
      </c>
      <c r="AL1944">
        <v>0</v>
      </c>
      <c r="AM1944">
        <v>2.0000000000000001E-4</v>
      </c>
      <c r="AN1944">
        <v>0</v>
      </c>
      <c r="AO1944">
        <v>0</v>
      </c>
      <c r="AP1944">
        <v>0</v>
      </c>
      <c r="BK1944">
        <v>0</v>
      </c>
      <c r="BL1944">
        <v>0</v>
      </c>
      <c r="BM1944">
        <v>0</v>
      </c>
      <c r="BN1944">
        <v>0</v>
      </c>
      <c r="BO1944">
        <v>0</v>
      </c>
      <c r="BP1944">
        <v>0</v>
      </c>
      <c r="BQ1944">
        <v>0</v>
      </c>
      <c r="BR1944">
        <v>0</v>
      </c>
      <c r="BS1944">
        <v>0</v>
      </c>
      <c r="BT1944">
        <v>0</v>
      </c>
      <c r="BU1944">
        <v>0</v>
      </c>
      <c r="BV1944">
        <v>0.59</v>
      </c>
      <c r="BW1944">
        <v>0.72310399999999997</v>
      </c>
      <c r="BX1944">
        <v>17</v>
      </c>
      <c r="BY1944">
        <v>4646.8</v>
      </c>
      <c r="BZ1944">
        <v>194.6</v>
      </c>
      <c r="CB1944">
        <v>106.4</v>
      </c>
      <c r="CC1944">
        <v>3.6737160119999999</v>
      </c>
      <c r="CD1944">
        <v>3.6705933530000001</v>
      </c>
      <c r="CE1944">
        <v>215.57</v>
      </c>
      <c r="CF1944" t="s">
        <v>609</v>
      </c>
      <c r="CG1944">
        <v>18</v>
      </c>
      <c r="CH1944" t="s">
        <v>6478</v>
      </c>
      <c r="CJ1944" t="s">
        <v>2230</v>
      </c>
      <c r="CL1944">
        <v>1448</v>
      </c>
      <c r="CM1944">
        <v>1821</v>
      </c>
      <c r="CU1944">
        <v>477.9</v>
      </c>
      <c r="CV1944">
        <v>472.6</v>
      </c>
      <c r="CW1944" t="s">
        <v>6479</v>
      </c>
      <c r="CX1944">
        <v>0</v>
      </c>
      <c r="CY1944" t="s">
        <v>677</v>
      </c>
      <c r="DB1944">
        <v>1</v>
      </c>
    </row>
    <row r="1945" spans="2:106" hidden="1">
      <c r="B1945">
        <v>76677</v>
      </c>
      <c r="C1945" t="s">
        <v>1691</v>
      </c>
      <c r="D1945" t="s">
        <v>592</v>
      </c>
      <c r="E1945" t="s">
        <v>3163</v>
      </c>
      <c r="F1945" t="s">
        <v>594</v>
      </c>
      <c r="G1945" t="s">
        <v>6480</v>
      </c>
      <c r="H1945">
        <v>6047</v>
      </c>
      <c r="I1945" t="s">
        <v>597</v>
      </c>
      <c r="J1945" t="s">
        <v>1693</v>
      </c>
      <c r="K1945">
        <v>18869</v>
      </c>
      <c r="L1945" t="s">
        <v>638</v>
      </c>
      <c r="M1945" t="s">
        <v>831</v>
      </c>
      <c r="N1945" t="s">
        <v>6475</v>
      </c>
      <c r="O1945" t="s">
        <v>6476</v>
      </c>
      <c r="P1945" t="s">
        <v>6477</v>
      </c>
      <c r="Q1945" t="s">
        <v>642</v>
      </c>
      <c r="R1945">
        <v>1000</v>
      </c>
      <c r="S1945">
        <v>1000</v>
      </c>
      <c r="T1945">
        <v>994</v>
      </c>
      <c r="U1945">
        <v>12</v>
      </c>
      <c r="V1945">
        <v>12</v>
      </c>
      <c r="W1945">
        <v>22</v>
      </c>
      <c r="Z1945" t="s">
        <v>606</v>
      </c>
      <c r="AA1945">
        <v>1E-4</v>
      </c>
      <c r="AB1945">
        <v>2.5999999999999999E-3</v>
      </c>
      <c r="AC1945">
        <v>0.1053</v>
      </c>
      <c r="AD1945" t="s">
        <v>607</v>
      </c>
      <c r="AE1945">
        <v>0.89029999999999998</v>
      </c>
      <c r="AF1945">
        <v>1E-3</v>
      </c>
      <c r="AG1945">
        <v>5.9999999999999995E-4</v>
      </c>
      <c r="AH1945">
        <v>1E-4</v>
      </c>
      <c r="AI1945" t="s">
        <v>607</v>
      </c>
      <c r="AJ1945" t="s">
        <v>607</v>
      </c>
      <c r="AK1945" t="s">
        <v>606</v>
      </c>
      <c r="AL1945">
        <v>0</v>
      </c>
      <c r="AM1945">
        <v>0</v>
      </c>
      <c r="AN1945">
        <v>0</v>
      </c>
      <c r="AO1945">
        <v>0</v>
      </c>
      <c r="AP1945">
        <v>0</v>
      </c>
      <c r="BK1945">
        <v>0</v>
      </c>
      <c r="BL1945">
        <v>0</v>
      </c>
      <c r="BM1945">
        <v>0</v>
      </c>
      <c r="BN1945">
        <v>0</v>
      </c>
      <c r="BO1945">
        <v>0</v>
      </c>
      <c r="BP1945">
        <v>0</v>
      </c>
      <c r="BQ1945">
        <v>0</v>
      </c>
      <c r="BR1945">
        <v>0</v>
      </c>
      <c r="BS1945">
        <v>0</v>
      </c>
      <c r="BT1945">
        <v>0</v>
      </c>
      <c r="BU1945">
        <v>0</v>
      </c>
      <c r="BV1945">
        <v>0.65900000000000003</v>
      </c>
      <c r="BW1945">
        <v>0.80767040000000001</v>
      </c>
      <c r="BX1945">
        <v>19.100000000000001</v>
      </c>
      <c r="BY1945">
        <v>4888</v>
      </c>
      <c r="BZ1945">
        <v>202.6</v>
      </c>
      <c r="CB1945">
        <v>111.3</v>
      </c>
      <c r="CC1945">
        <v>3.8429003019999999</v>
      </c>
      <c r="CD1945">
        <v>3.839633837</v>
      </c>
      <c r="CE1945">
        <v>226.75</v>
      </c>
      <c r="CF1945" t="s">
        <v>609</v>
      </c>
      <c r="CG1945">
        <v>20</v>
      </c>
      <c r="CH1945" t="s">
        <v>6481</v>
      </c>
      <c r="CI1945" t="s">
        <v>157</v>
      </c>
      <c r="CJ1945" t="s">
        <v>1696</v>
      </c>
      <c r="CL1945">
        <v>508.5</v>
      </c>
      <c r="CM1945">
        <v>511.5</v>
      </c>
      <c r="CU1945">
        <v>614.79999999999995</v>
      </c>
      <c r="CV1945">
        <v>611.20000000000005</v>
      </c>
      <c r="CW1945" t="s">
        <v>6479</v>
      </c>
      <c r="CX1945">
        <v>0</v>
      </c>
      <c r="CY1945" t="s">
        <v>677</v>
      </c>
      <c r="DB1945">
        <v>1</v>
      </c>
    </row>
    <row r="1946" spans="2:106" hidden="1">
      <c r="B1946">
        <v>91319</v>
      </c>
      <c r="C1946" t="s">
        <v>6482</v>
      </c>
      <c r="D1946" t="s">
        <v>592</v>
      </c>
      <c r="E1946" t="s">
        <v>3163</v>
      </c>
      <c r="F1946" t="s">
        <v>594</v>
      </c>
      <c r="G1946" t="s">
        <v>6483</v>
      </c>
      <c r="H1946">
        <v>19759</v>
      </c>
      <c r="I1946" t="s">
        <v>597</v>
      </c>
      <c r="J1946" t="s">
        <v>6484</v>
      </c>
      <c r="K1946">
        <v>27679</v>
      </c>
      <c r="L1946" t="s">
        <v>2310</v>
      </c>
      <c r="M1946" t="s">
        <v>4978</v>
      </c>
      <c r="N1946" t="s">
        <v>6475</v>
      </c>
      <c r="O1946" t="s">
        <v>6308</v>
      </c>
      <c r="P1946" t="s">
        <v>6477</v>
      </c>
      <c r="Q1946" t="s">
        <v>642</v>
      </c>
      <c r="R1946">
        <v>1100</v>
      </c>
      <c r="S1946">
        <v>1100</v>
      </c>
      <c r="T1946">
        <v>1086</v>
      </c>
      <c r="U1946">
        <v>13</v>
      </c>
      <c r="V1946">
        <v>13</v>
      </c>
      <c r="W1946">
        <v>22</v>
      </c>
      <c r="Z1946">
        <v>1E-4</v>
      </c>
      <c r="AA1946">
        <v>2.0000000000000001E-4</v>
      </c>
      <c r="AB1946">
        <v>4.7000000000000002E-3</v>
      </c>
      <c r="AC1946">
        <v>4.8599999999999997E-2</v>
      </c>
      <c r="AD1946" t="s">
        <v>607</v>
      </c>
      <c r="AE1946">
        <v>0.93959999999999999</v>
      </c>
      <c r="AF1946">
        <v>6.7000000000000002E-3</v>
      </c>
      <c r="AG1946">
        <v>1E-4</v>
      </c>
      <c r="AH1946" t="s">
        <v>607</v>
      </c>
      <c r="AI1946" t="s">
        <v>607</v>
      </c>
      <c r="AJ1946" t="s">
        <v>606</v>
      </c>
      <c r="AK1946" t="s">
        <v>606</v>
      </c>
      <c r="AL1946">
        <v>0</v>
      </c>
      <c r="AM1946">
        <v>0</v>
      </c>
      <c r="AN1946">
        <v>0</v>
      </c>
      <c r="AO1946">
        <v>0</v>
      </c>
      <c r="AP1946">
        <v>0</v>
      </c>
      <c r="BK1946">
        <v>0</v>
      </c>
      <c r="BL1946">
        <v>0</v>
      </c>
      <c r="BM1946">
        <v>0</v>
      </c>
      <c r="BN1946">
        <v>0</v>
      </c>
      <c r="BO1946">
        <v>0</v>
      </c>
      <c r="BP1946">
        <v>0</v>
      </c>
      <c r="BQ1946">
        <v>0</v>
      </c>
      <c r="BR1946">
        <v>0</v>
      </c>
      <c r="BS1946">
        <v>0</v>
      </c>
      <c r="BT1946">
        <v>0</v>
      </c>
      <c r="BU1946">
        <v>0</v>
      </c>
      <c r="BV1946">
        <v>0.60699999999999998</v>
      </c>
      <c r="BW1946">
        <v>0.74393920000000002</v>
      </c>
      <c r="BX1946">
        <v>17.600000000000001</v>
      </c>
      <c r="BY1946">
        <v>4728.6000000000004</v>
      </c>
      <c r="BZ1946">
        <v>196.5</v>
      </c>
      <c r="CB1946">
        <v>126.2</v>
      </c>
      <c r="CC1946">
        <v>4.3573586530000004</v>
      </c>
      <c r="CD1946">
        <v>4.3536548990000004</v>
      </c>
      <c r="CE1946">
        <v>248.44</v>
      </c>
      <c r="CF1946" t="s">
        <v>609</v>
      </c>
      <c r="CG1946">
        <v>10</v>
      </c>
      <c r="CH1946" t="s">
        <v>5635</v>
      </c>
      <c r="CJ1946" t="s">
        <v>6485</v>
      </c>
      <c r="CW1946" t="s">
        <v>6486</v>
      </c>
      <c r="CX1946">
        <v>0</v>
      </c>
      <c r="CY1946" t="s">
        <v>677</v>
      </c>
      <c r="DB1946">
        <v>1</v>
      </c>
    </row>
    <row r="1947" spans="2:106" hidden="1">
      <c r="B1947">
        <v>91324</v>
      </c>
      <c r="C1947" t="s">
        <v>6487</v>
      </c>
      <c r="D1947" t="s">
        <v>592</v>
      </c>
      <c r="E1947" t="s">
        <v>3163</v>
      </c>
      <c r="F1947" t="s">
        <v>594</v>
      </c>
      <c r="G1947" t="s">
        <v>6488</v>
      </c>
      <c r="H1947">
        <v>11638</v>
      </c>
      <c r="I1947" t="s">
        <v>597</v>
      </c>
      <c r="J1947" t="s">
        <v>6489</v>
      </c>
      <c r="K1947">
        <v>27757</v>
      </c>
      <c r="L1947" t="s">
        <v>638</v>
      </c>
      <c r="M1947" t="s">
        <v>4978</v>
      </c>
      <c r="N1947" t="s">
        <v>6475</v>
      </c>
      <c r="O1947" t="s">
        <v>6308</v>
      </c>
      <c r="P1947" t="s">
        <v>6477</v>
      </c>
      <c r="Q1947" t="s">
        <v>642</v>
      </c>
      <c r="R1947">
        <v>1100</v>
      </c>
      <c r="S1947">
        <v>1100</v>
      </c>
      <c r="T1947">
        <v>1036</v>
      </c>
      <c r="U1947">
        <v>10</v>
      </c>
      <c r="V1947">
        <v>10</v>
      </c>
      <c r="W1947">
        <v>22</v>
      </c>
      <c r="Z1947">
        <v>1E-4</v>
      </c>
      <c r="AA1947">
        <v>2.0000000000000001E-4</v>
      </c>
      <c r="AB1947">
        <v>4.4000000000000003E-3</v>
      </c>
      <c r="AC1947">
        <v>5.3400000000000003E-2</v>
      </c>
      <c r="AD1947" t="s">
        <v>607</v>
      </c>
      <c r="AE1947">
        <v>0.93500000000000005</v>
      </c>
      <c r="AF1947">
        <v>6.7999999999999996E-3</v>
      </c>
      <c r="AG1947">
        <v>1E-4</v>
      </c>
      <c r="AH1947" t="s">
        <v>607</v>
      </c>
      <c r="AI1947" t="s">
        <v>607</v>
      </c>
      <c r="AJ1947" t="s">
        <v>606</v>
      </c>
      <c r="AK1947" t="s">
        <v>607</v>
      </c>
      <c r="AL1947">
        <v>0</v>
      </c>
      <c r="AM1947">
        <v>0</v>
      </c>
      <c r="AN1947">
        <v>0</v>
      </c>
      <c r="AO1947">
        <v>0</v>
      </c>
      <c r="AP1947">
        <v>0</v>
      </c>
      <c r="BK1947">
        <v>0</v>
      </c>
      <c r="BL1947">
        <v>0</v>
      </c>
      <c r="BM1947">
        <v>0</v>
      </c>
      <c r="BN1947">
        <v>0</v>
      </c>
      <c r="BO1947">
        <v>0</v>
      </c>
      <c r="BP1947">
        <v>0</v>
      </c>
      <c r="BQ1947">
        <v>0</v>
      </c>
      <c r="BR1947">
        <v>0</v>
      </c>
      <c r="BS1947">
        <v>0</v>
      </c>
      <c r="BT1947">
        <v>0</v>
      </c>
      <c r="BU1947">
        <v>0</v>
      </c>
      <c r="BV1947">
        <v>0.61199999999999999</v>
      </c>
      <c r="BW1947">
        <v>0.75006720000000005</v>
      </c>
      <c r="BX1947">
        <v>17.7</v>
      </c>
      <c r="BY1947">
        <v>4742.7</v>
      </c>
      <c r="BZ1947">
        <v>197.1</v>
      </c>
      <c r="CB1947">
        <v>115.7</v>
      </c>
      <c r="CC1947">
        <v>3.9948208890000001</v>
      </c>
      <c r="CD1947">
        <v>3.9914252910000001</v>
      </c>
      <c r="CE1947">
        <v>223.66</v>
      </c>
      <c r="CF1947" t="s">
        <v>609</v>
      </c>
      <c r="CG1947">
        <v>2</v>
      </c>
      <c r="CH1947" t="s">
        <v>5623</v>
      </c>
      <c r="CJ1947" t="s">
        <v>6490</v>
      </c>
      <c r="CW1947" t="s">
        <v>6486</v>
      </c>
      <c r="CX1947">
        <v>0</v>
      </c>
      <c r="CY1947" t="s">
        <v>677</v>
      </c>
      <c r="DB1947">
        <v>1</v>
      </c>
    </row>
    <row r="1948" spans="2:106" hidden="1">
      <c r="B1948">
        <v>91321</v>
      </c>
      <c r="C1948" t="s">
        <v>6491</v>
      </c>
      <c r="D1948" t="s">
        <v>592</v>
      </c>
      <c r="E1948" t="s">
        <v>3163</v>
      </c>
      <c r="F1948" t="s">
        <v>594</v>
      </c>
      <c r="G1948" t="s">
        <v>6492</v>
      </c>
      <c r="H1948">
        <v>15048</v>
      </c>
      <c r="I1948" t="s">
        <v>597</v>
      </c>
      <c r="J1948" t="s">
        <v>6493</v>
      </c>
      <c r="K1948">
        <v>27758</v>
      </c>
      <c r="L1948" t="s">
        <v>638</v>
      </c>
      <c r="M1948" t="s">
        <v>4978</v>
      </c>
      <c r="N1948" t="s">
        <v>6475</v>
      </c>
      <c r="O1948" t="s">
        <v>6308</v>
      </c>
      <c r="P1948" t="s">
        <v>6477</v>
      </c>
      <c r="Q1948" t="s">
        <v>642</v>
      </c>
      <c r="R1948">
        <v>1100</v>
      </c>
      <c r="S1948">
        <v>1100</v>
      </c>
      <c r="T1948">
        <v>1056</v>
      </c>
      <c r="U1948">
        <v>20</v>
      </c>
      <c r="V1948">
        <v>20</v>
      </c>
      <c r="W1948">
        <v>22</v>
      </c>
      <c r="Z1948" t="s">
        <v>607</v>
      </c>
      <c r="AA1948">
        <v>2.0000000000000001E-4</v>
      </c>
      <c r="AB1948">
        <v>5.0000000000000001E-3</v>
      </c>
      <c r="AC1948">
        <v>4.9099999999999998E-2</v>
      </c>
      <c r="AD1948" t="s">
        <v>607</v>
      </c>
      <c r="AE1948">
        <v>0.9395</v>
      </c>
      <c r="AF1948">
        <v>6.1000000000000004E-3</v>
      </c>
      <c r="AG1948">
        <v>1E-4</v>
      </c>
      <c r="AH1948" t="s">
        <v>607</v>
      </c>
      <c r="AI1948" t="s">
        <v>607</v>
      </c>
      <c r="AJ1948" t="s">
        <v>607</v>
      </c>
      <c r="AK1948" t="s">
        <v>606</v>
      </c>
      <c r="AL1948">
        <v>0</v>
      </c>
      <c r="AM1948">
        <v>0</v>
      </c>
      <c r="AN1948">
        <v>0</v>
      </c>
      <c r="AO1948">
        <v>0</v>
      </c>
      <c r="AP1948">
        <v>0</v>
      </c>
      <c r="BK1948">
        <v>0</v>
      </c>
      <c r="BL1948">
        <v>0</v>
      </c>
      <c r="BM1948">
        <v>0</v>
      </c>
      <c r="BN1948">
        <v>0</v>
      </c>
      <c r="BO1948">
        <v>0</v>
      </c>
      <c r="BP1948">
        <v>0</v>
      </c>
      <c r="BQ1948">
        <v>0</v>
      </c>
      <c r="BR1948">
        <v>0</v>
      </c>
      <c r="BS1948">
        <v>0</v>
      </c>
      <c r="BT1948">
        <v>0</v>
      </c>
      <c r="BU1948">
        <v>0</v>
      </c>
      <c r="BV1948">
        <v>0.60699999999999998</v>
      </c>
      <c r="BW1948">
        <v>0.74393920000000002</v>
      </c>
      <c r="BX1948">
        <v>17.600000000000001</v>
      </c>
      <c r="BY1948">
        <v>4729.8</v>
      </c>
      <c r="BZ1948">
        <v>196.5</v>
      </c>
      <c r="CB1948">
        <v>98.4</v>
      </c>
      <c r="CC1948">
        <v>3.3974967629999999</v>
      </c>
      <c r="CD1948">
        <v>3.3946088909999999</v>
      </c>
      <c r="CE1948">
        <v>188.01</v>
      </c>
      <c r="CF1948" t="s">
        <v>609</v>
      </c>
      <c r="CG1948">
        <v>2</v>
      </c>
      <c r="CH1948" t="s">
        <v>5664</v>
      </c>
      <c r="CJ1948" t="s">
        <v>6494</v>
      </c>
      <c r="CW1948" t="s">
        <v>6486</v>
      </c>
      <c r="CX1948">
        <v>0</v>
      </c>
      <c r="CY1948" t="s">
        <v>677</v>
      </c>
      <c r="DB1948">
        <v>1</v>
      </c>
    </row>
    <row r="1949" spans="2:106" hidden="1">
      <c r="B1949">
        <v>91325</v>
      </c>
      <c r="C1949" t="s">
        <v>6495</v>
      </c>
      <c r="D1949" t="s">
        <v>592</v>
      </c>
      <c r="E1949" t="s">
        <v>3163</v>
      </c>
      <c r="F1949" t="s">
        <v>594</v>
      </c>
      <c r="G1949" t="s">
        <v>6496</v>
      </c>
      <c r="H1949">
        <v>8766</v>
      </c>
      <c r="I1949" t="s">
        <v>597</v>
      </c>
      <c r="J1949" t="s">
        <v>6497</v>
      </c>
      <c r="K1949">
        <v>27761</v>
      </c>
      <c r="L1949" t="s">
        <v>638</v>
      </c>
      <c r="M1949" t="s">
        <v>4978</v>
      </c>
      <c r="N1949" t="s">
        <v>6475</v>
      </c>
      <c r="O1949" t="s">
        <v>6308</v>
      </c>
      <c r="P1949" t="s">
        <v>6477</v>
      </c>
      <c r="Q1949" t="s">
        <v>642</v>
      </c>
      <c r="R1949">
        <v>1150</v>
      </c>
      <c r="S1949">
        <v>1150</v>
      </c>
      <c r="T1949">
        <v>952</v>
      </c>
      <c r="U1949">
        <v>24</v>
      </c>
      <c r="V1949">
        <v>24</v>
      </c>
      <c r="W1949">
        <v>22</v>
      </c>
      <c r="Z1949" t="s">
        <v>607</v>
      </c>
      <c r="AA1949">
        <v>2.0000000000000001E-4</v>
      </c>
      <c r="AB1949">
        <v>4.7000000000000002E-3</v>
      </c>
      <c r="AC1949">
        <v>4.9500000000000002E-2</v>
      </c>
      <c r="AD1949" t="s">
        <v>607</v>
      </c>
      <c r="AE1949">
        <v>0.93899999999999995</v>
      </c>
      <c r="AF1949">
        <v>6.4000000000000003E-3</v>
      </c>
      <c r="AG1949">
        <v>2.0000000000000001E-4</v>
      </c>
      <c r="AH1949" t="s">
        <v>607</v>
      </c>
      <c r="AI1949" t="s">
        <v>607</v>
      </c>
      <c r="AJ1949" t="s">
        <v>606</v>
      </c>
      <c r="AK1949" t="s">
        <v>606</v>
      </c>
      <c r="AL1949">
        <v>0</v>
      </c>
      <c r="AM1949">
        <v>0</v>
      </c>
      <c r="AN1949">
        <v>0</v>
      </c>
      <c r="AO1949">
        <v>0</v>
      </c>
      <c r="AP1949">
        <v>0</v>
      </c>
      <c r="BK1949">
        <v>0</v>
      </c>
      <c r="BL1949">
        <v>0</v>
      </c>
      <c r="BM1949">
        <v>0</v>
      </c>
      <c r="BN1949">
        <v>0</v>
      </c>
      <c r="BO1949">
        <v>0</v>
      </c>
      <c r="BP1949">
        <v>0</v>
      </c>
      <c r="BQ1949">
        <v>0</v>
      </c>
      <c r="BR1949">
        <v>0</v>
      </c>
      <c r="BS1949">
        <v>0</v>
      </c>
      <c r="BT1949">
        <v>0</v>
      </c>
      <c r="BU1949">
        <v>0</v>
      </c>
      <c r="BV1949">
        <v>0.60799999999999998</v>
      </c>
      <c r="BW1949">
        <v>0.74516479999999996</v>
      </c>
      <c r="BX1949">
        <v>17.600000000000001</v>
      </c>
      <c r="BY1949">
        <v>4731.3999999999996</v>
      </c>
      <c r="BZ1949">
        <v>196.6</v>
      </c>
      <c r="CB1949">
        <v>101.3</v>
      </c>
      <c r="CC1949">
        <v>3.4976262409999999</v>
      </c>
      <c r="CD1949">
        <v>3.4946532590000001</v>
      </c>
      <c r="CE1949">
        <v>188.73</v>
      </c>
      <c r="CF1949" t="s">
        <v>609</v>
      </c>
      <c r="CG1949">
        <v>5</v>
      </c>
      <c r="CH1949" t="s">
        <v>5643</v>
      </c>
      <c r="CJ1949" t="s">
        <v>6498</v>
      </c>
      <c r="CW1949" t="s">
        <v>6486</v>
      </c>
      <c r="CX1949">
        <v>0</v>
      </c>
      <c r="CY1949" t="s">
        <v>677</v>
      </c>
      <c r="DB1949">
        <v>1</v>
      </c>
    </row>
    <row r="1950" spans="2:106" hidden="1">
      <c r="B1950">
        <v>52717</v>
      </c>
      <c r="C1950" t="s">
        <v>5548</v>
      </c>
      <c r="D1950" t="s">
        <v>592</v>
      </c>
      <c r="E1950" t="s">
        <v>3163</v>
      </c>
      <c r="F1950" t="s">
        <v>594</v>
      </c>
      <c r="G1950" t="s">
        <v>6499</v>
      </c>
      <c r="H1950">
        <v>17758</v>
      </c>
      <c r="I1950" t="s">
        <v>616</v>
      </c>
      <c r="J1950" t="s">
        <v>667</v>
      </c>
      <c r="L1950" t="s">
        <v>874</v>
      </c>
      <c r="N1950" t="s">
        <v>6500</v>
      </c>
      <c r="O1950" t="s">
        <v>6501</v>
      </c>
      <c r="P1950" t="s">
        <v>6502</v>
      </c>
      <c r="Q1950" t="s">
        <v>5350</v>
      </c>
      <c r="R1950">
        <v>4000</v>
      </c>
      <c r="S1950">
        <v>4000</v>
      </c>
      <c r="T1950">
        <v>3344</v>
      </c>
      <c r="U1950">
        <v>30</v>
      </c>
      <c r="V1950">
        <v>30</v>
      </c>
      <c r="W1950">
        <v>23</v>
      </c>
      <c r="Z1950" t="s">
        <v>607</v>
      </c>
      <c r="AA1950">
        <v>1E-4</v>
      </c>
      <c r="AB1950">
        <v>2E-3</v>
      </c>
      <c r="AC1950">
        <v>2.5600000000000001E-2</v>
      </c>
      <c r="AD1950">
        <v>1.1900000000000001E-2</v>
      </c>
      <c r="AE1950">
        <v>0.80810000000000004</v>
      </c>
      <c r="AF1950">
        <v>8.3900000000000002E-2</v>
      </c>
      <c r="AG1950">
        <v>3.6400000000000002E-2</v>
      </c>
      <c r="AH1950">
        <v>6.4999999999999997E-3</v>
      </c>
      <c r="AI1950">
        <v>1.18E-2</v>
      </c>
      <c r="AJ1950">
        <v>3.7000000000000002E-3</v>
      </c>
      <c r="AK1950">
        <v>3.7000000000000002E-3</v>
      </c>
      <c r="AL1950">
        <v>1.7099999999999999E-3</v>
      </c>
      <c r="AM1950">
        <v>4.6000000000000001E-4</v>
      </c>
      <c r="AN1950">
        <v>7.3999999999999999E-4</v>
      </c>
      <c r="AO1950">
        <v>4.0000000000000003E-5</v>
      </c>
      <c r="AP1950">
        <v>8.0000000000000007E-5</v>
      </c>
      <c r="AQ1950">
        <v>1E-4</v>
      </c>
      <c r="AR1950" t="s">
        <v>607</v>
      </c>
      <c r="AS1950" t="s">
        <v>606</v>
      </c>
      <c r="AT1950" t="s">
        <v>606</v>
      </c>
      <c r="AU1950" t="s">
        <v>606</v>
      </c>
      <c r="BK1950">
        <v>2.7999999999999998E-4</v>
      </c>
      <c r="BL1950">
        <v>6.9999999999999994E-5</v>
      </c>
      <c r="BM1950">
        <v>2.7999999999999998E-4</v>
      </c>
      <c r="BN1950">
        <v>1.0000000000000001E-5</v>
      </c>
      <c r="BO1950">
        <v>1.0000000000000001E-5</v>
      </c>
      <c r="BP1950">
        <v>4.0000000000000003E-5</v>
      </c>
      <c r="BQ1950">
        <v>2.0000000000000002E-5</v>
      </c>
      <c r="BR1950">
        <v>1.2199999999999999E-3</v>
      </c>
      <c r="BS1950">
        <v>3.8000000000000002E-4</v>
      </c>
      <c r="BT1950">
        <v>4.8000000000000001E-4</v>
      </c>
      <c r="BU1950">
        <v>3.8000000000000002E-4</v>
      </c>
      <c r="BV1950">
        <v>0.72299999999999998</v>
      </c>
      <c r="BW1950">
        <v>0.88610880000000003</v>
      </c>
      <c r="BX1950">
        <v>20.9</v>
      </c>
      <c r="BY1950">
        <v>4696.2</v>
      </c>
      <c r="BZ1950">
        <v>220</v>
      </c>
      <c r="CB1950">
        <v>98.9</v>
      </c>
      <c r="CC1950">
        <v>3.4147604660000002</v>
      </c>
      <c r="CD1950">
        <v>3.4118579200000001</v>
      </c>
      <c r="CE1950">
        <v>196.88</v>
      </c>
      <c r="CF1950" t="s">
        <v>673</v>
      </c>
      <c r="CG1950">
        <v>11900</v>
      </c>
      <c r="CH1950" t="s">
        <v>674</v>
      </c>
      <c r="CI1950" t="s">
        <v>157</v>
      </c>
      <c r="CJ1950" t="s">
        <v>675</v>
      </c>
      <c r="CW1950" t="s">
        <v>6503</v>
      </c>
      <c r="CX1950">
        <v>9700</v>
      </c>
      <c r="CY1950" t="s">
        <v>677</v>
      </c>
      <c r="DB1950">
        <v>1</v>
      </c>
    </row>
    <row r="1951" spans="2:106" hidden="1">
      <c r="B1951">
        <v>52315</v>
      </c>
      <c r="C1951" t="s">
        <v>6009</v>
      </c>
      <c r="D1951" t="s">
        <v>592</v>
      </c>
      <c r="E1951" t="s">
        <v>3163</v>
      </c>
      <c r="F1951" t="s">
        <v>594</v>
      </c>
      <c r="G1951" t="s">
        <v>6504</v>
      </c>
      <c r="H1951">
        <v>14282</v>
      </c>
      <c r="I1951" t="s">
        <v>597</v>
      </c>
      <c r="J1951" t="s">
        <v>6011</v>
      </c>
      <c r="K1951">
        <v>10274</v>
      </c>
      <c r="L1951" t="s">
        <v>2923</v>
      </c>
      <c r="M1951" t="s">
        <v>6012</v>
      </c>
      <c r="N1951" t="s">
        <v>6505</v>
      </c>
      <c r="O1951" t="s">
        <v>6506</v>
      </c>
      <c r="P1951" t="s">
        <v>6507</v>
      </c>
      <c r="Q1951" t="s">
        <v>642</v>
      </c>
      <c r="R1951">
        <v>410</v>
      </c>
      <c r="S1951">
        <v>410</v>
      </c>
      <c r="T1951">
        <v>395</v>
      </c>
      <c r="U1951">
        <v>6</v>
      </c>
      <c r="V1951">
        <v>6</v>
      </c>
      <c r="W1951">
        <v>22</v>
      </c>
      <c r="Z1951" t="s">
        <v>607</v>
      </c>
      <c r="AA1951">
        <v>1E-4</v>
      </c>
      <c r="AB1951">
        <v>3.0999999999999999E-3</v>
      </c>
      <c r="AC1951">
        <v>2.23E-2</v>
      </c>
      <c r="AD1951">
        <v>3.8E-3</v>
      </c>
      <c r="AE1951">
        <v>0.83930000000000005</v>
      </c>
      <c r="AF1951">
        <v>7.5999999999999998E-2</v>
      </c>
      <c r="AG1951">
        <v>3.0800000000000001E-2</v>
      </c>
      <c r="AH1951">
        <v>5.1000000000000004E-3</v>
      </c>
      <c r="AI1951">
        <v>9.2999999999999992E-3</v>
      </c>
      <c r="AJ1951">
        <v>3.0000000000000001E-3</v>
      </c>
      <c r="AK1951">
        <v>3.0000000000000001E-3</v>
      </c>
      <c r="AL1951">
        <v>2.8E-3</v>
      </c>
      <c r="AM1951">
        <v>1.4E-3</v>
      </c>
      <c r="AN1951">
        <v>0</v>
      </c>
      <c r="AO1951">
        <v>0</v>
      </c>
      <c r="AP1951">
        <v>0</v>
      </c>
      <c r="BK1951">
        <v>0</v>
      </c>
      <c r="BL1951">
        <v>0</v>
      </c>
      <c r="BM1951">
        <v>0</v>
      </c>
      <c r="BN1951">
        <v>0</v>
      </c>
      <c r="BO1951">
        <v>0</v>
      </c>
      <c r="BP1951">
        <v>0</v>
      </c>
      <c r="BQ1951">
        <v>0</v>
      </c>
      <c r="BR1951">
        <v>0</v>
      </c>
      <c r="BS1951">
        <v>0</v>
      </c>
      <c r="BT1951">
        <v>0</v>
      </c>
      <c r="BU1951">
        <v>0</v>
      </c>
      <c r="BV1951">
        <v>0.69</v>
      </c>
      <c r="BW1951">
        <v>0.84566399999999997</v>
      </c>
      <c r="BX1951">
        <v>19.899999999999999</v>
      </c>
      <c r="BY1951">
        <v>4657.8999999999996</v>
      </c>
      <c r="BZ1951">
        <v>214.1</v>
      </c>
      <c r="CB1951">
        <v>91.2</v>
      </c>
      <c r="CC1951">
        <v>3.148899439</v>
      </c>
      <c r="CD1951">
        <v>3.1462228739999998</v>
      </c>
      <c r="CE1951">
        <v>181</v>
      </c>
      <c r="CF1951" t="s">
        <v>673</v>
      </c>
      <c r="CG1951">
        <v>3800</v>
      </c>
      <c r="CH1951" t="s">
        <v>6014</v>
      </c>
      <c r="CJ1951" t="s">
        <v>5210</v>
      </c>
      <c r="CU1951">
        <v>864.9</v>
      </c>
      <c r="CV1951">
        <v>861.5</v>
      </c>
      <c r="CW1951" t="s">
        <v>6508</v>
      </c>
      <c r="CX1951">
        <v>2300</v>
      </c>
      <c r="CY1951" t="s">
        <v>677</v>
      </c>
      <c r="DB1951">
        <v>1</v>
      </c>
    </row>
    <row r="1952" spans="2:106" hidden="1">
      <c r="B1952">
        <v>52314</v>
      </c>
      <c r="C1952" t="s">
        <v>6006</v>
      </c>
      <c r="D1952" t="s">
        <v>592</v>
      </c>
      <c r="E1952" t="s">
        <v>3163</v>
      </c>
      <c r="F1952" t="s">
        <v>594</v>
      </c>
      <c r="G1952" t="s">
        <v>6509</v>
      </c>
      <c r="H1952">
        <v>12599</v>
      </c>
      <c r="I1952" t="s">
        <v>597</v>
      </c>
      <c r="J1952" t="s">
        <v>5205</v>
      </c>
      <c r="K1952">
        <v>10274</v>
      </c>
      <c r="L1952" t="s">
        <v>2923</v>
      </c>
      <c r="M1952" t="s">
        <v>3350</v>
      </c>
      <c r="N1952" t="s">
        <v>6505</v>
      </c>
      <c r="O1952" t="s">
        <v>6506</v>
      </c>
      <c r="P1952" t="s">
        <v>6507</v>
      </c>
      <c r="Q1952" t="s">
        <v>642</v>
      </c>
      <c r="R1952">
        <v>340</v>
      </c>
      <c r="S1952">
        <v>340</v>
      </c>
      <c r="T1952">
        <v>283</v>
      </c>
      <c r="U1952">
        <v>8</v>
      </c>
      <c r="V1952">
        <v>8</v>
      </c>
      <c r="W1952">
        <v>22</v>
      </c>
      <c r="Z1952">
        <v>1E-4</v>
      </c>
      <c r="AA1952">
        <v>1E-4</v>
      </c>
      <c r="AB1952">
        <v>3.0000000000000001E-3</v>
      </c>
      <c r="AC1952">
        <v>2.58E-2</v>
      </c>
      <c r="AD1952">
        <v>2.07E-2</v>
      </c>
      <c r="AE1952">
        <v>0.83889999999999998</v>
      </c>
      <c r="AF1952">
        <v>7.2999999999999995E-2</v>
      </c>
      <c r="AG1952">
        <v>2.1999999999999999E-2</v>
      </c>
      <c r="AH1952">
        <v>3.0999999999999999E-3</v>
      </c>
      <c r="AI1952">
        <v>6.4999999999999997E-3</v>
      </c>
      <c r="AJ1952">
        <v>1.8E-3</v>
      </c>
      <c r="AK1952">
        <v>1.9E-3</v>
      </c>
      <c r="AL1952">
        <v>1.6999999999999999E-3</v>
      </c>
      <c r="AM1952">
        <v>1.4E-3</v>
      </c>
      <c r="AN1952">
        <v>0</v>
      </c>
      <c r="AO1952">
        <v>0</v>
      </c>
      <c r="AP1952">
        <v>0</v>
      </c>
      <c r="BK1952">
        <v>0</v>
      </c>
      <c r="BL1952">
        <v>0</v>
      </c>
      <c r="BM1952">
        <v>0</v>
      </c>
      <c r="BN1952">
        <v>0</v>
      </c>
      <c r="BO1952">
        <v>0</v>
      </c>
      <c r="BP1952">
        <v>0</v>
      </c>
      <c r="BQ1952">
        <v>0</v>
      </c>
      <c r="BR1952">
        <v>0</v>
      </c>
      <c r="BS1952">
        <v>0</v>
      </c>
      <c r="BT1952">
        <v>0</v>
      </c>
      <c r="BU1952">
        <v>0</v>
      </c>
      <c r="BV1952">
        <v>0.68100000000000005</v>
      </c>
      <c r="BW1952">
        <v>0.83463359999999998</v>
      </c>
      <c r="BX1952">
        <v>19.7</v>
      </c>
      <c r="BY1952">
        <v>4752</v>
      </c>
      <c r="BZ1952">
        <v>213.7</v>
      </c>
      <c r="CB1952">
        <v>98.5</v>
      </c>
      <c r="CC1952">
        <v>3.4009495040000002</v>
      </c>
      <c r="CD1952">
        <v>3.3980586970000002</v>
      </c>
      <c r="CE1952">
        <v>198.06</v>
      </c>
      <c r="CF1952" t="s">
        <v>673</v>
      </c>
      <c r="CG1952">
        <v>20700</v>
      </c>
      <c r="CH1952" t="s">
        <v>6008</v>
      </c>
      <c r="CJ1952" t="s">
        <v>5210</v>
      </c>
      <c r="CU1952">
        <v>864.9</v>
      </c>
      <c r="CV1952">
        <v>861.5</v>
      </c>
      <c r="CW1952" t="s">
        <v>6508</v>
      </c>
      <c r="CX1952">
        <v>17100</v>
      </c>
      <c r="CY1952" t="s">
        <v>677</v>
      </c>
      <c r="DB1952">
        <v>1</v>
      </c>
    </row>
    <row r="1953" spans="2:106" hidden="1">
      <c r="B1953">
        <v>52304</v>
      </c>
      <c r="C1953" t="s">
        <v>3162</v>
      </c>
      <c r="D1953" t="s">
        <v>592</v>
      </c>
      <c r="E1953" t="s">
        <v>3163</v>
      </c>
      <c r="F1953" t="s">
        <v>594</v>
      </c>
      <c r="G1953" t="s">
        <v>6510</v>
      </c>
      <c r="H1953">
        <v>12542</v>
      </c>
      <c r="I1953" t="s">
        <v>616</v>
      </c>
      <c r="J1953" t="s">
        <v>2922</v>
      </c>
      <c r="L1953" t="s">
        <v>2923</v>
      </c>
      <c r="N1953" t="s">
        <v>6505</v>
      </c>
      <c r="O1953" t="s">
        <v>6506</v>
      </c>
      <c r="P1953" t="s">
        <v>6507</v>
      </c>
      <c r="Q1953" t="s">
        <v>3128</v>
      </c>
      <c r="R1953">
        <v>4650</v>
      </c>
      <c r="S1953">
        <v>4650</v>
      </c>
      <c r="T1953">
        <v>3851</v>
      </c>
      <c r="U1953">
        <v>18</v>
      </c>
      <c r="V1953">
        <v>18</v>
      </c>
      <c r="W1953">
        <v>22</v>
      </c>
      <c r="Z1953" t="s">
        <v>607</v>
      </c>
      <c r="AA1953">
        <v>1E-4</v>
      </c>
      <c r="AB1953">
        <v>2.8999999999999998E-3</v>
      </c>
      <c r="AC1953">
        <v>2.0899999999999998E-2</v>
      </c>
      <c r="AD1953">
        <v>6.4999999999999997E-3</v>
      </c>
      <c r="AE1953">
        <v>0.83620000000000005</v>
      </c>
      <c r="AF1953">
        <v>7.8100000000000003E-2</v>
      </c>
      <c r="AG1953">
        <v>3.15E-2</v>
      </c>
      <c r="AH1953">
        <v>4.7999999999999996E-3</v>
      </c>
      <c r="AI1953">
        <v>9.1999999999999998E-3</v>
      </c>
      <c r="AJ1953">
        <v>2.8E-3</v>
      </c>
      <c r="AK1953">
        <v>2.8999999999999998E-3</v>
      </c>
      <c r="AL1953">
        <v>1.41E-3</v>
      </c>
      <c r="AM1953">
        <v>2.2000000000000001E-4</v>
      </c>
      <c r="AN1953">
        <v>3.8000000000000002E-4</v>
      </c>
      <c r="AO1953">
        <v>0</v>
      </c>
      <c r="AP1953">
        <v>0</v>
      </c>
      <c r="AQ1953" t="s">
        <v>607</v>
      </c>
      <c r="AR1953" t="s">
        <v>606</v>
      </c>
      <c r="AS1953" t="s">
        <v>606</v>
      </c>
      <c r="AT1953" t="s">
        <v>606</v>
      </c>
      <c r="AU1953" t="s">
        <v>606</v>
      </c>
      <c r="BK1953">
        <v>1.7000000000000001E-4</v>
      </c>
      <c r="BL1953">
        <v>6.0000000000000002E-5</v>
      </c>
      <c r="BM1953">
        <v>6.9999999999999994E-5</v>
      </c>
      <c r="BN1953">
        <v>0</v>
      </c>
      <c r="BO1953">
        <v>0</v>
      </c>
      <c r="BP1953">
        <v>0</v>
      </c>
      <c r="BQ1953">
        <v>0</v>
      </c>
      <c r="BR1953">
        <v>1.0300000000000001E-3</v>
      </c>
      <c r="BS1953">
        <v>2.9999999999999997E-4</v>
      </c>
      <c r="BT1953">
        <v>3.1E-4</v>
      </c>
      <c r="BU1953">
        <v>1.4999999999999999E-4</v>
      </c>
      <c r="BV1953">
        <v>0.69099999999999995</v>
      </c>
      <c r="BW1953">
        <v>0.84688960000000002</v>
      </c>
      <c r="BX1953">
        <v>20</v>
      </c>
      <c r="BY1953">
        <v>4667.3</v>
      </c>
      <c r="BZ1953">
        <v>214.6</v>
      </c>
      <c r="CB1953">
        <v>91.5</v>
      </c>
      <c r="CC1953">
        <v>3.1592576609999998</v>
      </c>
      <c r="CD1953">
        <v>3.1565722919999999</v>
      </c>
      <c r="CE1953">
        <v>181.97</v>
      </c>
      <c r="CF1953" t="s">
        <v>673</v>
      </c>
      <c r="CG1953">
        <v>6500</v>
      </c>
      <c r="CH1953" t="s">
        <v>3130</v>
      </c>
      <c r="CI1953" t="s">
        <v>157</v>
      </c>
      <c r="CJ1953" t="s">
        <v>2928</v>
      </c>
      <c r="CW1953" t="s">
        <v>6511</v>
      </c>
      <c r="CX1953">
        <v>5400</v>
      </c>
      <c r="CY1953" t="s">
        <v>677</v>
      </c>
      <c r="DB1953">
        <v>1</v>
      </c>
    </row>
    <row r="1954" spans="2:106" hidden="1">
      <c r="B1954">
        <v>91325</v>
      </c>
      <c r="C1954" t="s">
        <v>6495</v>
      </c>
      <c r="D1954" t="s">
        <v>592</v>
      </c>
      <c r="E1954" t="s">
        <v>3163</v>
      </c>
      <c r="F1954" t="s">
        <v>594</v>
      </c>
      <c r="G1954" t="s">
        <v>6512</v>
      </c>
      <c r="H1954">
        <v>12905</v>
      </c>
      <c r="I1954" t="s">
        <v>597</v>
      </c>
      <c r="J1954" t="s">
        <v>6497</v>
      </c>
      <c r="K1954">
        <v>27761</v>
      </c>
      <c r="L1954" t="s">
        <v>638</v>
      </c>
      <c r="M1954" t="s">
        <v>4978</v>
      </c>
      <c r="N1954" t="s">
        <v>6513</v>
      </c>
      <c r="O1954" t="s">
        <v>6502</v>
      </c>
      <c r="P1954" t="s">
        <v>6514</v>
      </c>
      <c r="Q1954" t="s">
        <v>642</v>
      </c>
      <c r="R1954">
        <v>1000</v>
      </c>
      <c r="S1954">
        <v>1000</v>
      </c>
      <c r="T1954">
        <v>945</v>
      </c>
      <c r="U1954">
        <v>14</v>
      </c>
      <c r="V1954">
        <v>14</v>
      </c>
      <c r="W1954">
        <v>24</v>
      </c>
      <c r="Z1954" t="s">
        <v>607</v>
      </c>
      <c r="AA1954">
        <v>2.0000000000000001E-4</v>
      </c>
      <c r="AB1954">
        <v>4.5999999999999999E-3</v>
      </c>
      <c r="AC1954">
        <v>4.8099999999999997E-2</v>
      </c>
      <c r="AD1954" t="s">
        <v>607</v>
      </c>
      <c r="AE1954">
        <v>0.94030000000000002</v>
      </c>
      <c r="AF1954">
        <v>6.6E-3</v>
      </c>
      <c r="AG1954">
        <v>2.0000000000000001E-4</v>
      </c>
      <c r="AH1954" t="s">
        <v>607</v>
      </c>
      <c r="AI1954" t="s">
        <v>607</v>
      </c>
      <c r="AJ1954" t="s">
        <v>606</v>
      </c>
      <c r="AK1954" t="s">
        <v>606</v>
      </c>
      <c r="AL1954">
        <v>0</v>
      </c>
      <c r="AM1954">
        <v>0</v>
      </c>
      <c r="AN1954">
        <v>0</v>
      </c>
      <c r="AO1954">
        <v>0</v>
      </c>
      <c r="AP1954">
        <v>0</v>
      </c>
      <c r="BK1954">
        <v>0</v>
      </c>
      <c r="BL1954">
        <v>0</v>
      </c>
      <c r="BM1954">
        <v>0</v>
      </c>
      <c r="BN1954">
        <v>0</v>
      </c>
      <c r="BO1954">
        <v>0</v>
      </c>
      <c r="BP1954">
        <v>0</v>
      </c>
      <c r="BQ1954">
        <v>0</v>
      </c>
      <c r="BR1954">
        <v>0</v>
      </c>
      <c r="BS1954">
        <v>0</v>
      </c>
      <c r="BT1954">
        <v>0</v>
      </c>
      <c r="BU1954">
        <v>0</v>
      </c>
      <c r="BV1954">
        <v>0.60699999999999998</v>
      </c>
      <c r="BW1954">
        <v>0.74393920000000002</v>
      </c>
      <c r="BX1954">
        <v>17.5</v>
      </c>
      <c r="BY1954">
        <v>4727.6000000000004</v>
      </c>
      <c r="BZ1954">
        <v>196.5</v>
      </c>
      <c r="CB1954">
        <v>120.1</v>
      </c>
      <c r="CC1954">
        <v>4.1467414759999999</v>
      </c>
      <c r="CD1954">
        <v>4.1432167460000002</v>
      </c>
      <c r="CE1954">
        <v>237.42</v>
      </c>
      <c r="CF1954" t="s">
        <v>609</v>
      </c>
      <c r="CG1954">
        <v>1</v>
      </c>
      <c r="CH1954" t="s">
        <v>5643</v>
      </c>
      <c r="CJ1954" t="s">
        <v>6498</v>
      </c>
      <c r="CW1954" t="s">
        <v>6515</v>
      </c>
      <c r="CX1954">
        <v>0</v>
      </c>
      <c r="CY1954" t="s">
        <v>677</v>
      </c>
      <c r="DB1954">
        <v>1</v>
      </c>
    </row>
    <row r="1955" spans="2:106" hidden="1">
      <c r="B1955">
        <v>84803</v>
      </c>
      <c r="C1955" t="s">
        <v>5000</v>
      </c>
      <c r="D1955" t="s">
        <v>592</v>
      </c>
      <c r="E1955" t="s">
        <v>3163</v>
      </c>
      <c r="F1955" t="s">
        <v>594</v>
      </c>
      <c r="G1955" t="s">
        <v>6516</v>
      </c>
      <c r="H1955">
        <v>13550</v>
      </c>
      <c r="I1955" t="s">
        <v>597</v>
      </c>
      <c r="J1955" t="s">
        <v>4537</v>
      </c>
      <c r="K1955">
        <v>24229</v>
      </c>
      <c r="L1955" t="s">
        <v>2310</v>
      </c>
      <c r="M1955" t="s">
        <v>4978</v>
      </c>
      <c r="N1955" t="s">
        <v>6513</v>
      </c>
      <c r="O1955" t="s">
        <v>6502</v>
      </c>
      <c r="P1955" t="s">
        <v>6517</v>
      </c>
      <c r="Q1955" t="s">
        <v>642</v>
      </c>
      <c r="R1955">
        <v>100</v>
      </c>
      <c r="S1955">
        <v>100</v>
      </c>
      <c r="T1955">
        <v>96</v>
      </c>
      <c r="U1955">
        <v>9</v>
      </c>
      <c r="V1955">
        <v>9</v>
      </c>
      <c r="W1955">
        <v>23</v>
      </c>
      <c r="Y1955" t="s">
        <v>6395</v>
      </c>
      <c r="Z1955">
        <v>2.9999999999999997E-4</v>
      </c>
      <c r="AA1955">
        <v>2.0000000000000001E-4</v>
      </c>
      <c r="AB1955">
        <v>6.4999999999999997E-3</v>
      </c>
      <c r="AC1955">
        <v>3.3000000000000002E-2</v>
      </c>
      <c r="AD1955" t="s">
        <v>606</v>
      </c>
      <c r="AE1955">
        <v>0.9486</v>
      </c>
      <c r="AF1955">
        <v>7.3000000000000001E-3</v>
      </c>
      <c r="AG1955">
        <v>6.9999999999999999E-4</v>
      </c>
      <c r="AH1955">
        <v>4.0000000000000002E-4</v>
      </c>
      <c r="AI1955">
        <v>4.0000000000000002E-4</v>
      </c>
      <c r="AJ1955">
        <v>2.9999999999999997E-4</v>
      </c>
      <c r="AK1955">
        <v>2.0000000000000001E-4</v>
      </c>
      <c r="AL1955">
        <v>5.9999999999999995E-4</v>
      </c>
      <c r="AM1955">
        <v>1.5E-3</v>
      </c>
      <c r="AN1955">
        <v>0</v>
      </c>
      <c r="AO1955">
        <v>0</v>
      </c>
      <c r="AP1955">
        <v>0</v>
      </c>
      <c r="BK1955">
        <v>0</v>
      </c>
      <c r="BL1955">
        <v>0</v>
      </c>
      <c r="BM1955">
        <v>0</v>
      </c>
      <c r="BN1955">
        <v>0</v>
      </c>
      <c r="BO1955">
        <v>0</v>
      </c>
      <c r="BP1955">
        <v>0</v>
      </c>
      <c r="BQ1955">
        <v>0</v>
      </c>
      <c r="BR1955">
        <v>0</v>
      </c>
      <c r="BS1955">
        <v>0</v>
      </c>
      <c r="BT1955">
        <v>0</v>
      </c>
      <c r="BU1955">
        <v>0</v>
      </c>
      <c r="BV1955">
        <v>0.60199999999999998</v>
      </c>
      <c r="BW1955">
        <v>0.7378112</v>
      </c>
      <c r="BX1955">
        <v>17.399999999999999</v>
      </c>
      <c r="BY1955">
        <v>4677.3999999999996</v>
      </c>
      <c r="BZ1955">
        <v>195.9</v>
      </c>
      <c r="CB1955">
        <v>107.7</v>
      </c>
      <c r="CC1955">
        <v>3.7186016400000002</v>
      </c>
      <c r="CD1955">
        <v>3.7154408289999998</v>
      </c>
      <c r="CE1955">
        <v>218.64</v>
      </c>
      <c r="CF1955" t="s">
        <v>609</v>
      </c>
      <c r="CG1955">
        <v>0</v>
      </c>
      <c r="CH1955" t="s">
        <v>6518</v>
      </c>
      <c r="CI1955" t="s">
        <v>157</v>
      </c>
      <c r="CJ1955" t="s">
        <v>6519</v>
      </c>
      <c r="CU1955">
        <v>460.45</v>
      </c>
      <c r="CV1955">
        <v>453.3</v>
      </c>
      <c r="CW1955" t="s">
        <v>6515</v>
      </c>
      <c r="CX1955">
        <v>0</v>
      </c>
      <c r="CY1955" t="s">
        <v>677</v>
      </c>
      <c r="DB1955">
        <v>1</v>
      </c>
    </row>
    <row r="1956" spans="2:106" hidden="1">
      <c r="B1956">
        <v>76741</v>
      </c>
      <c r="C1956" t="s">
        <v>4192</v>
      </c>
      <c r="D1956" t="s">
        <v>592</v>
      </c>
      <c r="E1956" t="s">
        <v>3163</v>
      </c>
      <c r="F1956" t="s">
        <v>594</v>
      </c>
      <c r="G1956" t="s">
        <v>6520</v>
      </c>
      <c r="H1956">
        <v>12478</v>
      </c>
      <c r="I1956" t="s">
        <v>597</v>
      </c>
      <c r="J1956" t="s">
        <v>2620</v>
      </c>
      <c r="K1956">
        <v>5718</v>
      </c>
      <c r="L1956" t="s">
        <v>638</v>
      </c>
      <c r="M1956" t="s">
        <v>4169</v>
      </c>
      <c r="N1956" t="s">
        <v>6513</v>
      </c>
      <c r="O1956" t="s">
        <v>6502</v>
      </c>
      <c r="P1956" t="s">
        <v>6521</v>
      </c>
      <c r="Q1956" t="s">
        <v>642</v>
      </c>
      <c r="R1956">
        <v>420</v>
      </c>
      <c r="S1956">
        <v>420</v>
      </c>
      <c r="T1956">
        <v>388</v>
      </c>
      <c r="U1956">
        <v>11</v>
      </c>
      <c r="V1956">
        <v>11</v>
      </c>
      <c r="W1956">
        <v>23</v>
      </c>
      <c r="Y1956" t="s">
        <v>4186</v>
      </c>
      <c r="Z1956" t="s">
        <v>607</v>
      </c>
      <c r="AA1956">
        <v>2.9999999999999997E-4</v>
      </c>
      <c r="AB1956">
        <v>8.3999999999999995E-3</v>
      </c>
      <c r="AC1956">
        <v>1.43E-2</v>
      </c>
      <c r="AD1956" t="s">
        <v>607</v>
      </c>
      <c r="AE1956">
        <v>0.96120000000000005</v>
      </c>
      <c r="AF1956">
        <v>1.0800000000000001E-2</v>
      </c>
      <c r="AG1956">
        <v>2.0999999999999999E-3</v>
      </c>
      <c r="AH1956">
        <v>5.9999999999999995E-4</v>
      </c>
      <c r="AI1956">
        <v>5.9999999999999995E-4</v>
      </c>
      <c r="AJ1956">
        <v>2.9999999999999997E-4</v>
      </c>
      <c r="AK1956">
        <v>2.0000000000000001E-4</v>
      </c>
      <c r="AL1956">
        <v>2.9999999999999997E-4</v>
      </c>
      <c r="AM1956">
        <v>8.9999999999999998E-4</v>
      </c>
      <c r="AN1956">
        <v>0</v>
      </c>
      <c r="AO1956">
        <v>0</v>
      </c>
      <c r="AP1956">
        <v>0</v>
      </c>
      <c r="BK1956">
        <v>0</v>
      </c>
      <c r="BL1956">
        <v>0</v>
      </c>
      <c r="BM1956">
        <v>0</v>
      </c>
      <c r="BN1956">
        <v>0</v>
      </c>
      <c r="BO1956">
        <v>0</v>
      </c>
      <c r="BP1956">
        <v>0</v>
      </c>
      <c r="BQ1956">
        <v>0</v>
      </c>
      <c r="BR1956">
        <v>0</v>
      </c>
      <c r="BS1956">
        <v>0</v>
      </c>
      <c r="BT1956">
        <v>0</v>
      </c>
      <c r="BU1956">
        <v>0</v>
      </c>
      <c r="BV1956">
        <v>0.58599999999999997</v>
      </c>
      <c r="BW1956">
        <v>0.7182016</v>
      </c>
      <c r="BX1956">
        <v>16.899999999999999</v>
      </c>
      <c r="BY1956">
        <v>4625.3</v>
      </c>
      <c r="BZ1956">
        <v>194.1</v>
      </c>
      <c r="CB1956">
        <v>111.4</v>
      </c>
      <c r="CC1956">
        <v>3.8463530430000001</v>
      </c>
      <c r="CD1956">
        <v>3.8430836429999999</v>
      </c>
      <c r="CE1956">
        <v>226.47</v>
      </c>
      <c r="CF1956" t="s">
        <v>609</v>
      </c>
      <c r="CG1956">
        <v>25</v>
      </c>
      <c r="CH1956" t="s">
        <v>6522</v>
      </c>
      <c r="CJ1956" t="s">
        <v>2582</v>
      </c>
      <c r="CU1956">
        <v>454.7</v>
      </c>
      <c r="CV1956">
        <v>449.1</v>
      </c>
      <c r="CW1956" t="s">
        <v>6515</v>
      </c>
      <c r="CX1956">
        <v>0</v>
      </c>
      <c r="CY1956" t="s">
        <v>677</v>
      </c>
      <c r="DB1956">
        <v>1</v>
      </c>
    </row>
    <row r="1957" spans="2:106" hidden="1">
      <c r="B1957">
        <v>91318</v>
      </c>
      <c r="C1957" t="s">
        <v>5615</v>
      </c>
      <c r="D1957" t="s">
        <v>592</v>
      </c>
      <c r="E1957" t="s">
        <v>3163</v>
      </c>
      <c r="F1957" t="s">
        <v>594</v>
      </c>
      <c r="G1957" t="s">
        <v>6523</v>
      </c>
      <c r="H1957">
        <v>9443</v>
      </c>
      <c r="I1957" t="s">
        <v>597</v>
      </c>
      <c r="J1957" t="s">
        <v>6524</v>
      </c>
      <c r="L1957" t="s">
        <v>2310</v>
      </c>
      <c r="N1957" t="s">
        <v>6513</v>
      </c>
      <c r="O1957" t="s">
        <v>6502</v>
      </c>
      <c r="P1957" t="s">
        <v>6521</v>
      </c>
      <c r="Q1957" t="s">
        <v>642</v>
      </c>
      <c r="R1957">
        <v>1010</v>
      </c>
      <c r="S1957">
        <v>1010</v>
      </c>
      <c r="T1957">
        <v>989</v>
      </c>
      <c r="U1957">
        <v>24</v>
      </c>
      <c r="V1957">
        <v>24</v>
      </c>
      <c r="W1957">
        <v>24</v>
      </c>
      <c r="Z1957">
        <v>1E-4</v>
      </c>
      <c r="AA1957">
        <v>2.0000000000000001E-4</v>
      </c>
      <c r="AB1957">
        <v>4.4000000000000003E-3</v>
      </c>
      <c r="AC1957">
        <v>5.2200000000000003E-2</v>
      </c>
      <c r="AD1957" t="s">
        <v>607</v>
      </c>
      <c r="AE1957">
        <v>0.93579999999999997</v>
      </c>
      <c r="AF1957">
        <v>7.1000000000000004E-3</v>
      </c>
      <c r="AG1957">
        <v>2.0000000000000001E-4</v>
      </c>
      <c r="AH1957" t="s">
        <v>607</v>
      </c>
      <c r="AI1957" t="s">
        <v>607</v>
      </c>
      <c r="AJ1957" t="s">
        <v>607</v>
      </c>
      <c r="AK1957" t="s">
        <v>607</v>
      </c>
      <c r="AL1957">
        <v>0</v>
      </c>
      <c r="AM1957">
        <v>0</v>
      </c>
      <c r="AN1957">
        <v>0</v>
      </c>
      <c r="AO1957">
        <v>0</v>
      </c>
      <c r="AP1957">
        <v>0</v>
      </c>
      <c r="BK1957">
        <v>0</v>
      </c>
      <c r="BL1957">
        <v>0</v>
      </c>
      <c r="BM1957">
        <v>0</v>
      </c>
      <c r="BN1957">
        <v>0</v>
      </c>
      <c r="BO1957">
        <v>0</v>
      </c>
      <c r="BP1957">
        <v>0</v>
      </c>
      <c r="BQ1957">
        <v>0</v>
      </c>
      <c r="BR1957">
        <v>0</v>
      </c>
      <c r="BS1957">
        <v>0</v>
      </c>
      <c r="BT1957">
        <v>0</v>
      </c>
      <c r="BU1957">
        <v>0</v>
      </c>
      <c r="BV1957">
        <v>0.61099999999999999</v>
      </c>
      <c r="BW1957">
        <v>0.7488416</v>
      </c>
      <c r="BX1957">
        <v>17.7</v>
      </c>
      <c r="BY1957">
        <v>4739.3999999999996</v>
      </c>
      <c r="BZ1957">
        <v>197</v>
      </c>
      <c r="CB1957">
        <v>104.7</v>
      </c>
      <c r="CC1957">
        <v>3.615019422</v>
      </c>
      <c r="CD1957">
        <v>3.6119466550000001</v>
      </c>
      <c r="CE1957">
        <v>198.22</v>
      </c>
      <c r="CF1957" t="s">
        <v>609</v>
      </c>
      <c r="CG1957">
        <v>7</v>
      </c>
      <c r="CH1957" t="s">
        <v>5618</v>
      </c>
      <c r="CJ1957" t="s">
        <v>6525</v>
      </c>
      <c r="CW1957" t="s">
        <v>6515</v>
      </c>
      <c r="CX1957">
        <v>0</v>
      </c>
      <c r="CY1957" t="s">
        <v>677</v>
      </c>
      <c r="DB1957">
        <v>1</v>
      </c>
    </row>
    <row r="1958" spans="2:106" hidden="1">
      <c r="B1958">
        <v>91324</v>
      </c>
      <c r="C1958" t="s">
        <v>6487</v>
      </c>
      <c r="D1958" t="s">
        <v>592</v>
      </c>
      <c r="E1958" t="s">
        <v>3163</v>
      </c>
      <c r="F1958" t="s">
        <v>594</v>
      </c>
      <c r="G1958" t="s">
        <v>6526</v>
      </c>
      <c r="H1958">
        <v>8946</v>
      </c>
      <c r="I1958" t="s">
        <v>597</v>
      </c>
      <c r="J1958" t="s">
        <v>6489</v>
      </c>
      <c r="K1958">
        <v>27757</v>
      </c>
      <c r="L1958" t="s">
        <v>638</v>
      </c>
      <c r="M1958" t="s">
        <v>4978</v>
      </c>
      <c r="N1958" t="s">
        <v>6513</v>
      </c>
      <c r="O1958" t="s">
        <v>6502</v>
      </c>
      <c r="P1958" t="s">
        <v>6514</v>
      </c>
      <c r="Q1958" t="s">
        <v>642</v>
      </c>
      <c r="R1958">
        <v>1050</v>
      </c>
      <c r="S1958">
        <v>1050</v>
      </c>
      <c r="T1958">
        <v>1004</v>
      </c>
      <c r="U1958">
        <v>17</v>
      </c>
      <c r="V1958">
        <v>17</v>
      </c>
      <c r="W1958">
        <v>24</v>
      </c>
      <c r="Z1958">
        <v>1E-4</v>
      </c>
      <c r="AA1958">
        <v>2.0000000000000001E-4</v>
      </c>
      <c r="AB1958">
        <v>4.4000000000000003E-3</v>
      </c>
      <c r="AC1958">
        <v>5.2299999999999999E-2</v>
      </c>
      <c r="AD1958" t="s">
        <v>607</v>
      </c>
      <c r="AE1958">
        <v>0.93579999999999997</v>
      </c>
      <c r="AF1958">
        <v>7.0000000000000001E-3</v>
      </c>
      <c r="AG1958">
        <v>2.0000000000000001E-4</v>
      </c>
      <c r="AH1958" t="s">
        <v>607</v>
      </c>
      <c r="AI1958" t="s">
        <v>607</v>
      </c>
      <c r="AJ1958" t="s">
        <v>606</v>
      </c>
      <c r="AK1958" t="s">
        <v>607</v>
      </c>
      <c r="AL1958">
        <v>0</v>
      </c>
      <c r="AM1958">
        <v>0</v>
      </c>
      <c r="AN1958">
        <v>0</v>
      </c>
      <c r="AO1958">
        <v>0</v>
      </c>
      <c r="AP1958">
        <v>0</v>
      </c>
      <c r="BK1958">
        <v>0</v>
      </c>
      <c r="BL1958">
        <v>0</v>
      </c>
      <c r="BM1958">
        <v>0</v>
      </c>
      <c r="BN1958">
        <v>0</v>
      </c>
      <c r="BO1958">
        <v>0</v>
      </c>
      <c r="BP1958">
        <v>0</v>
      </c>
      <c r="BQ1958">
        <v>0</v>
      </c>
      <c r="BR1958">
        <v>0</v>
      </c>
      <c r="BS1958">
        <v>0</v>
      </c>
      <c r="BT1958">
        <v>0</v>
      </c>
      <c r="BU1958">
        <v>0</v>
      </c>
      <c r="BV1958">
        <v>0.61099999999999999</v>
      </c>
      <c r="BW1958">
        <v>0.7488416</v>
      </c>
      <c r="BX1958">
        <v>17.7</v>
      </c>
      <c r="BY1958">
        <v>4739.6000000000004</v>
      </c>
      <c r="BZ1958">
        <v>197</v>
      </c>
      <c r="CB1958">
        <v>108.9</v>
      </c>
      <c r="CC1958">
        <v>3.7600345270000002</v>
      </c>
      <c r="CD1958">
        <v>3.756838498</v>
      </c>
      <c r="CE1958">
        <v>208.49</v>
      </c>
      <c r="CF1958" t="s">
        <v>609</v>
      </c>
      <c r="CG1958">
        <v>2</v>
      </c>
      <c r="CH1958" t="s">
        <v>5623</v>
      </c>
      <c r="CJ1958" t="s">
        <v>6490</v>
      </c>
      <c r="CW1958" t="s">
        <v>6515</v>
      </c>
      <c r="CX1958">
        <v>0</v>
      </c>
      <c r="CY1958" t="s">
        <v>677</v>
      </c>
      <c r="DB1958">
        <v>1</v>
      </c>
    </row>
    <row r="1959" spans="2:106" hidden="1">
      <c r="B1959">
        <v>91321</v>
      </c>
      <c r="C1959" t="s">
        <v>6491</v>
      </c>
      <c r="D1959" t="s">
        <v>592</v>
      </c>
      <c r="E1959" t="s">
        <v>3163</v>
      </c>
      <c r="F1959" t="s">
        <v>594</v>
      </c>
      <c r="G1959" t="s">
        <v>6527</v>
      </c>
      <c r="H1959">
        <v>19387</v>
      </c>
      <c r="I1959" t="s">
        <v>597</v>
      </c>
      <c r="J1959" t="s">
        <v>6493</v>
      </c>
      <c r="K1959">
        <v>27758</v>
      </c>
      <c r="L1959" t="s">
        <v>638</v>
      </c>
      <c r="M1959" t="s">
        <v>4978</v>
      </c>
      <c r="N1959" t="s">
        <v>6513</v>
      </c>
      <c r="O1959" t="s">
        <v>6502</v>
      </c>
      <c r="P1959" t="s">
        <v>6514</v>
      </c>
      <c r="Q1959" t="s">
        <v>642</v>
      </c>
      <c r="R1959">
        <v>1050</v>
      </c>
      <c r="S1959">
        <v>1050</v>
      </c>
      <c r="T1959">
        <v>991</v>
      </c>
      <c r="U1959">
        <v>24</v>
      </c>
      <c r="V1959">
        <v>24</v>
      </c>
      <c r="W1959">
        <v>23</v>
      </c>
      <c r="Z1959" t="s">
        <v>607</v>
      </c>
      <c r="AA1959">
        <v>2.0000000000000001E-4</v>
      </c>
      <c r="AB1959">
        <v>5.1000000000000004E-3</v>
      </c>
      <c r="AC1959">
        <v>4.7199999999999999E-2</v>
      </c>
      <c r="AD1959" t="s">
        <v>606</v>
      </c>
      <c r="AE1959">
        <v>0.9415</v>
      </c>
      <c r="AF1959">
        <v>5.8999999999999999E-3</v>
      </c>
      <c r="AG1959">
        <v>1E-4</v>
      </c>
      <c r="AH1959" t="s">
        <v>607</v>
      </c>
      <c r="AI1959" t="s">
        <v>607</v>
      </c>
      <c r="AJ1959" t="s">
        <v>607</v>
      </c>
      <c r="AK1959" t="s">
        <v>607</v>
      </c>
      <c r="AL1959">
        <v>0</v>
      </c>
      <c r="AM1959">
        <v>0</v>
      </c>
      <c r="AN1959">
        <v>0</v>
      </c>
      <c r="AO1959">
        <v>0</v>
      </c>
      <c r="AP1959">
        <v>0</v>
      </c>
      <c r="BK1959">
        <v>0</v>
      </c>
      <c r="BL1959">
        <v>0</v>
      </c>
      <c r="BM1959">
        <v>0</v>
      </c>
      <c r="BN1959">
        <v>0</v>
      </c>
      <c r="BO1959">
        <v>0</v>
      </c>
      <c r="BP1959">
        <v>0</v>
      </c>
      <c r="BQ1959">
        <v>0</v>
      </c>
      <c r="BR1959">
        <v>0</v>
      </c>
      <c r="BS1959">
        <v>0</v>
      </c>
      <c r="BT1959">
        <v>0</v>
      </c>
      <c r="BU1959">
        <v>0</v>
      </c>
      <c r="BV1959">
        <v>0.60699999999999998</v>
      </c>
      <c r="BW1959">
        <v>0.74393920000000002</v>
      </c>
      <c r="BX1959">
        <v>17.5</v>
      </c>
      <c r="BY1959">
        <v>4724.1000000000004</v>
      </c>
      <c r="BZ1959">
        <v>196.4</v>
      </c>
      <c r="CB1959">
        <v>140.69999999999999</v>
      </c>
      <c r="CC1959">
        <v>4.8580060420000004</v>
      </c>
      <c r="CD1959">
        <v>4.8538767370000002</v>
      </c>
      <c r="CE1959">
        <v>281.11</v>
      </c>
      <c r="CF1959" t="s">
        <v>609</v>
      </c>
      <c r="CG1959">
        <v>0</v>
      </c>
      <c r="CH1959" t="s">
        <v>5664</v>
      </c>
      <c r="CJ1959" t="s">
        <v>6494</v>
      </c>
      <c r="CW1959" t="s">
        <v>6515</v>
      </c>
      <c r="CX1959">
        <v>0</v>
      </c>
      <c r="CY1959" t="s">
        <v>677</v>
      </c>
      <c r="DB1959">
        <v>1</v>
      </c>
    </row>
    <row r="1960" spans="2:106" hidden="1">
      <c r="B1960">
        <v>91323</v>
      </c>
      <c r="C1960" t="s">
        <v>5665</v>
      </c>
      <c r="D1960" t="s">
        <v>592</v>
      </c>
      <c r="E1960" t="s">
        <v>3163</v>
      </c>
      <c r="F1960" t="s">
        <v>594</v>
      </c>
      <c r="G1960" t="s">
        <v>6528</v>
      </c>
      <c r="H1960">
        <v>17555</v>
      </c>
      <c r="I1960" t="s">
        <v>597</v>
      </c>
      <c r="J1960" t="s">
        <v>6529</v>
      </c>
      <c r="K1960">
        <v>27759</v>
      </c>
      <c r="L1960" t="s">
        <v>2310</v>
      </c>
      <c r="M1960" t="s">
        <v>4978</v>
      </c>
      <c r="N1960" t="s">
        <v>6513</v>
      </c>
      <c r="O1960" t="s">
        <v>6502</v>
      </c>
      <c r="P1960" t="s">
        <v>6521</v>
      </c>
      <c r="Q1960" t="s">
        <v>642</v>
      </c>
      <c r="R1960">
        <v>10</v>
      </c>
      <c r="S1960">
        <v>10</v>
      </c>
      <c r="T1960">
        <v>22</v>
      </c>
      <c r="U1960">
        <v>8</v>
      </c>
      <c r="V1960">
        <v>8</v>
      </c>
      <c r="W1960">
        <v>24</v>
      </c>
      <c r="Y1960" t="s">
        <v>6323</v>
      </c>
      <c r="Z1960">
        <v>1E-3</v>
      </c>
      <c r="AA1960">
        <v>2.0000000000000001E-4</v>
      </c>
      <c r="AB1960">
        <v>4.1000000000000003E-3</v>
      </c>
      <c r="AC1960">
        <v>0.12720000000000001</v>
      </c>
      <c r="AD1960" t="s">
        <v>606</v>
      </c>
      <c r="AE1960">
        <v>0.84660000000000002</v>
      </c>
      <c r="AF1960">
        <v>9.4000000000000004E-3</v>
      </c>
      <c r="AG1960">
        <v>5.0000000000000001E-4</v>
      </c>
      <c r="AH1960">
        <v>9.7999999999999997E-3</v>
      </c>
      <c r="AI1960">
        <v>4.0000000000000002E-4</v>
      </c>
      <c r="AJ1960">
        <v>2.9999999999999997E-4</v>
      </c>
      <c r="AK1960">
        <v>2.0000000000000001E-4</v>
      </c>
      <c r="AL1960">
        <v>2.0000000000000001E-4</v>
      </c>
      <c r="AM1960">
        <v>1E-4</v>
      </c>
      <c r="AN1960">
        <v>0</v>
      </c>
      <c r="AO1960">
        <v>0</v>
      </c>
      <c r="AP1960">
        <v>0</v>
      </c>
      <c r="BK1960">
        <v>0</v>
      </c>
      <c r="BL1960">
        <v>0</v>
      </c>
      <c r="BM1960">
        <v>0</v>
      </c>
      <c r="BN1960">
        <v>0</v>
      </c>
      <c r="BO1960">
        <v>0</v>
      </c>
      <c r="BP1960">
        <v>0</v>
      </c>
      <c r="BQ1960">
        <v>0</v>
      </c>
      <c r="BR1960">
        <v>0</v>
      </c>
      <c r="BS1960">
        <v>0</v>
      </c>
      <c r="BT1960">
        <v>0</v>
      </c>
      <c r="BU1960">
        <v>0</v>
      </c>
      <c r="BV1960">
        <v>0.70199999999999996</v>
      </c>
      <c r="BW1960">
        <v>0.8603712</v>
      </c>
      <c r="BX1960">
        <v>20.3</v>
      </c>
      <c r="BY1960">
        <v>4934.5</v>
      </c>
      <c r="BZ1960">
        <v>208.3</v>
      </c>
      <c r="CB1960">
        <v>99.1</v>
      </c>
      <c r="CC1960">
        <v>3.4216659470000002</v>
      </c>
      <c r="CD1960">
        <v>3.4187575309999998</v>
      </c>
      <c r="CE1960">
        <v>194.96</v>
      </c>
      <c r="CF1960" t="s">
        <v>609</v>
      </c>
      <c r="CG1960">
        <v>0</v>
      </c>
      <c r="CH1960" t="s">
        <v>5667</v>
      </c>
      <c r="CJ1960" t="s">
        <v>6530</v>
      </c>
      <c r="CW1960" t="s">
        <v>6515</v>
      </c>
      <c r="CX1960">
        <v>0</v>
      </c>
      <c r="CY1960" t="s">
        <v>677</v>
      </c>
      <c r="DB1960">
        <v>1</v>
      </c>
    </row>
    <row r="1961" spans="2:106" hidden="1">
      <c r="B1961">
        <v>91319</v>
      </c>
      <c r="C1961" t="s">
        <v>6482</v>
      </c>
      <c r="D1961" t="s">
        <v>592</v>
      </c>
      <c r="E1961" t="s">
        <v>3163</v>
      </c>
      <c r="F1961" t="s">
        <v>594</v>
      </c>
      <c r="G1961" t="s">
        <v>6531</v>
      </c>
      <c r="H1961">
        <v>497</v>
      </c>
      <c r="I1961" t="s">
        <v>597</v>
      </c>
      <c r="J1961" t="s">
        <v>6484</v>
      </c>
      <c r="K1961">
        <v>27679</v>
      </c>
      <c r="L1961" t="s">
        <v>2310</v>
      </c>
      <c r="M1961" t="s">
        <v>4978</v>
      </c>
      <c r="N1961" t="s">
        <v>6513</v>
      </c>
      <c r="O1961" t="s">
        <v>6502</v>
      </c>
      <c r="P1961" t="s">
        <v>6521</v>
      </c>
      <c r="Q1961" t="s">
        <v>642</v>
      </c>
      <c r="R1961">
        <v>1050</v>
      </c>
      <c r="S1961">
        <v>1050</v>
      </c>
      <c r="T1961">
        <v>1016</v>
      </c>
      <c r="U1961">
        <v>29</v>
      </c>
      <c r="V1961">
        <v>29</v>
      </c>
      <c r="W1961">
        <v>24</v>
      </c>
      <c r="Z1961" t="s">
        <v>607</v>
      </c>
      <c r="AA1961">
        <v>2.0000000000000001E-4</v>
      </c>
      <c r="AB1961">
        <v>5.0000000000000001E-3</v>
      </c>
      <c r="AC1961">
        <v>4.82E-2</v>
      </c>
      <c r="AD1961" t="s">
        <v>607</v>
      </c>
      <c r="AE1961">
        <v>0.93959999999999999</v>
      </c>
      <c r="AF1961">
        <v>6.7999999999999996E-3</v>
      </c>
      <c r="AG1961">
        <v>2.0000000000000001E-4</v>
      </c>
      <c r="AH1961" t="s">
        <v>606</v>
      </c>
      <c r="AI1961" t="s">
        <v>607</v>
      </c>
      <c r="AJ1961" t="s">
        <v>606</v>
      </c>
      <c r="AK1961" t="s">
        <v>606</v>
      </c>
      <c r="AL1961">
        <v>0</v>
      </c>
      <c r="AM1961">
        <v>0</v>
      </c>
      <c r="AN1961">
        <v>0</v>
      </c>
      <c r="AO1961">
        <v>0</v>
      </c>
      <c r="AP1961">
        <v>0</v>
      </c>
      <c r="BK1961">
        <v>0</v>
      </c>
      <c r="BL1961">
        <v>0</v>
      </c>
      <c r="BM1961">
        <v>0</v>
      </c>
      <c r="BN1961">
        <v>0</v>
      </c>
      <c r="BO1961">
        <v>0</v>
      </c>
      <c r="BP1961">
        <v>0</v>
      </c>
      <c r="BQ1961">
        <v>0</v>
      </c>
      <c r="BR1961">
        <v>0</v>
      </c>
      <c r="BS1961">
        <v>0</v>
      </c>
      <c r="BT1961">
        <v>0</v>
      </c>
      <c r="BU1961">
        <v>0</v>
      </c>
      <c r="BV1961">
        <v>0.60699999999999998</v>
      </c>
      <c r="BW1961">
        <v>0.74393920000000002</v>
      </c>
      <c r="BX1961">
        <v>17.5</v>
      </c>
      <c r="BY1961">
        <v>4727.6000000000004</v>
      </c>
      <c r="BZ1961">
        <v>196.5</v>
      </c>
      <c r="CB1961">
        <v>118.1</v>
      </c>
      <c r="CC1961">
        <v>4.0776866639999998</v>
      </c>
      <c r="CD1961">
        <v>4.0742206300000001</v>
      </c>
      <c r="CE1961">
        <v>232.07</v>
      </c>
      <c r="CF1961" t="s">
        <v>609</v>
      </c>
      <c r="CG1961">
        <v>10</v>
      </c>
      <c r="CH1961" t="s">
        <v>5635</v>
      </c>
      <c r="CJ1961" t="s">
        <v>6485</v>
      </c>
      <c r="CW1961" t="s">
        <v>6515</v>
      </c>
      <c r="CX1961">
        <v>0</v>
      </c>
      <c r="CY1961" t="s">
        <v>677</v>
      </c>
      <c r="DB1961">
        <v>1</v>
      </c>
    </row>
    <row r="1962" spans="2:106" hidden="1">
      <c r="B1962">
        <v>76677</v>
      </c>
      <c r="C1962" t="s">
        <v>1691</v>
      </c>
      <c r="D1962" t="s">
        <v>592</v>
      </c>
      <c r="E1962" t="s">
        <v>3163</v>
      </c>
      <c r="F1962" t="s">
        <v>594</v>
      </c>
      <c r="G1962" t="s">
        <v>6532</v>
      </c>
      <c r="H1962">
        <v>14786</v>
      </c>
      <c r="I1962" t="s">
        <v>597</v>
      </c>
      <c r="J1962" t="s">
        <v>1693</v>
      </c>
      <c r="K1962">
        <v>18869</v>
      </c>
      <c r="L1962" t="s">
        <v>638</v>
      </c>
      <c r="M1962" t="s">
        <v>831</v>
      </c>
      <c r="N1962" t="s">
        <v>6513</v>
      </c>
      <c r="O1962" t="s">
        <v>6502</v>
      </c>
      <c r="P1962" t="s">
        <v>6514</v>
      </c>
      <c r="Q1962" t="s">
        <v>642</v>
      </c>
      <c r="R1962">
        <v>850</v>
      </c>
      <c r="S1962">
        <v>850</v>
      </c>
      <c r="T1962">
        <v>823</v>
      </c>
      <c r="U1962">
        <v>17</v>
      </c>
      <c r="V1962">
        <v>17</v>
      </c>
      <c r="W1962">
        <v>23</v>
      </c>
      <c r="Z1962" t="s">
        <v>607</v>
      </c>
      <c r="AA1962">
        <v>1E-4</v>
      </c>
      <c r="AB1962">
        <v>2.3999999999999998E-3</v>
      </c>
      <c r="AC1962">
        <v>0.106</v>
      </c>
      <c r="AD1962" t="s">
        <v>607</v>
      </c>
      <c r="AE1962">
        <v>0.89</v>
      </c>
      <c r="AF1962">
        <v>8.9999999999999998E-4</v>
      </c>
      <c r="AG1962">
        <v>5.0000000000000001E-4</v>
      </c>
      <c r="AH1962">
        <v>1E-4</v>
      </c>
      <c r="AI1962" t="s">
        <v>607</v>
      </c>
      <c r="AJ1962" t="s">
        <v>607</v>
      </c>
      <c r="AK1962" t="s">
        <v>606</v>
      </c>
      <c r="AL1962">
        <v>0</v>
      </c>
      <c r="AM1962">
        <v>0</v>
      </c>
      <c r="AN1962">
        <v>0</v>
      </c>
      <c r="AO1962">
        <v>0</v>
      </c>
      <c r="AP1962">
        <v>0</v>
      </c>
      <c r="BK1962">
        <v>0</v>
      </c>
      <c r="BL1962">
        <v>0</v>
      </c>
      <c r="BM1962">
        <v>0</v>
      </c>
      <c r="BN1962">
        <v>0</v>
      </c>
      <c r="BO1962">
        <v>0</v>
      </c>
      <c r="BP1962">
        <v>0</v>
      </c>
      <c r="BQ1962">
        <v>0</v>
      </c>
      <c r="BR1962">
        <v>0</v>
      </c>
      <c r="BS1962">
        <v>0</v>
      </c>
      <c r="BT1962">
        <v>0</v>
      </c>
      <c r="BU1962">
        <v>0</v>
      </c>
      <c r="BV1962">
        <v>0.66</v>
      </c>
      <c r="BW1962">
        <v>0.80889599999999995</v>
      </c>
      <c r="BX1962">
        <v>19.100000000000001</v>
      </c>
      <c r="BY1962">
        <v>4890</v>
      </c>
      <c r="BZ1962">
        <v>202.7</v>
      </c>
      <c r="CB1962">
        <v>114.9</v>
      </c>
      <c r="CC1962">
        <v>3.967198964</v>
      </c>
      <c r="CD1962">
        <v>3.9638268449999998</v>
      </c>
      <c r="CE1962">
        <v>233.42</v>
      </c>
      <c r="CF1962" t="s">
        <v>609</v>
      </c>
      <c r="CG1962">
        <v>18</v>
      </c>
      <c r="CH1962" t="s">
        <v>6481</v>
      </c>
      <c r="CI1962" t="s">
        <v>157</v>
      </c>
      <c r="CJ1962" t="s">
        <v>1696</v>
      </c>
      <c r="CL1962">
        <v>508.5</v>
      </c>
      <c r="CM1962">
        <v>511.5</v>
      </c>
      <c r="CU1962">
        <v>614.79999999999995</v>
      </c>
      <c r="CV1962">
        <v>611.20000000000005</v>
      </c>
      <c r="CW1962" t="s">
        <v>6515</v>
      </c>
      <c r="CX1962">
        <v>0</v>
      </c>
      <c r="CY1962" t="s">
        <v>677</v>
      </c>
      <c r="DB1962">
        <v>1</v>
      </c>
    </row>
    <row r="1963" spans="2:106" hidden="1">
      <c r="B1963">
        <v>76754</v>
      </c>
      <c r="C1963" t="s">
        <v>4648</v>
      </c>
      <c r="D1963" t="s">
        <v>592</v>
      </c>
      <c r="E1963" t="s">
        <v>3163</v>
      </c>
      <c r="F1963" t="s">
        <v>594</v>
      </c>
      <c r="G1963" t="s">
        <v>6533</v>
      </c>
      <c r="H1963">
        <v>17335</v>
      </c>
      <c r="I1963" t="s">
        <v>597</v>
      </c>
      <c r="J1963" t="s">
        <v>4650</v>
      </c>
      <c r="K1963">
        <v>17172</v>
      </c>
      <c r="L1963" t="s">
        <v>1088</v>
      </c>
      <c r="M1963" t="s">
        <v>4169</v>
      </c>
      <c r="N1963" t="s">
        <v>6513</v>
      </c>
      <c r="O1963" t="s">
        <v>6502</v>
      </c>
      <c r="P1963" t="s">
        <v>6514</v>
      </c>
      <c r="Q1963" t="s">
        <v>1063</v>
      </c>
      <c r="R1963">
        <v>178</v>
      </c>
      <c r="S1963">
        <v>178</v>
      </c>
      <c r="T1963">
        <v>348</v>
      </c>
      <c r="U1963">
        <v>28</v>
      </c>
      <c r="V1963">
        <v>28</v>
      </c>
      <c r="W1963">
        <v>23</v>
      </c>
      <c r="Y1963" t="s">
        <v>4178</v>
      </c>
      <c r="Z1963" t="s">
        <v>607</v>
      </c>
      <c r="AA1963">
        <v>2.9999999999999997E-4</v>
      </c>
      <c r="AB1963">
        <v>8.2000000000000007E-3</v>
      </c>
      <c r="AC1963">
        <v>1.7000000000000001E-2</v>
      </c>
      <c r="AD1963" t="s">
        <v>607</v>
      </c>
      <c r="AE1963">
        <v>0.96</v>
      </c>
      <c r="AF1963">
        <v>1.04E-2</v>
      </c>
      <c r="AG1963">
        <v>1.8E-3</v>
      </c>
      <c r="AH1963">
        <v>8.0000000000000004E-4</v>
      </c>
      <c r="AI1963">
        <v>5.9999999999999995E-4</v>
      </c>
      <c r="AJ1963">
        <v>2.9999999999999997E-4</v>
      </c>
      <c r="AK1963">
        <v>1E-4</v>
      </c>
      <c r="AL1963">
        <v>1E-4</v>
      </c>
      <c r="AM1963">
        <v>4.0000000000000002E-4</v>
      </c>
      <c r="AN1963">
        <v>0</v>
      </c>
      <c r="AO1963">
        <v>0</v>
      </c>
      <c r="AP1963">
        <v>0</v>
      </c>
      <c r="BK1963">
        <v>0</v>
      </c>
      <c r="BL1963">
        <v>0</v>
      </c>
      <c r="BM1963">
        <v>0</v>
      </c>
      <c r="BN1963">
        <v>0</v>
      </c>
      <c r="BO1963">
        <v>0</v>
      </c>
      <c r="BP1963">
        <v>0</v>
      </c>
      <c r="BQ1963">
        <v>0</v>
      </c>
      <c r="BR1963">
        <v>0</v>
      </c>
      <c r="BS1963">
        <v>0</v>
      </c>
      <c r="BT1963">
        <v>0</v>
      </c>
      <c r="BU1963">
        <v>0</v>
      </c>
      <c r="BV1963">
        <v>0.58699999999999997</v>
      </c>
      <c r="BW1963">
        <v>0.71942720000000004</v>
      </c>
      <c r="BX1963">
        <v>17</v>
      </c>
      <c r="BY1963">
        <v>4634</v>
      </c>
      <c r="BZ1963">
        <v>194.1</v>
      </c>
      <c r="CB1963">
        <v>115.2</v>
      </c>
      <c r="CC1963">
        <v>3.9775571859999999</v>
      </c>
      <c r="CD1963">
        <v>3.9741762619999998</v>
      </c>
      <c r="CE1963">
        <v>233.66</v>
      </c>
      <c r="CF1963" t="s">
        <v>609</v>
      </c>
      <c r="CG1963">
        <v>20</v>
      </c>
      <c r="CH1963" t="s">
        <v>6534</v>
      </c>
      <c r="CI1963" t="s">
        <v>4683</v>
      </c>
      <c r="CJ1963" t="s">
        <v>5279</v>
      </c>
      <c r="CL1963">
        <v>1272</v>
      </c>
      <c r="CM1963">
        <v>1769</v>
      </c>
      <c r="CP1963" t="s">
        <v>157</v>
      </c>
      <c r="CQ1963" t="s">
        <v>157</v>
      </c>
      <c r="CU1963">
        <v>464.6</v>
      </c>
      <c r="CV1963">
        <v>460.1</v>
      </c>
      <c r="CW1963" t="s">
        <v>6515</v>
      </c>
      <c r="CX1963">
        <v>0</v>
      </c>
      <c r="CY1963" t="s">
        <v>677</v>
      </c>
      <c r="DB1963">
        <v>1</v>
      </c>
    </row>
    <row r="1964" spans="2:106" hidden="1">
      <c r="B1964">
        <v>79040</v>
      </c>
      <c r="C1964" t="s">
        <v>5163</v>
      </c>
      <c r="D1964" t="s">
        <v>592</v>
      </c>
      <c r="E1964" t="s">
        <v>3163</v>
      </c>
      <c r="F1964" t="s">
        <v>594</v>
      </c>
      <c r="G1964" t="s">
        <v>6535</v>
      </c>
      <c r="H1964">
        <v>9730</v>
      </c>
      <c r="I1964" t="s">
        <v>616</v>
      </c>
      <c r="J1964" t="s">
        <v>1302</v>
      </c>
      <c r="L1964" t="s">
        <v>617</v>
      </c>
      <c r="N1964" t="s">
        <v>6536</v>
      </c>
      <c r="O1964" t="s">
        <v>6537</v>
      </c>
      <c r="P1964" t="s">
        <v>6538</v>
      </c>
      <c r="Q1964" t="s">
        <v>4009</v>
      </c>
      <c r="R1964">
        <v>1500</v>
      </c>
      <c r="S1964">
        <v>1500</v>
      </c>
      <c r="T1964">
        <v>1316</v>
      </c>
      <c r="U1964">
        <v>36</v>
      </c>
      <c r="V1964">
        <v>36</v>
      </c>
      <c r="W1964">
        <v>23</v>
      </c>
      <c r="Y1964" t="s">
        <v>6048</v>
      </c>
      <c r="Z1964" t="s">
        <v>607</v>
      </c>
      <c r="AA1964">
        <v>2.9999999999999997E-4</v>
      </c>
      <c r="AB1964">
        <v>7.3000000000000001E-3</v>
      </c>
      <c r="AC1964">
        <v>4.4999999999999997E-3</v>
      </c>
      <c r="AD1964" t="s">
        <v>606</v>
      </c>
      <c r="AE1964">
        <v>0.97970000000000002</v>
      </c>
      <c r="AF1964">
        <v>6.6E-3</v>
      </c>
      <c r="AG1964">
        <v>5.9999999999999995E-4</v>
      </c>
      <c r="AH1964">
        <v>1E-4</v>
      </c>
      <c r="AI1964">
        <v>1E-4</v>
      </c>
      <c r="AJ1964">
        <v>2.0000000000000001E-4</v>
      </c>
      <c r="AK1964">
        <v>1E-4</v>
      </c>
      <c r="AL1964">
        <v>1.3999999999999999E-4</v>
      </c>
      <c r="AM1964">
        <v>6.0000000000000002E-5</v>
      </c>
      <c r="AN1964">
        <v>6.0000000000000002E-5</v>
      </c>
      <c r="AO1964">
        <v>0</v>
      </c>
      <c r="AP1964">
        <v>0</v>
      </c>
      <c r="AQ1964" t="s">
        <v>607</v>
      </c>
      <c r="AR1964" t="s">
        <v>607</v>
      </c>
      <c r="AS1964" t="s">
        <v>607</v>
      </c>
      <c r="AT1964" t="s">
        <v>606</v>
      </c>
      <c r="AU1964" t="s">
        <v>607</v>
      </c>
      <c r="BK1964">
        <v>0</v>
      </c>
      <c r="BL1964">
        <v>2.0000000000000002E-5</v>
      </c>
      <c r="BM1964">
        <v>0</v>
      </c>
      <c r="BN1964">
        <v>0</v>
      </c>
      <c r="BO1964">
        <v>0</v>
      </c>
      <c r="BP1964">
        <v>0</v>
      </c>
      <c r="BQ1964">
        <v>0</v>
      </c>
      <c r="BR1964">
        <v>1.3999999999999999E-4</v>
      </c>
      <c r="BS1964">
        <v>2.0000000000000002E-5</v>
      </c>
      <c r="BT1964">
        <v>2.0000000000000002E-5</v>
      </c>
      <c r="BU1964">
        <v>4.0000000000000003E-5</v>
      </c>
      <c r="BV1964">
        <v>0.56899999999999995</v>
      </c>
      <c r="BW1964">
        <v>0.69736640000000005</v>
      </c>
      <c r="BX1964">
        <v>16.399999999999999</v>
      </c>
      <c r="BY1964">
        <v>4601.2</v>
      </c>
      <c r="BZ1964">
        <v>191.8</v>
      </c>
      <c r="CB1964">
        <v>104.4</v>
      </c>
      <c r="CC1964">
        <v>3.6046611999999998</v>
      </c>
      <c r="CD1964">
        <v>3.6015972380000001</v>
      </c>
      <c r="CE1964">
        <v>210.83</v>
      </c>
      <c r="CF1964" t="s">
        <v>609</v>
      </c>
      <c r="CG1964">
        <v>0</v>
      </c>
      <c r="CH1964" t="s">
        <v>628</v>
      </c>
      <c r="CI1964" t="s">
        <v>5075</v>
      </c>
      <c r="CJ1964" t="s">
        <v>624</v>
      </c>
      <c r="CW1964" t="s">
        <v>6539</v>
      </c>
      <c r="CX1964">
        <v>0</v>
      </c>
      <c r="CY1964" t="s">
        <v>677</v>
      </c>
      <c r="DB1964">
        <v>1</v>
      </c>
    </row>
    <row r="1965" spans="2:106" hidden="1">
      <c r="B1965">
        <v>79041</v>
      </c>
      <c r="C1965" t="s">
        <v>5163</v>
      </c>
      <c r="D1965" t="s">
        <v>592</v>
      </c>
      <c r="E1965" t="s">
        <v>3163</v>
      </c>
      <c r="F1965" t="s">
        <v>594</v>
      </c>
      <c r="G1965" t="s">
        <v>6540</v>
      </c>
      <c r="H1965">
        <v>1917</v>
      </c>
      <c r="I1965" t="s">
        <v>616</v>
      </c>
      <c r="J1965" t="s">
        <v>1302</v>
      </c>
      <c r="L1965" t="s">
        <v>617</v>
      </c>
      <c r="N1965" t="s">
        <v>6536</v>
      </c>
      <c r="O1965" t="s">
        <v>6537</v>
      </c>
      <c r="P1965" t="s">
        <v>6541</v>
      </c>
      <c r="Q1965" t="s">
        <v>3979</v>
      </c>
      <c r="R1965">
        <v>6500</v>
      </c>
      <c r="S1965">
        <v>6500</v>
      </c>
      <c r="T1965">
        <v>5413</v>
      </c>
      <c r="U1965">
        <v>29</v>
      </c>
      <c r="V1965">
        <v>29</v>
      </c>
      <c r="W1965">
        <v>23</v>
      </c>
      <c r="Y1965" t="s">
        <v>6542</v>
      </c>
      <c r="Z1965" t="s">
        <v>607</v>
      </c>
      <c r="AA1965">
        <v>2.9999999999999997E-4</v>
      </c>
      <c r="AB1965">
        <v>7.4999999999999997E-3</v>
      </c>
      <c r="AC1965">
        <v>1.9E-3</v>
      </c>
      <c r="AD1965" t="s">
        <v>606</v>
      </c>
      <c r="AE1965">
        <v>0.98180000000000001</v>
      </c>
      <c r="AF1965">
        <v>6.8999999999999999E-3</v>
      </c>
      <c r="AG1965">
        <v>5.9999999999999995E-4</v>
      </c>
      <c r="AH1965">
        <v>2.0000000000000001E-4</v>
      </c>
      <c r="AI1965">
        <v>1E-4</v>
      </c>
      <c r="AJ1965">
        <v>1E-4</v>
      </c>
      <c r="AK1965">
        <v>1E-4</v>
      </c>
      <c r="AL1965">
        <v>9.0000000000000006E-5</v>
      </c>
      <c r="AM1965">
        <v>6.9999999999999994E-5</v>
      </c>
      <c r="AN1965">
        <v>1.6000000000000001E-4</v>
      </c>
      <c r="AO1965">
        <v>0</v>
      </c>
      <c r="AP1965">
        <v>0</v>
      </c>
      <c r="AQ1965" t="s">
        <v>606</v>
      </c>
      <c r="AR1965" t="s">
        <v>606</v>
      </c>
      <c r="AS1965" t="s">
        <v>606</v>
      </c>
      <c r="AT1965" t="s">
        <v>606</v>
      </c>
      <c r="AU1965" t="s">
        <v>606</v>
      </c>
      <c r="BK1965">
        <v>1.0000000000000001E-5</v>
      </c>
      <c r="BL1965">
        <v>2.0000000000000002E-5</v>
      </c>
      <c r="BM1965">
        <v>0</v>
      </c>
      <c r="BN1965">
        <v>0</v>
      </c>
      <c r="BO1965">
        <v>0</v>
      </c>
      <c r="BP1965">
        <v>0</v>
      </c>
      <c r="BQ1965">
        <v>0</v>
      </c>
      <c r="BR1965">
        <v>9.0000000000000006E-5</v>
      </c>
      <c r="BS1965">
        <v>1.0000000000000001E-5</v>
      </c>
      <c r="BT1965">
        <v>1.0000000000000001E-5</v>
      </c>
      <c r="BU1965">
        <v>4.0000000000000003E-5</v>
      </c>
      <c r="BV1965">
        <v>0.56599999999999995</v>
      </c>
      <c r="BW1965">
        <v>0.69368960000000002</v>
      </c>
      <c r="BX1965">
        <v>16.399999999999999</v>
      </c>
      <c r="BY1965">
        <v>4593.6000000000004</v>
      </c>
      <c r="BZ1965">
        <v>191.5</v>
      </c>
      <c r="CB1965">
        <v>102.1</v>
      </c>
      <c r="CC1965">
        <v>3.5252481659999999</v>
      </c>
      <c r="CD1965">
        <v>3.522251705</v>
      </c>
      <c r="CE1965">
        <v>207.58</v>
      </c>
      <c r="CF1965" t="s">
        <v>609</v>
      </c>
      <c r="CG1965">
        <v>0</v>
      </c>
      <c r="CH1965" t="s">
        <v>631</v>
      </c>
      <c r="CI1965" t="s">
        <v>5075</v>
      </c>
      <c r="CJ1965" t="s">
        <v>624</v>
      </c>
      <c r="CW1965" t="s">
        <v>6539</v>
      </c>
      <c r="CX1965">
        <v>0</v>
      </c>
      <c r="CY1965" t="s">
        <v>677</v>
      </c>
      <c r="DB1965">
        <v>1</v>
      </c>
    </row>
    <row r="1966" spans="2:106" hidden="1">
      <c r="B1966">
        <v>52717</v>
      </c>
      <c r="C1966" t="s">
        <v>5548</v>
      </c>
      <c r="D1966" t="s">
        <v>592</v>
      </c>
      <c r="E1966" t="s">
        <v>3163</v>
      </c>
      <c r="F1966" t="s">
        <v>594</v>
      </c>
      <c r="G1966" t="s">
        <v>6543</v>
      </c>
      <c r="H1966">
        <v>20254</v>
      </c>
      <c r="I1966" t="s">
        <v>616</v>
      </c>
      <c r="J1966" t="s">
        <v>667</v>
      </c>
      <c r="L1966" t="s">
        <v>874</v>
      </c>
      <c r="N1966" t="s">
        <v>6544</v>
      </c>
      <c r="O1966" t="s">
        <v>6536</v>
      </c>
      <c r="P1966" t="s">
        <v>6545</v>
      </c>
      <c r="Q1966" t="s">
        <v>5350</v>
      </c>
      <c r="R1966">
        <v>4250</v>
      </c>
      <c r="S1966">
        <v>4250</v>
      </c>
      <c r="T1966">
        <v>3385</v>
      </c>
      <c r="U1966">
        <v>31</v>
      </c>
      <c r="V1966">
        <v>31</v>
      </c>
      <c r="W1966">
        <v>22</v>
      </c>
      <c r="Y1966" t="s">
        <v>6546</v>
      </c>
      <c r="Z1966" t="s">
        <v>607</v>
      </c>
      <c r="AA1966">
        <v>1E-4</v>
      </c>
      <c r="AB1966">
        <v>2.3E-3</v>
      </c>
      <c r="AC1966">
        <v>2.41E-2</v>
      </c>
      <c r="AD1966">
        <v>8.3999999999999995E-3</v>
      </c>
      <c r="AE1966">
        <v>0.81410000000000005</v>
      </c>
      <c r="AF1966">
        <v>8.3400000000000002E-2</v>
      </c>
      <c r="AG1966">
        <v>3.61E-2</v>
      </c>
      <c r="AH1966">
        <v>6.4000000000000003E-3</v>
      </c>
      <c r="AI1966">
        <v>1.1299999999999999E-2</v>
      </c>
      <c r="AJ1966">
        <v>3.5999999999999999E-3</v>
      </c>
      <c r="AK1966">
        <v>3.5999999999999999E-3</v>
      </c>
      <c r="AL1966">
        <v>1.7600000000000001E-3</v>
      </c>
      <c r="AM1966">
        <v>3.8000000000000002E-4</v>
      </c>
      <c r="AN1966">
        <v>1.09E-3</v>
      </c>
      <c r="AO1966">
        <v>4.0000000000000003E-5</v>
      </c>
      <c r="AP1966">
        <v>0</v>
      </c>
      <c r="AQ1966" t="s">
        <v>607</v>
      </c>
      <c r="AR1966" t="s">
        <v>606</v>
      </c>
      <c r="AS1966" t="s">
        <v>606</v>
      </c>
      <c r="AT1966" t="s">
        <v>606</v>
      </c>
      <c r="AU1966" t="s">
        <v>606</v>
      </c>
      <c r="BK1966">
        <v>2.7E-4</v>
      </c>
      <c r="BL1966">
        <v>6.9999999999999994E-5</v>
      </c>
      <c r="BM1966">
        <v>2.5000000000000001E-4</v>
      </c>
      <c r="BN1966">
        <v>1.0000000000000001E-5</v>
      </c>
      <c r="BO1966">
        <v>1.0000000000000001E-5</v>
      </c>
      <c r="BP1966">
        <v>4.0000000000000003E-5</v>
      </c>
      <c r="BQ1966">
        <v>0</v>
      </c>
      <c r="BR1966">
        <v>1.2700000000000001E-3</v>
      </c>
      <c r="BS1966">
        <v>4.0999999999999999E-4</v>
      </c>
      <c r="BT1966">
        <v>5.4000000000000001E-4</v>
      </c>
      <c r="BU1966">
        <v>4.6000000000000001E-4</v>
      </c>
      <c r="BV1966">
        <v>0.71699999999999997</v>
      </c>
      <c r="BW1966">
        <v>0.87875519999999996</v>
      </c>
      <c r="BX1966">
        <v>20.7</v>
      </c>
      <c r="BY1966">
        <v>4676.7</v>
      </c>
      <c r="BZ1966">
        <v>218.9</v>
      </c>
      <c r="CB1966">
        <v>96.2</v>
      </c>
      <c r="CC1966">
        <v>3.3215364699999999</v>
      </c>
      <c r="CD1966">
        <v>3.318713164</v>
      </c>
      <c r="CE1966">
        <v>191.63</v>
      </c>
      <c r="CF1966" t="s">
        <v>673</v>
      </c>
      <c r="CG1966">
        <v>8400</v>
      </c>
      <c r="CH1966" t="s">
        <v>674</v>
      </c>
      <c r="CI1966" t="s">
        <v>157</v>
      </c>
      <c r="CJ1966" t="s">
        <v>675</v>
      </c>
      <c r="CW1966" t="s">
        <v>6547</v>
      </c>
      <c r="CX1966">
        <v>7400</v>
      </c>
      <c r="CY1966" t="s">
        <v>677</v>
      </c>
      <c r="DB1966">
        <v>1</v>
      </c>
    </row>
    <row r="1967" spans="2:106" hidden="1">
      <c r="B1967">
        <v>52717</v>
      </c>
      <c r="C1967" t="s">
        <v>5548</v>
      </c>
      <c r="D1967" t="s">
        <v>592</v>
      </c>
      <c r="E1967" t="s">
        <v>3163</v>
      </c>
      <c r="F1967" t="s">
        <v>594</v>
      </c>
      <c r="G1967" t="s">
        <v>6548</v>
      </c>
      <c r="H1967">
        <v>18700</v>
      </c>
      <c r="I1967" t="s">
        <v>616</v>
      </c>
      <c r="J1967" t="s">
        <v>667</v>
      </c>
      <c r="L1967" t="s">
        <v>874</v>
      </c>
      <c r="N1967" t="s">
        <v>6549</v>
      </c>
      <c r="O1967" t="s">
        <v>6550</v>
      </c>
      <c r="P1967" t="s">
        <v>6551</v>
      </c>
      <c r="Q1967" t="s">
        <v>5350</v>
      </c>
      <c r="R1967">
        <v>4700</v>
      </c>
      <c r="S1967">
        <v>4700</v>
      </c>
      <c r="T1967">
        <v>4159</v>
      </c>
      <c r="U1967">
        <v>26</v>
      </c>
      <c r="V1967">
        <v>26</v>
      </c>
      <c r="W1967">
        <v>23</v>
      </c>
      <c r="Y1967" t="s">
        <v>5933</v>
      </c>
      <c r="Z1967" t="s">
        <v>607</v>
      </c>
      <c r="AA1967">
        <v>1E-4</v>
      </c>
      <c r="AB1967">
        <v>2.5000000000000001E-3</v>
      </c>
      <c r="AC1967">
        <v>2.5700000000000001E-2</v>
      </c>
      <c r="AD1967">
        <v>1.04E-2</v>
      </c>
      <c r="AE1967">
        <v>0.81740000000000002</v>
      </c>
      <c r="AF1967">
        <v>8.2400000000000001E-2</v>
      </c>
      <c r="AG1967">
        <v>3.4099999999999998E-2</v>
      </c>
      <c r="AH1967">
        <v>5.7000000000000002E-3</v>
      </c>
      <c r="AI1967">
        <v>1.06E-2</v>
      </c>
      <c r="AJ1967">
        <v>3.0999999999999999E-3</v>
      </c>
      <c r="AK1967">
        <v>3.0999999999999999E-3</v>
      </c>
      <c r="AL1967">
        <v>1.47E-3</v>
      </c>
      <c r="AM1967">
        <v>3.6999999999999999E-4</v>
      </c>
      <c r="AN1967">
        <v>6.6E-4</v>
      </c>
      <c r="AO1967">
        <v>6.0000000000000002E-5</v>
      </c>
      <c r="AP1967">
        <v>0</v>
      </c>
      <c r="AQ1967" t="s">
        <v>607</v>
      </c>
      <c r="AR1967" t="s">
        <v>606</v>
      </c>
      <c r="AS1967" t="s">
        <v>606</v>
      </c>
      <c r="AT1967" t="s">
        <v>606</v>
      </c>
      <c r="AU1967" t="s">
        <v>606</v>
      </c>
      <c r="BK1967">
        <v>1.6000000000000001E-4</v>
      </c>
      <c r="BL1967">
        <v>6.0000000000000002E-5</v>
      </c>
      <c r="BM1967">
        <v>1.7000000000000001E-4</v>
      </c>
      <c r="BN1967">
        <v>1.0000000000000001E-5</v>
      </c>
      <c r="BO1967">
        <v>1.0000000000000001E-5</v>
      </c>
      <c r="BP1967">
        <v>2.0000000000000002E-5</v>
      </c>
      <c r="BQ1967">
        <v>0</v>
      </c>
      <c r="BR1967">
        <v>9.7000000000000005E-4</v>
      </c>
      <c r="BS1967">
        <v>2.9999999999999997E-4</v>
      </c>
      <c r="BT1967">
        <v>3.6999999999999999E-4</v>
      </c>
      <c r="BU1967">
        <v>2.7E-4</v>
      </c>
      <c r="BV1967">
        <v>0.70899999999999996</v>
      </c>
      <c r="BW1967">
        <v>0.86895040000000001</v>
      </c>
      <c r="BX1967">
        <v>20.5</v>
      </c>
      <c r="BY1967">
        <v>4695.3</v>
      </c>
      <c r="BZ1967">
        <v>217.8</v>
      </c>
      <c r="CB1967">
        <v>96.1</v>
      </c>
      <c r="CC1967">
        <v>3.318083729</v>
      </c>
      <c r="CD1967">
        <v>3.3152633580000002</v>
      </c>
      <c r="CE1967">
        <v>191.66</v>
      </c>
      <c r="CF1967" t="s">
        <v>673</v>
      </c>
      <c r="CG1967">
        <v>10400</v>
      </c>
      <c r="CH1967" t="s">
        <v>674</v>
      </c>
      <c r="CI1967" t="s">
        <v>157</v>
      </c>
      <c r="CJ1967" t="s">
        <v>675</v>
      </c>
      <c r="CW1967" t="s">
        <v>6552</v>
      </c>
      <c r="CX1967">
        <v>9900</v>
      </c>
      <c r="CY1967" t="s">
        <v>677</v>
      </c>
      <c r="DB1967" t="s">
        <v>1634</v>
      </c>
    </row>
    <row r="1968" spans="2:106" hidden="1">
      <c r="B1968">
        <v>91322</v>
      </c>
      <c r="C1968" t="s">
        <v>6553</v>
      </c>
      <c r="D1968" t="s">
        <v>592</v>
      </c>
      <c r="E1968" t="s">
        <v>3163</v>
      </c>
      <c r="F1968" t="s">
        <v>594</v>
      </c>
      <c r="G1968" t="s">
        <v>6554</v>
      </c>
      <c r="H1968">
        <v>14705</v>
      </c>
      <c r="I1968" t="s">
        <v>597</v>
      </c>
      <c r="J1968" t="s">
        <v>6555</v>
      </c>
      <c r="K1968">
        <v>27437</v>
      </c>
      <c r="L1968" t="s">
        <v>638</v>
      </c>
      <c r="M1968" t="s">
        <v>4978</v>
      </c>
      <c r="N1968" t="s">
        <v>6556</v>
      </c>
      <c r="O1968" t="s">
        <v>6551</v>
      </c>
      <c r="P1968" t="s">
        <v>6557</v>
      </c>
      <c r="Q1968" t="s">
        <v>5735</v>
      </c>
      <c r="R1968">
        <v>3600</v>
      </c>
      <c r="S1968">
        <v>3600</v>
      </c>
      <c r="T1968">
        <v>2964</v>
      </c>
      <c r="U1968">
        <v>18</v>
      </c>
      <c r="V1968">
        <v>18</v>
      </c>
      <c r="W1968">
        <v>22</v>
      </c>
      <c r="Y1968" t="s">
        <v>6558</v>
      </c>
      <c r="Z1968">
        <v>1.1000000000000001E-3</v>
      </c>
      <c r="AA1968">
        <v>2.9999999999999997E-4</v>
      </c>
      <c r="AB1968">
        <v>6.4999999999999997E-3</v>
      </c>
      <c r="AC1968">
        <v>1.9199999999999998E-2</v>
      </c>
      <c r="AD1968" t="s">
        <v>606</v>
      </c>
      <c r="AE1968">
        <v>0.96809999999999996</v>
      </c>
      <c r="AF1968">
        <v>4.7000000000000002E-3</v>
      </c>
      <c r="AG1968">
        <v>1E-4</v>
      </c>
      <c r="AH1968" t="s">
        <v>606</v>
      </c>
      <c r="AI1968" t="s">
        <v>607</v>
      </c>
      <c r="AJ1968" t="s">
        <v>607</v>
      </c>
      <c r="AK1968" t="s">
        <v>607</v>
      </c>
      <c r="AL1968">
        <v>0</v>
      </c>
      <c r="AM1968">
        <v>0</v>
      </c>
      <c r="AN1968">
        <v>0</v>
      </c>
      <c r="AO1968">
        <v>0</v>
      </c>
      <c r="AP1968">
        <v>0</v>
      </c>
      <c r="BK1968">
        <v>0</v>
      </c>
      <c r="BL1968">
        <v>0</v>
      </c>
      <c r="BM1968">
        <v>0</v>
      </c>
      <c r="BN1968">
        <v>0</v>
      </c>
      <c r="BO1968">
        <v>0</v>
      </c>
      <c r="BP1968">
        <v>0</v>
      </c>
      <c r="BQ1968">
        <v>0</v>
      </c>
      <c r="BR1968">
        <v>0</v>
      </c>
      <c r="BS1968">
        <v>0</v>
      </c>
      <c r="BT1968">
        <v>0</v>
      </c>
      <c r="BU1968">
        <v>0</v>
      </c>
      <c r="BV1968">
        <v>0.57799999999999996</v>
      </c>
      <c r="BW1968">
        <v>0.70839680000000005</v>
      </c>
      <c r="BX1968">
        <v>16.7</v>
      </c>
      <c r="BY1968">
        <v>4640.8</v>
      </c>
      <c r="BZ1968">
        <v>192.7</v>
      </c>
      <c r="CB1968">
        <v>103.3</v>
      </c>
      <c r="CC1968">
        <v>3.5666810529999999</v>
      </c>
      <c r="CD1968">
        <v>3.5636493740000001</v>
      </c>
      <c r="CE1968">
        <v>209.81</v>
      </c>
      <c r="CF1968" t="s">
        <v>609</v>
      </c>
      <c r="CG1968">
        <v>0</v>
      </c>
      <c r="CH1968" t="s">
        <v>5632</v>
      </c>
      <c r="CJ1968" t="s">
        <v>5530</v>
      </c>
      <c r="CW1968" t="s">
        <v>6559</v>
      </c>
      <c r="CX1968">
        <v>0</v>
      </c>
      <c r="CY1968" t="s">
        <v>677</v>
      </c>
      <c r="DB1968" t="s">
        <v>1634</v>
      </c>
    </row>
    <row r="1969" spans="1:106" hidden="1">
      <c r="B1969">
        <v>91317</v>
      </c>
      <c r="C1969" t="s">
        <v>6268</v>
      </c>
      <c r="D1969" t="s">
        <v>592</v>
      </c>
      <c r="E1969" t="s">
        <v>3163</v>
      </c>
      <c r="F1969" t="s">
        <v>594</v>
      </c>
      <c r="G1969" t="s">
        <v>6560</v>
      </c>
      <c r="H1969">
        <v>14124</v>
      </c>
      <c r="I1969" t="s">
        <v>597</v>
      </c>
      <c r="J1969" t="s">
        <v>6270</v>
      </c>
      <c r="K1969">
        <v>27678</v>
      </c>
      <c r="L1969" t="s">
        <v>638</v>
      </c>
      <c r="M1969" t="s">
        <v>4900</v>
      </c>
      <c r="N1969" t="s">
        <v>6556</v>
      </c>
      <c r="O1969" t="s">
        <v>6551</v>
      </c>
      <c r="P1969" t="s">
        <v>6561</v>
      </c>
      <c r="Q1969" t="s">
        <v>723</v>
      </c>
      <c r="R1969">
        <v>1000</v>
      </c>
      <c r="S1969">
        <v>1000</v>
      </c>
      <c r="T1969">
        <v>942</v>
      </c>
      <c r="U1969">
        <v>29</v>
      </c>
      <c r="V1969">
        <v>29</v>
      </c>
      <c r="W1969">
        <v>23</v>
      </c>
      <c r="Z1969" t="s">
        <v>607</v>
      </c>
      <c r="AA1969">
        <v>2.0000000000000001E-4</v>
      </c>
      <c r="AB1969">
        <v>5.4999999999999997E-3</v>
      </c>
      <c r="AC1969">
        <v>5.0500000000000003E-2</v>
      </c>
      <c r="AD1969">
        <v>1E-4</v>
      </c>
      <c r="AE1969">
        <v>0.93730000000000002</v>
      </c>
      <c r="AF1969">
        <v>6.1999999999999998E-3</v>
      </c>
      <c r="AG1969">
        <v>2.0000000000000001E-4</v>
      </c>
      <c r="AH1969" t="s">
        <v>607</v>
      </c>
      <c r="AI1969" t="s">
        <v>607</v>
      </c>
      <c r="AJ1969" t="s">
        <v>606</v>
      </c>
      <c r="AK1969" t="s">
        <v>606</v>
      </c>
      <c r="AL1969">
        <v>0</v>
      </c>
      <c r="AM1969">
        <v>0</v>
      </c>
      <c r="AN1969">
        <v>0</v>
      </c>
      <c r="AO1969">
        <v>0</v>
      </c>
      <c r="AP1969">
        <v>0</v>
      </c>
      <c r="BK1969">
        <v>0</v>
      </c>
      <c r="BL1969">
        <v>0</v>
      </c>
      <c r="BM1969">
        <v>0</v>
      </c>
      <c r="BN1969">
        <v>0</v>
      </c>
      <c r="BO1969">
        <v>0</v>
      </c>
      <c r="BP1969">
        <v>0</v>
      </c>
      <c r="BQ1969">
        <v>0</v>
      </c>
      <c r="BR1969">
        <v>0</v>
      </c>
      <c r="BS1969">
        <v>0</v>
      </c>
      <c r="BT1969">
        <v>0</v>
      </c>
      <c r="BU1969">
        <v>0</v>
      </c>
      <c r="BV1969">
        <v>0.60899999999999999</v>
      </c>
      <c r="BW1969">
        <v>0.74639040000000001</v>
      </c>
      <c r="BX1969">
        <v>17.600000000000001</v>
      </c>
      <c r="BY1969">
        <v>4733.5</v>
      </c>
      <c r="BZ1969">
        <v>196.7</v>
      </c>
      <c r="CB1969">
        <v>106.3</v>
      </c>
      <c r="CC1969">
        <v>3.670263271</v>
      </c>
      <c r="CD1969">
        <v>3.6671435479999999</v>
      </c>
      <c r="CE1969">
        <v>207.11</v>
      </c>
      <c r="CF1969" t="s">
        <v>609</v>
      </c>
      <c r="CG1969">
        <v>60</v>
      </c>
      <c r="CH1969" t="s">
        <v>6275</v>
      </c>
      <c r="CJ1969" t="s">
        <v>6276</v>
      </c>
      <c r="CU1969">
        <v>461.2</v>
      </c>
      <c r="CV1969">
        <v>452.9</v>
      </c>
      <c r="CW1969" t="s">
        <v>6559</v>
      </c>
      <c r="CX1969">
        <v>0</v>
      </c>
      <c r="CY1969" t="s">
        <v>677</v>
      </c>
      <c r="DB1969" t="s">
        <v>1634</v>
      </c>
    </row>
    <row r="1970" spans="1:106" hidden="1">
      <c r="A1970" t="str">
        <f t="shared" ref="A1970:A1979" si="27">2&amp;J1970</f>
        <v>200/C-002-E/094-A-14/00</v>
      </c>
      <c r="B1970">
        <v>52694</v>
      </c>
      <c r="C1970" t="s">
        <v>3903</v>
      </c>
      <c r="D1970" t="s">
        <v>592</v>
      </c>
      <c r="E1970" t="s">
        <v>3163</v>
      </c>
      <c r="F1970" t="s">
        <v>594</v>
      </c>
      <c r="G1970" t="s">
        <v>6562</v>
      </c>
      <c r="H1970">
        <v>12203</v>
      </c>
      <c r="I1970" t="s">
        <v>597</v>
      </c>
      <c r="J1970" t="s">
        <v>3088</v>
      </c>
      <c r="K1970">
        <v>239</v>
      </c>
      <c r="L1970" t="s">
        <v>864</v>
      </c>
      <c r="M1970" t="s">
        <v>3894</v>
      </c>
      <c r="N1970" t="s">
        <v>6563</v>
      </c>
      <c r="O1970" t="s">
        <v>6564</v>
      </c>
      <c r="P1970" t="s">
        <v>6565</v>
      </c>
      <c r="Q1970" t="s">
        <v>642</v>
      </c>
      <c r="R1970">
        <v>390</v>
      </c>
      <c r="S1970">
        <v>390</v>
      </c>
      <c r="T1970">
        <v>382</v>
      </c>
      <c r="U1970">
        <v>28</v>
      </c>
      <c r="V1970">
        <v>28</v>
      </c>
      <c r="W1970">
        <v>24</v>
      </c>
      <c r="Z1970" t="s">
        <v>607</v>
      </c>
      <c r="AA1970">
        <v>1E-4</v>
      </c>
      <c r="AB1970">
        <v>3.5999999999999999E-3</v>
      </c>
      <c r="AC1970">
        <v>2.3900000000000001E-2</v>
      </c>
      <c r="AD1970">
        <v>9.1999999999999998E-3</v>
      </c>
      <c r="AE1970">
        <v>0.81540000000000001</v>
      </c>
      <c r="AF1970">
        <v>8.5199999999999998E-2</v>
      </c>
      <c r="AG1970">
        <v>3.4700000000000002E-2</v>
      </c>
      <c r="AH1970">
        <v>5.4000000000000003E-3</v>
      </c>
      <c r="AI1970">
        <v>9.5999999999999992E-3</v>
      </c>
      <c r="AJ1970">
        <v>2.7000000000000001E-3</v>
      </c>
      <c r="AK1970">
        <v>2.7000000000000001E-3</v>
      </c>
      <c r="AL1970">
        <v>2.5000000000000001E-3</v>
      </c>
      <c r="AM1970">
        <v>5.0000000000000001E-3</v>
      </c>
      <c r="AN1970">
        <v>0</v>
      </c>
      <c r="AO1970">
        <v>0</v>
      </c>
      <c r="AP1970">
        <v>0</v>
      </c>
      <c r="BK1970">
        <v>0</v>
      </c>
      <c r="BL1970">
        <v>0</v>
      </c>
      <c r="BM1970">
        <v>0</v>
      </c>
      <c r="BN1970">
        <v>0</v>
      </c>
      <c r="BO1970">
        <v>0</v>
      </c>
      <c r="BP1970">
        <v>0</v>
      </c>
      <c r="BQ1970">
        <v>0</v>
      </c>
      <c r="BR1970">
        <v>0</v>
      </c>
      <c r="BS1970">
        <v>0</v>
      </c>
      <c r="BT1970">
        <v>0</v>
      </c>
      <c r="BU1970">
        <v>0</v>
      </c>
      <c r="BV1970">
        <v>0.71399999999999997</v>
      </c>
      <c r="BW1970">
        <v>0.87507840000000003</v>
      </c>
      <c r="BX1970">
        <v>20.6</v>
      </c>
      <c r="BY1970">
        <v>4682.2</v>
      </c>
      <c r="BZ1970">
        <v>218.3</v>
      </c>
      <c r="CB1970">
        <v>99.7</v>
      </c>
      <c r="CC1970">
        <v>3.4423823910000002</v>
      </c>
      <c r="CD1970">
        <v>3.4394563659999999</v>
      </c>
      <c r="CE1970">
        <v>198.2</v>
      </c>
      <c r="CF1970" t="s">
        <v>673</v>
      </c>
      <c r="CG1970">
        <v>9200</v>
      </c>
      <c r="CH1970" t="s">
        <v>5418</v>
      </c>
      <c r="CJ1970" t="s">
        <v>3090</v>
      </c>
      <c r="CU1970">
        <v>776.4</v>
      </c>
      <c r="CV1970">
        <v>772.6</v>
      </c>
      <c r="CW1970" t="s">
        <v>6566</v>
      </c>
      <c r="CX1970">
        <v>4200</v>
      </c>
      <c r="CY1970" t="s">
        <v>677</v>
      </c>
      <c r="DB1970" t="s">
        <v>1634</v>
      </c>
    </row>
    <row r="1971" spans="1:106" hidden="1">
      <c r="A1971" t="str">
        <f t="shared" si="27"/>
        <v>200/D-004-E/094-A-14/00</v>
      </c>
      <c r="B1971">
        <v>52702</v>
      </c>
      <c r="C1971" t="s">
        <v>3905</v>
      </c>
      <c r="D1971" t="s">
        <v>592</v>
      </c>
      <c r="E1971" t="s">
        <v>3163</v>
      </c>
      <c r="F1971" t="s">
        <v>594</v>
      </c>
      <c r="G1971" t="s">
        <v>6567</v>
      </c>
      <c r="H1971">
        <v>12253</v>
      </c>
      <c r="I1971" t="s">
        <v>597</v>
      </c>
      <c r="J1971" t="s">
        <v>3907</v>
      </c>
      <c r="K1971">
        <v>5754</v>
      </c>
      <c r="L1971" t="s">
        <v>874</v>
      </c>
      <c r="M1971" t="s">
        <v>3894</v>
      </c>
      <c r="N1971" t="s">
        <v>6563</v>
      </c>
      <c r="O1971" t="s">
        <v>6564</v>
      </c>
      <c r="P1971" t="s">
        <v>6568</v>
      </c>
      <c r="Q1971" t="s">
        <v>642</v>
      </c>
      <c r="R1971">
        <v>200</v>
      </c>
      <c r="S1971">
        <v>200</v>
      </c>
      <c r="T1971">
        <v>216</v>
      </c>
      <c r="U1971">
        <v>19</v>
      </c>
      <c r="V1971">
        <v>19</v>
      </c>
      <c r="W1971">
        <v>24</v>
      </c>
      <c r="Z1971" t="s">
        <v>607</v>
      </c>
      <c r="AA1971">
        <v>1E-4</v>
      </c>
      <c r="AB1971">
        <v>4.0000000000000001E-3</v>
      </c>
      <c r="AC1971">
        <v>2.41E-2</v>
      </c>
      <c r="AD1971">
        <v>6.8999999999999999E-3</v>
      </c>
      <c r="AE1971">
        <v>0.83099999999999996</v>
      </c>
      <c r="AF1971">
        <v>7.5999999999999998E-2</v>
      </c>
      <c r="AG1971">
        <v>2.9100000000000001E-2</v>
      </c>
      <c r="AH1971">
        <v>5.1999999999999998E-3</v>
      </c>
      <c r="AI1971">
        <v>9.1000000000000004E-3</v>
      </c>
      <c r="AJ1971">
        <v>3.2000000000000002E-3</v>
      </c>
      <c r="AK1971">
        <v>3.2000000000000002E-3</v>
      </c>
      <c r="AL1971">
        <v>3.2000000000000002E-3</v>
      </c>
      <c r="AM1971">
        <v>4.8999999999999998E-3</v>
      </c>
      <c r="AN1971">
        <v>0</v>
      </c>
      <c r="AO1971">
        <v>0</v>
      </c>
      <c r="AP1971">
        <v>0</v>
      </c>
      <c r="BK1971">
        <v>0</v>
      </c>
      <c r="BL1971">
        <v>0</v>
      </c>
      <c r="BM1971">
        <v>0</v>
      </c>
      <c r="BN1971">
        <v>0</v>
      </c>
      <c r="BO1971">
        <v>0</v>
      </c>
      <c r="BP1971">
        <v>0</v>
      </c>
      <c r="BQ1971">
        <v>0</v>
      </c>
      <c r="BR1971">
        <v>0</v>
      </c>
      <c r="BS1971">
        <v>0</v>
      </c>
      <c r="BT1971">
        <v>0</v>
      </c>
      <c r="BU1971">
        <v>0</v>
      </c>
      <c r="BV1971">
        <v>0.70599999999999996</v>
      </c>
      <c r="BW1971">
        <v>0.86527359999999998</v>
      </c>
      <c r="BX1971">
        <v>20.399999999999999</v>
      </c>
      <c r="BY1971">
        <v>4669.6000000000004</v>
      </c>
      <c r="BZ1971">
        <v>216.1</v>
      </c>
      <c r="CB1971">
        <v>99.6</v>
      </c>
      <c r="CC1971">
        <v>3.4389296499999999</v>
      </c>
      <c r="CD1971">
        <v>3.43600656</v>
      </c>
      <c r="CE1971">
        <v>198.47</v>
      </c>
      <c r="CF1971" t="s">
        <v>673</v>
      </c>
      <c r="CG1971">
        <v>6900</v>
      </c>
      <c r="CH1971" t="s">
        <v>5428</v>
      </c>
      <c r="CJ1971" t="s">
        <v>3909</v>
      </c>
      <c r="CL1971">
        <v>1135.5</v>
      </c>
      <c r="CM1971">
        <v>1158</v>
      </c>
      <c r="CU1971">
        <v>770.4</v>
      </c>
      <c r="CV1971">
        <v>766</v>
      </c>
      <c r="CW1971" t="s">
        <v>6566</v>
      </c>
      <c r="CX1971">
        <v>3300</v>
      </c>
      <c r="CY1971" t="s">
        <v>677</v>
      </c>
      <c r="DB1971" t="s">
        <v>1634</v>
      </c>
    </row>
    <row r="1972" spans="1:106" hidden="1">
      <c r="A1972" t="str">
        <f t="shared" si="27"/>
        <v>200/A-013-E/094-A-14/00</v>
      </c>
      <c r="B1972">
        <v>52727</v>
      </c>
      <c r="C1972" t="s">
        <v>5762</v>
      </c>
      <c r="D1972" t="s">
        <v>592</v>
      </c>
      <c r="E1972" t="s">
        <v>3163</v>
      </c>
      <c r="F1972" t="s">
        <v>594</v>
      </c>
      <c r="G1972" t="s">
        <v>6569</v>
      </c>
      <c r="H1972">
        <v>19605</v>
      </c>
      <c r="I1972" t="s">
        <v>597</v>
      </c>
      <c r="J1972" t="s">
        <v>5414</v>
      </c>
      <c r="K1972">
        <v>8889</v>
      </c>
      <c r="L1972" t="s">
        <v>864</v>
      </c>
      <c r="M1972" t="s">
        <v>3888</v>
      </c>
      <c r="N1972" t="s">
        <v>6563</v>
      </c>
      <c r="O1972" t="s">
        <v>6564</v>
      </c>
      <c r="P1972" t="s">
        <v>6565</v>
      </c>
      <c r="Q1972" t="s">
        <v>642</v>
      </c>
      <c r="R1972">
        <v>220</v>
      </c>
      <c r="S1972">
        <v>220</v>
      </c>
      <c r="T1972">
        <v>222</v>
      </c>
      <c r="U1972">
        <v>25</v>
      </c>
      <c r="V1972">
        <v>25</v>
      </c>
      <c r="W1972">
        <v>23</v>
      </c>
      <c r="Z1972" t="s">
        <v>607</v>
      </c>
      <c r="AA1972">
        <v>1E-4</v>
      </c>
      <c r="AB1972">
        <v>3.8E-3</v>
      </c>
      <c r="AC1972">
        <v>3.7600000000000001E-2</v>
      </c>
      <c r="AD1972">
        <v>2.8500000000000001E-2</v>
      </c>
      <c r="AE1972">
        <v>0.80779999999999996</v>
      </c>
      <c r="AF1972">
        <v>7.5600000000000001E-2</v>
      </c>
      <c r="AG1972">
        <v>2.5000000000000001E-2</v>
      </c>
      <c r="AH1972">
        <v>4.1999999999999997E-3</v>
      </c>
      <c r="AI1972">
        <v>8.2000000000000007E-3</v>
      </c>
      <c r="AJ1972">
        <v>2.5000000000000001E-3</v>
      </c>
      <c r="AK1972">
        <v>2.5000000000000001E-3</v>
      </c>
      <c r="AL1972">
        <v>2E-3</v>
      </c>
      <c r="AM1972">
        <v>2.2000000000000001E-3</v>
      </c>
      <c r="AN1972">
        <v>0</v>
      </c>
      <c r="AO1972">
        <v>0</v>
      </c>
      <c r="AP1972">
        <v>0</v>
      </c>
      <c r="BK1972">
        <v>0</v>
      </c>
      <c r="BL1972">
        <v>0</v>
      </c>
      <c r="BM1972">
        <v>0</v>
      </c>
      <c r="BN1972">
        <v>0</v>
      </c>
      <c r="BO1972">
        <v>0</v>
      </c>
      <c r="BP1972">
        <v>0</v>
      </c>
      <c r="BQ1972">
        <v>0</v>
      </c>
      <c r="BR1972">
        <v>0</v>
      </c>
      <c r="BS1972">
        <v>0</v>
      </c>
      <c r="BT1972">
        <v>0</v>
      </c>
      <c r="BU1972">
        <v>0</v>
      </c>
      <c r="BV1972">
        <v>0.71099999999999997</v>
      </c>
      <c r="BW1972">
        <v>0.8714016</v>
      </c>
      <c r="BX1972">
        <v>20.5</v>
      </c>
      <c r="BY1972">
        <v>4812.6000000000004</v>
      </c>
      <c r="BZ1972">
        <v>218.6</v>
      </c>
      <c r="CB1972">
        <v>100.7</v>
      </c>
      <c r="CC1972">
        <v>3.4769097969999998</v>
      </c>
      <c r="CD1972">
        <v>3.473954424</v>
      </c>
      <c r="CE1972">
        <v>201.61</v>
      </c>
      <c r="CF1972" t="s">
        <v>673</v>
      </c>
      <c r="CG1972">
        <v>28500</v>
      </c>
      <c r="CH1972" t="s">
        <v>5415</v>
      </c>
      <c r="CJ1972" t="s">
        <v>6119</v>
      </c>
      <c r="CL1972">
        <v>1240</v>
      </c>
      <c r="CM1972">
        <v>2100</v>
      </c>
      <c r="CU1972">
        <v>789.8</v>
      </c>
      <c r="CV1972">
        <v>786</v>
      </c>
      <c r="CW1972" t="s">
        <v>6566</v>
      </c>
      <c r="CX1972">
        <v>25800</v>
      </c>
      <c r="CY1972" t="s">
        <v>677</v>
      </c>
      <c r="DB1972" t="s">
        <v>1634</v>
      </c>
    </row>
    <row r="1973" spans="1:106" hidden="1">
      <c r="A1973" t="str">
        <f t="shared" si="27"/>
        <v>200/B-091-D/094-A-14/00</v>
      </c>
      <c r="B1973">
        <v>52691</v>
      </c>
      <c r="C1973" t="s">
        <v>3918</v>
      </c>
      <c r="D1973" t="s">
        <v>592</v>
      </c>
      <c r="E1973" t="s">
        <v>3163</v>
      </c>
      <c r="F1973" t="s">
        <v>594</v>
      </c>
      <c r="G1973" t="s">
        <v>6570</v>
      </c>
      <c r="H1973">
        <v>16300</v>
      </c>
      <c r="I1973" t="s">
        <v>597</v>
      </c>
      <c r="J1973" t="s">
        <v>3920</v>
      </c>
      <c r="K1973">
        <v>255</v>
      </c>
      <c r="L1973" t="s">
        <v>864</v>
      </c>
      <c r="M1973" t="s">
        <v>3894</v>
      </c>
      <c r="N1973" t="s">
        <v>6563</v>
      </c>
      <c r="O1973" t="s">
        <v>6564</v>
      </c>
      <c r="P1973" t="s">
        <v>6565</v>
      </c>
      <c r="Q1973" t="s">
        <v>642</v>
      </c>
      <c r="R1973">
        <v>120</v>
      </c>
      <c r="S1973">
        <v>120</v>
      </c>
      <c r="T1973">
        <v>134</v>
      </c>
      <c r="U1973">
        <v>30</v>
      </c>
      <c r="V1973">
        <v>30</v>
      </c>
      <c r="W1973">
        <v>22</v>
      </c>
      <c r="Z1973" t="s">
        <v>607</v>
      </c>
      <c r="AA1973">
        <v>1E-4</v>
      </c>
      <c r="AB1973">
        <v>4.0000000000000001E-3</v>
      </c>
      <c r="AC1973">
        <v>2.5499999999999998E-2</v>
      </c>
      <c r="AD1973">
        <v>1.0500000000000001E-2</v>
      </c>
      <c r="AE1973">
        <v>0.79559999999999997</v>
      </c>
      <c r="AF1973">
        <v>8.8499999999999995E-2</v>
      </c>
      <c r="AG1973">
        <v>3.8300000000000001E-2</v>
      </c>
      <c r="AH1973">
        <v>6.6E-3</v>
      </c>
      <c r="AI1973">
        <v>1.24E-2</v>
      </c>
      <c r="AJ1973">
        <v>4.3E-3</v>
      </c>
      <c r="AK1973">
        <v>4.4000000000000003E-3</v>
      </c>
      <c r="AL1973">
        <v>4.1999999999999997E-3</v>
      </c>
      <c r="AM1973">
        <v>5.5999999999999999E-3</v>
      </c>
      <c r="AN1973">
        <v>0</v>
      </c>
      <c r="AO1973">
        <v>0</v>
      </c>
      <c r="AP1973">
        <v>0</v>
      </c>
      <c r="BK1973">
        <v>0</v>
      </c>
      <c r="BL1973">
        <v>0</v>
      </c>
      <c r="BM1973">
        <v>0</v>
      </c>
      <c r="BN1973">
        <v>0</v>
      </c>
      <c r="BO1973">
        <v>0</v>
      </c>
      <c r="BP1973">
        <v>0</v>
      </c>
      <c r="BQ1973">
        <v>0</v>
      </c>
      <c r="BR1973">
        <v>0</v>
      </c>
      <c r="BS1973">
        <v>0</v>
      </c>
      <c r="BT1973">
        <v>0</v>
      </c>
      <c r="BU1973">
        <v>0</v>
      </c>
      <c r="BV1973">
        <v>0.73899999999999999</v>
      </c>
      <c r="BW1973">
        <v>0.90571840000000003</v>
      </c>
      <c r="BX1973">
        <v>21.3</v>
      </c>
      <c r="BY1973">
        <v>4681</v>
      </c>
      <c r="BZ1973">
        <v>222.3</v>
      </c>
      <c r="CB1973">
        <v>95.2</v>
      </c>
      <c r="CC1973">
        <v>3.2870090630000002</v>
      </c>
      <c r="CD1973">
        <v>3.284215106</v>
      </c>
      <c r="CE1973">
        <v>189.9</v>
      </c>
      <c r="CF1973" t="s">
        <v>673</v>
      </c>
      <c r="CG1973">
        <v>10500</v>
      </c>
      <c r="CH1973" t="s">
        <v>5426</v>
      </c>
      <c r="CJ1973" t="s">
        <v>3922</v>
      </c>
      <c r="CL1973">
        <v>1137.8</v>
      </c>
      <c r="CM1973">
        <v>1157.3</v>
      </c>
      <c r="CU1973">
        <v>787.6</v>
      </c>
      <c r="CV1973">
        <v>783.3</v>
      </c>
      <c r="CW1973" t="s">
        <v>6566</v>
      </c>
      <c r="CX1973">
        <v>5800</v>
      </c>
      <c r="CY1973" t="s">
        <v>677</v>
      </c>
      <c r="DB1973" t="s">
        <v>1634</v>
      </c>
    </row>
    <row r="1974" spans="1:106" hidden="1">
      <c r="A1974" t="str">
        <f t="shared" si="27"/>
        <v>200/D-089-C/094-A-14/00</v>
      </c>
      <c r="B1974">
        <v>52714</v>
      </c>
      <c r="C1974" t="s">
        <v>3910</v>
      </c>
      <c r="D1974" t="s">
        <v>592</v>
      </c>
      <c r="E1974" t="s">
        <v>3163</v>
      </c>
      <c r="F1974" t="s">
        <v>594</v>
      </c>
      <c r="G1974" t="s">
        <v>6571</v>
      </c>
      <c r="H1974">
        <v>17010</v>
      </c>
      <c r="I1974" t="s">
        <v>597</v>
      </c>
      <c r="J1974" t="s">
        <v>3912</v>
      </c>
      <c r="K1974">
        <v>268</v>
      </c>
      <c r="L1974" t="s">
        <v>874</v>
      </c>
      <c r="M1974" t="s">
        <v>3894</v>
      </c>
      <c r="N1974" t="s">
        <v>6563</v>
      </c>
      <c r="O1974" t="s">
        <v>6564</v>
      </c>
      <c r="P1974" t="s">
        <v>6565</v>
      </c>
      <c r="Q1974" t="s">
        <v>642</v>
      </c>
      <c r="R1974">
        <v>130</v>
      </c>
      <c r="S1974">
        <v>130</v>
      </c>
      <c r="T1974">
        <v>171</v>
      </c>
      <c r="U1974">
        <v>20</v>
      </c>
      <c r="V1974">
        <v>20</v>
      </c>
      <c r="W1974">
        <v>22</v>
      </c>
      <c r="Z1974" t="s">
        <v>607</v>
      </c>
      <c r="AA1974">
        <v>1E-4</v>
      </c>
      <c r="AB1974">
        <v>4.1000000000000003E-3</v>
      </c>
      <c r="AC1974">
        <v>2.1899999999999999E-2</v>
      </c>
      <c r="AD1974">
        <v>1.18E-2</v>
      </c>
      <c r="AE1974">
        <v>0.82110000000000005</v>
      </c>
      <c r="AF1974">
        <v>8.0100000000000005E-2</v>
      </c>
      <c r="AG1974">
        <v>3.3399999999999999E-2</v>
      </c>
      <c r="AH1974">
        <v>5.3E-3</v>
      </c>
      <c r="AI1974">
        <v>9.7999999999999997E-3</v>
      </c>
      <c r="AJ1974">
        <v>3.2000000000000002E-3</v>
      </c>
      <c r="AK1974">
        <v>3.2000000000000002E-3</v>
      </c>
      <c r="AL1974">
        <v>2.8E-3</v>
      </c>
      <c r="AM1974">
        <v>3.2000000000000002E-3</v>
      </c>
      <c r="AN1974">
        <v>0</v>
      </c>
      <c r="AO1974">
        <v>0</v>
      </c>
      <c r="AP1974">
        <v>0</v>
      </c>
      <c r="BK1974">
        <v>0</v>
      </c>
      <c r="BL1974">
        <v>0</v>
      </c>
      <c r="BM1974">
        <v>0</v>
      </c>
      <c r="BN1974">
        <v>0</v>
      </c>
      <c r="BO1974">
        <v>0</v>
      </c>
      <c r="BP1974">
        <v>0</v>
      </c>
      <c r="BQ1974">
        <v>0</v>
      </c>
      <c r="BR1974">
        <v>0</v>
      </c>
      <c r="BS1974">
        <v>0</v>
      </c>
      <c r="BT1974">
        <v>0</v>
      </c>
      <c r="BU1974">
        <v>0</v>
      </c>
      <c r="BV1974">
        <v>0.70599999999999996</v>
      </c>
      <c r="BW1974">
        <v>0.86527359999999998</v>
      </c>
      <c r="BX1974">
        <v>20.399999999999999</v>
      </c>
      <c r="BY1974">
        <v>4688</v>
      </c>
      <c r="BZ1974">
        <v>217.3</v>
      </c>
      <c r="CB1974">
        <v>95.3</v>
      </c>
      <c r="CC1974">
        <v>3.290461804</v>
      </c>
      <c r="CD1974">
        <v>3.2876649119999999</v>
      </c>
      <c r="CE1974">
        <v>189.23</v>
      </c>
      <c r="CF1974" t="s">
        <v>673</v>
      </c>
      <c r="CG1974">
        <v>11800</v>
      </c>
      <c r="CH1974" t="s">
        <v>5424</v>
      </c>
      <c r="CJ1974" t="s">
        <v>3914</v>
      </c>
      <c r="CU1974">
        <v>825.1</v>
      </c>
      <c r="CV1974">
        <v>821.8</v>
      </c>
      <c r="CW1974" t="s">
        <v>6566</v>
      </c>
      <c r="CX1974">
        <v>8400</v>
      </c>
      <c r="CY1974" t="s">
        <v>677</v>
      </c>
      <c r="DB1974" t="s">
        <v>1634</v>
      </c>
    </row>
    <row r="1975" spans="1:106" hidden="1">
      <c r="A1975" t="str">
        <f t="shared" si="27"/>
        <v>200/B-078-C/094-A-14/00</v>
      </c>
      <c r="B1975">
        <v>52686</v>
      </c>
      <c r="C1975" t="s">
        <v>3891</v>
      </c>
      <c r="D1975" t="s">
        <v>592</v>
      </c>
      <c r="E1975" t="s">
        <v>3163</v>
      </c>
      <c r="F1975" t="s">
        <v>594</v>
      </c>
      <c r="G1975" t="s">
        <v>6572</v>
      </c>
      <c r="H1975">
        <v>7824</v>
      </c>
      <c r="I1975" t="s">
        <v>597</v>
      </c>
      <c r="J1975" t="s">
        <v>3893</v>
      </c>
      <c r="K1975">
        <v>89</v>
      </c>
      <c r="L1975" t="s">
        <v>864</v>
      </c>
      <c r="M1975" t="s">
        <v>3894</v>
      </c>
      <c r="N1975" t="s">
        <v>6573</v>
      </c>
      <c r="O1975" t="s">
        <v>6574</v>
      </c>
      <c r="P1975" t="s">
        <v>6575</v>
      </c>
      <c r="Q1975" t="s">
        <v>642</v>
      </c>
      <c r="R1975">
        <v>160</v>
      </c>
      <c r="S1975">
        <v>160</v>
      </c>
      <c r="T1975">
        <v>79</v>
      </c>
      <c r="U1975">
        <v>21</v>
      </c>
      <c r="V1975">
        <v>21</v>
      </c>
      <c r="W1975">
        <v>22</v>
      </c>
      <c r="Z1975" t="s">
        <v>607</v>
      </c>
      <c r="AA1975">
        <v>1E-4</v>
      </c>
      <c r="AB1975">
        <v>3.8999999999999998E-3</v>
      </c>
      <c r="AC1975">
        <v>2.3099999999999999E-2</v>
      </c>
      <c r="AD1975">
        <v>8.8999999999999999E-3</v>
      </c>
      <c r="AE1975">
        <v>0.82010000000000005</v>
      </c>
      <c r="AF1975">
        <v>8.0500000000000002E-2</v>
      </c>
      <c r="AG1975">
        <v>3.2800000000000003E-2</v>
      </c>
      <c r="AH1975">
        <v>5.7999999999999996E-3</v>
      </c>
      <c r="AI1975">
        <v>1.01E-2</v>
      </c>
      <c r="AJ1975">
        <v>3.3999999999999998E-3</v>
      </c>
      <c r="AK1975">
        <v>3.3999999999999998E-3</v>
      </c>
      <c r="AL1975">
        <v>3.2000000000000002E-3</v>
      </c>
      <c r="AM1975">
        <v>4.7000000000000002E-3</v>
      </c>
      <c r="AN1975">
        <v>0</v>
      </c>
      <c r="AO1975">
        <v>0</v>
      </c>
      <c r="AP1975">
        <v>0</v>
      </c>
      <c r="BK1975">
        <v>0</v>
      </c>
      <c r="BL1975">
        <v>0</v>
      </c>
      <c r="BM1975">
        <v>0</v>
      </c>
      <c r="BN1975">
        <v>0</v>
      </c>
      <c r="BO1975">
        <v>0</v>
      </c>
      <c r="BP1975">
        <v>0</v>
      </c>
      <c r="BQ1975">
        <v>0</v>
      </c>
      <c r="BR1975">
        <v>0</v>
      </c>
      <c r="BS1975">
        <v>0</v>
      </c>
      <c r="BT1975">
        <v>0</v>
      </c>
      <c r="BU1975">
        <v>0</v>
      </c>
      <c r="BV1975">
        <v>0.71399999999999997</v>
      </c>
      <c r="BW1975">
        <v>0.87507840000000003</v>
      </c>
      <c r="BX1975">
        <v>20.6</v>
      </c>
      <c r="BY1975">
        <v>4674.3999999999996</v>
      </c>
      <c r="BZ1975">
        <v>218</v>
      </c>
      <c r="CB1975">
        <v>97.7</v>
      </c>
      <c r="CC1975">
        <v>3.3733275790000001</v>
      </c>
      <c r="CD1975">
        <v>3.3704602499999998</v>
      </c>
      <c r="CE1975">
        <v>194.48</v>
      </c>
      <c r="CF1975" t="s">
        <v>673</v>
      </c>
      <c r="CG1975">
        <v>8900</v>
      </c>
      <c r="CH1975" t="s">
        <v>5422</v>
      </c>
      <c r="CJ1975" t="s">
        <v>3896</v>
      </c>
      <c r="CL1975">
        <v>1097.2</v>
      </c>
      <c r="CM1975">
        <v>1149</v>
      </c>
      <c r="CU1975">
        <v>793.7</v>
      </c>
      <c r="CV1975">
        <v>790.9</v>
      </c>
      <c r="CW1975" t="s">
        <v>6576</v>
      </c>
      <c r="CX1975">
        <v>600</v>
      </c>
      <c r="CY1975" t="s">
        <v>677</v>
      </c>
      <c r="DB1975" t="s">
        <v>1634</v>
      </c>
    </row>
    <row r="1976" spans="1:106" hidden="1">
      <c r="A1976" t="str">
        <f t="shared" si="27"/>
        <v>200/B-002-F/094-A-14/00</v>
      </c>
      <c r="B1976">
        <v>52680</v>
      </c>
      <c r="C1976" t="s">
        <v>3946</v>
      </c>
      <c r="D1976" t="s">
        <v>592</v>
      </c>
      <c r="E1976" t="s">
        <v>3163</v>
      </c>
      <c r="F1976" t="s">
        <v>594</v>
      </c>
      <c r="G1976" t="s">
        <v>6577</v>
      </c>
      <c r="H1976">
        <v>16238</v>
      </c>
      <c r="I1976" t="s">
        <v>597</v>
      </c>
      <c r="J1976" t="s">
        <v>3068</v>
      </c>
      <c r="K1976">
        <v>2026</v>
      </c>
      <c r="L1976" t="s">
        <v>874</v>
      </c>
      <c r="M1976" t="s">
        <v>3900</v>
      </c>
      <c r="N1976" t="s">
        <v>6573</v>
      </c>
      <c r="O1976" t="s">
        <v>6574</v>
      </c>
      <c r="P1976" t="s">
        <v>6575</v>
      </c>
      <c r="Q1976" t="s">
        <v>642</v>
      </c>
      <c r="R1976">
        <v>650</v>
      </c>
      <c r="S1976">
        <v>650</v>
      </c>
      <c r="T1976">
        <v>588</v>
      </c>
      <c r="U1976">
        <v>27</v>
      </c>
      <c r="V1976">
        <v>27</v>
      </c>
      <c r="W1976">
        <v>22</v>
      </c>
      <c r="Z1976" t="s">
        <v>607</v>
      </c>
      <c r="AA1976">
        <v>1E-4</v>
      </c>
      <c r="AB1976">
        <v>2.8E-3</v>
      </c>
      <c r="AC1976">
        <v>2.2599999999999999E-2</v>
      </c>
      <c r="AD1976">
        <v>8.8999999999999999E-3</v>
      </c>
      <c r="AE1976">
        <v>0.83050000000000002</v>
      </c>
      <c r="AF1976">
        <v>8.2199999999999995E-2</v>
      </c>
      <c r="AG1976">
        <v>3.3000000000000002E-2</v>
      </c>
      <c r="AH1976">
        <v>5.1000000000000004E-3</v>
      </c>
      <c r="AI1976">
        <v>8.3000000000000001E-3</v>
      </c>
      <c r="AJ1976">
        <v>2E-3</v>
      </c>
      <c r="AK1976">
        <v>1.8E-3</v>
      </c>
      <c r="AL1976">
        <v>1.1999999999999999E-3</v>
      </c>
      <c r="AM1976">
        <v>1.5E-3</v>
      </c>
      <c r="AN1976">
        <v>0</v>
      </c>
      <c r="AO1976">
        <v>0</v>
      </c>
      <c r="AP1976">
        <v>0</v>
      </c>
      <c r="BK1976">
        <v>0</v>
      </c>
      <c r="BL1976">
        <v>0</v>
      </c>
      <c r="BM1976">
        <v>0</v>
      </c>
      <c r="BN1976">
        <v>0</v>
      </c>
      <c r="BO1976">
        <v>0</v>
      </c>
      <c r="BP1976">
        <v>0</v>
      </c>
      <c r="BQ1976">
        <v>0</v>
      </c>
      <c r="BR1976">
        <v>0</v>
      </c>
      <c r="BS1976">
        <v>0</v>
      </c>
      <c r="BT1976">
        <v>0</v>
      </c>
      <c r="BU1976">
        <v>0</v>
      </c>
      <c r="BV1976">
        <v>0.69099999999999995</v>
      </c>
      <c r="BW1976">
        <v>0.84688960000000002</v>
      </c>
      <c r="BX1976">
        <v>20</v>
      </c>
      <c r="BY1976">
        <v>4687.5</v>
      </c>
      <c r="BZ1976">
        <v>215</v>
      </c>
      <c r="CB1976">
        <v>99.8</v>
      </c>
      <c r="CC1976">
        <v>3.445835132</v>
      </c>
      <c r="CD1976">
        <v>3.4429061719999998</v>
      </c>
      <c r="CE1976">
        <v>198.64</v>
      </c>
      <c r="CF1976" t="s">
        <v>673</v>
      </c>
      <c r="CG1976">
        <v>8900</v>
      </c>
      <c r="CH1976" t="s">
        <v>5407</v>
      </c>
      <c r="CJ1976" t="s">
        <v>3072</v>
      </c>
      <c r="CU1976">
        <v>735</v>
      </c>
      <c r="CV1976">
        <v>731.3</v>
      </c>
      <c r="CW1976" t="s">
        <v>6576</v>
      </c>
      <c r="CX1976">
        <v>0</v>
      </c>
      <c r="CY1976" t="s">
        <v>677</v>
      </c>
      <c r="DB1976" t="s">
        <v>1634</v>
      </c>
    </row>
    <row r="1977" spans="1:106" hidden="1">
      <c r="A1977" t="str">
        <f t="shared" si="27"/>
        <v>200/D-017-C/094-A-14/00</v>
      </c>
      <c r="B1977">
        <v>52705</v>
      </c>
      <c r="C1977" t="s">
        <v>3897</v>
      </c>
      <c r="D1977" t="s">
        <v>592</v>
      </c>
      <c r="E1977" t="s">
        <v>3163</v>
      </c>
      <c r="F1977" t="s">
        <v>594</v>
      </c>
      <c r="G1977" t="s">
        <v>6578</v>
      </c>
      <c r="H1977">
        <v>16641</v>
      </c>
      <c r="I1977" t="s">
        <v>597</v>
      </c>
      <c r="J1977" t="s">
        <v>3899</v>
      </c>
      <c r="K1977">
        <v>384</v>
      </c>
      <c r="L1977" t="s">
        <v>874</v>
      </c>
      <c r="M1977" t="s">
        <v>3900</v>
      </c>
      <c r="N1977" t="s">
        <v>6573</v>
      </c>
      <c r="O1977" t="s">
        <v>6564</v>
      </c>
      <c r="P1977" t="s">
        <v>6575</v>
      </c>
      <c r="Q1977" t="s">
        <v>642</v>
      </c>
      <c r="R1977">
        <v>200</v>
      </c>
      <c r="S1977">
        <v>200</v>
      </c>
      <c r="T1977">
        <v>207</v>
      </c>
      <c r="U1977">
        <v>22</v>
      </c>
      <c r="V1977">
        <v>22</v>
      </c>
      <c r="W1977">
        <v>23</v>
      </c>
      <c r="Z1977" t="s">
        <v>607</v>
      </c>
      <c r="AA1977">
        <v>1E-4</v>
      </c>
      <c r="AB1977">
        <v>3.0999999999999999E-3</v>
      </c>
      <c r="AC1977">
        <v>2.87E-2</v>
      </c>
      <c r="AD1977">
        <v>8.3000000000000001E-3</v>
      </c>
      <c r="AE1977">
        <v>0.79949999999999999</v>
      </c>
      <c r="AF1977">
        <v>8.6800000000000002E-2</v>
      </c>
      <c r="AG1977">
        <v>3.95E-2</v>
      </c>
      <c r="AH1977">
        <v>6.7000000000000002E-3</v>
      </c>
      <c r="AI1977">
        <v>1.2200000000000001E-2</v>
      </c>
      <c r="AJ1977">
        <v>3.8E-3</v>
      </c>
      <c r="AK1977">
        <v>3.7000000000000002E-3</v>
      </c>
      <c r="AL1977">
        <v>3.3999999999999998E-3</v>
      </c>
      <c r="AM1977">
        <v>4.1999999999999997E-3</v>
      </c>
      <c r="AN1977">
        <v>0</v>
      </c>
      <c r="AO1977">
        <v>0</v>
      </c>
      <c r="AP1977">
        <v>0</v>
      </c>
      <c r="BK1977">
        <v>0</v>
      </c>
      <c r="BL1977">
        <v>0</v>
      </c>
      <c r="BM1977">
        <v>0</v>
      </c>
      <c r="BN1977">
        <v>0</v>
      </c>
      <c r="BO1977">
        <v>0</v>
      </c>
      <c r="BP1977">
        <v>0</v>
      </c>
      <c r="BQ1977">
        <v>0</v>
      </c>
      <c r="BR1977">
        <v>0</v>
      </c>
      <c r="BS1977">
        <v>0</v>
      </c>
      <c r="BT1977">
        <v>0</v>
      </c>
      <c r="BU1977">
        <v>0</v>
      </c>
      <c r="BV1977">
        <v>0.73299999999999998</v>
      </c>
      <c r="BW1977">
        <v>0.89836479999999996</v>
      </c>
      <c r="BX1977">
        <v>21.2</v>
      </c>
      <c r="BY1977">
        <v>4684.6000000000004</v>
      </c>
      <c r="BZ1977">
        <v>221.2</v>
      </c>
      <c r="CB1977">
        <v>98.1</v>
      </c>
      <c r="CC1977">
        <v>3.3871385410000001</v>
      </c>
      <c r="CD1977">
        <v>3.3842594730000002</v>
      </c>
      <c r="CE1977">
        <v>195.36</v>
      </c>
      <c r="CF1977" t="s">
        <v>673</v>
      </c>
      <c r="CG1977">
        <v>8300</v>
      </c>
      <c r="CH1977" t="s">
        <v>5380</v>
      </c>
      <c r="CJ1977" t="s">
        <v>3902</v>
      </c>
      <c r="CL1977">
        <v>1096.5999999999999</v>
      </c>
      <c r="CM1977">
        <v>1131.0999999999999</v>
      </c>
      <c r="CU1977">
        <v>747</v>
      </c>
      <c r="CV1977">
        <v>743.9</v>
      </c>
      <c r="CW1977" t="s">
        <v>6576</v>
      </c>
      <c r="CX1977">
        <v>1400</v>
      </c>
      <c r="CY1977" t="s">
        <v>677</v>
      </c>
      <c r="DB1977" t="s">
        <v>1634</v>
      </c>
    </row>
    <row r="1978" spans="1:106" hidden="1">
      <c r="A1978" t="str">
        <f t="shared" si="27"/>
        <v>200/C-022-F/094-A-14/00</v>
      </c>
      <c r="B1978">
        <v>52739</v>
      </c>
      <c r="C1978" t="s">
        <v>3940</v>
      </c>
      <c r="D1978" t="s">
        <v>592</v>
      </c>
      <c r="E1978" t="s">
        <v>3163</v>
      </c>
      <c r="F1978" t="s">
        <v>594</v>
      </c>
      <c r="G1978" t="s">
        <v>6579</v>
      </c>
      <c r="H1978">
        <v>18988</v>
      </c>
      <c r="I1978" t="s">
        <v>597</v>
      </c>
      <c r="J1978" t="s">
        <v>3942</v>
      </c>
      <c r="K1978">
        <v>1753</v>
      </c>
      <c r="L1978" t="s">
        <v>874</v>
      </c>
      <c r="M1978" t="s">
        <v>3943</v>
      </c>
      <c r="N1978" t="s">
        <v>6573</v>
      </c>
      <c r="O1978" t="s">
        <v>6574</v>
      </c>
      <c r="P1978" t="s">
        <v>6580</v>
      </c>
      <c r="Q1978" t="s">
        <v>642</v>
      </c>
      <c r="R1978">
        <v>20</v>
      </c>
      <c r="S1978">
        <v>20</v>
      </c>
      <c r="T1978">
        <v>20</v>
      </c>
      <c r="U1978">
        <v>25</v>
      </c>
      <c r="V1978">
        <v>25</v>
      </c>
      <c r="W1978">
        <v>21</v>
      </c>
      <c r="Z1978">
        <v>1E-4</v>
      </c>
      <c r="AA1978">
        <v>2.0000000000000001E-4</v>
      </c>
      <c r="AB1978">
        <v>7.7000000000000002E-3</v>
      </c>
      <c r="AC1978">
        <v>1.72E-2</v>
      </c>
      <c r="AD1978">
        <v>5.4000000000000003E-3</v>
      </c>
      <c r="AE1978">
        <v>0.79479999999999995</v>
      </c>
      <c r="AF1978">
        <v>9.2700000000000005E-2</v>
      </c>
      <c r="AG1978">
        <v>4.6300000000000001E-2</v>
      </c>
      <c r="AH1978">
        <v>6.4000000000000003E-3</v>
      </c>
      <c r="AI1978">
        <v>1.37E-2</v>
      </c>
      <c r="AJ1978">
        <v>3.7000000000000002E-3</v>
      </c>
      <c r="AK1978">
        <v>3.8999999999999998E-3</v>
      </c>
      <c r="AL1978">
        <v>3.3E-3</v>
      </c>
      <c r="AM1978">
        <v>4.5999999999999999E-3</v>
      </c>
      <c r="AN1978">
        <v>0</v>
      </c>
      <c r="AO1978">
        <v>0</v>
      </c>
      <c r="AP1978">
        <v>0</v>
      </c>
      <c r="BK1978">
        <v>0</v>
      </c>
      <c r="BL1978">
        <v>0</v>
      </c>
      <c r="BM1978">
        <v>0</v>
      </c>
      <c r="BN1978">
        <v>0</v>
      </c>
      <c r="BO1978">
        <v>0</v>
      </c>
      <c r="BP1978">
        <v>0</v>
      </c>
      <c r="BQ1978">
        <v>0</v>
      </c>
      <c r="BR1978">
        <v>0</v>
      </c>
      <c r="BS1978">
        <v>0</v>
      </c>
      <c r="BT1978">
        <v>0</v>
      </c>
      <c r="BU1978">
        <v>0</v>
      </c>
      <c r="BV1978">
        <v>0.73399999999999999</v>
      </c>
      <c r="BW1978">
        <v>0.89959040000000001</v>
      </c>
      <c r="BX1978">
        <v>21.2</v>
      </c>
      <c r="BY1978">
        <v>4632.3999999999996</v>
      </c>
      <c r="BZ1978">
        <v>221.3</v>
      </c>
      <c r="CB1978">
        <v>97.1</v>
      </c>
      <c r="CC1978">
        <v>3.3526111350000001</v>
      </c>
      <c r="CD1978">
        <v>3.3497614160000002</v>
      </c>
      <c r="CE1978">
        <v>193.64</v>
      </c>
      <c r="CF1978" t="s">
        <v>673</v>
      </c>
      <c r="CG1978">
        <v>5400</v>
      </c>
      <c r="CH1978" t="s">
        <v>5420</v>
      </c>
      <c r="CJ1978" t="s">
        <v>3945</v>
      </c>
      <c r="CL1978">
        <v>1121</v>
      </c>
      <c r="CM1978">
        <v>1151.5</v>
      </c>
      <c r="CU1978">
        <v>786.5</v>
      </c>
      <c r="CV1978">
        <v>782.3</v>
      </c>
      <c r="CW1978" t="s">
        <v>6576</v>
      </c>
      <c r="CX1978">
        <v>0</v>
      </c>
      <c r="CY1978" t="s">
        <v>677</v>
      </c>
      <c r="DB1978" t="s">
        <v>1634</v>
      </c>
    </row>
    <row r="1979" spans="1:106" hidden="1">
      <c r="A1979" t="str">
        <f t="shared" si="27"/>
        <v>200/B-044-F/094-A-14/00</v>
      </c>
      <c r="B1979">
        <v>52683</v>
      </c>
      <c r="C1979" t="s">
        <v>4063</v>
      </c>
      <c r="D1979" t="s">
        <v>592</v>
      </c>
      <c r="E1979" t="s">
        <v>3163</v>
      </c>
      <c r="F1979" t="s">
        <v>594</v>
      </c>
      <c r="G1979" t="s">
        <v>6581</v>
      </c>
      <c r="H1979">
        <v>17706</v>
      </c>
      <c r="I1979" t="s">
        <v>597</v>
      </c>
      <c r="J1979" t="s">
        <v>3076</v>
      </c>
      <c r="K1979">
        <v>1799</v>
      </c>
      <c r="L1979" t="s">
        <v>864</v>
      </c>
      <c r="M1979" t="s">
        <v>4065</v>
      </c>
      <c r="N1979" t="s">
        <v>6573</v>
      </c>
      <c r="O1979" t="s">
        <v>6574</v>
      </c>
      <c r="P1979" t="s">
        <v>6575</v>
      </c>
      <c r="Q1979" t="s">
        <v>642</v>
      </c>
      <c r="R1979">
        <v>950</v>
      </c>
      <c r="S1979">
        <v>950</v>
      </c>
      <c r="T1979">
        <v>859</v>
      </c>
      <c r="U1979">
        <v>24</v>
      </c>
      <c r="V1979">
        <v>24</v>
      </c>
      <c r="W1979">
        <v>22</v>
      </c>
      <c r="Z1979">
        <v>1E-4</v>
      </c>
      <c r="AA1979">
        <v>2.0000000000000001E-4</v>
      </c>
      <c r="AB1979">
        <v>4.5999999999999999E-3</v>
      </c>
      <c r="AC1979">
        <v>1.1599999999999999E-2</v>
      </c>
      <c r="AD1979">
        <v>2.9999999999999997E-4</v>
      </c>
      <c r="AE1979">
        <v>0.82499999999999996</v>
      </c>
      <c r="AF1979">
        <v>8.6499999999999994E-2</v>
      </c>
      <c r="AG1979">
        <v>4.5600000000000002E-2</v>
      </c>
      <c r="AH1979">
        <v>4.8999999999999998E-3</v>
      </c>
      <c r="AI1979">
        <v>1.0699999999999999E-2</v>
      </c>
      <c r="AJ1979">
        <v>2.8E-3</v>
      </c>
      <c r="AK1979">
        <v>3.0000000000000001E-3</v>
      </c>
      <c r="AL1979">
        <v>2.2000000000000001E-3</v>
      </c>
      <c r="AM1979">
        <v>2.5000000000000001E-3</v>
      </c>
      <c r="AN1979">
        <v>0</v>
      </c>
      <c r="AO1979">
        <v>0</v>
      </c>
      <c r="AP1979">
        <v>0</v>
      </c>
      <c r="BK1979">
        <v>0</v>
      </c>
      <c r="BL1979">
        <v>0</v>
      </c>
      <c r="BM1979">
        <v>0</v>
      </c>
      <c r="BN1979">
        <v>0</v>
      </c>
      <c r="BO1979">
        <v>0</v>
      </c>
      <c r="BP1979">
        <v>0</v>
      </c>
      <c r="BQ1979">
        <v>0</v>
      </c>
      <c r="BR1979">
        <v>0</v>
      </c>
      <c r="BS1979">
        <v>0</v>
      </c>
      <c r="BT1979">
        <v>0</v>
      </c>
      <c r="BU1979">
        <v>0</v>
      </c>
      <c r="BV1979">
        <v>0.7</v>
      </c>
      <c r="BW1979">
        <v>0.85792000000000002</v>
      </c>
      <c r="BX1979">
        <v>20.2</v>
      </c>
      <c r="BY1979">
        <v>4607.3999999999996</v>
      </c>
      <c r="BZ1979">
        <v>216.4</v>
      </c>
      <c r="CB1979">
        <v>91.5</v>
      </c>
      <c r="CC1979">
        <v>3.1592576609999998</v>
      </c>
      <c r="CD1979">
        <v>3.1565722919999999</v>
      </c>
      <c r="CE1979">
        <v>182.83</v>
      </c>
      <c r="CF1979" t="s">
        <v>609</v>
      </c>
      <c r="CG1979">
        <v>250</v>
      </c>
      <c r="CH1979" t="s">
        <v>5402</v>
      </c>
      <c r="CJ1979" t="s">
        <v>3078</v>
      </c>
      <c r="CU1979">
        <v>771</v>
      </c>
      <c r="CV1979">
        <v>767</v>
      </c>
      <c r="CW1979" t="s">
        <v>6576</v>
      </c>
      <c r="CX1979">
        <v>0</v>
      </c>
      <c r="CY1979" t="s">
        <v>677</v>
      </c>
      <c r="DB1979" t="s">
        <v>1634</v>
      </c>
    </row>
    <row r="1980" spans="1:106" hidden="1">
      <c r="B1980">
        <v>52717</v>
      </c>
      <c r="C1980" t="s">
        <v>5548</v>
      </c>
      <c r="D1980" t="s">
        <v>592</v>
      </c>
      <c r="E1980" t="s">
        <v>3163</v>
      </c>
      <c r="F1980" t="s">
        <v>594</v>
      </c>
      <c r="G1980" t="s">
        <v>6582</v>
      </c>
      <c r="H1980">
        <v>5461</v>
      </c>
      <c r="I1980" t="s">
        <v>616</v>
      </c>
      <c r="J1980" t="s">
        <v>667</v>
      </c>
      <c r="L1980" t="s">
        <v>874</v>
      </c>
      <c r="N1980" t="s">
        <v>6583</v>
      </c>
      <c r="O1980" t="s">
        <v>6584</v>
      </c>
      <c r="P1980" t="s">
        <v>6585</v>
      </c>
      <c r="Q1980" t="s">
        <v>5350</v>
      </c>
      <c r="R1980">
        <v>1000</v>
      </c>
      <c r="S1980">
        <v>1000</v>
      </c>
      <c r="T1980">
        <v>3681</v>
      </c>
      <c r="U1980">
        <v>27</v>
      </c>
      <c r="V1980">
        <v>27</v>
      </c>
      <c r="W1980">
        <v>23</v>
      </c>
      <c r="Y1980" t="s">
        <v>6586</v>
      </c>
      <c r="Z1980" t="s">
        <v>607</v>
      </c>
      <c r="AA1980">
        <v>1E-4</v>
      </c>
      <c r="AB1980">
        <v>2.3E-3</v>
      </c>
      <c r="AC1980">
        <v>2.5600000000000001E-2</v>
      </c>
      <c r="AD1980">
        <v>1.0999999999999999E-2</v>
      </c>
      <c r="AE1980">
        <v>0.81579999999999997</v>
      </c>
      <c r="AF1980">
        <v>8.0199999999999994E-2</v>
      </c>
      <c r="AG1980">
        <v>3.8800000000000001E-2</v>
      </c>
      <c r="AH1980">
        <v>5.4999999999999997E-3</v>
      </c>
      <c r="AI1980">
        <v>1.01E-2</v>
      </c>
      <c r="AJ1980">
        <v>3.5000000000000001E-3</v>
      </c>
      <c r="AK1980">
        <v>3.3E-3</v>
      </c>
      <c r="AL1980">
        <v>1.3699999999999999E-3</v>
      </c>
      <c r="AM1980">
        <v>2.0000000000000001E-4</v>
      </c>
      <c r="AN1980">
        <v>3.8999999999999999E-4</v>
      </c>
      <c r="AO1980">
        <v>0</v>
      </c>
      <c r="AP1980">
        <v>0</v>
      </c>
      <c r="AQ1980" t="s">
        <v>606</v>
      </c>
      <c r="AR1980" t="s">
        <v>606</v>
      </c>
      <c r="AS1980" t="s">
        <v>606</v>
      </c>
      <c r="AT1980" t="s">
        <v>606</v>
      </c>
      <c r="AU1980" t="s">
        <v>606</v>
      </c>
      <c r="BK1980">
        <v>1.4999999999999999E-4</v>
      </c>
      <c r="BL1980">
        <v>6.0000000000000002E-5</v>
      </c>
      <c r="BM1980">
        <v>6.0000000000000002E-5</v>
      </c>
      <c r="BN1980">
        <v>0</v>
      </c>
      <c r="BO1980">
        <v>0</v>
      </c>
      <c r="BP1980">
        <v>0</v>
      </c>
      <c r="BQ1980">
        <v>0</v>
      </c>
      <c r="BR1980">
        <v>8.7000000000000001E-4</v>
      </c>
      <c r="BS1980">
        <v>2.5999999999999998E-4</v>
      </c>
      <c r="BT1980">
        <v>2.9E-4</v>
      </c>
      <c r="BU1980">
        <v>1.4999999999999999E-4</v>
      </c>
      <c r="BV1980">
        <v>0.71</v>
      </c>
      <c r="BW1980">
        <v>0.87017599999999995</v>
      </c>
      <c r="BX1980">
        <v>20.5</v>
      </c>
      <c r="BY1980">
        <v>4696.8999999999996</v>
      </c>
      <c r="BZ1980">
        <v>218.1</v>
      </c>
      <c r="CB1980">
        <v>92.2</v>
      </c>
      <c r="CC1980">
        <v>3.1834268450000001</v>
      </c>
      <c r="CD1980">
        <v>3.1807209319999998</v>
      </c>
      <c r="CE1980">
        <v>183.38</v>
      </c>
      <c r="CF1980" t="s">
        <v>673</v>
      </c>
      <c r="CG1980">
        <v>11000</v>
      </c>
      <c r="CH1980" t="s">
        <v>674</v>
      </c>
      <c r="CI1980" t="s">
        <v>157</v>
      </c>
      <c r="CJ1980" t="s">
        <v>675</v>
      </c>
      <c r="CW1980" t="s">
        <v>6587</v>
      </c>
      <c r="CX1980">
        <v>7300</v>
      </c>
      <c r="CY1980" t="s">
        <v>677</v>
      </c>
      <c r="DB1980" t="s">
        <v>1634</v>
      </c>
    </row>
    <row r="1981" spans="1:106" hidden="1">
      <c r="B1981">
        <v>52325</v>
      </c>
      <c r="C1981" t="s">
        <v>4758</v>
      </c>
      <c r="D1981" t="s">
        <v>592</v>
      </c>
      <c r="E1981" t="s">
        <v>3163</v>
      </c>
      <c r="F1981" t="s">
        <v>594</v>
      </c>
      <c r="G1981" t="s">
        <v>6588</v>
      </c>
      <c r="H1981">
        <v>5751</v>
      </c>
      <c r="I1981" t="s">
        <v>597</v>
      </c>
      <c r="J1981" t="s">
        <v>3685</v>
      </c>
      <c r="K1981">
        <v>10594</v>
      </c>
      <c r="L1981" t="s">
        <v>2923</v>
      </c>
      <c r="M1981" t="s">
        <v>3900</v>
      </c>
      <c r="N1981" t="s">
        <v>6583</v>
      </c>
      <c r="O1981" t="s">
        <v>6584</v>
      </c>
      <c r="P1981" t="s">
        <v>6589</v>
      </c>
      <c r="Q1981" t="s">
        <v>642</v>
      </c>
      <c r="R1981">
        <v>406</v>
      </c>
      <c r="S1981">
        <v>406</v>
      </c>
      <c r="T1981">
        <v>329</v>
      </c>
      <c r="U1981">
        <v>27</v>
      </c>
      <c r="V1981">
        <v>27</v>
      </c>
      <c r="W1981">
        <v>23</v>
      </c>
      <c r="Z1981" t="s">
        <v>607</v>
      </c>
      <c r="AA1981">
        <v>1E-4</v>
      </c>
      <c r="AB1981">
        <v>3.0999999999999999E-3</v>
      </c>
      <c r="AC1981">
        <v>2.0899999999999998E-2</v>
      </c>
      <c r="AD1981">
        <v>3.3E-3</v>
      </c>
      <c r="AE1981">
        <v>0.85350000000000004</v>
      </c>
      <c r="AF1981">
        <v>7.2999999999999995E-2</v>
      </c>
      <c r="AG1981">
        <v>2.7699999999999999E-2</v>
      </c>
      <c r="AH1981">
        <v>4.5999999999999999E-3</v>
      </c>
      <c r="AI1981">
        <v>7.7999999999999996E-3</v>
      </c>
      <c r="AJ1981">
        <v>2E-3</v>
      </c>
      <c r="AK1981">
        <v>1.8E-3</v>
      </c>
      <c r="AL1981">
        <v>1.1000000000000001E-3</v>
      </c>
      <c r="AM1981">
        <v>1.1000000000000001E-3</v>
      </c>
      <c r="AN1981">
        <v>0</v>
      </c>
      <c r="AO1981">
        <v>0</v>
      </c>
      <c r="AP1981">
        <v>0</v>
      </c>
      <c r="BK1981">
        <v>0</v>
      </c>
      <c r="BL1981">
        <v>0</v>
      </c>
      <c r="BM1981">
        <v>0</v>
      </c>
      <c r="BN1981">
        <v>0</v>
      </c>
      <c r="BO1981">
        <v>0</v>
      </c>
      <c r="BP1981">
        <v>0</v>
      </c>
      <c r="BQ1981">
        <v>0</v>
      </c>
      <c r="BR1981">
        <v>0</v>
      </c>
      <c r="BS1981">
        <v>0</v>
      </c>
      <c r="BT1981">
        <v>0</v>
      </c>
      <c r="BU1981">
        <v>0</v>
      </c>
      <c r="BV1981">
        <v>0.67300000000000004</v>
      </c>
      <c r="BW1981">
        <v>0.82482880000000003</v>
      </c>
      <c r="BX1981">
        <v>19.399999999999999</v>
      </c>
      <c r="BY1981">
        <v>4658.8999999999996</v>
      </c>
      <c r="BZ1981">
        <v>211.3</v>
      </c>
      <c r="CB1981">
        <v>105.8</v>
      </c>
      <c r="CC1981">
        <v>3.6529995679999998</v>
      </c>
      <c r="CD1981">
        <v>3.6498945190000001</v>
      </c>
      <c r="CE1981">
        <v>210.9</v>
      </c>
      <c r="CF1981" t="s">
        <v>673</v>
      </c>
      <c r="CG1981">
        <v>3300</v>
      </c>
      <c r="CH1981" t="s">
        <v>5875</v>
      </c>
      <c r="CJ1981" t="s">
        <v>3690</v>
      </c>
      <c r="CU1981">
        <v>809.5</v>
      </c>
      <c r="CV1981">
        <v>805.4</v>
      </c>
      <c r="CW1981" t="s">
        <v>6590</v>
      </c>
      <c r="CX1981">
        <v>0</v>
      </c>
      <c r="CY1981" t="s">
        <v>677</v>
      </c>
      <c r="DB1981" t="s">
        <v>1634</v>
      </c>
    </row>
    <row r="1982" spans="1:106" hidden="1">
      <c r="B1982">
        <v>52290</v>
      </c>
      <c r="C1982" t="s">
        <v>5881</v>
      </c>
      <c r="D1982" t="s">
        <v>592</v>
      </c>
      <c r="E1982" t="s">
        <v>3163</v>
      </c>
      <c r="F1982" t="s">
        <v>594</v>
      </c>
      <c r="G1982" t="s">
        <v>6591</v>
      </c>
      <c r="H1982">
        <v>8155</v>
      </c>
      <c r="I1982" t="s">
        <v>597</v>
      </c>
      <c r="J1982" t="s">
        <v>4118</v>
      </c>
      <c r="K1982">
        <v>8567</v>
      </c>
      <c r="L1982" t="s">
        <v>2923</v>
      </c>
      <c r="M1982" t="s">
        <v>6183</v>
      </c>
      <c r="N1982" t="s">
        <v>6583</v>
      </c>
      <c r="O1982" t="s">
        <v>6584</v>
      </c>
      <c r="P1982" t="s">
        <v>6589</v>
      </c>
      <c r="Q1982" t="s">
        <v>642</v>
      </c>
      <c r="R1982">
        <v>400</v>
      </c>
      <c r="S1982">
        <v>400</v>
      </c>
      <c r="T1982">
        <v>355</v>
      </c>
      <c r="U1982">
        <v>24</v>
      </c>
      <c r="V1982">
        <v>24</v>
      </c>
      <c r="W1982">
        <v>23</v>
      </c>
      <c r="Z1982">
        <v>1E-4</v>
      </c>
      <c r="AA1982">
        <v>2.9999999999999997E-4</v>
      </c>
      <c r="AB1982">
        <v>8.8000000000000005E-3</v>
      </c>
      <c r="AC1982">
        <v>7.0000000000000001E-3</v>
      </c>
      <c r="AD1982" t="s">
        <v>606</v>
      </c>
      <c r="AE1982">
        <v>0.81689999999999996</v>
      </c>
      <c r="AF1982">
        <v>8.3699999999999997E-2</v>
      </c>
      <c r="AG1982">
        <v>4.9799999999999997E-2</v>
      </c>
      <c r="AH1982">
        <v>5.7000000000000002E-3</v>
      </c>
      <c r="AI1982">
        <v>1.3599999999999999E-2</v>
      </c>
      <c r="AJ1982">
        <v>3.3999999999999998E-3</v>
      </c>
      <c r="AK1982">
        <v>3.7000000000000002E-3</v>
      </c>
      <c r="AL1982">
        <v>2.7000000000000001E-3</v>
      </c>
      <c r="AM1982">
        <v>4.3E-3</v>
      </c>
      <c r="AN1982">
        <v>0</v>
      </c>
      <c r="AO1982">
        <v>0</v>
      </c>
      <c r="AP1982">
        <v>0</v>
      </c>
      <c r="BK1982">
        <v>0</v>
      </c>
      <c r="BL1982">
        <v>0</v>
      </c>
      <c r="BM1982">
        <v>0</v>
      </c>
      <c r="BN1982">
        <v>0</v>
      </c>
      <c r="BO1982">
        <v>0</v>
      </c>
      <c r="BP1982">
        <v>0</v>
      </c>
      <c r="BQ1982">
        <v>0</v>
      </c>
      <c r="BR1982">
        <v>0</v>
      </c>
      <c r="BS1982">
        <v>0</v>
      </c>
      <c r="BT1982">
        <v>0</v>
      </c>
      <c r="BU1982">
        <v>0</v>
      </c>
      <c r="BV1982">
        <v>0.71599999999999997</v>
      </c>
      <c r="BW1982">
        <v>0.87752960000000002</v>
      </c>
      <c r="BX1982">
        <v>20.7</v>
      </c>
      <c r="BY1982">
        <v>4577.6000000000004</v>
      </c>
      <c r="BZ1982">
        <v>218.2</v>
      </c>
      <c r="CB1982">
        <v>99.9</v>
      </c>
      <c r="CC1982">
        <v>3.4492878720000002</v>
      </c>
      <c r="CD1982">
        <v>3.4463559780000002</v>
      </c>
      <c r="CE1982">
        <v>195.75</v>
      </c>
      <c r="CF1982" t="s">
        <v>609</v>
      </c>
      <c r="CG1982">
        <v>0</v>
      </c>
      <c r="CH1982" t="s">
        <v>5883</v>
      </c>
      <c r="CJ1982" t="s">
        <v>3690</v>
      </c>
      <c r="CU1982">
        <v>810.5</v>
      </c>
      <c r="CV1982">
        <v>804.3</v>
      </c>
      <c r="CW1982" t="s">
        <v>6590</v>
      </c>
      <c r="CX1982">
        <v>0</v>
      </c>
      <c r="CY1982" t="s">
        <v>677</v>
      </c>
      <c r="DB1982" t="s">
        <v>1634</v>
      </c>
    </row>
    <row r="1983" spans="1:106" hidden="1">
      <c r="B1983">
        <v>52293</v>
      </c>
      <c r="C1983" t="s">
        <v>3672</v>
      </c>
      <c r="D1983" t="s">
        <v>592</v>
      </c>
      <c r="E1983" t="s">
        <v>3163</v>
      </c>
      <c r="F1983" t="s">
        <v>594</v>
      </c>
      <c r="G1983" t="s">
        <v>6592</v>
      </c>
      <c r="H1983">
        <v>20623</v>
      </c>
      <c r="I1983" t="s">
        <v>597</v>
      </c>
      <c r="J1983" t="s">
        <v>3674</v>
      </c>
      <c r="K1983">
        <v>9263</v>
      </c>
      <c r="L1983" t="s">
        <v>2923</v>
      </c>
      <c r="M1983" t="s">
        <v>852</v>
      </c>
      <c r="N1983" t="s">
        <v>6583</v>
      </c>
      <c r="O1983" t="s">
        <v>6584</v>
      </c>
      <c r="P1983" t="s">
        <v>6585</v>
      </c>
      <c r="Q1983" t="s">
        <v>642</v>
      </c>
      <c r="R1983">
        <v>550</v>
      </c>
      <c r="S1983">
        <v>550</v>
      </c>
      <c r="T1983">
        <v>380</v>
      </c>
      <c r="U1983">
        <v>22</v>
      </c>
      <c r="V1983">
        <v>22</v>
      </c>
      <c r="W1983">
        <v>24</v>
      </c>
      <c r="Z1983" t="s">
        <v>607</v>
      </c>
      <c r="AA1983">
        <v>2.0000000000000001E-4</v>
      </c>
      <c r="AB1983">
        <v>7.4999999999999997E-3</v>
      </c>
      <c r="AC1983">
        <v>7.7000000000000002E-3</v>
      </c>
      <c r="AD1983" t="s">
        <v>606</v>
      </c>
      <c r="AE1983">
        <v>0.8296</v>
      </c>
      <c r="AF1983">
        <v>8.2100000000000006E-2</v>
      </c>
      <c r="AG1983">
        <v>4.58E-2</v>
      </c>
      <c r="AH1983">
        <v>4.8999999999999998E-3</v>
      </c>
      <c r="AI1983">
        <v>1.15E-2</v>
      </c>
      <c r="AJ1983">
        <v>2.7000000000000001E-3</v>
      </c>
      <c r="AK1983">
        <v>3.0000000000000001E-3</v>
      </c>
      <c r="AL1983">
        <v>2.2000000000000001E-3</v>
      </c>
      <c r="AM1983">
        <v>2.8E-3</v>
      </c>
      <c r="AN1983">
        <v>0</v>
      </c>
      <c r="AO1983">
        <v>0</v>
      </c>
      <c r="AP1983">
        <v>0</v>
      </c>
      <c r="BK1983">
        <v>0</v>
      </c>
      <c r="BL1983">
        <v>0</v>
      </c>
      <c r="BM1983">
        <v>0</v>
      </c>
      <c r="BN1983">
        <v>0</v>
      </c>
      <c r="BO1983">
        <v>0</v>
      </c>
      <c r="BP1983">
        <v>0</v>
      </c>
      <c r="BQ1983">
        <v>0</v>
      </c>
      <c r="BR1983">
        <v>0</v>
      </c>
      <c r="BS1983">
        <v>0</v>
      </c>
      <c r="BT1983">
        <v>0</v>
      </c>
      <c r="BU1983">
        <v>0</v>
      </c>
      <c r="BV1983">
        <v>0.69899999999999995</v>
      </c>
      <c r="BW1983">
        <v>0.85669439999999997</v>
      </c>
      <c r="BX1983">
        <v>20.2</v>
      </c>
      <c r="BY1983">
        <v>4588.5</v>
      </c>
      <c r="BZ1983">
        <v>215.7</v>
      </c>
      <c r="CB1983">
        <v>97.8</v>
      </c>
      <c r="CC1983">
        <v>3.3767803189999999</v>
      </c>
      <c r="CD1983">
        <v>3.3739100560000002</v>
      </c>
      <c r="CE1983">
        <v>195.95</v>
      </c>
      <c r="CF1983" t="s">
        <v>609</v>
      </c>
      <c r="CG1983">
        <v>0</v>
      </c>
      <c r="CH1983" t="s">
        <v>5867</v>
      </c>
      <c r="CJ1983" t="s">
        <v>3676</v>
      </c>
      <c r="CL1983">
        <v>1175</v>
      </c>
      <c r="CM1983">
        <v>1180</v>
      </c>
      <c r="CU1983">
        <v>848.2</v>
      </c>
      <c r="CV1983">
        <v>843.2</v>
      </c>
      <c r="CW1983" t="s">
        <v>6590</v>
      </c>
      <c r="CX1983">
        <v>0</v>
      </c>
      <c r="CY1983" t="s">
        <v>677</v>
      </c>
      <c r="DB1983" t="s">
        <v>1634</v>
      </c>
    </row>
    <row r="1984" spans="1:106" hidden="1">
      <c r="B1984">
        <v>52323</v>
      </c>
      <c r="C1984" t="s">
        <v>5997</v>
      </c>
      <c r="D1984" t="s">
        <v>592</v>
      </c>
      <c r="E1984" t="s">
        <v>3163</v>
      </c>
      <c r="F1984" t="s">
        <v>594</v>
      </c>
      <c r="G1984" t="s">
        <v>6593</v>
      </c>
      <c r="H1984">
        <v>14530</v>
      </c>
      <c r="I1984" t="s">
        <v>597</v>
      </c>
      <c r="J1984" t="s">
        <v>5146</v>
      </c>
      <c r="K1984">
        <v>19683</v>
      </c>
      <c r="L1984" t="s">
        <v>2923</v>
      </c>
      <c r="M1984" t="s">
        <v>5504</v>
      </c>
      <c r="N1984" t="s">
        <v>6583</v>
      </c>
      <c r="O1984" t="s">
        <v>6584</v>
      </c>
      <c r="P1984" t="s">
        <v>6589</v>
      </c>
      <c r="Q1984" t="s">
        <v>823</v>
      </c>
      <c r="R1984">
        <v>600</v>
      </c>
      <c r="S1984">
        <v>600</v>
      </c>
      <c r="T1984">
        <v>440</v>
      </c>
      <c r="U1984">
        <v>27</v>
      </c>
      <c r="V1984">
        <v>27</v>
      </c>
      <c r="W1984">
        <v>23</v>
      </c>
      <c r="Z1984" t="s">
        <v>607</v>
      </c>
      <c r="AA1984">
        <v>1E-4</v>
      </c>
      <c r="AB1984">
        <v>2.5000000000000001E-3</v>
      </c>
      <c r="AC1984">
        <v>8.3999999999999995E-3</v>
      </c>
      <c r="AD1984">
        <v>2.2700000000000001E-2</v>
      </c>
      <c r="AE1984">
        <v>0.78049999999999997</v>
      </c>
      <c r="AF1984">
        <v>0.10299999999999999</v>
      </c>
      <c r="AG1984">
        <v>4.5600000000000002E-2</v>
      </c>
      <c r="AH1984">
        <v>6.1000000000000004E-3</v>
      </c>
      <c r="AI1984">
        <v>1.47E-2</v>
      </c>
      <c r="AJ1984">
        <v>3.8999999999999998E-3</v>
      </c>
      <c r="AK1984">
        <v>5.4999999999999997E-3</v>
      </c>
      <c r="AL1984">
        <v>5.5999999999999999E-3</v>
      </c>
      <c r="AM1984">
        <v>1.4E-3</v>
      </c>
      <c r="AN1984">
        <v>0</v>
      </c>
      <c r="AO1984">
        <v>0</v>
      </c>
      <c r="AP1984">
        <v>0</v>
      </c>
      <c r="BK1984">
        <v>0</v>
      </c>
      <c r="BL1984">
        <v>0</v>
      </c>
      <c r="BM1984">
        <v>0</v>
      </c>
      <c r="BN1984">
        <v>0</v>
      </c>
      <c r="BO1984">
        <v>0</v>
      </c>
      <c r="BP1984">
        <v>0</v>
      </c>
      <c r="BQ1984">
        <v>0</v>
      </c>
      <c r="BR1984">
        <v>0</v>
      </c>
      <c r="BS1984">
        <v>0</v>
      </c>
      <c r="BT1984">
        <v>0</v>
      </c>
      <c r="BU1984">
        <v>0</v>
      </c>
      <c r="BV1984">
        <v>0.74</v>
      </c>
      <c r="BW1984">
        <v>0.90694399999999997</v>
      </c>
      <c r="BX1984">
        <v>21.4</v>
      </c>
      <c r="BY1984">
        <v>4691.3999999999996</v>
      </c>
      <c r="BZ1984">
        <v>225.1</v>
      </c>
      <c r="CB1984">
        <v>95.2</v>
      </c>
      <c r="CC1984">
        <v>3.2870090630000002</v>
      </c>
      <c r="CD1984">
        <v>3.284215106</v>
      </c>
      <c r="CE1984">
        <v>187.42</v>
      </c>
      <c r="CF1984" t="s">
        <v>673</v>
      </c>
      <c r="CG1984">
        <v>22700</v>
      </c>
      <c r="CH1984" t="s">
        <v>6003</v>
      </c>
      <c r="CJ1984" t="s">
        <v>6004</v>
      </c>
      <c r="CU1984">
        <v>772.9</v>
      </c>
      <c r="CV1984">
        <v>768.1</v>
      </c>
      <c r="CW1984" t="s">
        <v>6590</v>
      </c>
      <c r="CX1984">
        <v>22400</v>
      </c>
      <c r="CY1984" t="s">
        <v>677</v>
      </c>
      <c r="DB1984" t="s">
        <v>1634</v>
      </c>
    </row>
    <row r="1985" spans="2:106" hidden="1">
      <c r="B1985">
        <v>52320</v>
      </c>
      <c r="C1985" t="s">
        <v>4766</v>
      </c>
      <c r="D1985" t="s">
        <v>592</v>
      </c>
      <c r="E1985" t="s">
        <v>3163</v>
      </c>
      <c r="F1985" t="s">
        <v>594</v>
      </c>
      <c r="G1985" t="s">
        <v>6594</v>
      </c>
      <c r="H1985">
        <v>10629</v>
      </c>
      <c r="I1985" t="s">
        <v>597</v>
      </c>
      <c r="J1985" t="s">
        <v>3662</v>
      </c>
      <c r="K1985">
        <v>455</v>
      </c>
      <c r="L1985" t="s">
        <v>2923</v>
      </c>
      <c r="M1985" t="s">
        <v>1638</v>
      </c>
      <c r="N1985" t="s">
        <v>6583</v>
      </c>
      <c r="O1985" t="s">
        <v>6584</v>
      </c>
      <c r="P1985" t="s">
        <v>6589</v>
      </c>
      <c r="Q1985" t="s">
        <v>642</v>
      </c>
      <c r="R1985">
        <v>550</v>
      </c>
      <c r="S1985">
        <v>550</v>
      </c>
      <c r="T1985">
        <v>449</v>
      </c>
      <c r="U1985">
        <v>12</v>
      </c>
      <c r="V1985">
        <v>12</v>
      </c>
      <c r="W1985">
        <v>23</v>
      </c>
      <c r="Z1985" t="s">
        <v>607</v>
      </c>
      <c r="AA1985">
        <v>1E-4</v>
      </c>
      <c r="AB1985">
        <v>3.5000000000000001E-3</v>
      </c>
      <c r="AC1985">
        <v>2.4199999999999999E-2</v>
      </c>
      <c r="AD1985">
        <v>8.6999999999999994E-3</v>
      </c>
      <c r="AE1985">
        <v>0.84209999999999996</v>
      </c>
      <c r="AF1985">
        <v>7.3400000000000007E-2</v>
      </c>
      <c r="AG1985">
        <v>2.6200000000000001E-2</v>
      </c>
      <c r="AH1985">
        <v>4.4000000000000003E-3</v>
      </c>
      <c r="AI1985">
        <v>7.7999999999999996E-3</v>
      </c>
      <c r="AJ1985">
        <v>2.5000000000000001E-3</v>
      </c>
      <c r="AK1985">
        <v>2.3999999999999998E-3</v>
      </c>
      <c r="AL1985">
        <v>2.2000000000000001E-3</v>
      </c>
      <c r="AM1985">
        <v>2.5000000000000001E-3</v>
      </c>
      <c r="AN1985">
        <v>0</v>
      </c>
      <c r="AO1985">
        <v>0</v>
      </c>
      <c r="AP1985">
        <v>0</v>
      </c>
      <c r="BK1985">
        <v>0</v>
      </c>
      <c r="BL1985">
        <v>0</v>
      </c>
      <c r="BM1985">
        <v>0</v>
      </c>
      <c r="BN1985">
        <v>0</v>
      </c>
      <c r="BO1985">
        <v>0</v>
      </c>
      <c r="BP1985">
        <v>0</v>
      </c>
      <c r="BQ1985">
        <v>0</v>
      </c>
      <c r="BR1985">
        <v>0</v>
      </c>
      <c r="BS1985">
        <v>0</v>
      </c>
      <c r="BT1985">
        <v>0</v>
      </c>
      <c r="BU1985">
        <v>0</v>
      </c>
      <c r="BV1985">
        <v>0.68600000000000005</v>
      </c>
      <c r="BW1985">
        <v>0.8407616</v>
      </c>
      <c r="BX1985">
        <v>19.8</v>
      </c>
      <c r="BY1985">
        <v>4688.1000000000004</v>
      </c>
      <c r="BZ1985">
        <v>213.5</v>
      </c>
      <c r="CB1985">
        <v>95.4</v>
      </c>
      <c r="CC1985">
        <v>3.2939145449999998</v>
      </c>
      <c r="CD1985">
        <v>3.2911147170000001</v>
      </c>
      <c r="CE1985">
        <v>189.75</v>
      </c>
      <c r="CF1985" t="s">
        <v>673</v>
      </c>
      <c r="CG1985">
        <v>8700</v>
      </c>
      <c r="CH1985" t="s">
        <v>5870</v>
      </c>
      <c r="CJ1985" t="s">
        <v>3665</v>
      </c>
      <c r="CL1985">
        <v>1132.2</v>
      </c>
      <c r="CM1985">
        <v>1926.9</v>
      </c>
      <c r="CU1985">
        <v>764.7</v>
      </c>
      <c r="CV1985">
        <v>761</v>
      </c>
      <c r="CW1985" t="s">
        <v>6590</v>
      </c>
      <c r="CX1985">
        <v>5900</v>
      </c>
      <c r="CY1985" t="s">
        <v>677</v>
      </c>
      <c r="DB1985" t="s">
        <v>1634</v>
      </c>
    </row>
    <row r="1986" spans="2:106" hidden="1">
      <c r="B1986">
        <v>90508</v>
      </c>
      <c r="C1986" t="s">
        <v>5818</v>
      </c>
      <c r="D1986" t="s">
        <v>592</v>
      </c>
      <c r="E1986" t="s">
        <v>3163</v>
      </c>
      <c r="F1986" t="s">
        <v>594</v>
      </c>
      <c r="G1986" t="s">
        <v>6595</v>
      </c>
      <c r="H1986">
        <v>16860</v>
      </c>
      <c r="I1986" t="s">
        <v>597</v>
      </c>
      <c r="J1986" t="s">
        <v>5820</v>
      </c>
      <c r="K1986">
        <v>3813</v>
      </c>
      <c r="L1986" t="s">
        <v>2923</v>
      </c>
      <c r="M1986" t="s">
        <v>3900</v>
      </c>
      <c r="N1986" t="s">
        <v>6583</v>
      </c>
      <c r="O1986" t="s">
        <v>6584</v>
      </c>
      <c r="P1986" t="s">
        <v>6589</v>
      </c>
      <c r="Q1986" t="s">
        <v>642</v>
      </c>
      <c r="R1986">
        <v>550</v>
      </c>
      <c r="S1986">
        <v>550</v>
      </c>
      <c r="T1986">
        <v>436</v>
      </c>
      <c r="U1986">
        <v>24</v>
      </c>
      <c r="V1986">
        <v>24</v>
      </c>
      <c r="W1986">
        <v>24</v>
      </c>
      <c r="Z1986" t="s">
        <v>607</v>
      </c>
      <c r="AA1986">
        <v>1E-4</v>
      </c>
      <c r="AB1986">
        <v>2.8E-3</v>
      </c>
      <c r="AC1986">
        <v>1.9599999999999999E-2</v>
      </c>
      <c r="AD1986">
        <v>2.5999999999999999E-3</v>
      </c>
      <c r="AE1986">
        <v>0.85580000000000001</v>
      </c>
      <c r="AF1986">
        <v>7.3999999999999996E-2</v>
      </c>
      <c r="AG1986">
        <v>2.7199999999999998E-2</v>
      </c>
      <c r="AH1986">
        <v>4.1999999999999997E-3</v>
      </c>
      <c r="AI1986">
        <v>7.3000000000000001E-3</v>
      </c>
      <c r="AJ1986">
        <v>1.9E-3</v>
      </c>
      <c r="AK1986">
        <v>1.8E-3</v>
      </c>
      <c r="AL1986">
        <v>1.6000000000000001E-3</v>
      </c>
      <c r="AM1986">
        <v>1.1000000000000001E-3</v>
      </c>
      <c r="AN1986">
        <v>0</v>
      </c>
      <c r="AO1986">
        <v>0</v>
      </c>
      <c r="AP1986">
        <v>0</v>
      </c>
      <c r="BK1986">
        <v>0</v>
      </c>
      <c r="BL1986">
        <v>0</v>
      </c>
      <c r="BM1986">
        <v>0</v>
      </c>
      <c r="BN1986">
        <v>0</v>
      </c>
      <c r="BO1986">
        <v>0</v>
      </c>
      <c r="BP1986">
        <v>0</v>
      </c>
      <c r="BQ1986">
        <v>0</v>
      </c>
      <c r="BR1986">
        <v>0</v>
      </c>
      <c r="BS1986">
        <v>0</v>
      </c>
      <c r="BT1986">
        <v>0</v>
      </c>
      <c r="BU1986">
        <v>0</v>
      </c>
      <c r="BV1986">
        <v>0.67</v>
      </c>
      <c r="BW1986">
        <v>0.82115199999999999</v>
      </c>
      <c r="BX1986">
        <v>19.399999999999999</v>
      </c>
      <c r="BY1986">
        <v>4653.3999999999996</v>
      </c>
      <c r="BZ1986">
        <v>211</v>
      </c>
      <c r="CB1986">
        <v>95.8</v>
      </c>
      <c r="CC1986">
        <v>3.3077255069999998</v>
      </c>
      <c r="CD1986">
        <v>3.30491394</v>
      </c>
      <c r="CE1986">
        <v>191.06</v>
      </c>
      <c r="CF1986" t="s">
        <v>673</v>
      </c>
      <c r="CG1986">
        <v>2600</v>
      </c>
      <c r="CH1986" t="s">
        <v>5821</v>
      </c>
      <c r="CI1986" t="s">
        <v>5075</v>
      </c>
      <c r="CJ1986" t="s">
        <v>5822</v>
      </c>
      <c r="CW1986" t="s">
        <v>6590</v>
      </c>
      <c r="CX1986">
        <v>400</v>
      </c>
      <c r="CY1986" t="s">
        <v>677</v>
      </c>
      <c r="DB1986" t="s">
        <v>1634</v>
      </c>
    </row>
    <row r="1987" spans="2:106" hidden="1">
      <c r="B1987">
        <v>90507</v>
      </c>
      <c r="C1987" t="s">
        <v>5823</v>
      </c>
      <c r="D1987" t="s">
        <v>592</v>
      </c>
      <c r="E1987" t="s">
        <v>3163</v>
      </c>
      <c r="F1987" t="s">
        <v>594</v>
      </c>
      <c r="G1987" t="s">
        <v>6596</v>
      </c>
      <c r="H1987">
        <v>17553</v>
      </c>
      <c r="I1987" t="s">
        <v>597</v>
      </c>
      <c r="J1987" t="s">
        <v>6179</v>
      </c>
      <c r="K1987">
        <v>3203</v>
      </c>
      <c r="L1987" t="s">
        <v>2923</v>
      </c>
      <c r="M1987" t="s">
        <v>3900</v>
      </c>
      <c r="N1987" t="s">
        <v>6583</v>
      </c>
      <c r="O1987" t="s">
        <v>6584</v>
      </c>
      <c r="P1987" t="s">
        <v>6589</v>
      </c>
      <c r="Q1987" t="s">
        <v>642</v>
      </c>
      <c r="R1987">
        <v>500</v>
      </c>
      <c r="S1987">
        <v>500</v>
      </c>
      <c r="T1987">
        <v>411</v>
      </c>
      <c r="U1987">
        <v>21</v>
      </c>
      <c r="V1987">
        <v>21</v>
      </c>
      <c r="W1987">
        <v>24</v>
      </c>
      <c r="Z1987" t="s">
        <v>607</v>
      </c>
      <c r="AA1987">
        <v>1E-4</v>
      </c>
      <c r="AB1987">
        <v>2.8999999999999998E-3</v>
      </c>
      <c r="AC1987">
        <v>2.5000000000000001E-2</v>
      </c>
      <c r="AD1987">
        <v>4.1000000000000003E-3</v>
      </c>
      <c r="AE1987">
        <v>0.83730000000000004</v>
      </c>
      <c r="AF1987">
        <v>7.2499999999999995E-2</v>
      </c>
      <c r="AG1987">
        <v>2.86E-2</v>
      </c>
      <c r="AH1987">
        <v>5.4000000000000003E-3</v>
      </c>
      <c r="AI1987">
        <v>9.7000000000000003E-3</v>
      </c>
      <c r="AJ1987">
        <v>3.3999999999999998E-3</v>
      </c>
      <c r="AK1987">
        <v>3.3999999999999998E-3</v>
      </c>
      <c r="AL1987">
        <v>3.2000000000000002E-3</v>
      </c>
      <c r="AM1987">
        <v>4.4000000000000003E-3</v>
      </c>
      <c r="AN1987">
        <v>0</v>
      </c>
      <c r="AO1987">
        <v>0</v>
      </c>
      <c r="AP1987">
        <v>0</v>
      </c>
      <c r="BK1987">
        <v>0</v>
      </c>
      <c r="BL1987">
        <v>0</v>
      </c>
      <c r="BM1987">
        <v>0</v>
      </c>
      <c r="BN1987">
        <v>0</v>
      </c>
      <c r="BO1987">
        <v>0</v>
      </c>
      <c r="BP1987">
        <v>0</v>
      </c>
      <c r="BQ1987">
        <v>0</v>
      </c>
      <c r="BR1987">
        <v>0</v>
      </c>
      <c r="BS1987">
        <v>0</v>
      </c>
      <c r="BT1987">
        <v>0</v>
      </c>
      <c r="BU1987">
        <v>0</v>
      </c>
      <c r="BV1987">
        <v>0.70199999999999996</v>
      </c>
      <c r="BW1987">
        <v>0.8603712</v>
      </c>
      <c r="BX1987">
        <v>20.3</v>
      </c>
      <c r="BY1987">
        <v>4660.7</v>
      </c>
      <c r="BZ1987">
        <v>215.4</v>
      </c>
      <c r="CB1987">
        <v>96.6</v>
      </c>
      <c r="CC1987">
        <v>3.3353474319999998</v>
      </c>
      <c r="CD1987">
        <v>3.332512387</v>
      </c>
      <c r="CE1987">
        <v>190.89</v>
      </c>
      <c r="CF1987" t="s">
        <v>673</v>
      </c>
      <c r="CG1987">
        <v>4100</v>
      </c>
      <c r="CH1987" t="s">
        <v>5826</v>
      </c>
      <c r="CI1987" t="s">
        <v>5075</v>
      </c>
      <c r="CJ1987" t="s">
        <v>5827</v>
      </c>
      <c r="CW1987" t="s">
        <v>6590</v>
      </c>
      <c r="CX1987">
        <v>900</v>
      </c>
      <c r="CY1987" t="s">
        <v>677</v>
      </c>
      <c r="DB1987" t="s">
        <v>1634</v>
      </c>
    </row>
    <row r="1988" spans="2:106" hidden="1">
      <c r="B1988">
        <v>52361</v>
      </c>
      <c r="C1988" t="s">
        <v>3579</v>
      </c>
      <c r="D1988" t="s">
        <v>592</v>
      </c>
      <c r="E1988" t="s">
        <v>3163</v>
      </c>
      <c r="F1988" t="s">
        <v>594</v>
      </c>
      <c r="G1988" t="s">
        <v>6597</v>
      </c>
      <c r="H1988">
        <v>1467</v>
      </c>
      <c r="I1988" t="s">
        <v>597</v>
      </c>
      <c r="J1988" t="s">
        <v>3581</v>
      </c>
      <c r="K1988">
        <v>3152</v>
      </c>
      <c r="L1988" t="s">
        <v>2923</v>
      </c>
      <c r="M1988" t="s">
        <v>3900</v>
      </c>
      <c r="N1988" t="s">
        <v>6583</v>
      </c>
      <c r="O1988" t="s">
        <v>6584</v>
      </c>
      <c r="P1988" t="s">
        <v>6589</v>
      </c>
      <c r="Q1988" t="s">
        <v>642</v>
      </c>
      <c r="R1988">
        <v>1100</v>
      </c>
      <c r="S1988">
        <v>1100</v>
      </c>
      <c r="T1988">
        <v>800</v>
      </c>
      <c r="U1988">
        <v>20</v>
      </c>
      <c r="V1988">
        <v>20</v>
      </c>
      <c r="W1988">
        <v>23</v>
      </c>
      <c r="Z1988">
        <v>1E-4</v>
      </c>
      <c r="AA1988">
        <v>1E-4</v>
      </c>
      <c r="AB1988">
        <v>2.3999999999999998E-3</v>
      </c>
      <c r="AC1988">
        <v>2.24E-2</v>
      </c>
      <c r="AD1988">
        <v>2.5000000000000001E-3</v>
      </c>
      <c r="AE1988">
        <v>0.87160000000000004</v>
      </c>
      <c r="AF1988">
        <v>6.5699999999999995E-2</v>
      </c>
      <c r="AG1988">
        <v>2.0500000000000001E-2</v>
      </c>
      <c r="AH1988">
        <v>3.5999999999999999E-3</v>
      </c>
      <c r="AI1988">
        <v>6.3E-3</v>
      </c>
      <c r="AJ1988">
        <v>1.8E-3</v>
      </c>
      <c r="AK1988">
        <v>1.2999999999999999E-3</v>
      </c>
      <c r="AL1988">
        <v>8.0000000000000004E-4</v>
      </c>
      <c r="AM1988">
        <v>8.9999999999999998E-4</v>
      </c>
      <c r="AN1988">
        <v>0</v>
      </c>
      <c r="AO1988">
        <v>0</v>
      </c>
      <c r="AP1988">
        <v>0</v>
      </c>
      <c r="BK1988">
        <v>0</v>
      </c>
      <c r="BL1988">
        <v>0</v>
      </c>
      <c r="BM1988">
        <v>0</v>
      </c>
      <c r="BN1988">
        <v>0</v>
      </c>
      <c r="BO1988">
        <v>0</v>
      </c>
      <c r="BP1988">
        <v>0</v>
      </c>
      <c r="BQ1988">
        <v>0</v>
      </c>
      <c r="BR1988">
        <v>0</v>
      </c>
      <c r="BS1988">
        <v>0</v>
      </c>
      <c r="BT1988">
        <v>0</v>
      </c>
      <c r="BU1988">
        <v>0</v>
      </c>
      <c r="BV1988">
        <v>0.65600000000000003</v>
      </c>
      <c r="BW1988">
        <v>0.80399359999999997</v>
      </c>
      <c r="BX1988">
        <v>19</v>
      </c>
      <c r="BY1988">
        <v>4664.8</v>
      </c>
      <c r="BZ1988">
        <v>208.3</v>
      </c>
      <c r="CB1988">
        <v>97.3</v>
      </c>
      <c r="CC1988">
        <v>3.3595166160000001</v>
      </c>
      <c r="CD1988">
        <v>3.3566610269999999</v>
      </c>
      <c r="CE1988">
        <v>193.51</v>
      </c>
      <c r="CF1988" t="s">
        <v>673</v>
      </c>
      <c r="CG1988">
        <v>2500</v>
      </c>
      <c r="CH1988" t="s">
        <v>5880</v>
      </c>
      <c r="CJ1988" t="s">
        <v>3584</v>
      </c>
      <c r="CU1988">
        <v>843.7</v>
      </c>
      <c r="CV1988">
        <v>838.5</v>
      </c>
      <c r="CW1988" t="s">
        <v>6590</v>
      </c>
      <c r="CX1988">
        <v>0</v>
      </c>
      <c r="CY1988" t="s">
        <v>677</v>
      </c>
      <c r="DB1988" t="s">
        <v>1634</v>
      </c>
    </row>
    <row r="1989" spans="2:106" hidden="1">
      <c r="B1989">
        <v>90505</v>
      </c>
      <c r="C1989" t="s">
        <v>5809</v>
      </c>
      <c r="D1989" t="s">
        <v>592</v>
      </c>
      <c r="E1989" t="s">
        <v>3163</v>
      </c>
      <c r="F1989" t="s">
        <v>594</v>
      </c>
      <c r="G1989" t="s">
        <v>6598</v>
      </c>
      <c r="H1989">
        <v>11407</v>
      </c>
      <c r="I1989" t="s">
        <v>597</v>
      </c>
      <c r="J1989" t="s">
        <v>5811</v>
      </c>
      <c r="K1989">
        <v>14062</v>
      </c>
      <c r="L1989" t="s">
        <v>2923</v>
      </c>
      <c r="M1989" t="s">
        <v>3900</v>
      </c>
      <c r="N1989" t="s">
        <v>6583</v>
      </c>
      <c r="O1989" t="s">
        <v>6584</v>
      </c>
      <c r="P1989" t="s">
        <v>6589</v>
      </c>
      <c r="Q1989" t="s">
        <v>642</v>
      </c>
      <c r="R1989">
        <v>500</v>
      </c>
      <c r="S1989">
        <v>500</v>
      </c>
      <c r="T1989">
        <v>379</v>
      </c>
      <c r="U1989">
        <v>23</v>
      </c>
      <c r="V1989">
        <v>23</v>
      </c>
      <c r="W1989">
        <v>23</v>
      </c>
      <c r="Z1989" t="s">
        <v>607</v>
      </c>
      <c r="AA1989">
        <v>1E-4</v>
      </c>
      <c r="AB1989">
        <v>3.3999999999999998E-3</v>
      </c>
      <c r="AC1989">
        <v>2.2499999999999999E-2</v>
      </c>
      <c r="AD1989">
        <v>2E-3</v>
      </c>
      <c r="AE1989">
        <v>0.85019999999999996</v>
      </c>
      <c r="AF1989">
        <v>7.0499999999999993E-2</v>
      </c>
      <c r="AG1989">
        <v>2.9600000000000001E-2</v>
      </c>
      <c r="AH1989">
        <v>4.7999999999999996E-3</v>
      </c>
      <c r="AI1989">
        <v>8.6999999999999994E-3</v>
      </c>
      <c r="AJ1989">
        <v>2.5999999999999999E-3</v>
      </c>
      <c r="AK1989">
        <v>2.5000000000000001E-3</v>
      </c>
      <c r="AL1989">
        <v>1.6000000000000001E-3</v>
      </c>
      <c r="AM1989">
        <v>1.5E-3</v>
      </c>
      <c r="AN1989">
        <v>0</v>
      </c>
      <c r="AO1989">
        <v>0</v>
      </c>
      <c r="AP1989">
        <v>0</v>
      </c>
      <c r="BK1989">
        <v>0</v>
      </c>
      <c r="BL1989">
        <v>0</v>
      </c>
      <c r="BM1989">
        <v>0</v>
      </c>
      <c r="BN1989">
        <v>0</v>
      </c>
      <c r="BO1989">
        <v>0</v>
      </c>
      <c r="BP1989">
        <v>0</v>
      </c>
      <c r="BQ1989">
        <v>0</v>
      </c>
      <c r="BR1989">
        <v>0</v>
      </c>
      <c r="BS1989">
        <v>0</v>
      </c>
      <c r="BT1989">
        <v>0</v>
      </c>
      <c r="BU1989">
        <v>0</v>
      </c>
      <c r="BV1989">
        <v>0.68100000000000005</v>
      </c>
      <c r="BW1989">
        <v>0.83463359999999998</v>
      </c>
      <c r="BX1989">
        <v>19.7</v>
      </c>
      <c r="BY1989">
        <v>4652.1000000000004</v>
      </c>
      <c r="BZ1989">
        <v>212.2</v>
      </c>
      <c r="CB1989">
        <v>100</v>
      </c>
      <c r="CC1989">
        <v>3.452740613</v>
      </c>
      <c r="CD1989">
        <v>3.449805783</v>
      </c>
      <c r="CE1989">
        <v>199.52</v>
      </c>
      <c r="CF1989" t="s">
        <v>609</v>
      </c>
      <c r="CG1989">
        <v>2000</v>
      </c>
      <c r="CH1989" t="s">
        <v>5815</v>
      </c>
      <c r="CI1989" t="s">
        <v>5075</v>
      </c>
      <c r="CJ1989" t="s">
        <v>5816</v>
      </c>
      <c r="CW1989" t="s">
        <v>6590</v>
      </c>
      <c r="CX1989">
        <v>1200</v>
      </c>
      <c r="CY1989" t="s">
        <v>677</v>
      </c>
      <c r="DB1989" t="s">
        <v>1634</v>
      </c>
    </row>
    <row r="1990" spans="2:106" hidden="1">
      <c r="B1990">
        <v>52299</v>
      </c>
      <c r="C1990" t="s">
        <v>5136</v>
      </c>
      <c r="D1990" t="s">
        <v>592</v>
      </c>
      <c r="E1990" t="s">
        <v>3163</v>
      </c>
      <c r="F1990" t="s">
        <v>594</v>
      </c>
      <c r="G1990" t="s">
        <v>6599</v>
      </c>
      <c r="H1990">
        <v>15199</v>
      </c>
      <c r="I1990" t="s">
        <v>597</v>
      </c>
      <c r="J1990" t="s">
        <v>3669</v>
      </c>
      <c r="K1990">
        <v>16092</v>
      </c>
      <c r="L1990" t="s">
        <v>2923</v>
      </c>
      <c r="M1990" t="s">
        <v>6188</v>
      </c>
      <c r="N1990" t="s">
        <v>6583</v>
      </c>
      <c r="O1990" t="s">
        <v>6584</v>
      </c>
      <c r="P1990" t="s">
        <v>6585</v>
      </c>
      <c r="Q1990" t="s">
        <v>642</v>
      </c>
      <c r="R1990">
        <v>400</v>
      </c>
      <c r="S1990">
        <v>400</v>
      </c>
      <c r="T1990">
        <v>285</v>
      </c>
      <c r="U1990">
        <v>21</v>
      </c>
      <c r="V1990">
        <v>21</v>
      </c>
      <c r="W1990">
        <v>24</v>
      </c>
      <c r="Z1990" t="s">
        <v>607</v>
      </c>
      <c r="AA1990">
        <v>1E-4</v>
      </c>
      <c r="AB1990">
        <v>6.4000000000000003E-3</v>
      </c>
      <c r="AC1990">
        <v>2.7099999999999999E-2</v>
      </c>
      <c r="AD1990">
        <v>1.8499999999999999E-2</v>
      </c>
      <c r="AE1990">
        <v>0.83079999999999998</v>
      </c>
      <c r="AF1990">
        <v>7.6799999999999993E-2</v>
      </c>
      <c r="AG1990">
        <v>2.24E-2</v>
      </c>
      <c r="AH1990">
        <v>3.0000000000000001E-3</v>
      </c>
      <c r="AI1990">
        <v>6.8999999999999999E-3</v>
      </c>
      <c r="AJ1990">
        <v>1.9E-3</v>
      </c>
      <c r="AK1990">
        <v>2.0999999999999999E-3</v>
      </c>
      <c r="AL1990">
        <v>1.8E-3</v>
      </c>
      <c r="AM1990">
        <v>2.2000000000000001E-3</v>
      </c>
      <c r="AN1990">
        <v>0</v>
      </c>
      <c r="AO1990">
        <v>0</v>
      </c>
      <c r="AP1990">
        <v>0</v>
      </c>
      <c r="BK1990">
        <v>0</v>
      </c>
      <c r="BL1990">
        <v>0</v>
      </c>
      <c r="BM1990">
        <v>0</v>
      </c>
      <c r="BN1990">
        <v>0</v>
      </c>
      <c r="BO1990">
        <v>0</v>
      </c>
      <c r="BP1990">
        <v>0</v>
      </c>
      <c r="BQ1990">
        <v>0</v>
      </c>
      <c r="BR1990">
        <v>0</v>
      </c>
      <c r="BS1990">
        <v>0</v>
      </c>
      <c r="BT1990">
        <v>0</v>
      </c>
      <c r="BU1990">
        <v>0</v>
      </c>
      <c r="BV1990">
        <v>0.68799999999999994</v>
      </c>
      <c r="BW1990">
        <v>0.84321279999999998</v>
      </c>
      <c r="BX1990">
        <v>19.899999999999999</v>
      </c>
      <c r="BY1990">
        <v>4740.7</v>
      </c>
      <c r="BZ1990">
        <v>214.2</v>
      </c>
      <c r="CB1990">
        <v>101.8</v>
      </c>
      <c r="CC1990">
        <v>3.5148899440000001</v>
      </c>
      <c r="CD1990">
        <v>3.5119022869999998</v>
      </c>
      <c r="CE1990">
        <v>204.56</v>
      </c>
      <c r="CF1990" t="s">
        <v>673</v>
      </c>
      <c r="CG1990">
        <v>18500</v>
      </c>
      <c r="CH1990" t="s">
        <v>5885</v>
      </c>
      <c r="CJ1990" t="s">
        <v>2928</v>
      </c>
      <c r="CL1990">
        <v>1304.2</v>
      </c>
      <c r="CM1990">
        <v>1320</v>
      </c>
      <c r="CU1990">
        <v>841.3</v>
      </c>
      <c r="CV1990">
        <v>837.3</v>
      </c>
      <c r="CW1990" t="s">
        <v>6590</v>
      </c>
      <c r="CX1990">
        <v>13800</v>
      </c>
      <c r="CY1990" t="s">
        <v>677</v>
      </c>
      <c r="DB1990" t="s">
        <v>1634</v>
      </c>
    </row>
    <row r="1991" spans="2:106" hidden="1">
      <c r="B1991">
        <v>73299</v>
      </c>
      <c r="C1991" t="s">
        <v>4743</v>
      </c>
      <c r="D1991" t="s">
        <v>592</v>
      </c>
      <c r="E1991" t="s">
        <v>3163</v>
      </c>
      <c r="F1991" t="s">
        <v>594</v>
      </c>
      <c r="G1991" t="s">
        <v>6600</v>
      </c>
      <c r="H1991">
        <v>14458</v>
      </c>
      <c r="I1991" t="s">
        <v>597</v>
      </c>
      <c r="J1991" t="s">
        <v>899</v>
      </c>
      <c r="K1991">
        <v>7379</v>
      </c>
      <c r="L1991" t="s">
        <v>874</v>
      </c>
      <c r="M1991" t="s">
        <v>3726</v>
      </c>
      <c r="N1991" t="s">
        <v>6601</v>
      </c>
      <c r="O1991" t="s">
        <v>6583</v>
      </c>
      <c r="P1991" t="s">
        <v>6602</v>
      </c>
      <c r="Q1991" t="s">
        <v>642</v>
      </c>
      <c r="R1991">
        <v>600</v>
      </c>
      <c r="S1991">
        <v>600</v>
      </c>
      <c r="T1991">
        <v>390</v>
      </c>
      <c r="U1991">
        <v>27</v>
      </c>
      <c r="V1991">
        <v>27</v>
      </c>
      <c r="W1991">
        <v>23</v>
      </c>
      <c r="Z1991">
        <v>1E-4</v>
      </c>
      <c r="AA1991">
        <v>2.0000000000000001E-4</v>
      </c>
      <c r="AB1991">
        <v>5.3E-3</v>
      </c>
      <c r="AC1991">
        <v>1.1599999999999999E-2</v>
      </c>
      <c r="AD1991" t="s">
        <v>606</v>
      </c>
      <c r="AE1991">
        <v>0.83399999999999996</v>
      </c>
      <c r="AF1991">
        <v>7.6499999999999999E-2</v>
      </c>
      <c r="AG1991">
        <v>4.5199999999999997E-2</v>
      </c>
      <c r="AH1991">
        <v>5.3E-3</v>
      </c>
      <c r="AI1991">
        <v>1.3100000000000001E-2</v>
      </c>
      <c r="AJ1991">
        <v>2.7000000000000001E-3</v>
      </c>
      <c r="AK1991">
        <v>3.0000000000000001E-3</v>
      </c>
      <c r="AL1991">
        <v>1.5E-3</v>
      </c>
      <c r="AM1991">
        <v>1.5E-3</v>
      </c>
      <c r="AN1991">
        <v>0</v>
      </c>
      <c r="AO1991">
        <v>0</v>
      </c>
      <c r="AP1991">
        <v>0</v>
      </c>
      <c r="BK1991">
        <v>0</v>
      </c>
      <c r="BL1991">
        <v>0</v>
      </c>
      <c r="BM1991">
        <v>0</v>
      </c>
      <c r="BN1991">
        <v>0</v>
      </c>
      <c r="BO1991">
        <v>0</v>
      </c>
      <c r="BP1991">
        <v>0</v>
      </c>
      <c r="BQ1991">
        <v>0</v>
      </c>
      <c r="BR1991">
        <v>0</v>
      </c>
      <c r="BS1991">
        <v>0</v>
      </c>
      <c r="BT1991">
        <v>0</v>
      </c>
      <c r="BU1991">
        <v>0</v>
      </c>
      <c r="BV1991">
        <v>0.69699999999999995</v>
      </c>
      <c r="BW1991">
        <v>0.85424319999999998</v>
      </c>
      <c r="BX1991">
        <v>20.100000000000001</v>
      </c>
      <c r="BY1991">
        <v>4601.3</v>
      </c>
      <c r="BZ1991">
        <v>215.3</v>
      </c>
      <c r="CB1991">
        <v>105</v>
      </c>
      <c r="CC1991">
        <v>3.6253776439999998</v>
      </c>
      <c r="CD1991">
        <v>3.6222960729999998</v>
      </c>
      <c r="CE1991">
        <v>210.68</v>
      </c>
      <c r="CF1991" t="s">
        <v>609</v>
      </c>
      <c r="CG1991">
        <v>0</v>
      </c>
      <c r="CH1991" t="s">
        <v>5786</v>
      </c>
      <c r="CJ1991" t="s">
        <v>902</v>
      </c>
      <c r="CU1991">
        <v>713.2</v>
      </c>
      <c r="CV1991">
        <v>708.7</v>
      </c>
      <c r="CW1991" t="s">
        <v>6603</v>
      </c>
      <c r="CX1991">
        <v>0</v>
      </c>
      <c r="CY1991" t="s">
        <v>677</v>
      </c>
      <c r="DB1991" t="s">
        <v>1634</v>
      </c>
    </row>
    <row r="1992" spans="2:106" hidden="1">
      <c r="B1992">
        <v>73289</v>
      </c>
      <c r="C1992" t="s">
        <v>3724</v>
      </c>
      <c r="D1992" t="s">
        <v>592</v>
      </c>
      <c r="E1992" t="s">
        <v>3163</v>
      </c>
      <c r="F1992" t="s">
        <v>594</v>
      </c>
      <c r="G1992" t="s">
        <v>6604</v>
      </c>
      <c r="H1992">
        <v>13621</v>
      </c>
      <c r="I1992" t="s">
        <v>597</v>
      </c>
      <c r="J1992" t="s">
        <v>879</v>
      </c>
      <c r="K1992">
        <v>10275</v>
      </c>
      <c r="L1992" t="s">
        <v>3184</v>
      </c>
      <c r="M1992" t="s">
        <v>6129</v>
      </c>
      <c r="N1992" t="s">
        <v>6601</v>
      </c>
      <c r="O1992" t="s">
        <v>6583</v>
      </c>
      <c r="P1992" t="s">
        <v>6602</v>
      </c>
      <c r="Q1992" t="s">
        <v>642</v>
      </c>
      <c r="R1992">
        <v>400</v>
      </c>
      <c r="S1992">
        <v>400</v>
      </c>
      <c r="T1992">
        <v>288</v>
      </c>
      <c r="U1992">
        <v>19</v>
      </c>
      <c r="V1992">
        <v>19</v>
      </c>
      <c r="W1992">
        <v>23</v>
      </c>
      <c r="Z1992">
        <v>1E-4</v>
      </c>
      <c r="AA1992">
        <v>2.9999999999999997E-4</v>
      </c>
      <c r="AB1992">
        <v>6.0000000000000001E-3</v>
      </c>
      <c r="AC1992">
        <v>1.15E-2</v>
      </c>
      <c r="AD1992" t="s">
        <v>606</v>
      </c>
      <c r="AE1992">
        <v>0.84189999999999998</v>
      </c>
      <c r="AF1992">
        <v>7.1499999999999994E-2</v>
      </c>
      <c r="AG1992">
        <v>4.07E-2</v>
      </c>
      <c r="AH1992">
        <v>4.8999999999999998E-3</v>
      </c>
      <c r="AI1992">
        <v>1.1299999999999999E-2</v>
      </c>
      <c r="AJ1992">
        <v>2.5000000000000001E-3</v>
      </c>
      <c r="AK1992">
        <v>2.8999999999999998E-3</v>
      </c>
      <c r="AL1992">
        <v>2.3999999999999998E-3</v>
      </c>
      <c r="AM1992">
        <v>4.0000000000000001E-3</v>
      </c>
      <c r="AN1992">
        <v>0</v>
      </c>
      <c r="AO1992">
        <v>0</v>
      </c>
      <c r="AP1992">
        <v>0</v>
      </c>
      <c r="BK1992">
        <v>0</v>
      </c>
      <c r="BL1992">
        <v>0</v>
      </c>
      <c r="BM1992">
        <v>0</v>
      </c>
      <c r="BN1992">
        <v>0</v>
      </c>
      <c r="BO1992">
        <v>0</v>
      </c>
      <c r="BP1992">
        <v>0</v>
      </c>
      <c r="BQ1992">
        <v>0</v>
      </c>
      <c r="BR1992">
        <v>0</v>
      </c>
      <c r="BS1992">
        <v>0</v>
      </c>
      <c r="BT1992">
        <v>0</v>
      </c>
      <c r="BU1992">
        <v>0</v>
      </c>
      <c r="BV1992">
        <v>0.69599999999999995</v>
      </c>
      <c r="BW1992">
        <v>0.85301760000000004</v>
      </c>
      <c r="BX1992">
        <v>20.100000000000001</v>
      </c>
      <c r="BY1992">
        <v>4597.8999999999996</v>
      </c>
      <c r="BZ1992">
        <v>214.5</v>
      </c>
      <c r="CB1992">
        <v>98.8</v>
      </c>
      <c r="CC1992">
        <v>3.411307726</v>
      </c>
      <c r="CD1992">
        <v>3.4084081140000002</v>
      </c>
      <c r="CE1992">
        <v>197.58</v>
      </c>
      <c r="CF1992" t="s">
        <v>609</v>
      </c>
      <c r="CG1992">
        <v>0</v>
      </c>
      <c r="CH1992" t="s">
        <v>5790</v>
      </c>
      <c r="CJ1992" t="s">
        <v>881</v>
      </c>
      <c r="CL1992">
        <v>1119</v>
      </c>
      <c r="CM1992">
        <v>1124</v>
      </c>
      <c r="CU1992">
        <v>737.3</v>
      </c>
      <c r="CV1992">
        <v>733.4</v>
      </c>
      <c r="CW1992" t="s">
        <v>6603</v>
      </c>
      <c r="CX1992">
        <v>0</v>
      </c>
      <c r="CY1992" t="s">
        <v>677</v>
      </c>
      <c r="DB1992" t="s">
        <v>1634</v>
      </c>
    </row>
    <row r="1993" spans="2:106" hidden="1">
      <c r="B1993">
        <v>84359</v>
      </c>
      <c r="C1993" t="s">
        <v>3182</v>
      </c>
      <c r="D1993" t="s">
        <v>592</v>
      </c>
      <c r="E1993" t="s">
        <v>3163</v>
      </c>
      <c r="F1993" t="s">
        <v>594</v>
      </c>
      <c r="G1993" t="s">
        <v>6605</v>
      </c>
      <c r="H1993">
        <v>18640</v>
      </c>
      <c r="I1993" t="s">
        <v>597</v>
      </c>
      <c r="J1993" t="s">
        <v>917</v>
      </c>
      <c r="L1993" t="s">
        <v>3184</v>
      </c>
      <c r="N1993" t="s">
        <v>6601</v>
      </c>
      <c r="O1993" t="s">
        <v>6583</v>
      </c>
      <c r="P1993" t="s">
        <v>6602</v>
      </c>
      <c r="Q1993" t="s">
        <v>3185</v>
      </c>
      <c r="R1993">
        <v>3800</v>
      </c>
      <c r="S1993">
        <v>3800</v>
      </c>
      <c r="T1993">
        <v>3449</v>
      </c>
      <c r="U1993">
        <v>30</v>
      </c>
      <c r="V1993">
        <v>30</v>
      </c>
      <c r="W1993">
        <v>23</v>
      </c>
      <c r="Z1993">
        <v>1E-4</v>
      </c>
      <c r="AA1993">
        <v>2.9999999999999997E-4</v>
      </c>
      <c r="AB1993">
        <v>5.8999999999999999E-3</v>
      </c>
      <c r="AC1993">
        <v>1.11E-2</v>
      </c>
      <c r="AD1993" t="s">
        <v>606</v>
      </c>
      <c r="AE1993">
        <v>0.85650000000000004</v>
      </c>
      <c r="AF1993">
        <v>7.1300000000000002E-2</v>
      </c>
      <c r="AG1993">
        <v>3.6299999999999999E-2</v>
      </c>
      <c r="AH1993">
        <v>3.8E-3</v>
      </c>
      <c r="AI1993">
        <v>8.0999999999999996E-3</v>
      </c>
      <c r="AJ1993">
        <v>1.6999999999999999E-3</v>
      </c>
      <c r="AK1993">
        <v>1.9E-3</v>
      </c>
      <c r="AL1993">
        <v>1.2999999999999999E-3</v>
      </c>
      <c r="AM1993">
        <v>1.6999999999999999E-3</v>
      </c>
      <c r="AN1993">
        <v>0</v>
      </c>
      <c r="AO1993">
        <v>0</v>
      </c>
      <c r="AP1993">
        <v>0</v>
      </c>
      <c r="BK1993">
        <v>0</v>
      </c>
      <c r="BL1993">
        <v>0</v>
      </c>
      <c r="BM1993">
        <v>0</v>
      </c>
      <c r="BN1993">
        <v>0</v>
      </c>
      <c r="BO1993">
        <v>0</v>
      </c>
      <c r="BP1993">
        <v>0</v>
      </c>
      <c r="BQ1993">
        <v>0</v>
      </c>
      <c r="BR1993">
        <v>0</v>
      </c>
      <c r="BS1993">
        <v>0</v>
      </c>
      <c r="BT1993">
        <v>0</v>
      </c>
      <c r="BU1993">
        <v>0</v>
      </c>
      <c r="BV1993">
        <v>0.67100000000000004</v>
      </c>
      <c r="BW1993">
        <v>0.82237760000000004</v>
      </c>
      <c r="BX1993">
        <v>19.399999999999999</v>
      </c>
      <c r="BY1993">
        <v>4609.3</v>
      </c>
      <c r="BZ1993">
        <v>210.9</v>
      </c>
      <c r="CB1993">
        <v>98.3</v>
      </c>
      <c r="CC1993">
        <v>3.3940440220000001</v>
      </c>
      <c r="CD1993">
        <v>3.391159085</v>
      </c>
      <c r="CE1993">
        <v>197.55</v>
      </c>
      <c r="CF1993" t="s">
        <v>609</v>
      </c>
      <c r="CG1993">
        <v>0</v>
      </c>
      <c r="CH1993" t="s">
        <v>6143</v>
      </c>
      <c r="CJ1993" t="s">
        <v>919</v>
      </c>
      <c r="CW1993" t="s">
        <v>6603</v>
      </c>
      <c r="CX1993">
        <v>0</v>
      </c>
      <c r="CY1993" t="s">
        <v>677</v>
      </c>
      <c r="DB1993" t="s">
        <v>1634</v>
      </c>
    </row>
    <row r="1994" spans="2:106" hidden="1">
      <c r="B1994">
        <v>73292</v>
      </c>
      <c r="C1994" t="s">
        <v>1639</v>
      </c>
      <c r="D1994" t="s">
        <v>592</v>
      </c>
      <c r="E1994" t="s">
        <v>3163</v>
      </c>
      <c r="F1994" t="s">
        <v>594</v>
      </c>
      <c r="G1994" t="s">
        <v>6606</v>
      </c>
      <c r="H1994">
        <v>8879</v>
      </c>
      <c r="I1994" t="s">
        <v>597</v>
      </c>
      <c r="J1994" t="s">
        <v>917</v>
      </c>
      <c r="K1994">
        <v>7435</v>
      </c>
      <c r="L1994" t="s">
        <v>874</v>
      </c>
      <c r="M1994" t="s">
        <v>3712</v>
      </c>
      <c r="N1994" t="s">
        <v>6601</v>
      </c>
      <c r="O1994" t="s">
        <v>6583</v>
      </c>
      <c r="P1994" t="s">
        <v>6602</v>
      </c>
      <c r="Q1994" t="s">
        <v>642</v>
      </c>
      <c r="R1994">
        <v>880</v>
      </c>
      <c r="S1994">
        <v>880</v>
      </c>
      <c r="T1994">
        <v>820</v>
      </c>
      <c r="U1994">
        <v>19</v>
      </c>
      <c r="V1994">
        <v>19</v>
      </c>
      <c r="W1994">
        <v>23</v>
      </c>
      <c r="Z1994">
        <v>1E-4</v>
      </c>
      <c r="AA1994">
        <v>2.0000000000000001E-4</v>
      </c>
      <c r="AB1994">
        <v>3.3E-3</v>
      </c>
      <c r="AC1994">
        <v>1.4999999999999999E-2</v>
      </c>
      <c r="AD1994" t="s">
        <v>607</v>
      </c>
      <c r="AE1994">
        <v>0.85899999999999999</v>
      </c>
      <c r="AF1994">
        <v>7.1999999999999995E-2</v>
      </c>
      <c r="AG1994">
        <v>3.04E-2</v>
      </c>
      <c r="AH1994">
        <v>4.3E-3</v>
      </c>
      <c r="AI1994">
        <v>8.2000000000000007E-3</v>
      </c>
      <c r="AJ1994">
        <v>2.3E-3</v>
      </c>
      <c r="AK1994">
        <v>2.5000000000000001E-3</v>
      </c>
      <c r="AL1994">
        <v>1.5E-3</v>
      </c>
      <c r="AM1994">
        <v>1.1999999999999999E-3</v>
      </c>
      <c r="AN1994">
        <v>0</v>
      </c>
      <c r="AO1994">
        <v>0</v>
      </c>
      <c r="AP1994">
        <v>0</v>
      </c>
      <c r="BK1994">
        <v>0</v>
      </c>
      <c r="BL1994">
        <v>0</v>
      </c>
      <c r="BM1994">
        <v>0</v>
      </c>
      <c r="BN1994">
        <v>0</v>
      </c>
      <c r="BO1994">
        <v>0</v>
      </c>
      <c r="BP1994">
        <v>0</v>
      </c>
      <c r="BQ1994">
        <v>0</v>
      </c>
      <c r="BR1994">
        <v>0</v>
      </c>
      <c r="BS1994">
        <v>0</v>
      </c>
      <c r="BT1994">
        <v>0</v>
      </c>
      <c r="BU1994">
        <v>0</v>
      </c>
      <c r="BV1994">
        <v>0.67100000000000004</v>
      </c>
      <c r="BW1994">
        <v>0.82237760000000004</v>
      </c>
      <c r="BX1994">
        <v>19.399999999999999</v>
      </c>
      <c r="BY1994">
        <v>4624.2</v>
      </c>
      <c r="BZ1994">
        <v>210.9</v>
      </c>
      <c r="CB1994">
        <v>102.1</v>
      </c>
      <c r="CC1994">
        <v>3.5252481659999999</v>
      </c>
      <c r="CD1994">
        <v>3.522251705</v>
      </c>
      <c r="CE1994">
        <v>203.47</v>
      </c>
      <c r="CF1994" t="s">
        <v>609</v>
      </c>
      <c r="CG1994">
        <v>7</v>
      </c>
      <c r="CH1994" t="s">
        <v>6161</v>
      </c>
      <c r="CJ1994" t="s">
        <v>919</v>
      </c>
      <c r="CU1994">
        <v>734</v>
      </c>
      <c r="CV1994">
        <v>729.9</v>
      </c>
      <c r="CW1994" t="s">
        <v>6603</v>
      </c>
      <c r="CX1994">
        <v>0</v>
      </c>
      <c r="CY1994" t="s">
        <v>677</v>
      </c>
      <c r="DB1994" t="s">
        <v>1634</v>
      </c>
    </row>
    <row r="1995" spans="2:106" hidden="1">
      <c r="B1995">
        <v>84020</v>
      </c>
      <c r="C1995" t="s">
        <v>6152</v>
      </c>
      <c r="D1995" t="s">
        <v>592</v>
      </c>
      <c r="E1995" t="s">
        <v>3163</v>
      </c>
      <c r="F1995" t="s">
        <v>594</v>
      </c>
      <c r="G1995" t="s">
        <v>6607</v>
      </c>
      <c r="H1995">
        <v>12203</v>
      </c>
      <c r="I1995" t="s">
        <v>597</v>
      </c>
      <c r="J1995" t="s">
        <v>3179</v>
      </c>
      <c r="K1995">
        <v>21883</v>
      </c>
      <c r="L1995" t="s">
        <v>874</v>
      </c>
      <c r="M1995" t="s">
        <v>3180</v>
      </c>
      <c r="N1995" t="s">
        <v>6601</v>
      </c>
      <c r="O1995" t="s">
        <v>6583</v>
      </c>
      <c r="P1995" t="s">
        <v>6602</v>
      </c>
      <c r="Q1995" t="s">
        <v>642</v>
      </c>
      <c r="R1995">
        <v>220</v>
      </c>
      <c r="S1995">
        <v>220</v>
      </c>
      <c r="T1995">
        <v>216</v>
      </c>
      <c r="U1995">
        <v>30</v>
      </c>
      <c r="V1995">
        <v>30</v>
      </c>
      <c r="W1995">
        <v>23</v>
      </c>
      <c r="Z1995">
        <v>1E-4</v>
      </c>
      <c r="AA1995">
        <v>5.9999999999999995E-4</v>
      </c>
      <c r="AB1995">
        <v>1.2800000000000001E-2</v>
      </c>
      <c r="AC1995">
        <v>2.0999999999999999E-3</v>
      </c>
      <c r="AD1995" t="s">
        <v>606</v>
      </c>
      <c r="AE1995">
        <v>0.92659999999999998</v>
      </c>
      <c r="AF1995">
        <v>3.5099999999999999E-2</v>
      </c>
      <c r="AG1995">
        <v>1.5900000000000001E-2</v>
      </c>
      <c r="AH1995">
        <v>2.3E-3</v>
      </c>
      <c r="AI1995">
        <v>2.8999999999999998E-3</v>
      </c>
      <c r="AJ1995">
        <v>6.9999999999999999E-4</v>
      </c>
      <c r="AK1995">
        <v>4.0000000000000002E-4</v>
      </c>
      <c r="AL1995">
        <v>2.0000000000000001E-4</v>
      </c>
      <c r="AM1995">
        <v>2.9999999999999997E-4</v>
      </c>
      <c r="AN1995">
        <v>0</v>
      </c>
      <c r="AO1995">
        <v>0</v>
      </c>
      <c r="AP1995">
        <v>0</v>
      </c>
      <c r="BK1995">
        <v>0</v>
      </c>
      <c r="BL1995">
        <v>0</v>
      </c>
      <c r="BM1995">
        <v>0</v>
      </c>
      <c r="BN1995">
        <v>0</v>
      </c>
      <c r="BO1995">
        <v>0</v>
      </c>
      <c r="BP1995">
        <v>0</v>
      </c>
      <c r="BQ1995">
        <v>0</v>
      </c>
      <c r="BR1995">
        <v>0</v>
      </c>
      <c r="BS1995">
        <v>0</v>
      </c>
      <c r="BT1995">
        <v>0</v>
      </c>
      <c r="BU1995">
        <v>0</v>
      </c>
      <c r="BV1995">
        <v>0.60599999999999998</v>
      </c>
      <c r="BW1995">
        <v>0.74271359999999997</v>
      </c>
      <c r="BX1995">
        <v>17.5</v>
      </c>
      <c r="BY1995">
        <v>4583.8999999999996</v>
      </c>
      <c r="BZ1995">
        <v>198.4</v>
      </c>
      <c r="CB1995">
        <v>96.7</v>
      </c>
      <c r="CC1995">
        <v>3.3388001730000001</v>
      </c>
      <c r="CD1995">
        <v>3.3359621920000002</v>
      </c>
      <c r="CE1995">
        <v>192.88</v>
      </c>
      <c r="CF1995" t="s">
        <v>609</v>
      </c>
      <c r="CG1995">
        <v>0</v>
      </c>
      <c r="CH1995" t="s">
        <v>3181</v>
      </c>
      <c r="CJ1995" t="s">
        <v>685</v>
      </c>
      <c r="CU1995">
        <v>734.2</v>
      </c>
      <c r="CV1995">
        <v>730.5</v>
      </c>
      <c r="CW1995" t="s">
        <v>6603</v>
      </c>
      <c r="CX1995">
        <v>0</v>
      </c>
      <c r="CY1995" t="s">
        <v>677</v>
      </c>
      <c r="DB1995" t="s">
        <v>1634</v>
      </c>
    </row>
    <row r="1996" spans="2:106" hidden="1">
      <c r="B1996">
        <v>73296</v>
      </c>
      <c r="C1996" t="s">
        <v>4080</v>
      </c>
      <c r="D1996" t="s">
        <v>592</v>
      </c>
      <c r="E1996" t="s">
        <v>3163</v>
      </c>
      <c r="F1996" t="s">
        <v>594</v>
      </c>
      <c r="G1996" t="s">
        <v>6608</v>
      </c>
      <c r="H1996">
        <v>14483</v>
      </c>
      <c r="I1996" t="s">
        <v>597</v>
      </c>
      <c r="J1996" t="s">
        <v>4082</v>
      </c>
      <c r="K1996">
        <v>3160</v>
      </c>
      <c r="L1996" t="s">
        <v>3184</v>
      </c>
      <c r="M1996" t="s">
        <v>6129</v>
      </c>
      <c r="N1996" t="s">
        <v>6601</v>
      </c>
      <c r="O1996" t="s">
        <v>6583</v>
      </c>
      <c r="P1996" t="s">
        <v>6602</v>
      </c>
      <c r="Q1996" t="s">
        <v>823</v>
      </c>
      <c r="R1996">
        <v>1500</v>
      </c>
      <c r="S1996">
        <v>1500</v>
      </c>
      <c r="T1996">
        <v>1149</v>
      </c>
      <c r="U1996">
        <v>28</v>
      </c>
      <c r="V1996">
        <v>28</v>
      </c>
      <c r="W1996">
        <v>23</v>
      </c>
      <c r="Z1996">
        <v>1E-4</v>
      </c>
      <c r="AA1996">
        <v>2.9999999999999997E-4</v>
      </c>
      <c r="AB1996">
        <v>6.7000000000000002E-3</v>
      </c>
      <c r="AC1996">
        <v>9.2999999999999992E-3</v>
      </c>
      <c r="AD1996" t="s">
        <v>606</v>
      </c>
      <c r="AE1996">
        <v>0.83789999999999998</v>
      </c>
      <c r="AF1996">
        <v>7.0000000000000007E-2</v>
      </c>
      <c r="AG1996">
        <v>4.3900000000000002E-2</v>
      </c>
      <c r="AH1996">
        <v>5.1999999999999998E-3</v>
      </c>
      <c r="AI1996">
        <v>1.32E-2</v>
      </c>
      <c r="AJ1996">
        <v>4.4000000000000003E-3</v>
      </c>
      <c r="AK1996">
        <v>6.1000000000000004E-3</v>
      </c>
      <c r="AL1996">
        <v>1.2999999999999999E-3</v>
      </c>
      <c r="AM1996">
        <v>1.6000000000000001E-3</v>
      </c>
      <c r="AN1996">
        <v>0</v>
      </c>
      <c r="AO1996">
        <v>0</v>
      </c>
      <c r="AP1996">
        <v>0</v>
      </c>
      <c r="BK1996">
        <v>0</v>
      </c>
      <c r="BL1996">
        <v>0</v>
      </c>
      <c r="BM1996">
        <v>0</v>
      </c>
      <c r="BN1996">
        <v>0</v>
      </c>
      <c r="BO1996">
        <v>0</v>
      </c>
      <c r="BP1996">
        <v>0</v>
      </c>
      <c r="BQ1996">
        <v>0</v>
      </c>
      <c r="BR1996">
        <v>0</v>
      </c>
      <c r="BS1996">
        <v>0</v>
      </c>
      <c r="BT1996">
        <v>0</v>
      </c>
      <c r="BU1996">
        <v>0</v>
      </c>
      <c r="BV1996">
        <v>0.69899999999999995</v>
      </c>
      <c r="BW1996">
        <v>0.85669439999999997</v>
      </c>
      <c r="BX1996">
        <v>20.2</v>
      </c>
      <c r="BY1996">
        <v>4586.5</v>
      </c>
      <c r="BZ1996">
        <v>215.2</v>
      </c>
      <c r="CB1996">
        <v>100.4</v>
      </c>
      <c r="CC1996">
        <v>3.466551575</v>
      </c>
      <c r="CD1996">
        <v>3.4636050059999999</v>
      </c>
      <c r="CE1996">
        <v>201.21</v>
      </c>
      <c r="CF1996" t="s">
        <v>609</v>
      </c>
      <c r="CG1996">
        <v>0</v>
      </c>
      <c r="CH1996" t="s">
        <v>5794</v>
      </c>
      <c r="CJ1996" t="s">
        <v>914</v>
      </c>
      <c r="CU1996">
        <v>700.9</v>
      </c>
      <c r="CV1996">
        <v>697.3</v>
      </c>
      <c r="CW1996" t="s">
        <v>6603</v>
      </c>
      <c r="CX1996">
        <v>0</v>
      </c>
      <c r="CY1996" t="s">
        <v>677</v>
      </c>
      <c r="DB1996" t="s">
        <v>1634</v>
      </c>
    </row>
    <row r="1997" spans="2:106" hidden="1">
      <c r="B1997">
        <v>76533</v>
      </c>
      <c r="C1997" t="s">
        <v>3998</v>
      </c>
      <c r="D1997" t="s">
        <v>592</v>
      </c>
      <c r="E1997" t="s">
        <v>3163</v>
      </c>
      <c r="F1997" t="s">
        <v>594</v>
      </c>
      <c r="G1997" t="s">
        <v>6609</v>
      </c>
      <c r="H1997">
        <v>21557</v>
      </c>
      <c r="I1997" t="s">
        <v>597</v>
      </c>
      <c r="J1997" t="s">
        <v>889</v>
      </c>
      <c r="K1997">
        <v>1370</v>
      </c>
      <c r="L1997" t="s">
        <v>3184</v>
      </c>
      <c r="M1997" t="s">
        <v>6129</v>
      </c>
      <c r="N1997" t="s">
        <v>6601</v>
      </c>
      <c r="O1997" t="s">
        <v>6583</v>
      </c>
      <c r="P1997" t="s">
        <v>6602</v>
      </c>
      <c r="Q1997" t="s">
        <v>642</v>
      </c>
      <c r="R1997">
        <v>400</v>
      </c>
      <c r="S1997">
        <v>400</v>
      </c>
      <c r="T1997">
        <v>292</v>
      </c>
      <c r="U1997">
        <v>26</v>
      </c>
      <c r="V1997">
        <v>26</v>
      </c>
      <c r="W1997">
        <v>23</v>
      </c>
      <c r="Z1997" t="s">
        <v>607</v>
      </c>
      <c r="AA1997">
        <v>2.0000000000000001E-4</v>
      </c>
      <c r="AB1997">
        <v>3.7000000000000002E-3</v>
      </c>
      <c r="AC1997">
        <v>9.7999999999999997E-3</v>
      </c>
      <c r="AD1997" t="s">
        <v>606</v>
      </c>
      <c r="AE1997">
        <v>0.84299999999999997</v>
      </c>
      <c r="AF1997">
        <v>7.3700000000000002E-2</v>
      </c>
      <c r="AG1997">
        <v>4.1200000000000001E-2</v>
      </c>
      <c r="AH1997">
        <v>5.1999999999999998E-3</v>
      </c>
      <c r="AI1997">
        <v>1.23E-2</v>
      </c>
      <c r="AJ1997">
        <v>2.5999999999999999E-3</v>
      </c>
      <c r="AK1997">
        <v>2.8999999999999998E-3</v>
      </c>
      <c r="AL1997">
        <v>2.0999999999999999E-3</v>
      </c>
      <c r="AM1997">
        <v>3.3E-3</v>
      </c>
      <c r="AN1997">
        <v>0</v>
      </c>
      <c r="AO1997">
        <v>0</v>
      </c>
      <c r="AP1997">
        <v>0</v>
      </c>
      <c r="BK1997">
        <v>0</v>
      </c>
      <c r="BL1997">
        <v>0</v>
      </c>
      <c r="BM1997">
        <v>0</v>
      </c>
      <c r="BN1997">
        <v>0</v>
      </c>
      <c r="BO1997">
        <v>0</v>
      </c>
      <c r="BP1997">
        <v>0</v>
      </c>
      <c r="BQ1997">
        <v>0</v>
      </c>
      <c r="BR1997">
        <v>0</v>
      </c>
      <c r="BS1997">
        <v>0</v>
      </c>
      <c r="BT1997">
        <v>0</v>
      </c>
      <c r="BU1997">
        <v>0</v>
      </c>
      <c r="BV1997">
        <v>0.69299999999999995</v>
      </c>
      <c r="BW1997">
        <v>0.84934080000000001</v>
      </c>
      <c r="BX1997">
        <v>20</v>
      </c>
      <c r="BY1997">
        <v>4597.5</v>
      </c>
      <c r="BZ1997">
        <v>214.6</v>
      </c>
      <c r="CB1997">
        <v>98.9</v>
      </c>
      <c r="CC1997">
        <v>3.4147604660000002</v>
      </c>
      <c r="CD1997">
        <v>3.4118579200000001</v>
      </c>
      <c r="CE1997">
        <v>197.66</v>
      </c>
      <c r="CF1997" t="s">
        <v>609</v>
      </c>
      <c r="CG1997">
        <v>0</v>
      </c>
      <c r="CH1997" t="s">
        <v>5781</v>
      </c>
      <c r="CJ1997" t="s">
        <v>895</v>
      </c>
      <c r="CL1997">
        <v>1062</v>
      </c>
      <c r="CM1997">
        <v>1069.8</v>
      </c>
      <c r="CU1997">
        <v>697.4</v>
      </c>
      <c r="CV1997">
        <v>693.6</v>
      </c>
      <c r="CW1997" t="s">
        <v>6603</v>
      </c>
      <c r="CX1997">
        <v>0</v>
      </c>
      <c r="CY1997" t="s">
        <v>677</v>
      </c>
      <c r="DB1997" t="s">
        <v>1634</v>
      </c>
    </row>
    <row r="1998" spans="2:106" hidden="1">
      <c r="B1998">
        <v>83996</v>
      </c>
      <c r="C1998" t="s">
        <v>5984</v>
      </c>
      <c r="D1998" t="s">
        <v>592</v>
      </c>
      <c r="E1998" t="s">
        <v>3163</v>
      </c>
      <c r="F1998" t="s">
        <v>594</v>
      </c>
      <c r="G1998" t="s">
        <v>6610</v>
      </c>
      <c r="H1998">
        <v>7676</v>
      </c>
      <c r="I1998" t="s">
        <v>597</v>
      </c>
      <c r="J1998" t="s">
        <v>858</v>
      </c>
      <c r="K1998">
        <v>21930</v>
      </c>
      <c r="L1998" t="s">
        <v>890</v>
      </c>
      <c r="M1998" t="s">
        <v>852</v>
      </c>
      <c r="N1998" t="s">
        <v>6601</v>
      </c>
      <c r="O1998" t="s">
        <v>6583</v>
      </c>
      <c r="P1998" t="s">
        <v>6602</v>
      </c>
      <c r="Q1998" t="s">
        <v>642</v>
      </c>
      <c r="R1998">
        <v>1600</v>
      </c>
      <c r="S1998">
        <v>1600</v>
      </c>
      <c r="T1998">
        <v>1375</v>
      </c>
      <c r="U1998">
        <v>21</v>
      </c>
      <c r="V1998">
        <v>21</v>
      </c>
      <c r="W1998">
        <v>23</v>
      </c>
      <c r="Z1998">
        <v>1E-4</v>
      </c>
      <c r="AA1998">
        <v>2.9999999999999997E-4</v>
      </c>
      <c r="AB1998">
        <v>6.0000000000000001E-3</v>
      </c>
      <c r="AC1998">
        <v>1.06E-2</v>
      </c>
      <c r="AD1998" t="s">
        <v>606</v>
      </c>
      <c r="AE1998">
        <v>0.88080000000000003</v>
      </c>
      <c r="AF1998">
        <v>5.9400000000000001E-2</v>
      </c>
      <c r="AG1998">
        <v>2.6800000000000001E-2</v>
      </c>
      <c r="AH1998">
        <v>3.0000000000000001E-3</v>
      </c>
      <c r="AI1998">
        <v>6.6E-3</v>
      </c>
      <c r="AJ1998">
        <v>1.4E-3</v>
      </c>
      <c r="AK1998">
        <v>1.6999999999999999E-3</v>
      </c>
      <c r="AL1998">
        <v>1.1999999999999999E-3</v>
      </c>
      <c r="AM1998">
        <v>2.0999999999999999E-3</v>
      </c>
      <c r="AN1998">
        <v>0</v>
      </c>
      <c r="AO1998">
        <v>0</v>
      </c>
      <c r="AP1998">
        <v>0</v>
      </c>
      <c r="BK1998">
        <v>0</v>
      </c>
      <c r="BL1998">
        <v>0</v>
      </c>
      <c r="BM1998">
        <v>0</v>
      </c>
      <c r="BN1998">
        <v>0</v>
      </c>
      <c r="BO1998">
        <v>0</v>
      </c>
      <c r="BP1998">
        <v>0</v>
      </c>
      <c r="BQ1998">
        <v>0</v>
      </c>
      <c r="BR1998">
        <v>0</v>
      </c>
      <c r="BS1998">
        <v>0</v>
      </c>
      <c r="BT1998">
        <v>0</v>
      </c>
      <c r="BU1998">
        <v>0</v>
      </c>
      <c r="BV1998">
        <v>0.65100000000000002</v>
      </c>
      <c r="BW1998">
        <v>0.79786559999999995</v>
      </c>
      <c r="BX1998">
        <v>18.8</v>
      </c>
      <c r="BY1998">
        <v>4610.3</v>
      </c>
      <c r="BZ1998">
        <v>207.1</v>
      </c>
      <c r="CB1998">
        <v>96.1</v>
      </c>
      <c r="CC1998">
        <v>3.318083729</v>
      </c>
      <c r="CD1998">
        <v>3.3152633580000002</v>
      </c>
      <c r="CE1998">
        <v>193.17</v>
      </c>
      <c r="CF1998" t="s">
        <v>609</v>
      </c>
      <c r="CG1998">
        <v>0</v>
      </c>
      <c r="CH1998" t="s">
        <v>3175</v>
      </c>
      <c r="CJ1998" t="s">
        <v>860</v>
      </c>
      <c r="CU1998">
        <v>706.3</v>
      </c>
      <c r="CV1998">
        <v>702.8</v>
      </c>
      <c r="CW1998" t="s">
        <v>6603</v>
      </c>
      <c r="CX1998">
        <v>0</v>
      </c>
      <c r="CY1998" t="s">
        <v>677</v>
      </c>
      <c r="DB1998" t="s">
        <v>1634</v>
      </c>
    </row>
    <row r="1999" spans="2:106" hidden="1">
      <c r="B1999">
        <v>73307</v>
      </c>
      <c r="C1999" t="s">
        <v>4091</v>
      </c>
      <c r="D1999" t="s">
        <v>592</v>
      </c>
      <c r="E1999" t="s">
        <v>3163</v>
      </c>
      <c r="F1999" t="s">
        <v>594</v>
      </c>
      <c r="G1999" t="s">
        <v>6611</v>
      </c>
      <c r="H1999">
        <v>9761</v>
      </c>
      <c r="I1999" t="s">
        <v>597</v>
      </c>
      <c r="J1999" t="s">
        <v>4093</v>
      </c>
      <c r="K1999">
        <v>8255</v>
      </c>
      <c r="L1999" t="s">
        <v>3184</v>
      </c>
      <c r="M1999" t="s">
        <v>6129</v>
      </c>
      <c r="N1999" t="s">
        <v>6601</v>
      </c>
      <c r="O1999" t="s">
        <v>6583</v>
      </c>
      <c r="P1999" t="s">
        <v>6602</v>
      </c>
      <c r="Q1999" t="s">
        <v>823</v>
      </c>
      <c r="R1999">
        <v>500</v>
      </c>
      <c r="S1999">
        <v>500</v>
      </c>
      <c r="T1999">
        <v>445</v>
      </c>
      <c r="U1999">
        <v>29</v>
      </c>
      <c r="V1999">
        <v>29</v>
      </c>
      <c r="W1999">
        <v>23</v>
      </c>
      <c r="Y1999" t="s">
        <v>6612</v>
      </c>
      <c r="Z1999">
        <v>2.0000000000000001E-4</v>
      </c>
      <c r="AA1999">
        <v>2.9999999999999997E-4</v>
      </c>
      <c r="AB1999">
        <v>9.1999999999999998E-3</v>
      </c>
      <c r="AC1999">
        <v>9.4999999999999998E-3</v>
      </c>
      <c r="AD1999" t="s">
        <v>606</v>
      </c>
      <c r="AE1999">
        <v>0.86919999999999997</v>
      </c>
      <c r="AF1999">
        <v>6.0699999999999997E-2</v>
      </c>
      <c r="AG1999">
        <v>3.3799999999999997E-2</v>
      </c>
      <c r="AH1999">
        <v>3.7000000000000002E-3</v>
      </c>
      <c r="AI1999">
        <v>7.9000000000000008E-3</v>
      </c>
      <c r="AJ1999">
        <v>1.6999999999999999E-3</v>
      </c>
      <c r="AK1999">
        <v>1.6999999999999999E-3</v>
      </c>
      <c r="AL1999">
        <v>8.9999999999999998E-4</v>
      </c>
      <c r="AM1999">
        <v>1.1999999999999999E-3</v>
      </c>
      <c r="AN1999">
        <v>0</v>
      </c>
      <c r="AO1999">
        <v>0</v>
      </c>
      <c r="AP1999">
        <v>0</v>
      </c>
      <c r="BK1999">
        <v>0</v>
      </c>
      <c r="BL1999">
        <v>0</v>
      </c>
      <c r="BM1999">
        <v>0</v>
      </c>
      <c r="BN1999">
        <v>0</v>
      </c>
      <c r="BO1999">
        <v>0</v>
      </c>
      <c r="BP1999">
        <v>0</v>
      </c>
      <c r="BQ1999">
        <v>0</v>
      </c>
      <c r="BR1999">
        <v>0</v>
      </c>
      <c r="BS1999">
        <v>0</v>
      </c>
      <c r="BT1999">
        <v>0</v>
      </c>
      <c r="BU1999">
        <v>0</v>
      </c>
      <c r="BV1999">
        <v>0.66100000000000003</v>
      </c>
      <c r="BW1999">
        <v>0.8101216</v>
      </c>
      <c r="BX1999">
        <v>19.100000000000001</v>
      </c>
      <c r="BY1999">
        <v>4599.3999999999996</v>
      </c>
      <c r="BZ1999">
        <v>208.4</v>
      </c>
      <c r="CB1999">
        <v>105.9</v>
      </c>
      <c r="CC1999">
        <v>3.6564523090000001</v>
      </c>
      <c r="CD1999">
        <v>3.6533443249999999</v>
      </c>
      <c r="CE1999">
        <v>212.22</v>
      </c>
      <c r="CF1999" t="s">
        <v>609</v>
      </c>
      <c r="CG1999">
        <v>0</v>
      </c>
      <c r="CH1999" t="s">
        <v>5777</v>
      </c>
      <c r="CJ1999" t="s">
        <v>876</v>
      </c>
      <c r="CU1999">
        <v>726.4</v>
      </c>
      <c r="CV1999">
        <v>722.2</v>
      </c>
      <c r="CW1999" t="s">
        <v>6603</v>
      </c>
      <c r="CX1999">
        <v>0</v>
      </c>
      <c r="CY1999" t="s">
        <v>677</v>
      </c>
      <c r="DB1999" t="s">
        <v>1634</v>
      </c>
    </row>
    <row r="2000" spans="2:106" hidden="1">
      <c r="B2000">
        <v>74007</v>
      </c>
      <c r="C2000" t="s">
        <v>4086</v>
      </c>
      <c r="D2000" t="s">
        <v>592</v>
      </c>
      <c r="E2000" t="s">
        <v>3163</v>
      </c>
      <c r="F2000" t="s">
        <v>594</v>
      </c>
      <c r="G2000" t="s">
        <v>6613</v>
      </c>
      <c r="H2000">
        <v>17733</v>
      </c>
      <c r="I2000" t="s">
        <v>597</v>
      </c>
      <c r="J2000" t="s">
        <v>4088</v>
      </c>
      <c r="K2000">
        <v>7534</v>
      </c>
      <c r="L2000" t="s">
        <v>874</v>
      </c>
      <c r="M2000" t="s">
        <v>4089</v>
      </c>
      <c r="N2000" t="s">
        <v>6601</v>
      </c>
      <c r="O2000" t="s">
        <v>6583</v>
      </c>
      <c r="P2000" t="s">
        <v>6602</v>
      </c>
      <c r="Q2000" t="s">
        <v>642</v>
      </c>
      <c r="R2000">
        <v>500</v>
      </c>
      <c r="S2000">
        <v>500</v>
      </c>
      <c r="T2000">
        <v>492</v>
      </c>
      <c r="U2000">
        <v>11</v>
      </c>
      <c r="V2000">
        <v>11</v>
      </c>
      <c r="W2000">
        <v>23</v>
      </c>
      <c r="Z2000" t="s">
        <v>607</v>
      </c>
      <c r="AA2000">
        <v>2.0000000000000001E-4</v>
      </c>
      <c r="AB2000">
        <v>4.4999999999999997E-3</v>
      </c>
      <c r="AC2000">
        <v>1.3299999999999999E-2</v>
      </c>
      <c r="AD2000" t="s">
        <v>606</v>
      </c>
      <c r="AE2000">
        <v>0.84799999999999998</v>
      </c>
      <c r="AF2000">
        <v>7.3899999999999993E-2</v>
      </c>
      <c r="AG2000">
        <v>3.7600000000000001E-2</v>
      </c>
      <c r="AH2000">
        <v>4.5999999999999999E-3</v>
      </c>
      <c r="AI2000">
        <v>9.7999999999999997E-3</v>
      </c>
      <c r="AJ2000">
        <v>2.2000000000000001E-3</v>
      </c>
      <c r="AK2000">
        <v>2.3999999999999998E-3</v>
      </c>
      <c r="AL2000">
        <v>1.6000000000000001E-3</v>
      </c>
      <c r="AM2000">
        <v>1.9E-3</v>
      </c>
      <c r="AN2000">
        <v>0</v>
      </c>
      <c r="AO2000">
        <v>0</v>
      </c>
      <c r="AP2000">
        <v>0</v>
      </c>
      <c r="BK2000">
        <v>0</v>
      </c>
      <c r="BL2000">
        <v>0</v>
      </c>
      <c r="BM2000">
        <v>0</v>
      </c>
      <c r="BN2000">
        <v>0</v>
      </c>
      <c r="BO2000">
        <v>0</v>
      </c>
      <c r="BP2000">
        <v>0</v>
      </c>
      <c r="BQ2000">
        <v>0</v>
      </c>
      <c r="BR2000">
        <v>0</v>
      </c>
      <c r="BS2000">
        <v>0</v>
      </c>
      <c r="BT2000">
        <v>0</v>
      </c>
      <c r="BU2000">
        <v>0</v>
      </c>
      <c r="BV2000">
        <v>0.68300000000000005</v>
      </c>
      <c r="BW2000">
        <v>0.83708479999999996</v>
      </c>
      <c r="BX2000">
        <v>19.7</v>
      </c>
      <c r="BY2000">
        <v>4613.3999999999996</v>
      </c>
      <c r="BZ2000">
        <v>212.8</v>
      </c>
      <c r="CB2000">
        <v>99.5</v>
      </c>
      <c r="CC2000">
        <v>3.4354769100000002</v>
      </c>
      <c r="CD2000">
        <v>3.4325567540000002</v>
      </c>
      <c r="CE2000">
        <v>198.31</v>
      </c>
      <c r="CF2000" t="s">
        <v>609</v>
      </c>
      <c r="CG2000">
        <v>0</v>
      </c>
      <c r="CH2000" t="s">
        <v>6149</v>
      </c>
      <c r="CJ2000" t="s">
        <v>6150</v>
      </c>
      <c r="CU2000">
        <v>769</v>
      </c>
      <c r="CV2000">
        <v>765.2</v>
      </c>
      <c r="CW2000" t="s">
        <v>6603</v>
      </c>
      <c r="CX2000">
        <v>0</v>
      </c>
      <c r="CY2000" t="s">
        <v>677</v>
      </c>
      <c r="DB2000" t="s">
        <v>1634</v>
      </c>
    </row>
    <row r="2001" spans="2:106" hidden="1">
      <c r="B2001">
        <v>73291</v>
      </c>
      <c r="C2001" t="s">
        <v>5121</v>
      </c>
      <c r="D2001" t="s">
        <v>592</v>
      </c>
      <c r="E2001" t="s">
        <v>3163</v>
      </c>
      <c r="F2001" t="s">
        <v>594</v>
      </c>
      <c r="G2001" t="s">
        <v>6614</v>
      </c>
      <c r="H2001">
        <v>20295</v>
      </c>
      <c r="I2001" t="s">
        <v>597</v>
      </c>
      <c r="J2001" t="s">
        <v>4097</v>
      </c>
      <c r="K2001">
        <v>7507</v>
      </c>
      <c r="L2001" t="s">
        <v>874</v>
      </c>
      <c r="M2001" t="s">
        <v>3726</v>
      </c>
      <c r="N2001" t="s">
        <v>6601</v>
      </c>
      <c r="O2001" t="s">
        <v>6583</v>
      </c>
      <c r="P2001" t="s">
        <v>6602</v>
      </c>
      <c r="Q2001" t="s">
        <v>823</v>
      </c>
      <c r="R2001">
        <v>500</v>
      </c>
      <c r="S2001">
        <v>500</v>
      </c>
      <c r="T2001">
        <v>427</v>
      </c>
      <c r="U2001">
        <v>17</v>
      </c>
      <c r="V2001">
        <v>17</v>
      </c>
      <c r="W2001">
        <v>23</v>
      </c>
      <c r="Z2001">
        <v>1E-4</v>
      </c>
      <c r="AA2001">
        <v>2.9999999999999997E-4</v>
      </c>
      <c r="AB2001">
        <v>6.3E-3</v>
      </c>
      <c r="AC2001">
        <v>1.18E-2</v>
      </c>
      <c r="AD2001" t="s">
        <v>606</v>
      </c>
      <c r="AE2001">
        <v>0.8276</v>
      </c>
      <c r="AF2001">
        <v>7.46E-2</v>
      </c>
      <c r="AG2001">
        <v>4.6600000000000003E-2</v>
      </c>
      <c r="AH2001">
        <v>5.5999999999999999E-3</v>
      </c>
      <c r="AI2001">
        <v>1.4E-2</v>
      </c>
      <c r="AJ2001">
        <v>3.3999999999999998E-3</v>
      </c>
      <c r="AK2001">
        <v>3.8999999999999998E-3</v>
      </c>
      <c r="AL2001">
        <v>2.8E-3</v>
      </c>
      <c r="AM2001">
        <v>3.0000000000000001E-3</v>
      </c>
      <c r="AN2001">
        <v>0</v>
      </c>
      <c r="AO2001">
        <v>0</v>
      </c>
      <c r="AP2001">
        <v>0</v>
      </c>
      <c r="BK2001">
        <v>0</v>
      </c>
      <c r="BL2001">
        <v>0</v>
      </c>
      <c r="BM2001">
        <v>0</v>
      </c>
      <c r="BN2001">
        <v>0</v>
      </c>
      <c r="BO2001">
        <v>0</v>
      </c>
      <c r="BP2001">
        <v>0</v>
      </c>
      <c r="BQ2001">
        <v>0</v>
      </c>
      <c r="BR2001">
        <v>0</v>
      </c>
      <c r="BS2001">
        <v>0</v>
      </c>
      <c r="BT2001">
        <v>0</v>
      </c>
      <c r="BU2001">
        <v>0</v>
      </c>
      <c r="BV2001">
        <v>0.71</v>
      </c>
      <c r="BW2001">
        <v>0.87017599999999995</v>
      </c>
      <c r="BX2001">
        <v>20.5</v>
      </c>
      <c r="BY2001">
        <v>4593</v>
      </c>
      <c r="BZ2001">
        <v>216.9</v>
      </c>
      <c r="CB2001">
        <v>97.3</v>
      </c>
      <c r="CC2001">
        <v>3.3595166160000001</v>
      </c>
      <c r="CD2001">
        <v>3.3566610269999999</v>
      </c>
      <c r="CE2001">
        <v>194.98</v>
      </c>
      <c r="CF2001" t="s">
        <v>609</v>
      </c>
      <c r="CG2001">
        <v>0</v>
      </c>
      <c r="CH2001" t="s">
        <v>5783</v>
      </c>
      <c r="CJ2001" t="s">
        <v>1656</v>
      </c>
      <c r="CU2001">
        <v>742.4</v>
      </c>
      <c r="CV2001">
        <v>738.2</v>
      </c>
      <c r="CW2001" t="s">
        <v>6603</v>
      </c>
      <c r="CX2001">
        <v>0</v>
      </c>
      <c r="CY2001" t="s">
        <v>677</v>
      </c>
      <c r="DB2001" t="s">
        <v>1634</v>
      </c>
    </row>
    <row r="2002" spans="2:106" hidden="1">
      <c r="B2002">
        <v>73297</v>
      </c>
      <c r="C2002" t="s">
        <v>3729</v>
      </c>
      <c r="D2002" t="s">
        <v>592</v>
      </c>
      <c r="E2002" t="s">
        <v>3163</v>
      </c>
      <c r="F2002" t="s">
        <v>594</v>
      </c>
      <c r="G2002" t="s">
        <v>6615</v>
      </c>
      <c r="H2002">
        <v>11557</v>
      </c>
      <c r="I2002" t="s">
        <v>597</v>
      </c>
      <c r="J2002" t="s">
        <v>884</v>
      </c>
      <c r="K2002">
        <v>7724</v>
      </c>
      <c r="L2002" t="s">
        <v>3184</v>
      </c>
      <c r="M2002" t="s">
        <v>6129</v>
      </c>
      <c r="N2002" t="s">
        <v>6601</v>
      </c>
      <c r="O2002" t="s">
        <v>6583</v>
      </c>
      <c r="P2002" t="s">
        <v>6602</v>
      </c>
      <c r="Q2002" t="s">
        <v>642</v>
      </c>
      <c r="R2002">
        <v>350</v>
      </c>
      <c r="S2002">
        <v>350</v>
      </c>
      <c r="T2002">
        <v>292</v>
      </c>
      <c r="U2002">
        <v>18</v>
      </c>
      <c r="V2002">
        <v>18</v>
      </c>
      <c r="W2002">
        <v>23</v>
      </c>
      <c r="Z2002">
        <v>1E-4</v>
      </c>
      <c r="AA2002">
        <v>2.9999999999999997E-4</v>
      </c>
      <c r="AB2002">
        <v>5.7000000000000002E-3</v>
      </c>
      <c r="AC2002">
        <v>1.1599999999999999E-2</v>
      </c>
      <c r="AD2002" t="s">
        <v>606</v>
      </c>
      <c r="AE2002">
        <v>0.83220000000000005</v>
      </c>
      <c r="AF2002">
        <v>7.5600000000000001E-2</v>
      </c>
      <c r="AG2002">
        <v>4.5199999999999997E-2</v>
      </c>
      <c r="AH2002">
        <v>5.5999999999999999E-3</v>
      </c>
      <c r="AI2002">
        <v>1.34E-2</v>
      </c>
      <c r="AJ2002">
        <v>2.8E-3</v>
      </c>
      <c r="AK2002">
        <v>3.3E-3</v>
      </c>
      <c r="AL2002">
        <v>2.0999999999999999E-3</v>
      </c>
      <c r="AM2002">
        <v>2.0999999999999999E-3</v>
      </c>
      <c r="AN2002">
        <v>0</v>
      </c>
      <c r="AO2002">
        <v>0</v>
      </c>
      <c r="AP2002">
        <v>0</v>
      </c>
      <c r="BK2002">
        <v>0</v>
      </c>
      <c r="BL2002">
        <v>0</v>
      </c>
      <c r="BM2002">
        <v>0</v>
      </c>
      <c r="BN2002">
        <v>0</v>
      </c>
      <c r="BO2002">
        <v>0</v>
      </c>
      <c r="BP2002">
        <v>0</v>
      </c>
      <c r="BQ2002">
        <v>0</v>
      </c>
      <c r="BR2002">
        <v>0</v>
      </c>
      <c r="BS2002">
        <v>0</v>
      </c>
      <c r="BT2002">
        <v>0</v>
      </c>
      <c r="BU2002">
        <v>0</v>
      </c>
      <c r="BV2002">
        <v>0.70099999999999996</v>
      </c>
      <c r="BW2002">
        <v>0.85914559999999995</v>
      </c>
      <c r="BX2002">
        <v>20.2</v>
      </c>
      <c r="BY2002">
        <v>4597.8999999999996</v>
      </c>
      <c r="BZ2002">
        <v>215.8</v>
      </c>
      <c r="CB2002">
        <v>98</v>
      </c>
      <c r="CC2002">
        <v>3.3836858009999999</v>
      </c>
      <c r="CD2002">
        <v>3.3808096679999999</v>
      </c>
      <c r="CE2002">
        <v>196.2</v>
      </c>
      <c r="CF2002" t="s">
        <v>609</v>
      </c>
      <c r="CG2002">
        <v>0</v>
      </c>
      <c r="CH2002" t="s">
        <v>5792</v>
      </c>
      <c r="CJ2002" t="s">
        <v>886</v>
      </c>
      <c r="CL2002">
        <v>1039</v>
      </c>
      <c r="CM2002">
        <v>1044</v>
      </c>
      <c r="CU2002">
        <v>697.6</v>
      </c>
      <c r="CV2002">
        <v>693.4</v>
      </c>
      <c r="CW2002" t="s">
        <v>6603</v>
      </c>
      <c r="CX2002">
        <v>0</v>
      </c>
      <c r="CY2002" t="s">
        <v>677</v>
      </c>
      <c r="DB2002" t="s">
        <v>1634</v>
      </c>
    </row>
    <row r="2003" spans="2:106" hidden="1">
      <c r="B2003">
        <v>76619</v>
      </c>
      <c r="C2003" t="s">
        <v>3606</v>
      </c>
      <c r="D2003" t="s">
        <v>592</v>
      </c>
      <c r="E2003" t="s">
        <v>3163</v>
      </c>
      <c r="F2003" t="s">
        <v>594</v>
      </c>
      <c r="G2003" t="s">
        <v>6616</v>
      </c>
      <c r="H2003">
        <v>16570</v>
      </c>
      <c r="I2003" t="s">
        <v>597</v>
      </c>
      <c r="J2003" t="s">
        <v>3608</v>
      </c>
      <c r="K2003">
        <v>9239</v>
      </c>
      <c r="L2003" t="s">
        <v>3609</v>
      </c>
      <c r="M2003" t="s">
        <v>6195</v>
      </c>
      <c r="N2003" t="s">
        <v>6617</v>
      </c>
      <c r="O2003" t="s">
        <v>6601</v>
      </c>
      <c r="P2003" t="s">
        <v>6602</v>
      </c>
      <c r="Q2003" t="s">
        <v>642</v>
      </c>
      <c r="R2003">
        <v>360</v>
      </c>
      <c r="S2003">
        <v>360</v>
      </c>
      <c r="T2003">
        <v>381</v>
      </c>
      <c r="U2003">
        <v>17</v>
      </c>
      <c r="V2003">
        <v>17</v>
      </c>
      <c r="W2003">
        <v>23</v>
      </c>
      <c r="Z2003" t="s">
        <v>607</v>
      </c>
      <c r="AA2003">
        <v>1E-4</v>
      </c>
      <c r="AB2003">
        <v>2.3999999999999998E-3</v>
      </c>
      <c r="AC2003">
        <v>1.4200000000000001E-2</v>
      </c>
      <c r="AD2003" t="s">
        <v>607</v>
      </c>
      <c r="AE2003">
        <v>0.82569999999999999</v>
      </c>
      <c r="AF2003">
        <v>8.8700000000000001E-2</v>
      </c>
      <c r="AG2003">
        <v>3.7900000000000003E-2</v>
      </c>
      <c r="AH2003">
        <v>5.7999999999999996E-3</v>
      </c>
      <c r="AI2003">
        <v>1.1900000000000001E-2</v>
      </c>
      <c r="AJ2003">
        <v>3.5000000000000001E-3</v>
      </c>
      <c r="AK2003">
        <v>3.8E-3</v>
      </c>
      <c r="AL2003">
        <v>3.0999999999999999E-3</v>
      </c>
      <c r="AM2003">
        <v>2.8999999999999998E-3</v>
      </c>
      <c r="AN2003">
        <v>0</v>
      </c>
      <c r="AO2003">
        <v>0</v>
      </c>
      <c r="AP2003">
        <v>0</v>
      </c>
      <c r="BK2003">
        <v>0</v>
      </c>
      <c r="BL2003">
        <v>0</v>
      </c>
      <c r="BM2003">
        <v>0</v>
      </c>
      <c r="BN2003">
        <v>0</v>
      </c>
      <c r="BO2003">
        <v>0</v>
      </c>
      <c r="BP2003">
        <v>0</v>
      </c>
      <c r="BQ2003">
        <v>0</v>
      </c>
      <c r="BR2003">
        <v>0</v>
      </c>
      <c r="BS2003">
        <v>0</v>
      </c>
      <c r="BT2003">
        <v>0</v>
      </c>
      <c r="BU2003">
        <v>0</v>
      </c>
      <c r="BV2003">
        <v>0.70599999999999996</v>
      </c>
      <c r="BW2003">
        <v>0.86527359999999998</v>
      </c>
      <c r="BX2003">
        <v>20.399999999999999</v>
      </c>
      <c r="BY2003">
        <v>4613.7</v>
      </c>
      <c r="BZ2003">
        <v>217.1</v>
      </c>
      <c r="CB2003">
        <v>95.6</v>
      </c>
      <c r="CC2003">
        <v>3.3008200259999998</v>
      </c>
      <c r="CD2003">
        <v>3.2980143289999999</v>
      </c>
      <c r="CE2003">
        <v>190.17</v>
      </c>
      <c r="CF2003" t="s">
        <v>609</v>
      </c>
      <c r="CG2003">
        <v>8</v>
      </c>
      <c r="CH2003" t="s">
        <v>5798</v>
      </c>
      <c r="CJ2003" t="s">
        <v>3615</v>
      </c>
      <c r="CU2003">
        <v>878</v>
      </c>
      <c r="CV2003">
        <v>873</v>
      </c>
      <c r="CW2003" t="s">
        <v>6618</v>
      </c>
      <c r="CX2003">
        <v>0</v>
      </c>
      <c r="CY2003" t="s">
        <v>677</v>
      </c>
      <c r="DB2003" t="s">
        <v>1634</v>
      </c>
    </row>
    <row r="2004" spans="2:106" hidden="1">
      <c r="B2004">
        <v>76620</v>
      </c>
      <c r="C2004" t="s">
        <v>3617</v>
      </c>
      <c r="D2004" t="s">
        <v>592</v>
      </c>
      <c r="E2004" t="s">
        <v>3163</v>
      </c>
      <c r="F2004" t="s">
        <v>594</v>
      </c>
      <c r="G2004" t="s">
        <v>6619</v>
      </c>
      <c r="H2004">
        <v>20440</v>
      </c>
      <c r="I2004" t="s">
        <v>597</v>
      </c>
      <c r="J2004" t="s">
        <v>3619</v>
      </c>
      <c r="K2004">
        <v>10378</v>
      </c>
      <c r="L2004" t="s">
        <v>3609</v>
      </c>
      <c r="M2004" t="s">
        <v>6195</v>
      </c>
      <c r="N2004" t="s">
        <v>6617</v>
      </c>
      <c r="O2004" t="s">
        <v>6601</v>
      </c>
      <c r="P2004" t="s">
        <v>6620</v>
      </c>
      <c r="Q2004" t="s">
        <v>642</v>
      </c>
      <c r="R2004">
        <v>480</v>
      </c>
      <c r="S2004">
        <v>480</v>
      </c>
      <c r="T2004">
        <v>476</v>
      </c>
      <c r="U2004">
        <v>19</v>
      </c>
      <c r="V2004">
        <v>19</v>
      </c>
      <c r="W2004">
        <v>23</v>
      </c>
      <c r="Z2004" t="s">
        <v>607</v>
      </c>
      <c r="AA2004">
        <v>1E-4</v>
      </c>
      <c r="AB2004">
        <v>3.5000000000000001E-3</v>
      </c>
      <c r="AC2004">
        <v>1.41E-2</v>
      </c>
      <c r="AD2004" t="s">
        <v>607</v>
      </c>
      <c r="AE2004">
        <v>0.82430000000000003</v>
      </c>
      <c r="AF2004">
        <v>8.8499999999999995E-2</v>
      </c>
      <c r="AG2004">
        <v>3.7600000000000001E-2</v>
      </c>
      <c r="AH2004">
        <v>5.7999999999999996E-3</v>
      </c>
      <c r="AI2004">
        <v>1.2E-2</v>
      </c>
      <c r="AJ2004">
        <v>3.5000000000000001E-3</v>
      </c>
      <c r="AK2004">
        <v>3.8999999999999998E-3</v>
      </c>
      <c r="AL2004">
        <v>3.3999999999999998E-3</v>
      </c>
      <c r="AM2004">
        <v>3.3E-3</v>
      </c>
      <c r="AN2004">
        <v>0</v>
      </c>
      <c r="AO2004">
        <v>0</v>
      </c>
      <c r="AP2004">
        <v>0</v>
      </c>
      <c r="BK2004">
        <v>0</v>
      </c>
      <c r="BL2004">
        <v>0</v>
      </c>
      <c r="BM2004">
        <v>0</v>
      </c>
      <c r="BN2004">
        <v>0</v>
      </c>
      <c r="BO2004">
        <v>0</v>
      </c>
      <c r="BP2004">
        <v>0</v>
      </c>
      <c r="BQ2004">
        <v>0</v>
      </c>
      <c r="BR2004">
        <v>0</v>
      </c>
      <c r="BS2004">
        <v>0</v>
      </c>
      <c r="BT2004">
        <v>0</v>
      </c>
      <c r="BU2004">
        <v>0</v>
      </c>
      <c r="BV2004">
        <v>0.70799999999999996</v>
      </c>
      <c r="BW2004">
        <v>0.86772479999999996</v>
      </c>
      <c r="BX2004">
        <v>20.399999999999999</v>
      </c>
      <c r="BY2004">
        <v>4611.2</v>
      </c>
      <c r="BZ2004">
        <v>217.2</v>
      </c>
      <c r="CB2004">
        <v>94.2</v>
      </c>
      <c r="CC2004">
        <v>3.2524816570000001</v>
      </c>
      <c r="CD2004">
        <v>3.2497170479999999</v>
      </c>
      <c r="CE2004">
        <v>187.23</v>
      </c>
      <c r="CF2004" t="s">
        <v>609</v>
      </c>
      <c r="CG2004">
        <v>9</v>
      </c>
      <c r="CH2004" t="s">
        <v>5801</v>
      </c>
      <c r="CJ2004" t="s">
        <v>3621</v>
      </c>
      <c r="CU2004">
        <v>859.5</v>
      </c>
      <c r="CV2004">
        <v>855.3</v>
      </c>
      <c r="CW2004" t="s">
        <v>6618</v>
      </c>
      <c r="CX2004">
        <v>0</v>
      </c>
      <c r="CY2004" t="s">
        <v>677</v>
      </c>
      <c r="DB2004" t="s">
        <v>1634</v>
      </c>
    </row>
    <row r="2005" spans="2:106" hidden="1">
      <c r="B2005">
        <v>52601</v>
      </c>
      <c r="C2005" t="s">
        <v>3835</v>
      </c>
      <c r="D2005" t="s">
        <v>592</v>
      </c>
      <c r="E2005" t="s">
        <v>3163</v>
      </c>
      <c r="F2005" t="s">
        <v>594</v>
      </c>
      <c r="G2005" t="s">
        <v>6621</v>
      </c>
      <c r="H2005">
        <v>13135</v>
      </c>
      <c r="I2005" t="s">
        <v>597</v>
      </c>
      <c r="J2005" t="s">
        <v>3837</v>
      </c>
      <c r="K2005">
        <v>9655</v>
      </c>
      <c r="L2005" t="s">
        <v>3838</v>
      </c>
      <c r="M2005" t="s">
        <v>6246</v>
      </c>
      <c r="N2005" t="s">
        <v>6617</v>
      </c>
      <c r="O2005" t="s">
        <v>6622</v>
      </c>
      <c r="P2005" t="s">
        <v>6620</v>
      </c>
      <c r="Q2005" t="s">
        <v>642</v>
      </c>
      <c r="R2005">
        <v>150</v>
      </c>
      <c r="S2005">
        <v>150</v>
      </c>
      <c r="T2005">
        <v>184</v>
      </c>
      <c r="U2005">
        <v>20</v>
      </c>
      <c r="V2005">
        <v>20</v>
      </c>
      <c r="W2005">
        <v>23</v>
      </c>
      <c r="Z2005">
        <v>1E-4</v>
      </c>
      <c r="AA2005">
        <v>1E-4</v>
      </c>
      <c r="AB2005">
        <v>4.3E-3</v>
      </c>
      <c r="AC2005">
        <v>2.9999999999999997E-4</v>
      </c>
      <c r="AD2005" t="s">
        <v>606</v>
      </c>
      <c r="AE2005">
        <v>0.72230000000000005</v>
      </c>
      <c r="AF2005">
        <v>0.14399999999999999</v>
      </c>
      <c r="AG2005">
        <v>7.6399999999999996E-2</v>
      </c>
      <c r="AH2005">
        <v>1.3899999999999999E-2</v>
      </c>
      <c r="AI2005">
        <v>2.18E-2</v>
      </c>
      <c r="AJ2005">
        <v>5.0000000000000001E-3</v>
      </c>
      <c r="AK2005">
        <v>5.1000000000000004E-3</v>
      </c>
      <c r="AL2005">
        <v>3.0999999999999999E-3</v>
      </c>
      <c r="AM2005">
        <v>3.5999999999999999E-3</v>
      </c>
      <c r="AN2005">
        <v>0</v>
      </c>
      <c r="AO2005">
        <v>0</v>
      </c>
      <c r="AP2005">
        <v>0</v>
      </c>
      <c r="BK2005">
        <v>0</v>
      </c>
      <c r="BL2005">
        <v>0</v>
      </c>
      <c r="BM2005">
        <v>0</v>
      </c>
      <c r="BN2005">
        <v>0</v>
      </c>
      <c r="BO2005">
        <v>0</v>
      </c>
      <c r="BP2005">
        <v>0</v>
      </c>
      <c r="BQ2005">
        <v>0</v>
      </c>
      <c r="BR2005">
        <v>0</v>
      </c>
      <c r="BS2005">
        <v>0</v>
      </c>
      <c r="BT2005">
        <v>0</v>
      </c>
      <c r="BU2005">
        <v>0</v>
      </c>
      <c r="BV2005">
        <v>0.79200000000000004</v>
      </c>
      <c r="BW2005">
        <v>0.97067519999999996</v>
      </c>
      <c r="BX2005">
        <v>22.9</v>
      </c>
      <c r="BY2005">
        <v>4553.8999999999996</v>
      </c>
      <c r="BZ2005">
        <v>233.8</v>
      </c>
      <c r="CB2005">
        <v>97.4</v>
      </c>
      <c r="CC2005">
        <v>3.3629693569999999</v>
      </c>
      <c r="CD2005">
        <v>3.3601108329999998</v>
      </c>
      <c r="CE2005">
        <v>194.5</v>
      </c>
      <c r="CF2005" t="s">
        <v>609</v>
      </c>
      <c r="CG2005">
        <v>0</v>
      </c>
      <c r="CH2005" t="s">
        <v>5842</v>
      </c>
      <c r="CJ2005" t="s">
        <v>3841</v>
      </c>
      <c r="CL2005">
        <v>1379</v>
      </c>
      <c r="CM2005">
        <v>1382</v>
      </c>
      <c r="CU2005">
        <v>737.3</v>
      </c>
      <c r="CV2005">
        <v>732.3</v>
      </c>
      <c r="CW2005" t="s">
        <v>6623</v>
      </c>
      <c r="CX2005">
        <v>0</v>
      </c>
      <c r="CY2005" t="s">
        <v>677</v>
      </c>
      <c r="DB2005" t="s">
        <v>1634</v>
      </c>
    </row>
    <row r="2006" spans="2:106" hidden="1">
      <c r="B2006">
        <v>52622</v>
      </c>
      <c r="C2006" t="s">
        <v>5433</v>
      </c>
      <c r="D2006" t="s">
        <v>592</v>
      </c>
      <c r="E2006" t="s">
        <v>3163</v>
      </c>
      <c r="F2006" t="s">
        <v>594</v>
      </c>
      <c r="G2006" t="s">
        <v>6624</v>
      </c>
      <c r="H2006">
        <v>17525</v>
      </c>
      <c r="I2006" t="s">
        <v>597</v>
      </c>
      <c r="J2006" t="s">
        <v>4839</v>
      </c>
      <c r="K2006">
        <v>11134</v>
      </c>
      <c r="L2006" t="s">
        <v>3810</v>
      </c>
      <c r="M2006" t="s">
        <v>3811</v>
      </c>
      <c r="N2006" t="s">
        <v>6617</v>
      </c>
      <c r="O2006" t="s">
        <v>6622</v>
      </c>
      <c r="P2006" t="s">
        <v>6602</v>
      </c>
      <c r="Q2006" t="s">
        <v>642</v>
      </c>
      <c r="R2006">
        <v>5000</v>
      </c>
      <c r="S2006">
        <v>5000</v>
      </c>
      <c r="T2006">
        <v>3917</v>
      </c>
      <c r="U2006">
        <v>23</v>
      </c>
      <c r="V2006">
        <v>23</v>
      </c>
      <c r="W2006">
        <v>23</v>
      </c>
      <c r="Y2006" t="s">
        <v>5467</v>
      </c>
      <c r="Z2006" t="s">
        <v>607</v>
      </c>
      <c r="AA2006">
        <v>2.0000000000000001E-4</v>
      </c>
      <c r="AB2006">
        <v>2.2000000000000001E-3</v>
      </c>
      <c r="AC2006">
        <v>2.5000000000000001E-2</v>
      </c>
      <c r="AD2006">
        <v>2.9999999999999997E-4</v>
      </c>
      <c r="AE2006">
        <v>0.86439999999999995</v>
      </c>
      <c r="AF2006">
        <v>7.1300000000000002E-2</v>
      </c>
      <c r="AG2006">
        <v>2.35E-2</v>
      </c>
      <c r="AH2006">
        <v>2.3E-3</v>
      </c>
      <c r="AI2006">
        <v>5.7999999999999996E-3</v>
      </c>
      <c r="AJ2006">
        <v>1.4E-3</v>
      </c>
      <c r="AK2006">
        <v>1.6000000000000001E-3</v>
      </c>
      <c r="AL2006">
        <v>1.1000000000000001E-3</v>
      </c>
      <c r="AM2006">
        <v>8.9999999999999998E-4</v>
      </c>
      <c r="AN2006">
        <v>0</v>
      </c>
      <c r="AO2006">
        <v>0</v>
      </c>
      <c r="AP2006">
        <v>0</v>
      </c>
      <c r="BK2006">
        <v>0</v>
      </c>
      <c r="BL2006">
        <v>0</v>
      </c>
      <c r="BM2006">
        <v>0</v>
      </c>
      <c r="BN2006">
        <v>0</v>
      </c>
      <c r="BO2006">
        <v>0</v>
      </c>
      <c r="BP2006">
        <v>0</v>
      </c>
      <c r="BQ2006">
        <v>0</v>
      </c>
      <c r="BR2006">
        <v>0</v>
      </c>
      <c r="BS2006">
        <v>0</v>
      </c>
      <c r="BT2006">
        <v>0</v>
      </c>
      <c r="BU2006">
        <v>0</v>
      </c>
      <c r="BV2006">
        <v>0.66100000000000003</v>
      </c>
      <c r="BW2006">
        <v>0.8101216</v>
      </c>
      <c r="BX2006">
        <v>19.100000000000001</v>
      </c>
      <c r="BY2006">
        <v>4663.8</v>
      </c>
      <c r="BZ2006">
        <v>209.1</v>
      </c>
      <c r="CB2006">
        <v>99.1</v>
      </c>
      <c r="CC2006">
        <v>3.4216659470000002</v>
      </c>
      <c r="CD2006">
        <v>3.4187575309999998</v>
      </c>
      <c r="CE2006">
        <v>199.21</v>
      </c>
      <c r="CF2006" t="s">
        <v>609</v>
      </c>
      <c r="CG2006">
        <v>300</v>
      </c>
      <c r="CH2006" t="s">
        <v>5846</v>
      </c>
      <c r="CJ2006" t="s">
        <v>3858</v>
      </c>
      <c r="CL2006">
        <v>1182</v>
      </c>
      <c r="CM2006">
        <v>1431</v>
      </c>
      <c r="CU2006">
        <v>719.2</v>
      </c>
      <c r="CV2006">
        <v>715</v>
      </c>
      <c r="CW2006" t="s">
        <v>6625</v>
      </c>
      <c r="CX2006">
        <v>0</v>
      </c>
      <c r="CY2006" t="s">
        <v>677</v>
      </c>
      <c r="DB2006" t="s">
        <v>1634</v>
      </c>
    </row>
    <row r="2007" spans="2:106" hidden="1">
      <c r="B2007">
        <v>52576</v>
      </c>
      <c r="C2007" t="s">
        <v>6032</v>
      </c>
      <c r="D2007" t="s">
        <v>592</v>
      </c>
      <c r="E2007" t="s">
        <v>3163</v>
      </c>
      <c r="F2007" t="s">
        <v>594</v>
      </c>
      <c r="G2007" t="s">
        <v>6626</v>
      </c>
      <c r="H2007">
        <v>20360</v>
      </c>
      <c r="I2007" t="s">
        <v>597</v>
      </c>
      <c r="J2007" t="s">
        <v>3818</v>
      </c>
      <c r="K2007">
        <v>17911</v>
      </c>
      <c r="L2007" t="s">
        <v>3838</v>
      </c>
      <c r="M2007" t="s">
        <v>6034</v>
      </c>
      <c r="N2007" t="s">
        <v>6617</v>
      </c>
      <c r="O2007" t="s">
        <v>6622</v>
      </c>
      <c r="P2007" t="s">
        <v>6620</v>
      </c>
      <c r="Q2007" t="s">
        <v>642</v>
      </c>
      <c r="R2007">
        <v>470</v>
      </c>
      <c r="S2007">
        <v>470</v>
      </c>
      <c r="T2007">
        <v>438</v>
      </c>
      <c r="U2007">
        <v>14</v>
      </c>
      <c r="V2007">
        <v>14</v>
      </c>
      <c r="W2007">
        <v>23</v>
      </c>
      <c r="Z2007" t="s">
        <v>607</v>
      </c>
      <c r="AA2007">
        <v>2.0000000000000001E-4</v>
      </c>
      <c r="AB2007">
        <v>5.5999999999999999E-3</v>
      </c>
      <c r="AC2007">
        <v>1.6500000000000001E-2</v>
      </c>
      <c r="AD2007">
        <v>4.0000000000000002E-4</v>
      </c>
      <c r="AE2007">
        <v>0.85040000000000004</v>
      </c>
      <c r="AF2007">
        <v>7.2599999999999998E-2</v>
      </c>
      <c r="AG2007">
        <v>3.3399999999999999E-2</v>
      </c>
      <c r="AH2007">
        <v>4.0000000000000001E-3</v>
      </c>
      <c r="AI2007">
        <v>8.9999999999999993E-3</v>
      </c>
      <c r="AJ2007">
        <v>2.2000000000000001E-3</v>
      </c>
      <c r="AK2007">
        <v>2.3E-3</v>
      </c>
      <c r="AL2007">
        <v>1.6000000000000001E-3</v>
      </c>
      <c r="AM2007">
        <v>1.8E-3</v>
      </c>
      <c r="AN2007">
        <v>0</v>
      </c>
      <c r="AO2007">
        <v>0</v>
      </c>
      <c r="AP2007">
        <v>0</v>
      </c>
      <c r="BK2007">
        <v>0</v>
      </c>
      <c r="BL2007">
        <v>0</v>
      </c>
      <c r="BM2007">
        <v>0</v>
      </c>
      <c r="BN2007">
        <v>0</v>
      </c>
      <c r="BO2007">
        <v>0</v>
      </c>
      <c r="BP2007">
        <v>0</v>
      </c>
      <c r="BQ2007">
        <v>0</v>
      </c>
      <c r="BR2007">
        <v>0</v>
      </c>
      <c r="BS2007">
        <v>0</v>
      </c>
      <c r="BT2007">
        <v>0</v>
      </c>
      <c r="BU2007">
        <v>0</v>
      </c>
      <c r="BV2007">
        <v>0.67900000000000005</v>
      </c>
      <c r="BW2007">
        <v>0.83218239999999999</v>
      </c>
      <c r="BX2007">
        <v>19.600000000000001</v>
      </c>
      <c r="BY2007">
        <v>4624.8</v>
      </c>
      <c r="BZ2007">
        <v>211.9</v>
      </c>
      <c r="CB2007">
        <v>102.5</v>
      </c>
      <c r="CC2007">
        <v>3.5390591279999999</v>
      </c>
      <c r="CD2007">
        <v>3.5360509279999999</v>
      </c>
      <c r="CE2007">
        <v>205.52</v>
      </c>
      <c r="CF2007" t="s">
        <v>609</v>
      </c>
      <c r="CG2007">
        <v>400</v>
      </c>
      <c r="CH2007" t="s">
        <v>5838</v>
      </c>
      <c r="CI2007" t="s">
        <v>5075</v>
      </c>
      <c r="CJ2007" t="s">
        <v>3822</v>
      </c>
      <c r="CL2007">
        <v>1157</v>
      </c>
      <c r="CM2007">
        <v>1158</v>
      </c>
      <c r="CU2007">
        <v>700.4</v>
      </c>
      <c r="CV2007">
        <v>695.1</v>
      </c>
      <c r="CW2007" t="s">
        <v>6625</v>
      </c>
      <c r="CX2007">
        <v>0</v>
      </c>
      <c r="CY2007" t="s">
        <v>677</v>
      </c>
      <c r="DB2007" t="s">
        <v>1634</v>
      </c>
    </row>
    <row r="2008" spans="2:106" hidden="1">
      <c r="B2008">
        <v>52587</v>
      </c>
      <c r="C2008" t="s">
        <v>5107</v>
      </c>
      <c r="D2008" t="s">
        <v>592</v>
      </c>
      <c r="E2008" t="s">
        <v>3163</v>
      </c>
      <c r="F2008" t="s">
        <v>594</v>
      </c>
      <c r="G2008" t="s">
        <v>6627</v>
      </c>
      <c r="H2008">
        <v>19402</v>
      </c>
      <c r="I2008" t="s">
        <v>597</v>
      </c>
      <c r="J2008" t="s">
        <v>3850</v>
      </c>
      <c r="K2008">
        <v>10718</v>
      </c>
      <c r="L2008" t="s">
        <v>3838</v>
      </c>
      <c r="M2008" t="s">
        <v>3839</v>
      </c>
      <c r="N2008" t="s">
        <v>6617</v>
      </c>
      <c r="O2008" t="s">
        <v>6622</v>
      </c>
      <c r="P2008" t="s">
        <v>6602</v>
      </c>
      <c r="Q2008" t="s">
        <v>823</v>
      </c>
      <c r="R2008">
        <v>190</v>
      </c>
      <c r="S2008">
        <v>190</v>
      </c>
      <c r="T2008">
        <v>215</v>
      </c>
      <c r="U2008">
        <v>25</v>
      </c>
      <c r="V2008">
        <v>25</v>
      </c>
      <c r="W2008">
        <v>23</v>
      </c>
      <c r="Z2008">
        <v>1E-4</v>
      </c>
      <c r="AA2008">
        <v>2.0000000000000001E-4</v>
      </c>
      <c r="AB2008">
        <v>6.8999999999999999E-3</v>
      </c>
      <c r="AC2008">
        <v>2.9999999999999997E-4</v>
      </c>
      <c r="AD2008" t="s">
        <v>606</v>
      </c>
      <c r="AE2008">
        <v>0.78890000000000005</v>
      </c>
      <c r="AF2008">
        <v>9.7500000000000003E-2</v>
      </c>
      <c r="AG2008">
        <v>5.4300000000000001E-2</v>
      </c>
      <c r="AH2008">
        <v>1.15E-2</v>
      </c>
      <c r="AI2008">
        <v>1.9300000000000001E-2</v>
      </c>
      <c r="AJ2008">
        <v>5.3E-3</v>
      </c>
      <c r="AK2008">
        <v>5.7999999999999996E-3</v>
      </c>
      <c r="AL2008">
        <v>4.7000000000000002E-3</v>
      </c>
      <c r="AM2008">
        <v>5.1999999999999998E-3</v>
      </c>
      <c r="AN2008">
        <v>0</v>
      </c>
      <c r="AO2008">
        <v>0</v>
      </c>
      <c r="AP2008">
        <v>0</v>
      </c>
      <c r="BK2008">
        <v>0</v>
      </c>
      <c r="BL2008">
        <v>0</v>
      </c>
      <c r="BM2008">
        <v>0</v>
      </c>
      <c r="BN2008">
        <v>0</v>
      </c>
      <c r="BO2008">
        <v>0</v>
      </c>
      <c r="BP2008">
        <v>0</v>
      </c>
      <c r="BQ2008">
        <v>0</v>
      </c>
      <c r="BR2008">
        <v>0</v>
      </c>
      <c r="BS2008">
        <v>0</v>
      </c>
      <c r="BT2008">
        <v>0</v>
      </c>
      <c r="BU2008">
        <v>0</v>
      </c>
      <c r="BV2008">
        <v>0.751</v>
      </c>
      <c r="BW2008">
        <v>0.92042559999999995</v>
      </c>
      <c r="BX2008">
        <v>21.7</v>
      </c>
      <c r="BY2008">
        <v>4544.3999999999996</v>
      </c>
      <c r="BZ2008">
        <v>224.4</v>
      </c>
      <c r="CB2008">
        <v>96.3</v>
      </c>
      <c r="CC2008">
        <v>3.32498921</v>
      </c>
      <c r="CD2008">
        <v>3.3221629689999999</v>
      </c>
      <c r="CE2008">
        <v>192.34</v>
      </c>
      <c r="CF2008" t="s">
        <v>609</v>
      </c>
      <c r="CG2008">
        <v>0</v>
      </c>
      <c r="CH2008" t="s">
        <v>5836</v>
      </c>
      <c r="CJ2008" t="s">
        <v>3852</v>
      </c>
      <c r="CL2008">
        <v>1128</v>
      </c>
      <c r="CM2008">
        <v>1372</v>
      </c>
      <c r="CU2008">
        <v>728.8</v>
      </c>
      <c r="CV2008">
        <v>723.3</v>
      </c>
      <c r="CW2008" t="s">
        <v>6625</v>
      </c>
      <c r="CX2008">
        <v>0</v>
      </c>
      <c r="CY2008" t="s">
        <v>677</v>
      </c>
      <c r="DB2008" t="s">
        <v>1634</v>
      </c>
    </row>
    <row r="2009" spans="2:106" hidden="1">
      <c r="B2009">
        <v>52618</v>
      </c>
      <c r="C2009" t="s">
        <v>5103</v>
      </c>
      <c r="D2009" t="s">
        <v>592</v>
      </c>
      <c r="E2009" t="s">
        <v>3163</v>
      </c>
      <c r="F2009" t="s">
        <v>594</v>
      </c>
      <c r="G2009" t="s">
        <v>6628</v>
      </c>
      <c r="H2009">
        <v>17105</v>
      </c>
      <c r="I2009" t="s">
        <v>597</v>
      </c>
      <c r="J2009" t="s">
        <v>3844</v>
      </c>
      <c r="K2009">
        <v>11257</v>
      </c>
      <c r="L2009" t="s">
        <v>3838</v>
      </c>
      <c r="M2009" t="s">
        <v>6244</v>
      </c>
      <c r="N2009" t="s">
        <v>6617</v>
      </c>
      <c r="O2009" t="s">
        <v>6622</v>
      </c>
      <c r="P2009" t="s">
        <v>6620</v>
      </c>
      <c r="Q2009" t="s">
        <v>642</v>
      </c>
      <c r="R2009">
        <v>280</v>
      </c>
      <c r="S2009">
        <v>280</v>
      </c>
      <c r="T2009">
        <v>278</v>
      </c>
      <c r="U2009">
        <v>22</v>
      </c>
      <c r="V2009">
        <v>22</v>
      </c>
      <c r="W2009">
        <v>23</v>
      </c>
      <c r="Y2009" t="s">
        <v>6002</v>
      </c>
      <c r="Z2009">
        <v>2.0000000000000001E-4</v>
      </c>
      <c r="AA2009">
        <v>4.0000000000000002E-4</v>
      </c>
      <c r="AB2009">
        <v>2.12E-2</v>
      </c>
      <c r="AC2009">
        <v>4.0000000000000002E-4</v>
      </c>
      <c r="AD2009">
        <v>2.0000000000000001E-4</v>
      </c>
      <c r="AE2009">
        <v>0.73470000000000002</v>
      </c>
      <c r="AF2009">
        <v>0.1188</v>
      </c>
      <c r="AG2009">
        <v>7.4899999999999994E-2</v>
      </c>
      <c r="AH2009">
        <v>1.2500000000000001E-2</v>
      </c>
      <c r="AI2009">
        <v>2.2700000000000001E-2</v>
      </c>
      <c r="AJ2009">
        <v>5.3E-3</v>
      </c>
      <c r="AK2009">
        <v>4.7000000000000002E-3</v>
      </c>
      <c r="AL2009">
        <v>2.5000000000000001E-3</v>
      </c>
      <c r="AM2009">
        <v>1.5E-3</v>
      </c>
      <c r="AN2009">
        <v>0</v>
      </c>
      <c r="AO2009">
        <v>0</v>
      </c>
      <c r="AP2009">
        <v>0</v>
      </c>
      <c r="BK2009">
        <v>0</v>
      </c>
      <c r="BL2009">
        <v>0</v>
      </c>
      <c r="BM2009">
        <v>0</v>
      </c>
      <c r="BN2009">
        <v>0</v>
      </c>
      <c r="BO2009">
        <v>0</v>
      </c>
      <c r="BP2009">
        <v>0</v>
      </c>
      <c r="BQ2009">
        <v>0</v>
      </c>
      <c r="BR2009">
        <v>0</v>
      </c>
      <c r="BS2009">
        <v>0</v>
      </c>
      <c r="BT2009">
        <v>0</v>
      </c>
      <c r="BU2009">
        <v>0</v>
      </c>
      <c r="BV2009">
        <v>0.77700000000000002</v>
      </c>
      <c r="BW2009">
        <v>0.9522912</v>
      </c>
      <c r="BX2009">
        <v>22.4</v>
      </c>
      <c r="BY2009">
        <v>4530.8</v>
      </c>
      <c r="BZ2009">
        <v>228.4</v>
      </c>
      <c r="CB2009">
        <v>98.5</v>
      </c>
      <c r="CC2009">
        <v>3.4009495040000002</v>
      </c>
      <c r="CD2009">
        <v>3.3980586970000002</v>
      </c>
      <c r="CE2009">
        <v>198.18</v>
      </c>
      <c r="CF2009" t="s">
        <v>609</v>
      </c>
      <c r="CG2009">
        <v>200</v>
      </c>
      <c r="CH2009" t="s">
        <v>5832</v>
      </c>
      <c r="CJ2009" t="s">
        <v>3847</v>
      </c>
      <c r="CL2009">
        <v>1314</v>
      </c>
      <c r="CM2009">
        <v>1316</v>
      </c>
      <c r="CU2009">
        <v>756.8</v>
      </c>
      <c r="CV2009">
        <v>752.5</v>
      </c>
      <c r="CW2009" t="s">
        <v>6625</v>
      </c>
      <c r="CX2009">
        <v>0</v>
      </c>
      <c r="CY2009" t="s">
        <v>677</v>
      </c>
      <c r="DB2009" t="s">
        <v>1634</v>
      </c>
    </row>
    <row r="2010" spans="2:106" hidden="1">
      <c r="B2010">
        <v>52646</v>
      </c>
      <c r="C2010" t="s">
        <v>5511</v>
      </c>
      <c r="D2010" t="s">
        <v>592</v>
      </c>
      <c r="E2010" t="s">
        <v>3163</v>
      </c>
      <c r="F2010" t="s">
        <v>594</v>
      </c>
      <c r="G2010" t="s">
        <v>6629</v>
      </c>
      <c r="H2010">
        <v>12668</v>
      </c>
      <c r="I2010" t="s">
        <v>597</v>
      </c>
      <c r="J2010" t="s">
        <v>3867</v>
      </c>
      <c r="K2010">
        <v>14046</v>
      </c>
      <c r="L2010" t="s">
        <v>3810</v>
      </c>
      <c r="M2010" t="s">
        <v>3811</v>
      </c>
      <c r="N2010" t="s">
        <v>6617</v>
      </c>
      <c r="O2010" t="s">
        <v>6622</v>
      </c>
      <c r="P2010" t="s">
        <v>6620</v>
      </c>
      <c r="Q2010" t="s">
        <v>642</v>
      </c>
      <c r="R2010">
        <v>1050</v>
      </c>
      <c r="S2010">
        <v>1050</v>
      </c>
      <c r="T2010">
        <v>932</v>
      </c>
      <c r="U2010">
        <v>24</v>
      </c>
      <c r="V2010">
        <v>24</v>
      </c>
      <c r="W2010">
        <v>23</v>
      </c>
      <c r="Z2010" t="s">
        <v>607</v>
      </c>
      <c r="AA2010">
        <v>2.0000000000000001E-4</v>
      </c>
      <c r="AB2010">
        <v>2.3999999999999998E-3</v>
      </c>
      <c r="AC2010">
        <v>2.8899999999999999E-2</v>
      </c>
      <c r="AD2010">
        <v>2.0000000000000001E-4</v>
      </c>
      <c r="AE2010">
        <v>0.85140000000000005</v>
      </c>
      <c r="AF2010">
        <v>7.4899999999999994E-2</v>
      </c>
      <c r="AG2010">
        <v>2.6499999999999999E-2</v>
      </c>
      <c r="AH2010">
        <v>2.8E-3</v>
      </c>
      <c r="AI2010">
        <v>7.1000000000000004E-3</v>
      </c>
      <c r="AJ2010">
        <v>1.5E-3</v>
      </c>
      <c r="AK2010">
        <v>1.8E-3</v>
      </c>
      <c r="AL2010">
        <v>1.1999999999999999E-3</v>
      </c>
      <c r="AM2010">
        <v>1.1000000000000001E-3</v>
      </c>
      <c r="AN2010">
        <v>0</v>
      </c>
      <c r="AO2010">
        <v>0</v>
      </c>
      <c r="AP2010">
        <v>0</v>
      </c>
      <c r="BK2010">
        <v>0</v>
      </c>
      <c r="BL2010">
        <v>0</v>
      </c>
      <c r="BM2010">
        <v>0</v>
      </c>
      <c r="BN2010">
        <v>0</v>
      </c>
      <c r="BO2010">
        <v>0</v>
      </c>
      <c r="BP2010">
        <v>0</v>
      </c>
      <c r="BQ2010">
        <v>0</v>
      </c>
      <c r="BR2010">
        <v>0</v>
      </c>
      <c r="BS2010">
        <v>0</v>
      </c>
      <c r="BT2010">
        <v>0</v>
      </c>
      <c r="BU2010">
        <v>0</v>
      </c>
      <c r="BV2010">
        <v>0.67400000000000004</v>
      </c>
      <c r="BW2010">
        <v>0.82605439999999997</v>
      </c>
      <c r="BX2010">
        <v>19.5</v>
      </c>
      <c r="BY2010">
        <v>4671.3999999999996</v>
      </c>
      <c r="BZ2010">
        <v>211</v>
      </c>
      <c r="CB2010">
        <v>103.1</v>
      </c>
      <c r="CC2010">
        <v>3.5597755719999999</v>
      </c>
      <c r="CD2010">
        <v>3.556749763</v>
      </c>
      <c r="CE2010">
        <v>207.33</v>
      </c>
      <c r="CF2010" t="s">
        <v>609</v>
      </c>
      <c r="CG2010">
        <v>200</v>
      </c>
      <c r="CH2010" t="s">
        <v>5850</v>
      </c>
      <c r="CJ2010" t="s">
        <v>3869</v>
      </c>
      <c r="CL2010">
        <v>1219.8</v>
      </c>
      <c r="CM2010">
        <v>1222.5999999999999</v>
      </c>
      <c r="CU2010">
        <v>745.8</v>
      </c>
      <c r="CV2010">
        <v>741.7</v>
      </c>
      <c r="CW2010" t="s">
        <v>6625</v>
      </c>
      <c r="CX2010">
        <v>0</v>
      </c>
      <c r="CY2010" t="s">
        <v>677</v>
      </c>
      <c r="DB2010" t="s">
        <v>1634</v>
      </c>
    </row>
    <row r="2011" spans="2:106" hidden="1">
      <c r="B2011">
        <v>52633</v>
      </c>
      <c r="C2011" t="s">
        <v>3823</v>
      </c>
      <c r="D2011" t="s">
        <v>592</v>
      </c>
      <c r="E2011" t="s">
        <v>3163</v>
      </c>
      <c r="F2011" t="s">
        <v>594</v>
      </c>
      <c r="G2011" t="s">
        <v>6630</v>
      </c>
      <c r="H2011">
        <v>14999</v>
      </c>
      <c r="I2011" t="s">
        <v>597</v>
      </c>
      <c r="J2011" t="s">
        <v>3825</v>
      </c>
      <c r="K2011">
        <v>19756</v>
      </c>
      <c r="L2011" t="s">
        <v>3826</v>
      </c>
      <c r="M2011" t="s">
        <v>3827</v>
      </c>
      <c r="N2011" t="s">
        <v>6617</v>
      </c>
      <c r="O2011" t="s">
        <v>6622</v>
      </c>
      <c r="P2011" t="s">
        <v>6620</v>
      </c>
      <c r="Q2011" t="s">
        <v>642</v>
      </c>
      <c r="R2011">
        <v>560</v>
      </c>
      <c r="S2011">
        <v>560</v>
      </c>
      <c r="T2011">
        <v>508</v>
      </c>
      <c r="U2011">
        <v>21</v>
      </c>
      <c r="V2011">
        <v>21</v>
      </c>
      <c r="W2011">
        <v>23</v>
      </c>
      <c r="Z2011" t="s">
        <v>607</v>
      </c>
      <c r="AA2011">
        <v>2.0000000000000001E-4</v>
      </c>
      <c r="AB2011">
        <v>2.7000000000000001E-3</v>
      </c>
      <c r="AC2011">
        <v>2.6200000000000001E-2</v>
      </c>
      <c r="AD2011">
        <v>4.0000000000000002E-4</v>
      </c>
      <c r="AE2011">
        <v>0.85499999999999998</v>
      </c>
      <c r="AF2011">
        <v>7.2300000000000003E-2</v>
      </c>
      <c r="AG2011">
        <v>2.6200000000000001E-2</v>
      </c>
      <c r="AH2011">
        <v>2.8999999999999998E-3</v>
      </c>
      <c r="AI2011">
        <v>7.7000000000000002E-3</v>
      </c>
      <c r="AJ2011">
        <v>1.9E-3</v>
      </c>
      <c r="AK2011">
        <v>2.3E-3</v>
      </c>
      <c r="AL2011">
        <v>1.5E-3</v>
      </c>
      <c r="AM2011">
        <v>6.9999999999999999E-4</v>
      </c>
      <c r="AN2011">
        <v>0</v>
      </c>
      <c r="AO2011">
        <v>0</v>
      </c>
      <c r="AP2011">
        <v>0</v>
      </c>
      <c r="BK2011">
        <v>0</v>
      </c>
      <c r="BL2011">
        <v>0</v>
      </c>
      <c r="BM2011">
        <v>0</v>
      </c>
      <c r="BN2011">
        <v>0</v>
      </c>
      <c r="BO2011">
        <v>0</v>
      </c>
      <c r="BP2011">
        <v>0</v>
      </c>
      <c r="BQ2011">
        <v>0</v>
      </c>
      <c r="BR2011">
        <v>0</v>
      </c>
      <c r="BS2011">
        <v>0</v>
      </c>
      <c r="BT2011">
        <v>0</v>
      </c>
      <c r="BU2011">
        <v>0</v>
      </c>
      <c r="BV2011">
        <v>0.67200000000000004</v>
      </c>
      <c r="BW2011">
        <v>0.82360319999999998</v>
      </c>
      <c r="BX2011">
        <v>19.399999999999999</v>
      </c>
      <c r="BY2011">
        <v>4662.8</v>
      </c>
      <c r="BZ2011">
        <v>210.7</v>
      </c>
      <c r="CB2011">
        <v>97.9</v>
      </c>
      <c r="CC2011">
        <v>3.3802330600000001</v>
      </c>
      <c r="CD2011">
        <v>3.377359862</v>
      </c>
      <c r="CE2011">
        <v>197.22</v>
      </c>
      <c r="CF2011" t="s">
        <v>609</v>
      </c>
      <c r="CG2011">
        <v>400</v>
      </c>
      <c r="CH2011" t="s">
        <v>5848</v>
      </c>
      <c r="CJ2011" t="s">
        <v>3829</v>
      </c>
      <c r="CU2011">
        <v>755.4</v>
      </c>
      <c r="CV2011">
        <v>751.2</v>
      </c>
      <c r="CW2011" t="s">
        <v>6625</v>
      </c>
      <c r="CX2011">
        <v>0</v>
      </c>
      <c r="CY2011" t="s">
        <v>677</v>
      </c>
      <c r="DB2011" t="s">
        <v>1634</v>
      </c>
    </row>
    <row r="2012" spans="2:106" hidden="1">
      <c r="B2012">
        <v>52649</v>
      </c>
      <c r="C2012" t="s">
        <v>5083</v>
      </c>
      <c r="D2012" t="s">
        <v>592</v>
      </c>
      <c r="E2012" t="s">
        <v>3163</v>
      </c>
      <c r="F2012" t="s">
        <v>594</v>
      </c>
      <c r="G2012" t="s">
        <v>6631</v>
      </c>
      <c r="H2012">
        <v>16734</v>
      </c>
      <c r="I2012" t="s">
        <v>597</v>
      </c>
      <c r="J2012" t="s">
        <v>3991</v>
      </c>
      <c r="K2012">
        <v>17912</v>
      </c>
      <c r="L2012" t="s">
        <v>3838</v>
      </c>
      <c r="M2012" t="s">
        <v>6242</v>
      </c>
      <c r="N2012" t="s">
        <v>6617</v>
      </c>
      <c r="O2012" t="s">
        <v>6622</v>
      </c>
      <c r="P2012" t="s">
        <v>6620</v>
      </c>
      <c r="Q2012" t="s">
        <v>3820</v>
      </c>
      <c r="R2012">
        <v>440</v>
      </c>
      <c r="S2012">
        <v>440</v>
      </c>
      <c r="T2012">
        <v>404</v>
      </c>
      <c r="U2012">
        <v>24</v>
      </c>
      <c r="V2012">
        <v>24</v>
      </c>
      <c r="W2012">
        <v>23</v>
      </c>
      <c r="Z2012" t="s">
        <v>607</v>
      </c>
      <c r="AA2012">
        <v>1E-4</v>
      </c>
      <c r="AB2012">
        <v>2.8E-3</v>
      </c>
      <c r="AC2012">
        <v>2.8000000000000001E-2</v>
      </c>
      <c r="AD2012">
        <v>2.9999999999999997E-4</v>
      </c>
      <c r="AE2012">
        <v>0.85650000000000004</v>
      </c>
      <c r="AF2012">
        <v>6.9400000000000003E-2</v>
      </c>
      <c r="AG2012">
        <v>2.4799999999999999E-2</v>
      </c>
      <c r="AH2012">
        <v>2.8E-3</v>
      </c>
      <c r="AI2012">
        <v>7.3000000000000001E-3</v>
      </c>
      <c r="AJ2012">
        <v>1.9E-3</v>
      </c>
      <c r="AK2012">
        <v>2.3E-3</v>
      </c>
      <c r="AL2012">
        <v>1.9E-3</v>
      </c>
      <c r="AM2012">
        <v>1.9E-3</v>
      </c>
      <c r="AN2012">
        <v>0</v>
      </c>
      <c r="AO2012">
        <v>0</v>
      </c>
      <c r="AP2012">
        <v>0</v>
      </c>
      <c r="BK2012">
        <v>0</v>
      </c>
      <c r="BL2012">
        <v>0</v>
      </c>
      <c r="BM2012">
        <v>0</v>
      </c>
      <c r="BN2012">
        <v>0</v>
      </c>
      <c r="BO2012">
        <v>0</v>
      </c>
      <c r="BP2012">
        <v>0</v>
      </c>
      <c r="BQ2012">
        <v>0</v>
      </c>
      <c r="BR2012">
        <v>0</v>
      </c>
      <c r="BS2012">
        <v>0</v>
      </c>
      <c r="BT2012">
        <v>0</v>
      </c>
      <c r="BU2012">
        <v>0</v>
      </c>
      <c r="BV2012">
        <v>0.67500000000000004</v>
      </c>
      <c r="BW2012">
        <v>0.82728000000000002</v>
      </c>
      <c r="BX2012">
        <v>19.5</v>
      </c>
      <c r="BY2012">
        <v>4664.5</v>
      </c>
      <c r="BZ2012">
        <v>210.8</v>
      </c>
      <c r="CB2012">
        <v>101.2</v>
      </c>
      <c r="CC2012">
        <v>3.4941735</v>
      </c>
      <c r="CD2012">
        <v>3.4912034529999998</v>
      </c>
      <c r="CE2012">
        <v>204</v>
      </c>
      <c r="CF2012" t="s">
        <v>609</v>
      </c>
      <c r="CG2012">
        <v>250</v>
      </c>
      <c r="CH2012" t="s">
        <v>5844</v>
      </c>
      <c r="CJ2012" t="s">
        <v>3822</v>
      </c>
      <c r="CU2012">
        <v>700.4</v>
      </c>
      <c r="CV2012">
        <v>695.4</v>
      </c>
      <c r="CW2012" t="s">
        <v>6625</v>
      </c>
      <c r="CX2012">
        <v>0</v>
      </c>
      <c r="CY2012" t="s">
        <v>677</v>
      </c>
      <c r="DB2012" t="s">
        <v>1634</v>
      </c>
    </row>
    <row r="2013" spans="2:106" hidden="1">
      <c r="B2013">
        <v>52575</v>
      </c>
      <c r="C2013" t="s">
        <v>5099</v>
      </c>
      <c r="D2013" t="s">
        <v>592</v>
      </c>
      <c r="E2013" t="s">
        <v>3163</v>
      </c>
      <c r="F2013" t="s">
        <v>594</v>
      </c>
      <c r="G2013" t="s">
        <v>6632</v>
      </c>
      <c r="H2013">
        <v>16656</v>
      </c>
      <c r="I2013" t="s">
        <v>597</v>
      </c>
      <c r="J2013" t="s">
        <v>3832</v>
      </c>
      <c r="K2013">
        <v>17911</v>
      </c>
      <c r="L2013" t="s">
        <v>3810</v>
      </c>
      <c r="M2013" t="s">
        <v>3811</v>
      </c>
      <c r="N2013" t="s">
        <v>6617</v>
      </c>
      <c r="O2013" t="s">
        <v>6622</v>
      </c>
      <c r="P2013" t="s">
        <v>6602</v>
      </c>
      <c r="Q2013" t="s">
        <v>642</v>
      </c>
      <c r="R2013">
        <v>470</v>
      </c>
      <c r="S2013">
        <v>470</v>
      </c>
      <c r="T2013">
        <v>416</v>
      </c>
      <c r="U2013">
        <v>27</v>
      </c>
      <c r="V2013">
        <v>27</v>
      </c>
      <c r="W2013">
        <v>23</v>
      </c>
      <c r="Z2013" t="s">
        <v>607</v>
      </c>
      <c r="AA2013">
        <v>2.0000000000000001E-4</v>
      </c>
      <c r="AB2013">
        <v>3.5999999999999999E-3</v>
      </c>
      <c r="AC2013">
        <v>2.46E-2</v>
      </c>
      <c r="AD2013">
        <v>2E-3</v>
      </c>
      <c r="AE2013">
        <v>0.84789999999999999</v>
      </c>
      <c r="AF2013">
        <v>7.1199999999999999E-2</v>
      </c>
      <c r="AG2013">
        <v>2.76E-2</v>
      </c>
      <c r="AH2013">
        <v>3.5999999999999999E-3</v>
      </c>
      <c r="AI2013">
        <v>8.8000000000000005E-3</v>
      </c>
      <c r="AJ2013">
        <v>2.7000000000000001E-3</v>
      </c>
      <c r="AK2013">
        <v>2.7000000000000001E-3</v>
      </c>
      <c r="AL2013">
        <v>2.3999999999999998E-3</v>
      </c>
      <c r="AM2013">
        <v>2.7000000000000001E-3</v>
      </c>
      <c r="AN2013">
        <v>0</v>
      </c>
      <c r="AO2013">
        <v>0</v>
      </c>
      <c r="AP2013">
        <v>0</v>
      </c>
      <c r="BK2013">
        <v>0</v>
      </c>
      <c r="BL2013">
        <v>0</v>
      </c>
      <c r="BM2013">
        <v>0</v>
      </c>
      <c r="BN2013">
        <v>0</v>
      </c>
      <c r="BO2013">
        <v>0</v>
      </c>
      <c r="BP2013">
        <v>0</v>
      </c>
      <c r="BQ2013">
        <v>0</v>
      </c>
      <c r="BR2013">
        <v>0</v>
      </c>
      <c r="BS2013">
        <v>0</v>
      </c>
      <c r="BT2013">
        <v>0</v>
      </c>
      <c r="BU2013">
        <v>0</v>
      </c>
      <c r="BV2013">
        <v>0.68600000000000005</v>
      </c>
      <c r="BW2013">
        <v>0.8407616</v>
      </c>
      <c r="BX2013">
        <v>19.8</v>
      </c>
      <c r="BY2013">
        <v>4655.7</v>
      </c>
      <c r="BZ2013">
        <v>212.7</v>
      </c>
      <c r="CB2013">
        <v>101.4</v>
      </c>
      <c r="CC2013">
        <v>3.501078981</v>
      </c>
      <c r="CD2013">
        <v>3.4981030639999999</v>
      </c>
      <c r="CE2013">
        <v>203.85</v>
      </c>
      <c r="CF2013" t="s">
        <v>609</v>
      </c>
      <c r="CG2013">
        <v>2000</v>
      </c>
      <c r="CH2013" t="s">
        <v>5840</v>
      </c>
      <c r="CI2013" t="s">
        <v>157</v>
      </c>
      <c r="CJ2013" t="s">
        <v>3822</v>
      </c>
      <c r="CL2013">
        <v>1275</v>
      </c>
      <c r="CM2013">
        <v>1292.5</v>
      </c>
      <c r="CU2013">
        <v>700.4</v>
      </c>
      <c r="CV2013">
        <v>695.1</v>
      </c>
      <c r="CW2013" t="s">
        <v>6625</v>
      </c>
      <c r="CX2013">
        <v>1000</v>
      </c>
      <c r="CY2013" t="s">
        <v>677</v>
      </c>
      <c r="DB2013" t="s">
        <v>1634</v>
      </c>
    </row>
    <row r="2014" spans="2:106" hidden="1">
      <c r="B2014">
        <v>52614</v>
      </c>
      <c r="C2014" t="s">
        <v>5438</v>
      </c>
      <c r="D2014" t="s">
        <v>592</v>
      </c>
      <c r="E2014" t="s">
        <v>3163</v>
      </c>
      <c r="F2014" t="s">
        <v>594</v>
      </c>
      <c r="G2014" t="s">
        <v>6633</v>
      </c>
      <c r="H2014">
        <v>14931</v>
      </c>
      <c r="I2014" t="s">
        <v>597</v>
      </c>
      <c r="J2014" t="s">
        <v>3809</v>
      </c>
      <c r="K2014">
        <v>14270</v>
      </c>
      <c r="L2014" t="s">
        <v>3810</v>
      </c>
      <c r="M2014" t="s">
        <v>3811</v>
      </c>
      <c r="N2014" t="s">
        <v>6617</v>
      </c>
      <c r="O2014" t="s">
        <v>6622</v>
      </c>
      <c r="P2014" t="s">
        <v>6620</v>
      </c>
      <c r="Q2014" t="s">
        <v>642</v>
      </c>
      <c r="R2014">
        <v>1600</v>
      </c>
      <c r="S2014">
        <v>1600</v>
      </c>
      <c r="T2014">
        <v>1360</v>
      </c>
      <c r="U2014">
        <v>26</v>
      </c>
      <c r="V2014">
        <v>26</v>
      </c>
      <c r="W2014">
        <v>23</v>
      </c>
      <c r="Z2014" t="s">
        <v>607</v>
      </c>
      <c r="AA2014">
        <v>1E-4</v>
      </c>
      <c r="AB2014">
        <v>2.2000000000000001E-3</v>
      </c>
      <c r="AC2014">
        <v>2.6100000000000002E-2</v>
      </c>
      <c r="AD2014">
        <v>2.9999999999999997E-4</v>
      </c>
      <c r="AE2014">
        <v>0.87680000000000002</v>
      </c>
      <c r="AF2014">
        <v>6.2E-2</v>
      </c>
      <c r="AG2014">
        <v>1.9800000000000002E-2</v>
      </c>
      <c r="AH2014">
        <v>2.0999999999999999E-3</v>
      </c>
      <c r="AI2014">
        <v>5.5999999999999999E-3</v>
      </c>
      <c r="AJ2014">
        <v>1.5E-3</v>
      </c>
      <c r="AK2014">
        <v>1.8E-3</v>
      </c>
      <c r="AL2014">
        <v>1.1000000000000001E-3</v>
      </c>
      <c r="AM2014">
        <v>5.9999999999999995E-4</v>
      </c>
      <c r="AN2014">
        <v>0</v>
      </c>
      <c r="AO2014">
        <v>0</v>
      </c>
      <c r="AP2014">
        <v>0</v>
      </c>
      <c r="BK2014">
        <v>0</v>
      </c>
      <c r="BL2014">
        <v>0</v>
      </c>
      <c r="BM2014">
        <v>0</v>
      </c>
      <c r="BN2014">
        <v>0</v>
      </c>
      <c r="BO2014">
        <v>0</v>
      </c>
      <c r="BP2014">
        <v>0</v>
      </c>
      <c r="BQ2014">
        <v>0</v>
      </c>
      <c r="BR2014">
        <v>0</v>
      </c>
      <c r="BS2014">
        <v>0</v>
      </c>
      <c r="BT2014">
        <v>0</v>
      </c>
      <c r="BU2014">
        <v>0</v>
      </c>
      <c r="BV2014">
        <v>0.65400000000000003</v>
      </c>
      <c r="BW2014">
        <v>0.80154239999999999</v>
      </c>
      <c r="BX2014">
        <v>18.899999999999999</v>
      </c>
      <c r="BY2014">
        <v>4665.7</v>
      </c>
      <c r="BZ2014">
        <v>207.4</v>
      </c>
      <c r="CB2014">
        <v>100.9</v>
      </c>
      <c r="CC2014">
        <v>3.4838152779999998</v>
      </c>
      <c r="CD2014">
        <v>3.4808540350000001</v>
      </c>
      <c r="CE2014">
        <v>202.65</v>
      </c>
      <c r="CF2014" t="s">
        <v>609</v>
      </c>
      <c r="CG2014">
        <v>250</v>
      </c>
      <c r="CH2014" t="s">
        <v>5852</v>
      </c>
      <c r="CJ2014" t="s">
        <v>3814</v>
      </c>
      <c r="CL2014">
        <v>1204.9000000000001</v>
      </c>
      <c r="CM2014">
        <v>1221.5</v>
      </c>
      <c r="CU2014">
        <v>730.9</v>
      </c>
      <c r="CV2014">
        <v>726.9</v>
      </c>
      <c r="CW2014" t="s">
        <v>6625</v>
      </c>
      <c r="CX2014">
        <v>0</v>
      </c>
      <c r="CY2014" t="s">
        <v>677</v>
      </c>
      <c r="DB2014" t="s">
        <v>1634</v>
      </c>
    </row>
    <row r="2015" spans="2:106" hidden="1">
      <c r="B2015">
        <v>73305</v>
      </c>
      <c r="C2015" t="s">
        <v>3714</v>
      </c>
      <c r="D2015" t="s">
        <v>592</v>
      </c>
      <c r="E2015" t="s">
        <v>3163</v>
      </c>
      <c r="F2015" t="s">
        <v>594</v>
      </c>
      <c r="G2015" t="s">
        <v>6634</v>
      </c>
      <c r="H2015">
        <v>5903</v>
      </c>
      <c r="I2015" t="s">
        <v>597</v>
      </c>
      <c r="J2015" t="s">
        <v>863</v>
      </c>
      <c r="K2015">
        <v>20489</v>
      </c>
      <c r="L2015" t="s">
        <v>3184</v>
      </c>
      <c r="M2015" t="s">
        <v>6155</v>
      </c>
      <c r="N2015" t="s">
        <v>6585</v>
      </c>
      <c r="O2015" t="s">
        <v>6601</v>
      </c>
      <c r="P2015" t="s">
        <v>6602</v>
      </c>
      <c r="Q2015" t="s">
        <v>823</v>
      </c>
      <c r="R2015">
        <v>800</v>
      </c>
      <c r="S2015">
        <v>800</v>
      </c>
      <c r="T2015">
        <v>722</v>
      </c>
      <c r="U2015">
        <v>20</v>
      </c>
      <c r="V2015">
        <v>20</v>
      </c>
      <c r="W2015">
        <v>22</v>
      </c>
      <c r="Z2015">
        <v>2.0000000000000001E-4</v>
      </c>
      <c r="AA2015">
        <v>5.9999999999999995E-4</v>
      </c>
      <c r="AB2015">
        <v>1.4E-2</v>
      </c>
      <c r="AC2015">
        <v>2.3999999999999998E-3</v>
      </c>
      <c r="AD2015" t="s">
        <v>606</v>
      </c>
      <c r="AE2015">
        <v>0.92820000000000003</v>
      </c>
      <c r="AF2015">
        <v>3.3599999999999998E-2</v>
      </c>
      <c r="AG2015">
        <v>1.5100000000000001E-2</v>
      </c>
      <c r="AH2015">
        <v>2.2000000000000001E-3</v>
      </c>
      <c r="AI2015">
        <v>2.7000000000000001E-3</v>
      </c>
      <c r="AJ2015">
        <v>5.9999999999999995E-4</v>
      </c>
      <c r="AK2015">
        <v>2.9999999999999997E-4</v>
      </c>
      <c r="AL2015">
        <v>1E-4</v>
      </c>
      <c r="AM2015">
        <v>0</v>
      </c>
      <c r="AN2015">
        <v>0</v>
      </c>
      <c r="AO2015">
        <v>0</v>
      </c>
      <c r="AP2015">
        <v>0</v>
      </c>
      <c r="BK2015">
        <v>0</v>
      </c>
      <c r="BL2015">
        <v>0</v>
      </c>
      <c r="BM2015">
        <v>0</v>
      </c>
      <c r="BN2015">
        <v>0</v>
      </c>
      <c r="BO2015">
        <v>0</v>
      </c>
      <c r="BP2015">
        <v>0</v>
      </c>
      <c r="BQ2015">
        <v>0</v>
      </c>
      <c r="BR2015">
        <v>0</v>
      </c>
      <c r="BS2015">
        <v>0</v>
      </c>
      <c r="BT2015">
        <v>0</v>
      </c>
      <c r="BU2015">
        <v>0</v>
      </c>
      <c r="BV2015">
        <v>0.60399999999999998</v>
      </c>
      <c r="BW2015">
        <v>0.74026239999999999</v>
      </c>
      <c r="BX2015">
        <v>17.399999999999999</v>
      </c>
      <c r="BY2015">
        <v>4583.7</v>
      </c>
      <c r="BZ2015">
        <v>197.8</v>
      </c>
      <c r="CB2015">
        <v>93.2</v>
      </c>
      <c r="CC2015">
        <v>3.2179542510000001</v>
      </c>
      <c r="CD2015">
        <v>3.2152189899999999</v>
      </c>
      <c r="CE2015">
        <v>185.08</v>
      </c>
      <c r="CF2015" t="s">
        <v>609</v>
      </c>
      <c r="CG2015">
        <v>0</v>
      </c>
      <c r="CH2015" t="s">
        <v>3717</v>
      </c>
      <c r="CJ2015" t="s">
        <v>869</v>
      </c>
      <c r="CU2015">
        <v>718.1</v>
      </c>
      <c r="CV2015">
        <v>715.2</v>
      </c>
      <c r="CW2015" t="s">
        <v>6635</v>
      </c>
      <c r="CX2015">
        <v>0</v>
      </c>
      <c r="CY2015" t="s">
        <v>677</v>
      </c>
      <c r="DB2015" t="s">
        <v>1634</v>
      </c>
    </row>
    <row r="2016" spans="2:106" hidden="1">
      <c r="B2016">
        <v>52717</v>
      </c>
      <c r="C2016" t="s">
        <v>5548</v>
      </c>
      <c r="D2016" t="s">
        <v>592</v>
      </c>
      <c r="E2016" t="s">
        <v>3163</v>
      </c>
      <c r="F2016" t="s">
        <v>594</v>
      </c>
      <c r="G2016" t="s">
        <v>6636</v>
      </c>
      <c r="H2016">
        <v>11516</v>
      </c>
      <c r="I2016" t="s">
        <v>616</v>
      </c>
      <c r="J2016" t="s">
        <v>667</v>
      </c>
      <c r="L2016" t="s">
        <v>874</v>
      </c>
      <c r="N2016" t="s">
        <v>6637</v>
      </c>
      <c r="O2016" t="s">
        <v>6638</v>
      </c>
      <c r="P2016" t="s">
        <v>6639</v>
      </c>
      <c r="Q2016" t="s">
        <v>5350</v>
      </c>
      <c r="R2016">
        <v>4550</v>
      </c>
      <c r="S2016">
        <v>4550</v>
      </c>
      <c r="T2016">
        <v>3888</v>
      </c>
      <c r="U2016">
        <v>27</v>
      </c>
      <c r="V2016">
        <v>27</v>
      </c>
      <c r="W2016">
        <v>22</v>
      </c>
      <c r="Y2016" t="s">
        <v>6640</v>
      </c>
      <c r="Z2016" t="s">
        <v>607</v>
      </c>
      <c r="AA2016">
        <v>1E-4</v>
      </c>
      <c r="AB2016">
        <v>2.5000000000000001E-3</v>
      </c>
      <c r="AC2016">
        <v>2.5399999999999999E-2</v>
      </c>
      <c r="AD2016">
        <v>9.1000000000000004E-3</v>
      </c>
      <c r="AE2016">
        <v>0.81200000000000006</v>
      </c>
      <c r="AF2016">
        <v>8.43E-2</v>
      </c>
      <c r="AG2016">
        <v>3.7100000000000001E-2</v>
      </c>
      <c r="AH2016">
        <v>6.3E-3</v>
      </c>
      <c r="AI2016">
        <v>1.1599999999999999E-2</v>
      </c>
      <c r="AJ2016">
        <v>3.3999999999999998E-3</v>
      </c>
      <c r="AK2016">
        <v>3.3E-3</v>
      </c>
      <c r="AL2016">
        <v>1.39E-3</v>
      </c>
      <c r="AM2016">
        <v>2.5000000000000001E-4</v>
      </c>
      <c r="AN2016">
        <v>7.2999999999999996E-4</v>
      </c>
      <c r="AO2016">
        <v>0</v>
      </c>
      <c r="AP2016">
        <v>0</v>
      </c>
      <c r="AQ2016" t="s">
        <v>606</v>
      </c>
      <c r="AR2016" t="s">
        <v>606</v>
      </c>
      <c r="AS2016" t="s">
        <v>606</v>
      </c>
      <c r="AT2016" t="s">
        <v>606</v>
      </c>
      <c r="AU2016" t="s">
        <v>606</v>
      </c>
      <c r="BK2016">
        <v>2.2000000000000001E-4</v>
      </c>
      <c r="BL2016">
        <v>6.9999999999999994E-5</v>
      </c>
      <c r="BM2016">
        <v>1.7000000000000001E-4</v>
      </c>
      <c r="BN2016">
        <v>0</v>
      </c>
      <c r="BO2016">
        <v>0</v>
      </c>
      <c r="BP2016">
        <v>0</v>
      </c>
      <c r="BQ2016">
        <v>0</v>
      </c>
      <c r="BR2016">
        <v>1.0399999999999999E-3</v>
      </c>
      <c r="BS2016">
        <v>3.2000000000000003E-4</v>
      </c>
      <c r="BT2016">
        <v>4.0999999999999999E-4</v>
      </c>
      <c r="BU2016">
        <v>2.9999999999999997E-4</v>
      </c>
      <c r="BV2016">
        <v>0.71599999999999997</v>
      </c>
      <c r="BW2016">
        <v>0.87752960000000002</v>
      </c>
      <c r="BX2016">
        <v>20.7</v>
      </c>
      <c r="BY2016">
        <v>4685.8999999999996</v>
      </c>
      <c r="BZ2016">
        <v>218.9</v>
      </c>
      <c r="CB2016">
        <v>94.7</v>
      </c>
      <c r="CC2016">
        <v>3.2697453599999999</v>
      </c>
      <c r="CD2016">
        <v>3.2669660770000002</v>
      </c>
      <c r="CE2016">
        <v>188.21</v>
      </c>
      <c r="CF2016" t="s">
        <v>673</v>
      </c>
      <c r="CG2016">
        <v>9100</v>
      </c>
      <c r="CH2016" t="s">
        <v>674</v>
      </c>
      <c r="CI2016" t="s">
        <v>157</v>
      </c>
      <c r="CJ2016" t="s">
        <v>675</v>
      </c>
      <c r="CW2016" t="s">
        <v>6641</v>
      </c>
      <c r="CX2016">
        <v>8100</v>
      </c>
      <c r="CY2016" t="s">
        <v>677</v>
      </c>
      <c r="DB2016" t="s">
        <v>1634</v>
      </c>
    </row>
    <row r="2017" spans="1:106" hidden="1">
      <c r="B2017">
        <v>52717</v>
      </c>
      <c r="C2017" t="s">
        <v>5548</v>
      </c>
      <c r="D2017" t="s">
        <v>592</v>
      </c>
      <c r="E2017" t="s">
        <v>3163</v>
      </c>
      <c r="F2017" t="s">
        <v>594</v>
      </c>
      <c r="G2017" t="s">
        <v>6642</v>
      </c>
      <c r="H2017">
        <v>12605</v>
      </c>
      <c r="I2017" t="s">
        <v>616</v>
      </c>
      <c r="J2017" t="s">
        <v>667</v>
      </c>
      <c r="L2017" t="s">
        <v>874</v>
      </c>
      <c r="N2017" t="s">
        <v>6643</v>
      </c>
      <c r="O2017" t="s">
        <v>6644</v>
      </c>
      <c r="P2017" t="s">
        <v>6645</v>
      </c>
      <c r="Q2017" t="s">
        <v>5350</v>
      </c>
      <c r="R2017">
        <v>4300</v>
      </c>
      <c r="S2017">
        <v>4300</v>
      </c>
      <c r="T2017">
        <v>3790</v>
      </c>
      <c r="U2017">
        <v>26</v>
      </c>
      <c r="V2017">
        <v>26</v>
      </c>
      <c r="W2017">
        <v>21</v>
      </c>
      <c r="Y2017" t="s">
        <v>5933</v>
      </c>
      <c r="Z2017" t="s">
        <v>607</v>
      </c>
      <c r="AA2017">
        <v>1E-4</v>
      </c>
      <c r="AB2017">
        <v>2.2000000000000001E-3</v>
      </c>
      <c r="AC2017">
        <v>2.5999999999999999E-2</v>
      </c>
      <c r="AD2017">
        <v>1.14E-2</v>
      </c>
      <c r="AE2017">
        <v>0.81479999999999997</v>
      </c>
      <c r="AF2017">
        <v>8.2400000000000001E-2</v>
      </c>
      <c r="AG2017">
        <v>3.5099999999999999E-2</v>
      </c>
      <c r="AH2017">
        <v>5.7000000000000002E-3</v>
      </c>
      <c r="AI2017">
        <v>1.0500000000000001E-2</v>
      </c>
      <c r="AJ2017">
        <v>3.3E-3</v>
      </c>
      <c r="AK2017">
        <v>3.3E-3</v>
      </c>
      <c r="AL2017">
        <v>1.6100000000000001E-3</v>
      </c>
      <c r="AM2017">
        <v>2.2000000000000001E-4</v>
      </c>
      <c r="AN2017">
        <v>7.2000000000000005E-4</v>
      </c>
      <c r="AO2017">
        <v>0</v>
      </c>
      <c r="AP2017">
        <v>0</v>
      </c>
      <c r="AQ2017" t="s">
        <v>606</v>
      </c>
      <c r="AR2017" t="s">
        <v>607</v>
      </c>
      <c r="AS2017" t="s">
        <v>606</v>
      </c>
      <c r="AT2017" t="s">
        <v>606</v>
      </c>
      <c r="AU2017" t="s">
        <v>606</v>
      </c>
      <c r="BK2017">
        <v>2.2000000000000001E-4</v>
      </c>
      <c r="BL2017">
        <v>6.9999999999999994E-5</v>
      </c>
      <c r="BM2017">
        <v>1.8000000000000001E-4</v>
      </c>
      <c r="BN2017">
        <v>0</v>
      </c>
      <c r="BO2017">
        <v>0</v>
      </c>
      <c r="BP2017">
        <v>0</v>
      </c>
      <c r="BQ2017">
        <v>0</v>
      </c>
      <c r="BR2017">
        <v>1.1199999999999999E-3</v>
      </c>
      <c r="BS2017">
        <v>3.4000000000000002E-4</v>
      </c>
      <c r="BT2017">
        <v>4.2000000000000002E-4</v>
      </c>
      <c r="BU2017">
        <v>2.9999999999999997E-4</v>
      </c>
      <c r="BV2017">
        <v>0.71299999999999997</v>
      </c>
      <c r="BW2017">
        <v>0.87385279999999999</v>
      </c>
      <c r="BX2017">
        <v>20.6</v>
      </c>
      <c r="BY2017">
        <v>4699.2</v>
      </c>
      <c r="BZ2017">
        <v>218.5</v>
      </c>
      <c r="CB2017">
        <v>94.7</v>
      </c>
      <c r="CC2017">
        <v>3.2697453599999999</v>
      </c>
      <c r="CD2017">
        <v>3.2669660770000002</v>
      </c>
      <c r="CE2017">
        <v>188.34</v>
      </c>
      <c r="CF2017" t="s">
        <v>673</v>
      </c>
      <c r="CG2017">
        <v>11400</v>
      </c>
      <c r="CH2017" t="s">
        <v>674</v>
      </c>
      <c r="CI2017" t="s">
        <v>157</v>
      </c>
      <c r="CJ2017" t="s">
        <v>675</v>
      </c>
      <c r="CW2017" t="s">
        <v>6646</v>
      </c>
      <c r="CX2017">
        <v>8700</v>
      </c>
      <c r="CY2017" t="s">
        <v>677</v>
      </c>
      <c r="DB2017" t="s">
        <v>1634</v>
      </c>
    </row>
    <row r="2018" spans="1:106" hidden="1">
      <c r="B2018">
        <v>52717</v>
      </c>
      <c r="C2018" t="s">
        <v>5548</v>
      </c>
      <c r="D2018" t="s">
        <v>592</v>
      </c>
      <c r="E2018" t="s">
        <v>3163</v>
      </c>
      <c r="F2018" t="s">
        <v>594</v>
      </c>
      <c r="G2018" t="s">
        <v>6647</v>
      </c>
      <c r="H2018">
        <v>16753</v>
      </c>
      <c r="I2018" t="s">
        <v>616</v>
      </c>
      <c r="J2018" t="s">
        <v>667</v>
      </c>
      <c r="L2018" t="s">
        <v>874</v>
      </c>
      <c r="N2018" t="s">
        <v>6648</v>
      </c>
      <c r="O2018" t="s">
        <v>6649</v>
      </c>
      <c r="P2018" t="s">
        <v>6650</v>
      </c>
      <c r="Q2018" t="s">
        <v>5350</v>
      </c>
      <c r="R2018">
        <v>4300</v>
      </c>
      <c r="S2018">
        <v>4300</v>
      </c>
      <c r="T2018">
        <v>3549</v>
      </c>
      <c r="U2018">
        <v>25</v>
      </c>
      <c r="V2018">
        <v>25</v>
      </c>
      <c r="W2018">
        <v>22</v>
      </c>
      <c r="Y2018" t="s">
        <v>3952</v>
      </c>
      <c r="Z2018" t="s">
        <v>607</v>
      </c>
      <c r="AA2018">
        <v>1E-4</v>
      </c>
      <c r="AB2018">
        <v>2.5999999999999999E-3</v>
      </c>
      <c r="AC2018">
        <v>2.35E-2</v>
      </c>
      <c r="AD2018">
        <v>8.5000000000000006E-3</v>
      </c>
      <c r="AE2018">
        <v>0.8135</v>
      </c>
      <c r="AF2018">
        <v>8.4900000000000003E-2</v>
      </c>
      <c r="AG2018">
        <v>3.7199999999999997E-2</v>
      </c>
      <c r="AH2018">
        <v>6.1999999999999998E-3</v>
      </c>
      <c r="AI2018">
        <v>1.1599999999999999E-2</v>
      </c>
      <c r="AJ2018">
        <v>3.5999999999999999E-3</v>
      </c>
      <c r="AK2018">
        <v>3.5000000000000001E-3</v>
      </c>
      <c r="AL2018">
        <v>1.65E-3</v>
      </c>
      <c r="AM2018">
        <v>2.0000000000000001E-4</v>
      </c>
      <c r="AN2018">
        <v>5.5999999999999995E-4</v>
      </c>
      <c r="AO2018">
        <v>0</v>
      </c>
      <c r="AP2018">
        <v>0</v>
      </c>
      <c r="AQ2018" t="s">
        <v>607</v>
      </c>
      <c r="AR2018" t="s">
        <v>607</v>
      </c>
      <c r="AS2018" t="s">
        <v>606</v>
      </c>
      <c r="AT2018" t="s">
        <v>606</v>
      </c>
      <c r="AU2018" t="s">
        <v>606</v>
      </c>
      <c r="BK2018">
        <v>1.7000000000000001E-4</v>
      </c>
      <c r="BL2018">
        <v>6.9999999999999994E-5</v>
      </c>
      <c r="BM2018">
        <v>9.0000000000000006E-5</v>
      </c>
      <c r="BN2018">
        <v>0</v>
      </c>
      <c r="BO2018">
        <v>0</v>
      </c>
      <c r="BP2018">
        <v>0</v>
      </c>
      <c r="BQ2018">
        <v>0</v>
      </c>
      <c r="BR2018">
        <v>1.08E-3</v>
      </c>
      <c r="BS2018">
        <v>3.3E-4</v>
      </c>
      <c r="BT2018">
        <v>4.0000000000000002E-4</v>
      </c>
      <c r="BU2018">
        <v>2.5000000000000001E-4</v>
      </c>
      <c r="BV2018">
        <v>0.71399999999999997</v>
      </c>
      <c r="BW2018">
        <v>0.87507840000000003</v>
      </c>
      <c r="BX2018">
        <v>20.6</v>
      </c>
      <c r="BY2018">
        <v>4677.8999999999996</v>
      </c>
      <c r="BZ2018">
        <v>218.6</v>
      </c>
      <c r="CB2018">
        <v>94</v>
      </c>
      <c r="CC2018">
        <v>3.2455761760000001</v>
      </c>
      <c r="CD2018">
        <v>3.2428174360000002</v>
      </c>
      <c r="CE2018">
        <v>187.63</v>
      </c>
      <c r="CF2018" t="s">
        <v>673</v>
      </c>
      <c r="CG2018">
        <v>8500</v>
      </c>
      <c r="CH2018" t="s">
        <v>674</v>
      </c>
      <c r="CI2018" t="s">
        <v>157</v>
      </c>
      <c r="CJ2018" t="s">
        <v>675</v>
      </c>
      <c r="CW2018" t="s">
        <v>6651</v>
      </c>
      <c r="CX2018">
        <v>5900</v>
      </c>
      <c r="CY2018" t="s">
        <v>677</v>
      </c>
      <c r="DB2018" t="s">
        <v>1634</v>
      </c>
    </row>
    <row r="2019" spans="1:106" hidden="1">
      <c r="B2019">
        <v>85445</v>
      </c>
      <c r="C2019" t="s">
        <v>2920</v>
      </c>
      <c r="D2019" t="s">
        <v>592</v>
      </c>
      <c r="E2019" t="s">
        <v>3163</v>
      </c>
      <c r="F2019" t="s">
        <v>594</v>
      </c>
      <c r="G2019" t="s">
        <v>6652</v>
      </c>
      <c r="H2019">
        <v>7753</v>
      </c>
      <c r="I2019" t="s">
        <v>616</v>
      </c>
      <c r="J2019" t="s">
        <v>2922</v>
      </c>
      <c r="L2019" t="s">
        <v>2923</v>
      </c>
      <c r="N2019" t="s">
        <v>6653</v>
      </c>
      <c r="O2019" t="s">
        <v>6654</v>
      </c>
      <c r="P2019" t="s">
        <v>6655</v>
      </c>
      <c r="Q2019" t="s">
        <v>5074</v>
      </c>
      <c r="R2019">
        <v>4750</v>
      </c>
      <c r="S2019">
        <v>4750</v>
      </c>
      <c r="T2019">
        <v>4094</v>
      </c>
      <c r="U2019">
        <v>32</v>
      </c>
      <c r="V2019">
        <v>32</v>
      </c>
      <c r="W2019">
        <v>22</v>
      </c>
      <c r="Z2019" t="s">
        <v>607</v>
      </c>
      <c r="AA2019">
        <v>2.0000000000000001E-4</v>
      </c>
      <c r="AB2019">
        <v>3.7000000000000002E-3</v>
      </c>
      <c r="AC2019">
        <v>1.9199999999999998E-2</v>
      </c>
      <c r="AD2019">
        <v>6.4000000000000003E-3</v>
      </c>
      <c r="AE2019">
        <v>0.8337</v>
      </c>
      <c r="AF2019">
        <v>7.7600000000000002E-2</v>
      </c>
      <c r="AG2019">
        <v>3.4799999999999998E-2</v>
      </c>
      <c r="AH2019">
        <v>4.8999999999999998E-3</v>
      </c>
      <c r="AI2019">
        <v>9.5999999999999992E-3</v>
      </c>
      <c r="AJ2019">
        <v>2.8E-3</v>
      </c>
      <c r="AK2019">
        <v>2.8E-3</v>
      </c>
      <c r="AL2019">
        <v>1.2800000000000001E-3</v>
      </c>
      <c r="AM2019">
        <v>2.9E-4</v>
      </c>
      <c r="AN2019">
        <v>5.1999999999999995E-4</v>
      </c>
      <c r="AO2019">
        <v>0</v>
      </c>
      <c r="AP2019">
        <v>0</v>
      </c>
      <c r="AQ2019" t="s">
        <v>607</v>
      </c>
      <c r="AR2019" t="s">
        <v>607</v>
      </c>
      <c r="AS2019" t="s">
        <v>607</v>
      </c>
      <c r="AT2019" t="s">
        <v>606</v>
      </c>
      <c r="AU2019" t="s">
        <v>606</v>
      </c>
      <c r="BK2019">
        <v>1.8000000000000001E-4</v>
      </c>
      <c r="BL2019">
        <v>5.0000000000000002E-5</v>
      </c>
      <c r="BM2019">
        <v>1.2999999999999999E-4</v>
      </c>
      <c r="BN2019">
        <v>0</v>
      </c>
      <c r="BO2019">
        <v>0</v>
      </c>
      <c r="BP2019">
        <v>0</v>
      </c>
      <c r="BQ2019">
        <v>0</v>
      </c>
      <c r="BR2019">
        <v>9.7000000000000005E-4</v>
      </c>
      <c r="BS2019">
        <v>2.9E-4</v>
      </c>
      <c r="BT2019">
        <v>3.4000000000000002E-4</v>
      </c>
      <c r="BU2019">
        <v>2.5000000000000001E-4</v>
      </c>
      <c r="BV2019">
        <v>0.69499999999999995</v>
      </c>
      <c r="BW2019">
        <v>0.85179199999999999</v>
      </c>
      <c r="BX2019">
        <v>20.100000000000001</v>
      </c>
      <c r="BY2019">
        <v>4659</v>
      </c>
      <c r="BZ2019">
        <v>215.1</v>
      </c>
      <c r="CB2019">
        <v>96.5</v>
      </c>
      <c r="CC2019">
        <v>3.331894691</v>
      </c>
      <c r="CD2019">
        <v>3.3290625810000001</v>
      </c>
      <c r="CE2019">
        <v>192.53</v>
      </c>
      <c r="CF2019" t="s">
        <v>673</v>
      </c>
      <c r="CG2019">
        <v>6400</v>
      </c>
      <c r="CH2019" t="s">
        <v>3805</v>
      </c>
      <c r="CI2019" t="s">
        <v>5075</v>
      </c>
      <c r="CJ2019" t="s">
        <v>2928</v>
      </c>
      <c r="CW2019" t="s">
        <v>6656</v>
      </c>
      <c r="CX2019">
        <v>3400</v>
      </c>
      <c r="CY2019" t="s">
        <v>677</v>
      </c>
      <c r="DB2019" t="s">
        <v>1634</v>
      </c>
    </row>
    <row r="2020" spans="1:106" hidden="1">
      <c r="A2020" t="str">
        <f>2&amp;J2020</f>
        <v>200/D-093-K/094-A-11/00</v>
      </c>
      <c r="B2020">
        <v>85444</v>
      </c>
      <c r="C2020" t="s">
        <v>3079</v>
      </c>
      <c r="D2020" t="s">
        <v>592</v>
      </c>
      <c r="E2020" t="s">
        <v>3163</v>
      </c>
      <c r="F2020" t="s">
        <v>594</v>
      </c>
      <c r="G2020" t="s">
        <v>6657</v>
      </c>
      <c r="H2020">
        <v>8794</v>
      </c>
      <c r="I2020" t="s">
        <v>616</v>
      </c>
      <c r="J2020" t="s">
        <v>667</v>
      </c>
      <c r="L2020" t="s">
        <v>864</v>
      </c>
      <c r="N2020" t="s">
        <v>6653</v>
      </c>
      <c r="O2020" t="s">
        <v>6654</v>
      </c>
      <c r="P2020" t="s">
        <v>6658</v>
      </c>
      <c r="Q2020" t="s">
        <v>3742</v>
      </c>
      <c r="R2020">
        <v>4500</v>
      </c>
      <c r="S2020">
        <v>4500</v>
      </c>
      <c r="T2020">
        <v>3922</v>
      </c>
      <c r="U2020">
        <v>27</v>
      </c>
      <c r="V2020">
        <v>27</v>
      </c>
      <c r="W2020">
        <v>22</v>
      </c>
      <c r="Y2020" t="s">
        <v>6659</v>
      </c>
      <c r="Z2020" t="s">
        <v>607</v>
      </c>
      <c r="AA2020">
        <v>1E-4</v>
      </c>
      <c r="AB2020">
        <v>2.0999999999999999E-3</v>
      </c>
      <c r="AC2020">
        <v>2.64E-2</v>
      </c>
      <c r="AD2020">
        <v>1.24E-2</v>
      </c>
      <c r="AE2020">
        <v>0.81569999999999998</v>
      </c>
      <c r="AF2020">
        <v>8.2500000000000004E-2</v>
      </c>
      <c r="AG2020">
        <v>3.3799999999999997E-2</v>
      </c>
      <c r="AH2020">
        <v>5.8999999999999999E-3</v>
      </c>
      <c r="AI2020">
        <v>1.0800000000000001E-2</v>
      </c>
      <c r="AJ2020">
        <v>3.2000000000000002E-3</v>
      </c>
      <c r="AK2020">
        <v>3.0999999999999999E-3</v>
      </c>
      <c r="AL2020">
        <v>1.3699999999999999E-3</v>
      </c>
      <c r="AM2020">
        <v>2.3000000000000001E-4</v>
      </c>
      <c r="AN2020">
        <v>4.0000000000000002E-4</v>
      </c>
      <c r="AO2020">
        <v>0</v>
      </c>
      <c r="AP2020">
        <v>0</v>
      </c>
      <c r="AQ2020" t="s">
        <v>606</v>
      </c>
      <c r="AR2020" t="s">
        <v>607</v>
      </c>
      <c r="AS2020" t="s">
        <v>607</v>
      </c>
      <c r="AT2020" t="s">
        <v>607</v>
      </c>
      <c r="AU2020" t="s">
        <v>606</v>
      </c>
      <c r="BK2020">
        <v>2.0000000000000001E-4</v>
      </c>
      <c r="BL2020">
        <v>6.0000000000000002E-5</v>
      </c>
      <c r="BM2020">
        <v>1.2E-4</v>
      </c>
      <c r="BN2020">
        <v>0</v>
      </c>
      <c r="BO2020">
        <v>0</v>
      </c>
      <c r="BP2020">
        <v>0</v>
      </c>
      <c r="BQ2020">
        <v>0</v>
      </c>
      <c r="BR2020">
        <v>8.7000000000000001E-4</v>
      </c>
      <c r="BS2020">
        <v>2.5999999999999998E-4</v>
      </c>
      <c r="BT2020">
        <v>3.1E-4</v>
      </c>
      <c r="BU2020">
        <v>1.8000000000000001E-4</v>
      </c>
      <c r="BV2020">
        <v>0.70899999999999996</v>
      </c>
      <c r="BW2020">
        <v>0.86895040000000001</v>
      </c>
      <c r="BX2020">
        <v>20.5</v>
      </c>
      <c r="BY2020">
        <v>4707.3</v>
      </c>
      <c r="BZ2020">
        <v>218.1</v>
      </c>
      <c r="CB2020">
        <v>92.6</v>
      </c>
      <c r="CC2020">
        <v>3.1972378080000001</v>
      </c>
      <c r="CD2020">
        <v>3.1945201550000002</v>
      </c>
      <c r="CE2020">
        <v>183.37</v>
      </c>
      <c r="CF2020" t="s">
        <v>673</v>
      </c>
      <c r="CG2020">
        <v>12400</v>
      </c>
      <c r="CH2020" t="s">
        <v>3743</v>
      </c>
      <c r="CI2020" t="s">
        <v>5075</v>
      </c>
      <c r="CJ2020" t="s">
        <v>675</v>
      </c>
      <c r="CW2020" t="s">
        <v>6660</v>
      </c>
      <c r="CX2020">
        <v>9800</v>
      </c>
      <c r="CY2020" t="s">
        <v>677</v>
      </c>
      <c r="DB2020" t="s">
        <v>1634</v>
      </c>
    </row>
    <row r="2021" spans="1:106" hidden="1">
      <c r="B2021">
        <v>85423</v>
      </c>
      <c r="C2021" t="s">
        <v>5069</v>
      </c>
      <c r="D2021" t="s">
        <v>592</v>
      </c>
      <c r="E2021" t="s">
        <v>3163</v>
      </c>
      <c r="F2021" t="s">
        <v>594</v>
      </c>
      <c r="G2021" t="s">
        <v>6661</v>
      </c>
      <c r="H2021">
        <v>19629</v>
      </c>
      <c r="I2021" t="s">
        <v>616</v>
      </c>
      <c r="J2021" t="s">
        <v>917</v>
      </c>
      <c r="K2021">
        <v>7435</v>
      </c>
      <c r="L2021" t="s">
        <v>3184</v>
      </c>
      <c r="M2021" t="s">
        <v>6105</v>
      </c>
      <c r="N2021" t="s">
        <v>6662</v>
      </c>
      <c r="O2021" t="s">
        <v>6655</v>
      </c>
      <c r="P2021" t="s">
        <v>6663</v>
      </c>
      <c r="Q2021" t="s">
        <v>5074</v>
      </c>
      <c r="R2021">
        <v>5600</v>
      </c>
      <c r="S2021">
        <v>5600</v>
      </c>
      <c r="T2021">
        <v>4655</v>
      </c>
      <c r="U2021">
        <v>30</v>
      </c>
      <c r="V2021">
        <v>30</v>
      </c>
      <c r="W2021">
        <v>21</v>
      </c>
      <c r="Y2021" t="s">
        <v>4034</v>
      </c>
      <c r="Z2021">
        <v>1E-4</v>
      </c>
      <c r="AA2021">
        <v>2.9999999999999997E-4</v>
      </c>
      <c r="AB2021">
        <v>7.3000000000000001E-3</v>
      </c>
      <c r="AC2021">
        <v>8.8000000000000005E-3</v>
      </c>
      <c r="AD2021" t="s">
        <v>606</v>
      </c>
      <c r="AE2021">
        <v>0.81369999999999998</v>
      </c>
      <c r="AF2021">
        <v>8.5800000000000001E-2</v>
      </c>
      <c r="AG2021">
        <v>4.9099999999999998E-2</v>
      </c>
      <c r="AH2021">
        <v>8.0999999999999996E-3</v>
      </c>
      <c r="AI2021">
        <v>1.5299999999999999E-2</v>
      </c>
      <c r="AJ2021">
        <v>3.5000000000000001E-3</v>
      </c>
      <c r="AK2021">
        <v>3.7000000000000002E-3</v>
      </c>
      <c r="AL2021">
        <v>1.2700000000000001E-3</v>
      </c>
      <c r="AM2021">
        <v>2.0000000000000001E-4</v>
      </c>
      <c r="AN2021">
        <v>5.1000000000000004E-4</v>
      </c>
      <c r="AO2021">
        <v>5.0000000000000002E-5</v>
      </c>
      <c r="AP2021">
        <v>0</v>
      </c>
      <c r="AQ2021" t="s">
        <v>607</v>
      </c>
      <c r="AR2021" t="s">
        <v>607</v>
      </c>
      <c r="AS2021" t="s">
        <v>607</v>
      </c>
      <c r="AT2021" t="s">
        <v>607</v>
      </c>
      <c r="AU2021" t="s">
        <v>607</v>
      </c>
      <c r="BK2021">
        <v>2.3000000000000001E-4</v>
      </c>
      <c r="BL2021">
        <v>3.0000000000000001E-5</v>
      </c>
      <c r="BM2021">
        <v>1E-4</v>
      </c>
      <c r="BN2021">
        <v>1.0000000000000001E-5</v>
      </c>
      <c r="BO2021">
        <v>1.0000000000000001E-5</v>
      </c>
      <c r="BP2021">
        <v>3.0000000000000001E-5</v>
      </c>
      <c r="BQ2021">
        <v>0</v>
      </c>
      <c r="BR2021">
        <v>8.9999999999999998E-4</v>
      </c>
      <c r="BS2021">
        <v>3.2000000000000003E-4</v>
      </c>
      <c r="BT2021">
        <v>3.5E-4</v>
      </c>
      <c r="BU2021">
        <v>2.9E-4</v>
      </c>
      <c r="BV2021">
        <v>0.71699999999999997</v>
      </c>
      <c r="BW2021">
        <v>0.87875519999999996</v>
      </c>
      <c r="BX2021">
        <v>20.7</v>
      </c>
      <c r="BY2021">
        <v>4583.8999999999996</v>
      </c>
      <c r="BZ2021">
        <v>218.6</v>
      </c>
      <c r="CB2021">
        <v>97.2</v>
      </c>
      <c r="CC2021">
        <v>3.3560638759999999</v>
      </c>
      <c r="CD2021">
        <v>3.353211221</v>
      </c>
      <c r="CE2021">
        <v>193.78</v>
      </c>
      <c r="CF2021" t="s">
        <v>609</v>
      </c>
      <c r="CG2021">
        <v>0</v>
      </c>
      <c r="CH2021" t="s">
        <v>3748</v>
      </c>
      <c r="CI2021" t="s">
        <v>5075</v>
      </c>
      <c r="CJ2021" t="s">
        <v>919</v>
      </c>
      <c r="CU2021">
        <v>734</v>
      </c>
      <c r="CV2021">
        <v>729.9</v>
      </c>
      <c r="CW2021" t="s">
        <v>6651</v>
      </c>
      <c r="CX2021">
        <v>0</v>
      </c>
      <c r="CY2021" t="s">
        <v>677</v>
      </c>
      <c r="DB2021" t="s">
        <v>1634</v>
      </c>
    </row>
    <row r="2022" spans="1:106" hidden="1">
      <c r="B2022">
        <v>52717</v>
      </c>
      <c r="C2022" t="s">
        <v>5548</v>
      </c>
      <c r="D2022" t="s">
        <v>592</v>
      </c>
      <c r="E2022" t="s">
        <v>3163</v>
      </c>
      <c r="F2022" t="s">
        <v>594</v>
      </c>
      <c r="G2022" t="s">
        <v>6664</v>
      </c>
      <c r="H2022">
        <v>20286</v>
      </c>
      <c r="I2022" t="s">
        <v>616</v>
      </c>
      <c r="J2022" t="s">
        <v>667</v>
      </c>
      <c r="L2022" t="s">
        <v>874</v>
      </c>
      <c r="N2022" t="s">
        <v>6665</v>
      </c>
      <c r="O2022" t="s">
        <v>6666</v>
      </c>
      <c r="P2022" t="s">
        <v>6667</v>
      </c>
      <c r="Q2022" t="s">
        <v>5350</v>
      </c>
      <c r="R2022">
        <v>4750</v>
      </c>
      <c r="S2022">
        <v>4750</v>
      </c>
      <c r="T2022">
        <v>4304</v>
      </c>
      <c r="U2022">
        <v>33</v>
      </c>
      <c r="V2022">
        <v>33</v>
      </c>
      <c r="W2022">
        <v>22</v>
      </c>
      <c r="Z2022" t="s">
        <v>607</v>
      </c>
      <c r="AA2022">
        <v>1E-4</v>
      </c>
      <c r="AB2022">
        <v>2.3999999999999998E-3</v>
      </c>
      <c r="AC2022">
        <v>2.4500000000000001E-2</v>
      </c>
      <c r="AD2022">
        <v>8.6E-3</v>
      </c>
      <c r="AE2022">
        <v>0.81379999999999997</v>
      </c>
      <c r="AF2022">
        <v>8.3199999999999996E-2</v>
      </c>
      <c r="AG2022">
        <v>3.7900000000000003E-2</v>
      </c>
      <c r="AH2022">
        <v>6.1000000000000004E-3</v>
      </c>
      <c r="AI2022">
        <v>1.11E-2</v>
      </c>
      <c r="AJ2022">
        <v>3.5999999999999999E-3</v>
      </c>
      <c r="AK2022">
        <v>3.5999999999999999E-3</v>
      </c>
      <c r="AL2022">
        <v>1.6000000000000001E-3</v>
      </c>
      <c r="AM2022">
        <v>2.3000000000000001E-4</v>
      </c>
      <c r="AN2022">
        <v>6.7000000000000002E-4</v>
      </c>
      <c r="AO2022">
        <v>0</v>
      </c>
      <c r="AP2022">
        <v>0</v>
      </c>
      <c r="AQ2022" t="s">
        <v>607</v>
      </c>
      <c r="AR2022" t="s">
        <v>607</v>
      </c>
      <c r="AS2022" t="s">
        <v>607</v>
      </c>
      <c r="AT2022" t="s">
        <v>607</v>
      </c>
      <c r="AU2022" t="s">
        <v>606</v>
      </c>
      <c r="BK2022">
        <v>1.8000000000000001E-4</v>
      </c>
      <c r="BL2022">
        <v>6.9999999999999994E-5</v>
      </c>
      <c r="BM2022">
        <v>1.2E-4</v>
      </c>
      <c r="BN2022">
        <v>0</v>
      </c>
      <c r="BO2022">
        <v>0</v>
      </c>
      <c r="BP2022">
        <v>0</v>
      </c>
      <c r="BQ2022">
        <v>0</v>
      </c>
      <c r="BR2022">
        <v>1.1299999999999999E-3</v>
      </c>
      <c r="BS2022">
        <v>3.5E-4</v>
      </c>
      <c r="BT2022">
        <v>4.4000000000000002E-4</v>
      </c>
      <c r="BU2022">
        <v>3.1E-4</v>
      </c>
      <c r="BV2022">
        <v>0.71499999999999997</v>
      </c>
      <c r="BW2022">
        <v>0.87630399999999997</v>
      </c>
      <c r="BX2022">
        <v>20.7</v>
      </c>
      <c r="BY2022">
        <v>4680</v>
      </c>
      <c r="BZ2022">
        <v>218.7</v>
      </c>
      <c r="CB2022">
        <v>95</v>
      </c>
      <c r="CC2022">
        <v>3.2801035820000002</v>
      </c>
      <c r="CD2022">
        <v>3.2773154940000002</v>
      </c>
      <c r="CE2022">
        <v>189.72</v>
      </c>
      <c r="CF2022" t="s">
        <v>673</v>
      </c>
      <c r="CG2022">
        <v>8600</v>
      </c>
      <c r="CH2022" t="s">
        <v>674</v>
      </c>
      <c r="CI2022" t="s">
        <v>157</v>
      </c>
      <c r="CJ2022" t="s">
        <v>675</v>
      </c>
      <c r="CW2022" t="s">
        <v>6508</v>
      </c>
      <c r="CX2022">
        <v>6000</v>
      </c>
      <c r="CY2022" t="s">
        <v>677</v>
      </c>
      <c r="DB2022" t="s">
        <v>1634</v>
      </c>
    </row>
    <row r="2023" spans="1:106" hidden="1">
      <c r="C2023" t="s">
        <v>5548</v>
      </c>
      <c r="D2023" t="s">
        <v>592</v>
      </c>
      <c r="E2023" t="s">
        <v>3163</v>
      </c>
      <c r="F2023" t="s">
        <v>594</v>
      </c>
      <c r="G2023" t="s">
        <v>6668</v>
      </c>
      <c r="H2023">
        <v>14129</v>
      </c>
      <c r="I2023" t="s">
        <v>597</v>
      </c>
      <c r="J2023" t="s">
        <v>667</v>
      </c>
      <c r="L2023" t="s">
        <v>874</v>
      </c>
      <c r="N2023" t="s">
        <v>6669</v>
      </c>
      <c r="O2023" t="s">
        <v>6670</v>
      </c>
      <c r="P2023" t="s">
        <v>6671</v>
      </c>
      <c r="Q2023" t="s">
        <v>5350</v>
      </c>
      <c r="R2023">
        <v>4250</v>
      </c>
      <c r="S2023">
        <v>4250</v>
      </c>
      <c r="T2023">
        <v>3847</v>
      </c>
      <c r="U2023">
        <v>33</v>
      </c>
      <c r="V2023">
        <v>33</v>
      </c>
      <c r="W2023">
        <v>22</v>
      </c>
      <c r="Z2023" t="s">
        <v>607</v>
      </c>
      <c r="AA2023">
        <v>1E-4</v>
      </c>
      <c r="AB2023">
        <v>2.3E-3</v>
      </c>
      <c r="AC2023">
        <v>2.41E-2</v>
      </c>
      <c r="AD2023">
        <v>1.0800000000000001E-2</v>
      </c>
      <c r="AE2023">
        <v>0.81489999999999996</v>
      </c>
      <c r="AF2023">
        <v>8.4000000000000005E-2</v>
      </c>
      <c r="AG2023">
        <v>3.7100000000000001E-2</v>
      </c>
      <c r="AH2023">
        <v>5.8999999999999999E-3</v>
      </c>
      <c r="AI2023">
        <v>1.06E-2</v>
      </c>
      <c r="AJ2023">
        <v>3.2000000000000002E-3</v>
      </c>
      <c r="AK2023">
        <v>3.0000000000000001E-3</v>
      </c>
      <c r="AL2023">
        <v>2.2000000000000001E-3</v>
      </c>
      <c r="AM2023">
        <v>1.8E-3</v>
      </c>
      <c r="AN2023">
        <v>0</v>
      </c>
      <c r="AO2023">
        <v>0</v>
      </c>
      <c r="AP2023">
        <v>0</v>
      </c>
      <c r="BK2023">
        <v>0</v>
      </c>
      <c r="BL2023">
        <v>0</v>
      </c>
      <c r="BM2023">
        <v>0</v>
      </c>
      <c r="BN2023">
        <v>0</v>
      </c>
      <c r="BO2023">
        <v>0</v>
      </c>
      <c r="BP2023">
        <v>0</v>
      </c>
      <c r="BQ2023">
        <v>0</v>
      </c>
      <c r="BR2023">
        <v>0</v>
      </c>
      <c r="BS2023">
        <v>0</v>
      </c>
      <c r="BT2023">
        <v>0</v>
      </c>
      <c r="BU2023">
        <v>0</v>
      </c>
      <c r="BV2023">
        <v>0.71</v>
      </c>
      <c r="BW2023">
        <v>0.87017599999999995</v>
      </c>
      <c r="BX2023">
        <v>20.5</v>
      </c>
      <c r="BY2023">
        <v>4692.7</v>
      </c>
      <c r="BZ2023">
        <v>218.2</v>
      </c>
      <c r="CB2023">
        <v>97.2</v>
      </c>
      <c r="CC2023">
        <v>3.3560638759999999</v>
      </c>
      <c r="CD2023">
        <v>3.353211221</v>
      </c>
      <c r="CE2023">
        <v>194.44</v>
      </c>
      <c r="CF2023" t="s">
        <v>673</v>
      </c>
      <c r="CG2023">
        <v>10800</v>
      </c>
      <c r="CH2023" t="s">
        <v>6672</v>
      </c>
      <c r="CI2023" t="s">
        <v>157</v>
      </c>
      <c r="CJ2023" t="s">
        <v>675</v>
      </c>
      <c r="CW2023" t="s">
        <v>6503</v>
      </c>
      <c r="CX2023">
        <v>5700</v>
      </c>
      <c r="CY2023" t="s">
        <v>677</v>
      </c>
      <c r="DB2023" t="s">
        <v>1634</v>
      </c>
    </row>
    <row r="2024" spans="1:106" hidden="1">
      <c r="B2024">
        <v>52717</v>
      </c>
      <c r="C2024" t="s">
        <v>5548</v>
      </c>
      <c r="D2024" t="s">
        <v>592</v>
      </c>
      <c r="E2024" t="s">
        <v>3163</v>
      </c>
      <c r="F2024" t="s">
        <v>594</v>
      </c>
      <c r="G2024" t="s">
        <v>6673</v>
      </c>
      <c r="H2024">
        <v>17369</v>
      </c>
      <c r="I2024" t="s">
        <v>616</v>
      </c>
      <c r="J2024" t="s">
        <v>667</v>
      </c>
      <c r="L2024" t="s">
        <v>874</v>
      </c>
      <c r="N2024" t="s">
        <v>6674</v>
      </c>
      <c r="O2024" t="s">
        <v>6675</v>
      </c>
      <c r="P2024" t="s">
        <v>6676</v>
      </c>
      <c r="Q2024" t="s">
        <v>5350</v>
      </c>
      <c r="R2024">
        <v>4400</v>
      </c>
      <c r="S2024">
        <v>4400</v>
      </c>
      <c r="T2024">
        <v>3924</v>
      </c>
      <c r="U2024">
        <v>32</v>
      </c>
      <c r="V2024">
        <v>32</v>
      </c>
      <c r="W2024">
        <v>23</v>
      </c>
      <c r="Y2024" t="s">
        <v>5933</v>
      </c>
      <c r="Z2024" t="s">
        <v>607</v>
      </c>
      <c r="AA2024">
        <v>1E-4</v>
      </c>
      <c r="AB2024">
        <v>2.3E-3</v>
      </c>
      <c r="AC2024">
        <v>2.5600000000000001E-2</v>
      </c>
      <c r="AD2024">
        <v>1.1900000000000001E-2</v>
      </c>
      <c r="AE2024">
        <v>0.81399999999999995</v>
      </c>
      <c r="AF2024">
        <v>8.2400000000000001E-2</v>
      </c>
      <c r="AG2024">
        <v>3.49E-2</v>
      </c>
      <c r="AH2024">
        <v>6.1000000000000004E-3</v>
      </c>
      <c r="AI2024">
        <v>1.09E-2</v>
      </c>
      <c r="AJ2024">
        <v>3.3999999999999998E-3</v>
      </c>
      <c r="AK2024">
        <v>3.3999999999999998E-3</v>
      </c>
      <c r="AL2024">
        <v>1.6299999999999999E-3</v>
      </c>
      <c r="AM2024">
        <v>2.9999999999999997E-4</v>
      </c>
      <c r="AN2024">
        <v>6.4000000000000005E-4</v>
      </c>
      <c r="AO2024">
        <v>0</v>
      </c>
      <c r="AP2024">
        <v>0</v>
      </c>
      <c r="AQ2024" t="s">
        <v>607</v>
      </c>
      <c r="AR2024" t="s">
        <v>607</v>
      </c>
      <c r="AS2024" t="s">
        <v>606</v>
      </c>
      <c r="AT2024" t="s">
        <v>606</v>
      </c>
      <c r="AU2024" t="s">
        <v>606</v>
      </c>
      <c r="BK2024">
        <v>1.7000000000000001E-4</v>
      </c>
      <c r="BL2024">
        <v>6.9999999999999994E-5</v>
      </c>
      <c r="BM2024">
        <v>1E-4</v>
      </c>
      <c r="BN2024">
        <v>0</v>
      </c>
      <c r="BO2024">
        <v>0</v>
      </c>
      <c r="BP2024">
        <v>0</v>
      </c>
      <c r="BQ2024">
        <v>0</v>
      </c>
      <c r="BR2024">
        <v>1.1000000000000001E-3</v>
      </c>
      <c r="BS2024">
        <v>3.3E-4</v>
      </c>
      <c r="BT2024">
        <v>4.0000000000000002E-4</v>
      </c>
      <c r="BU2024">
        <v>2.5999999999999998E-4</v>
      </c>
      <c r="BV2024">
        <v>0.71299999999999997</v>
      </c>
      <c r="BW2024">
        <v>0.87385279999999999</v>
      </c>
      <c r="BX2024">
        <v>20.6</v>
      </c>
      <c r="BY2024">
        <v>4699.8999999999996</v>
      </c>
      <c r="BZ2024">
        <v>218.6</v>
      </c>
      <c r="CB2024">
        <v>93.9</v>
      </c>
      <c r="CC2024">
        <v>3.2421234349999999</v>
      </c>
      <c r="CD2024">
        <v>3.2393676309999999</v>
      </c>
      <c r="CE2024">
        <v>187.33</v>
      </c>
      <c r="CF2024" t="s">
        <v>673</v>
      </c>
      <c r="CG2024">
        <v>11900</v>
      </c>
      <c r="CH2024" t="s">
        <v>674</v>
      </c>
      <c r="CI2024" t="s">
        <v>157</v>
      </c>
      <c r="CJ2024" t="s">
        <v>675</v>
      </c>
      <c r="CW2024" t="s">
        <v>6677</v>
      </c>
      <c r="CX2024">
        <v>7800</v>
      </c>
      <c r="CY2024" t="s">
        <v>677</v>
      </c>
      <c r="DB2024" t="s">
        <v>1634</v>
      </c>
    </row>
    <row r="2025" spans="1:106" hidden="1">
      <c r="B2025">
        <v>52304</v>
      </c>
      <c r="C2025" t="s">
        <v>3162</v>
      </c>
      <c r="D2025" t="s">
        <v>592</v>
      </c>
      <c r="E2025" t="s">
        <v>3163</v>
      </c>
      <c r="F2025" t="s">
        <v>594</v>
      </c>
      <c r="G2025" t="s">
        <v>6678</v>
      </c>
      <c r="H2025">
        <v>21734</v>
      </c>
      <c r="I2025" t="s">
        <v>616</v>
      </c>
      <c r="J2025" t="s">
        <v>2922</v>
      </c>
      <c r="L2025" t="s">
        <v>2923</v>
      </c>
      <c r="N2025" t="s">
        <v>6679</v>
      </c>
      <c r="O2025" t="s">
        <v>6680</v>
      </c>
      <c r="P2025" t="s">
        <v>6681</v>
      </c>
      <c r="Q2025" t="s">
        <v>6682</v>
      </c>
      <c r="R2025">
        <v>5100</v>
      </c>
      <c r="S2025">
        <v>5100</v>
      </c>
      <c r="T2025">
        <v>4440</v>
      </c>
      <c r="U2025">
        <v>25</v>
      </c>
      <c r="V2025">
        <v>25</v>
      </c>
      <c r="W2025">
        <v>20</v>
      </c>
      <c r="Z2025" t="s">
        <v>607</v>
      </c>
      <c r="AA2025">
        <v>2.0000000000000001E-4</v>
      </c>
      <c r="AB2025">
        <v>3.7000000000000002E-3</v>
      </c>
      <c r="AC2025">
        <v>1.8499999999999999E-2</v>
      </c>
      <c r="AD2025">
        <v>6.7999999999999996E-3</v>
      </c>
      <c r="AE2025">
        <v>0.83440000000000003</v>
      </c>
      <c r="AF2025">
        <v>7.8899999999999998E-2</v>
      </c>
      <c r="AG2025">
        <v>3.4099999999999998E-2</v>
      </c>
      <c r="AH2025">
        <v>4.7999999999999996E-3</v>
      </c>
      <c r="AI2025">
        <v>9.4000000000000004E-3</v>
      </c>
      <c r="AJ2025">
        <v>2.7000000000000001E-3</v>
      </c>
      <c r="AK2025">
        <v>2.7000000000000001E-3</v>
      </c>
      <c r="AL2025">
        <v>1.1900000000000001E-3</v>
      </c>
      <c r="AM2025">
        <v>2.9E-4</v>
      </c>
      <c r="AN2025">
        <v>3.8000000000000002E-4</v>
      </c>
      <c r="AO2025">
        <v>0</v>
      </c>
      <c r="AP2025">
        <v>0</v>
      </c>
      <c r="AQ2025" t="s">
        <v>606</v>
      </c>
      <c r="AR2025" t="s">
        <v>606</v>
      </c>
      <c r="AS2025" t="s">
        <v>607</v>
      </c>
      <c r="AT2025" t="s">
        <v>606</v>
      </c>
      <c r="AU2025" t="s">
        <v>606</v>
      </c>
      <c r="BK2025">
        <v>1.6000000000000001E-4</v>
      </c>
      <c r="BL2025">
        <v>4.0000000000000003E-5</v>
      </c>
      <c r="BM2025">
        <v>1.1E-4</v>
      </c>
      <c r="BN2025">
        <v>0</v>
      </c>
      <c r="BO2025">
        <v>0</v>
      </c>
      <c r="BP2025">
        <v>0</v>
      </c>
      <c r="BQ2025">
        <v>0</v>
      </c>
      <c r="BR2025">
        <v>8.7000000000000001E-4</v>
      </c>
      <c r="BS2025">
        <v>2.5999999999999998E-4</v>
      </c>
      <c r="BT2025">
        <v>2.9E-4</v>
      </c>
      <c r="BU2025">
        <v>2.1000000000000001E-4</v>
      </c>
      <c r="BV2025">
        <v>0.69199999999999995</v>
      </c>
      <c r="BW2025">
        <v>0.84811519999999996</v>
      </c>
      <c r="BX2025">
        <v>20</v>
      </c>
      <c r="BY2025">
        <v>4660.8</v>
      </c>
      <c r="BZ2025">
        <v>214.8</v>
      </c>
      <c r="CB2025">
        <v>94.2</v>
      </c>
      <c r="CC2025">
        <v>3.2524816570000001</v>
      </c>
      <c r="CD2025">
        <v>3.2497170479999999</v>
      </c>
      <c r="CE2025">
        <v>187.37</v>
      </c>
      <c r="CF2025" t="s">
        <v>673</v>
      </c>
      <c r="CG2025">
        <v>6800</v>
      </c>
      <c r="CH2025" t="s">
        <v>3130</v>
      </c>
      <c r="CI2025" t="s">
        <v>157</v>
      </c>
      <c r="CJ2025" t="s">
        <v>2928</v>
      </c>
      <c r="CW2025" t="s">
        <v>6683</v>
      </c>
      <c r="CX2025">
        <v>3600</v>
      </c>
      <c r="CY2025" t="s">
        <v>677</v>
      </c>
      <c r="DB2025" t="s">
        <v>1634</v>
      </c>
    </row>
    <row r="2026" spans="1:106" hidden="1">
      <c r="C2026" t="s">
        <v>6684</v>
      </c>
      <c r="D2026" t="s">
        <v>592</v>
      </c>
      <c r="E2026" t="s">
        <v>614</v>
      </c>
      <c r="F2026" t="s">
        <v>594</v>
      </c>
      <c r="G2026" t="s">
        <v>6685</v>
      </c>
      <c r="H2026">
        <v>20160</v>
      </c>
      <c r="I2026" t="s">
        <v>597</v>
      </c>
      <c r="J2026" t="s">
        <v>1184</v>
      </c>
      <c r="L2026" t="s">
        <v>5525</v>
      </c>
      <c r="N2026" t="s">
        <v>6681</v>
      </c>
      <c r="O2026" t="s">
        <v>6686</v>
      </c>
      <c r="P2026" t="s">
        <v>6687</v>
      </c>
      <c r="Q2026" t="s">
        <v>6688</v>
      </c>
      <c r="R2026">
        <v>332</v>
      </c>
      <c r="S2026">
        <v>332</v>
      </c>
      <c r="T2026">
        <v>339</v>
      </c>
      <c r="U2026">
        <v>28.2</v>
      </c>
      <c r="V2026">
        <v>28.2</v>
      </c>
      <c r="W2026">
        <v>20</v>
      </c>
      <c r="Z2026" t="s">
        <v>607</v>
      </c>
      <c r="AA2026">
        <v>1E-4</v>
      </c>
      <c r="AB2026">
        <v>3.3999999999999998E-3</v>
      </c>
      <c r="AC2026">
        <v>0.13850000000000001</v>
      </c>
      <c r="AD2026" t="s">
        <v>606</v>
      </c>
      <c r="AE2026">
        <v>0.85319999999999996</v>
      </c>
      <c r="AF2026">
        <v>2.8E-3</v>
      </c>
      <c r="AG2026">
        <v>1.6999999999999999E-3</v>
      </c>
      <c r="AH2026">
        <v>2.0000000000000001E-4</v>
      </c>
      <c r="AI2026">
        <v>1E-4</v>
      </c>
      <c r="AJ2026" t="s">
        <v>607</v>
      </c>
      <c r="AK2026" t="s">
        <v>607</v>
      </c>
      <c r="AL2026">
        <v>0</v>
      </c>
      <c r="AM2026">
        <v>0</v>
      </c>
      <c r="AN2026">
        <v>0</v>
      </c>
      <c r="AO2026">
        <v>0</v>
      </c>
      <c r="AP2026">
        <v>0</v>
      </c>
      <c r="BK2026">
        <v>0</v>
      </c>
      <c r="BL2026">
        <v>0</v>
      </c>
      <c r="BM2026">
        <v>0</v>
      </c>
      <c r="BN2026">
        <v>0</v>
      </c>
      <c r="BO2026">
        <v>0</v>
      </c>
      <c r="BP2026">
        <v>0</v>
      </c>
      <c r="BQ2026">
        <v>0</v>
      </c>
      <c r="BR2026">
        <v>0</v>
      </c>
      <c r="BS2026">
        <v>0</v>
      </c>
      <c r="BT2026">
        <v>0</v>
      </c>
      <c r="BU2026">
        <v>0</v>
      </c>
      <c r="BV2026">
        <v>0.69399999999999995</v>
      </c>
      <c r="BW2026">
        <v>0.85056639999999994</v>
      </c>
      <c r="BX2026">
        <v>20.100000000000001</v>
      </c>
      <c r="BY2026">
        <v>4979</v>
      </c>
      <c r="BZ2026">
        <v>206.8</v>
      </c>
      <c r="CB2026">
        <v>112.1</v>
      </c>
      <c r="CC2026">
        <v>3.8705222269999999</v>
      </c>
      <c r="CD2026">
        <v>3.8672322829999999</v>
      </c>
      <c r="CE2026">
        <v>225.03</v>
      </c>
      <c r="CF2026" t="s">
        <v>609</v>
      </c>
      <c r="CG2026">
        <v>0</v>
      </c>
      <c r="CJ2026" t="s">
        <v>994</v>
      </c>
      <c r="CW2026" t="s">
        <v>6689</v>
      </c>
      <c r="CX2026">
        <v>0</v>
      </c>
      <c r="CY2026" t="s">
        <v>677</v>
      </c>
      <c r="DB2026" t="s">
        <v>1634</v>
      </c>
    </row>
    <row r="2027" spans="1:106" hidden="1">
      <c r="C2027" t="s">
        <v>6690</v>
      </c>
      <c r="D2027" t="s">
        <v>592</v>
      </c>
      <c r="E2027" t="s">
        <v>614</v>
      </c>
      <c r="F2027" t="s">
        <v>594</v>
      </c>
      <c r="G2027" t="s">
        <v>6691</v>
      </c>
      <c r="H2027" t="s">
        <v>3157</v>
      </c>
      <c r="I2027" t="s">
        <v>597</v>
      </c>
      <c r="J2027" t="s">
        <v>4031</v>
      </c>
      <c r="L2027" t="s">
        <v>5525</v>
      </c>
      <c r="N2027" t="s">
        <v>6681</v>
      </c>
      <c r="O2027" t="s">
        <v>6686</v>
      </c>
      <c r="P2027" t="s">
        <v>6687</v>
      </c>
      <c r="Q2027" t="s">
        <v>6688</v>
      </c>
      <c r="R2027">
        <v>721</v>
      </c>
      <c r="S2027">
        <v>721</v>
      </c>
      <c r="T2027">
        <v>682</v>
      </c>
      <c r="U2027">
        <v>18.899999999999999</v>
      </c>
      <c r="V2027">
        <v>18.899999999999999</v>
      </c>
      <c r="W2027">
        <v>20</v>
      </c>
      <c r="Z2027">
        <v>1E-4</v>
      </c>
      <c r="AA2027">
        <v>1E-4</v>
      </c>
      <c r="AB2027">
        <v>2.7000000000000001E-3</v>
      </c>
      <c r="AC2027">
        <v>9.0399999999999994E-2</v>
      </c>
      <c r="AD2027" t="s">
        <v>606</v>
      </c>
      <c r="AE2027">
        <v>0.90529999999999999</v>
      </c>
      <c r="AF2027">
        <v>1.1000000000000001E-3</v>
      </c>
      <c r="AG2027">
        <v>2.9999999999999997E-4</v>
      </c>
      <c r="AH2027" t="s">
        <v>607</v>
      </c>
      <c r="AI2027" t="s">
        <v>607</v>
      </c>
      <c r="AJ2027" t="s">
        <v>607</v>
      </c>
      <c r="AK2027" t="s">
        <v>606</v>
      </c>
      <c r="AL2027">
        <v>0</v>
      </c>
      <c r="AM2027">
        <v>0</v>
      </c>
      <c r="AN2027">
        <v>0</v>
      </c>
      <c r="AO2027">
        <v>0</v>
      </c>
      <c r="AP2027">
        <v>0</v>
      </c>
      <c r="BK2027">
        <v>0</v>
      </c>
      <c r="BL2027">
        <v>0</v>
      </c>
      <c r="BM2027">
        <v>0</v>
      </c>
      <c r="BN2027">
        <v>0</v>
      </c>
      <c r="BO2027">
        <v>0</v>
      </c>
      <c r="BP2027">
        <v>0</v>
      </c>
      <c r="BQ2027">
        <v>0</v>
      </c>
      <c r="BR2027">
        <v>0</v>
      </c>
      <c r="BS2027">
        <v>0</v>
      </c>
      <c r="BT2027">
        <v>0</v>
      </c>
      <c r="BU2027">
        <v>0</v>
      </c>
      <c r="BV2027">
        <v>0.64400000000000002</v>
      </c>
      <c r="BW2027">
        <v>0.78928640000000005</v>
      </c>
      <c r="BX2027">
        <v>18.600000000000001</v>
      </c>
      <c r="BY2027">
        <v>4846.3</v>
      </c>
      <c r="BZ2027">
        <v>200.8</v>
      </c>
      <c r="CB2027">
        <v>107.9</v>
      </c>
      <c r="CC2027">
        <v>3.7255071210000001</v>
      </c>
      <c r="CD2027">
        <v>3.72234044</v>
      </c>
      <c r="CE2027">
        <v>216.84</v>
      </c>
      <c r="CF2027" t="s">
        <v>609</v>
      </c>
      <c r="CG2027">
        <v>0</v>
      </c>
      <c r="CJ2027" t="s">
        <v>651</v>
      </c>
      <c r="CW2027" t="s">
        <v>6689</v>
      </c>
      <c r="CX2027">
        <v>0</v>
      </c>
      <c r="CY2027" t="s">
        <v>677</v>
      </c>
      <c r="DB2027" t="s">
        <v>1634</v>
      </c>
    </row>
    <row r="2028" spans="1:106" hidden="1">
      <c r="C2028" t="s">
        <v>6692</v>
      </c>
      <c r="D2028" t="s">
        <v>592</v>
      </c>
      <c r="E2028" t="s">
        <v>614</v>
      </c>
      <c r="F2028" t="s">
        <v>594</v>
      </c>
      <c r="G2028" t="s">
        <v>6693</v>
      </c>
      <c r="H2028" t="s">
        <v>3000</v>
      </c>
      <c r="I2028" t="s">
        <v>597</v>
      </c>
      <c r="J2028" t="s">
        <v>837</v>
      </c>
      <c r="L2028" t="s">
        <v>5525</v>
      </c>
      <c r="N2028" t="s">
        <v>6681</v>
      </c>
      <c r="O2028" t="s">
        <v>6686</v>
      </c>
      <c r="P2028" t="s">
        <v>6687</v>
      </c>
      <c r="Q2028" t="s">
        <v>6688</v>
      </c>
      <c r="R2028">
        <v>578</v>
      </c>
      <c r="S2028">
        <v>578</v>
      </c>
      <c r="T2028">
        <v>98</v>
      </c>
      <c r="U2028">
        <v>14</v>
      </c>
      <c r="V2028">
        <v>14</v>
      </c>
      <c r="W2028">
        <v>20</v>
      </c>
      <c r="Y2028" t="s">
        <v>6694</v>
      </c>
      <c r="Z2028" t="s">
        <v>607</v>
      </c>
      <c r="AA2028">
        <v>1E-4</v>
      </c>
      <c r="AB2028">
        <v>4.1000000000000003E-3</v>
      </c>
      <c r="AC2028">
        <v>0.18529999999999999</v>
      </c>
      <c r="AD2028" t="s">
        <v>606</v>
      </c>
      <c r="AE2028">
        <v>0.80959999999999999</v>
      </c>
      <c r="AF2028">
        <v>6.9999999999999999E-4</v>
      </c>
      <c r="AG2028">
        <v>2.0000000000000001E-4</v>
      </c>
      <c r="AH2028" t="s">
        <v>607</v>
      </c>
      <c r="AI2028" t="s">
        <v>607</v>
      </c>
      <c r="AJ2028" t="s">
        <v>607</v>
      </c>
      <c r="AK2028" t="s">
        <v>606</v>
      </c>
      <c r="AL2028">
        <v>0</v>
      </c>
      <c r="AM2028">
        <v>0</v>
      </c>
      <c r="AN2028">
        <v>0</v>
      </c>
      <c r="AO2028">
        <v>0</v>
      </c>
      <c r="AP2028">
        <v>0</v>
      </c>
      <c r="BK2028">
        <v>0</v>
      </c>
      <c r="BL2028">
        <v>0</v>
      </c>
      <c r="BM2028">
        <v>0</v>
      </c>
      <c r="BN2028">
        <v>0</v>
      </c>
      <c r="BO2028">
        <v>0</v>
      </c>
      <c r="BP2028">
        <v>0</v>
      </c>
      <c r="BQ2028">
        <v>0</v>
      </c>
      <c r="BR2028">
        <v>0</v>
      </c>
      <c r="BS2028">
        <v>0</v>
      </c>
      <c r="BT2028">
        <v>0</v>
      </c>
      <c r="BU2028">
        <v>0</v>
      </c>
      <c r="BV2028">
        <v>0.73699999999999999</v>
      </c>
      <c r="BW2028">
        <v>0.90326720000000005</v>
      </c>
      <c r="BX2028">
        <v>21.3</v>
      </c>
      <c r="BY2028">
        <v>5108.6000000000004</v>
      </c>
      <c r="BZ2028">
        <v>211.5</v>
      </c>
      <c r="CB2028">
        <v>122.1</v>
      </c>
      <c r="CC2028">
        <v>4.2157962879999999</v>
      </c>
      <c r="CD2028">
        <v>4.2122128610000003</v>
      </c>
      <c r="CE2028">
        <v>249.46</v>
      </c>
      <c r="CF2028" t="s">
        <v>609</v>
      </c>
      <c r="CG2028">
        <v>0</v>
      </c>
      <c r="CJ2028" t="s">
        <v>839</v>
      </c>
      <c r="CW2028" t="s">
        <v>6689</v>
      </c>
      <c r="CX2028">
        <v>0</v>
      </c>
      <c r="CY2028" t="s">
        <v>677</v>
      </c>
      <c r="DB2028" t="s">
        <v>1634</v>
      </c>
    </row>
    <row r="2029" spans="1:106" hidden="1">
      <c r="C2029" t="s">
        <v>6695</v>
      </c>
      <c r="D2029" t="s">
        <v>592</v>
      </c>
      <c r="E2029" t="s">
        <v>614</v>
      </c>
      <c r="F2029" t="s">
        <v>594</v>
      </c>
      <c r="G2029" t="s">
        <v>6696</v>
      </c>
      <c r="H2029">
        <v>12691</v>
      </c>
      <c r="I2029" t="s">
        <v>597</v>
      </c>
      <c r="J2029" t="s">
        <v>3635</v>
      </c>
      <c r="L2029" t="s">
        <v>6697</v>
      </c>
      <c r="N2029" t="s">
        <v>6681</v>
      </c>
      <c r="O2029" t="s">
        <v>6698</v>
      </c>
      <c r="P2029" t="s">
        <v>6687</v>
      </c>
      <c r="Q2029" t="s">
        <v>157</v>
      </c>
      <c r="R2029">
        <v>1050</v>
      </c>
      <c r="S2029">
        <v>1050</v>
      </c>
      <c r="T2029">
        <v>858</v>
      </c>
      <c r="U2029">
        <v>35</v>
      </c>
      <c r="V2029">
        <v>35</v>
      </c>
      <c r="W2029">
        <v>20</v>
      </c>
      <c r="Z2029">
        <v>1E-4</v>
      </c>
      <c r="AA2029">
        <v>2.0000000000000001E-4</v>
      </c>
      <c r="AB2029">
        <v>5.1000000000000004E-3</v>
      </c>
      <c r="AC2029">
        <v>5.0500000000000003E-2</v>
      </c>
      <c r="AD2029" t="s">
        <v>606</v>
      </c>
      <c r="AE2029">
        <v>0.93779999999999997</v>
      </c>
      <c r="AF2029">
        <v>6.0000000000000001E-3</v>
      </c>
      <c r="AG2029">
        <v>2.0000000000000001E-4</v>
      </c>
      <c r="AH2029" t="s">
        <v>607</v>
      </c>
      <c r="AI2029" t="s">
        <v>607</v>
      </c>
      <c r="AJ2029" t="s">
        <v>606</v>
      </c>
      <c r="AK2029" t="s">
        <v>606</v>
      </c>
      <c r="AL2029">
        <v>0</v>
      </c>
      <c r="AM2029">
        <v>1E-4</v>
      </c>
      <c r="AN2029">
        <v>0</v>
      </c>
      <c r="AO2029">
        <v>0</v>
      </c>
      <c r="AP2029">
        <v>0</v>
      </c>
      <c r="BK2029">
        <v>0</v>
      </c>
      <c r="BL2029">
        <v>0</v>
      </c>
      <c r="BM2029">
        <v>0</v>
      </c>
      <c r="BN2029">
        <v>0</v>
      </c>
      <c r="BO2029">
        <v>0</v>
      </c>
      <c r="BP2029">
        <v>0</v>
      </c>
      <c r="BQ2029">
        <v>0</v>
      </c>
      <c r="BR2029">
        <v>0</v>
      </c>
      <c r="BS2029">
        <v>0</v>
      </c>
      <c r="BT2029">
        <v>0</v>
      </c>
      <c r="BU2029">
        <v>0</v>
      </c>
      <c r="BV2029">
        <v>0.60899999999999999</v>
      </c>
      <c r="BW2029">
        <v>0.74639040000000001</v>
      </c>
      <c r="BX2029">
        <v>17.600000000000001</v>
      </c>
      <c r="BY2029">
        <v>4733.5</v>
      </c>
      <c r="BZ2029">
        <v>196.7</v>
      </c>
      <c r="CB2029">
        <v>128.80000000000001</v>
      </c>
      <c r="CC2029">
        <v>4.447129909</v>
      </c>
      <c r="CD2029">
        <v>4.4433498489999996</v>
      </c>
      <c r="CE2029">
        <v>255.4</v>
      </c>
      <c r="CF2029" t="s">
        <v>609</v>
      </c>
      <c r="CG2029">
        <v>0</v>
      </c>
      <c r="CJ2029" t="s">
        <v>3639</v>
      </c>
      <c r="CW2029" t="s">
        <v>6689</v>
      </c>
      <c r="CX2029">
        <v>0</v>
      </c>
      <c r="CY2029" t="s">
        <v>677</v>
      </c>
      <c r="DB2029" t="s">
        <v>1634</v>
      </c>
    </row>
    <row r="2030" spans="1:106" hidden="1">
      <c r="C2030" t="s">
        <v>6699</v>
      </c>
      <c r="D2030" t="s">
        <v>592</v>
      </c>
      <c r="E2030" t="s">
        <v>614</v>
      </c>
      <c r="F2030" t="s">
        <v>594</v>
      </c>
      <c r="G2030" t="s">
        <v>6700</v>
      </c>
      <c r="H2030">
        <v>20815</v>
      </c>
      <c r="I2030" t="s">
        <v>597</v>
      </c>
      <c r="J2030" t="s">
        <v>3635</v>
      </c>
      <c r="L2030" t="s">
        <v>6701</v>
      </c>
      <c r="N2030" t="s">
        <v>6681</v>
      </c>
      <c r="O2030" t="s">
        <v>6702</v>
      </c>
      <c r="P2030" t="s">
        <v>6687</v>
      </c>
      <c r="Q2030" t="s">
        <v>6703</v>
      </c>
      <c r="R2030">
        <v>796</v>
      </c>
      <c r="S2030">
        <v>796</v>
      </c>
      <c r="T2030">
        <v>694</v>
      </c>
      <c r="U2030">
        <v>30</v>
      </c>
      <c r="V2030">
        <v>30</v>
      </c>
      <c r="W2030">
        <v>20</v>
      </c>
      <c r="Z2030" t="s">
        <v>606</v>
      </c>
      <c r="AA2030">
        <v>2.0000000000000001E-4</v>
      </c>
      <c r="AB2030">
        <v>4.7000000000000002E-3</v>
      </c>
      <c r="AC2030">
        <v>5.1799999999999999E-2</v>
      </c>
      <c r="AD2030" t="s">
        <v>606</v>
      </c>
      <c r="AE2030">
        <v>0.93710000000000004</v>
      </c>
      <c r="AF2030">
        <v>5.8999999999999999E-3</v>
      </c>
      <c r="AG2030">
        <v>2.0000000000000001E-4</v>
      </c>
      <c r="AH2030" t="s">
        <v>607</v>
      </c>
      <c r="AI2030" t="s">
        <v>607</v>
      </c>
      <c r="AJ2030" t="s">
        <v>606</v>
      </c>
      <c r="AK2030" t="s">
        <v>606</v>
      </c>
      <c r="AL2030">
        <v>0</v>
      </c>
      <c r="AM2030">
        <v>1E-4</v>
      </c>
      <c r="AN2030">
        <v>0</v>
      </c>
      <c r="AO2030">
        <v>0</v>
      </c>
      <c r="AP2030">
        <v>0</v>
      </c>
      <c r="BK2030">
        <v>0</v>
      </c>
      <c r="BL2030">
        <v>0</v>
      </c>
      <c r="BM2030">
        <v>0</v>
      </c>
      <c r="BN2030">
        <v>0</v>
      </c>
      <c r="BO2030">
        <v>0</v>
      </c>
      <c r="BP2030">
        <v>0</v>
      </c>
      <c r="BQ2030">
        <v>0</v>
      </c>
      <c r="BR2030">
        <v>0</v>
      </c>
      <c r="BS2030">
        <v>0</v>
      </c>
      <c r="BT2030">
        <v>0</v>
      </c>
      <c r="BU2030">
        <v>0</v>
      </c>
      <c r="BV2030">
        <v>0.61099999999999999</v>
      </c>
      <c r="BW2030">
        <v>0.7488416</v>
      </c>
      <c r="BX2030">
        <v>17.7</v>
      </c>
      <c r="BY2030">
        <v>4737.3999999999996</v>
      </c>
      <c r="BZ2030">
        <v>196.9</v>
      </c>
      <c r="CB2030">
        <v>115.3</v>
      </c>
      <c r="CC2030">
        <v>3.9810099270000001</v>
      </c>
      <c r="CD2030">
        <v>3.9776260680000002</v>
      </c>
      <c r="CE2030">
        <v>220.69</v>
      </c>
      <c r="CF2030" t="s">
        <v>609</v>
      </c>
      <c r="CG2030">
        <v>0</v>
      </c>
      <c r="CJ2030" t="s">
        <v>3639</v>
      </c>
      <c r="CT2030">
        <v>258</v>
      </c>
      <c r="CW2030" t="s">
        <v>6689</v>
      </c>
      <c r="CX2030">
        <v>0</v>
      </c>
      <c r="CY2030" t="s">
        <v>677</v>
      </c>
      <c r="DB2030" t="s">
        <v>1634</v>
      </c>
    </row>
    <row r="2031" spans="1:106" hidden="1">
      <c r="B2031">
        <v>52304</v>
      </c>
      <c r="C2031" t="s">
        <v>3162</v>
      </c>
      <c r="D2031" t="s">
        <v>592</v>
      </c>
      <c r="E2031" t="s">
        <v>3163</v>
      </c>
      <c r="F2031" t="s">
        <v>594</v>
      </c>
      <c r="G2031" t="s">
        <v>6704</v>
      </c>
      <c r="H2031">
        <v>6289</v>
      </c>
      <c r="I2031" t="s">
        <v>616</v>
      </c>
      <c r="J2031" t="s">
        <v>2922</v>
      </c>
      <c r="L2031" t="s">
        <v>2923</v>
      </c>
      <c r="N2031" t="s">
        <v>6705</v>
      </c>
      <c r="O2031" t="s">
        <v>6706</v>
      </c>
      <c r="P2031" t="s">
        <v>6707</v>
      </c>
      <c r="Q2031" t="s">
        <v>6682</v>
      </c>
      <c r="R2031">
        <v>4200</v>
      </c>
      <c r="S2031">
        <v>4200</v>
      </c>
      <c r="T2031">
        <v>3457</v>
      </c>
      <c r="U2031">
        <v>19</v>
      </c>
      <c r="V2031">
        <v>19</v>
      </c>
      <c r="W2031">
        <v>20</v>
      </c>
      <c r="Z2031">
        <v>1E-4</v>
      </c>
      <c r="AA2031">
        <v>2.0000000000000001E-4</v>
      </c>
      <c r="AB2031">
        <v>5.1000000000000004E-3</v>
      </c>
      <c r="AC2031">
        <v>1.6299999999999999E-2</v>
      </c>
      <c r="AD2031">
        <v>3.0000000000000001E-3</v>
      </c>
      <c r="AE2031">
        <v>0.83489999999999998</v>
      </c>
      <c r="AF2031">
        <v>7.8200000000000006E-2</v>
      </c>
      <c r="AG2031">
        <v>3.6999999999999998E-2</v>
      </c>
      <c r="AH2031">
        <v>4.8999999999999998E-3</v>
      </c>
      <c r="AI2031">
        <v>1.0500000000000001E-2</v>
      </c>
      <c r="AJ2031">
        <v>3.0000000000000001E-3</v>
      </c>
      <c r="AK2031">
        <v>3.0000000000000001E-3</v>
      </c>
      <c r="AL2031">
        <v>1.2199999999999999E-3</v>
      </c>
      <c r="AM2031">
        <v>1.7000000000000001E-4</v>
      </c>
      <c r="AN2031">
        <v>4.6999999999999999E-4</v>
      </c>
      <c r="AO2031">
        <v>0</v>
      </c>
      <c r="AP2031">
        <v>0</v>
      </c>
      <c r="AQ2031" t="s">
        <v>606</v>
      </c>
      <c r="AR2031" t="s">
        <v>606</v>
      </c>
      <c r="AS2031" t="s">
        <v>606</v>
      </c>
      <c r="AT2031" t="s">
        <v>606</v>
      </c>
      <c r="AU2031" t="s">
        <v>606</v>
      </c>
      <c r="BK2031">
        <v>1.4999999999999999E-4</v>
      </c>
      <c r="BL2031">
        <v>5.0000000000000002E-5</v>
      </c>
      <c r="BM2031">
        <v>6.9999999999999994E-5</v>
      </c>
      <c r="BN2031">
        <v>0</v>
      </c>
      <c r="BO2031">
        <v>0</v>
      </c>
      <c r="BP2031">
        <v>0</v>
      </c>
      <c r="BQ2031">
        <v>0</v>
      </c>
      <c r="BR2031">
        <v>9.3000000000000005E-4</v>
      </c>
      <c r="BS2031">
        <v>2.7999999999999998E-4</v>
      </c>
      <c r="BT2031">
        <v>2.9999999999999997E-4</v>
      </c>
      <c r="BU2031">
        <v>1.6000000000000001E-4</v>
      </c>
      <c r="BV2031">
        <v>0.69299999999999995</v>
      </c>
      <c r="BW2031">
        <v>0.84934080000000001</v>
      </c>
      <c r="BX2031">
        <v>20</v>
      </c>
      <c r="BY2031">
        <v>4633.1000000000004</v>
      </c>
      <c r="BZ2031">
        <v>214.6</v>
      </c>
      <c r="CB2031">
        <v>92.3</v>
      </c>
      <c r="CC2031">
        <v>3.1868795859999999</v>
      </c>
      <c r="CD2031">
        <v>3.1841707380000002</v>
      </c>
      <c r="CE2031">
        <v>183.8</v>
      </c>
      <c r="CF2031" t="s">
        <v>673</v>
      </c>
      <c r="CG2031">
        <v>3000</v>
      </c>
      <c r="CH2031" t="s">
        <v>3130</v>
      </c>
      <c r="CI2031" t="s">
        <v>157</v>
      </c>
      <c r="CJ2031" t="s">
        <v>2928</v>
      </c>
      <c r="CW2031" t="s">
        <v>6708</v>
      </c>
      <c r="CX2031">
        <v>1400</v>
      </c>
      <c r="CY2031" t="s">
        <v>677</v>
      </c>
      <c r="DB2031" t="s">
        <v>1634</v>
      </c>
    </row>
    <row r="2032" spans="1:106" hidden="1">
      <c r="B2032">
        <v>52717</v>
      </c>
      <c r="C2032" t="s">
        <v>5548</v>
      </c>
      <c r="D2032" t="s">
        <v>592</v>
      </c>
      <c r="E2032" t="s">
        <v>3163</v>
      </c>
      <c r="F2032" t="s">
        <v>594</v>
      </c>
      <c r="G2032" t="s">
        <v>6709</v>
      </c>
      <c r="H2032">
        <v>12824</v>
      </c>
      <c r="I2032" t="s">
        <v>616</v>
      </c>
      <c r="J2032" t="s">
        <v>667</v>
      </c>
      <c r="L2032" t="s">
        <v>874</v>
      </c>
      <c r="N2032" t="s">
        <v>6710</v>
      </c>
      <c r="O2032" t="s">
        <v>6711</v>
      </c>
      <c r="P2032" t="s">
        <v>6712</v>
      </c>
      <c r="Q2032" t="s">
        <v>5350</v>
      </c>
      <c r="R2032">
        <v>5200</v>
      </c>
      <c r="S2032">
        <v>5200</v>
      </c>
      <c r="T2032">
        <v>4395</v>
      </c>
      <c r="U2032">
        <v>16</v>
      </c>
      <c r="V2032">
        <v>16</v>
      </c>
      <c r="W2032">
        <v>20</v>
      </c>
      <c r="Y2032" t="s">
        <v>6713</v>
      </c>
      <c r="Z2032" t="s">
        <v>607</v>
      </c>
      <c r="AA2032">
        <v>1E-4</v>
      </c>
      <c r="AB2032">
        <v>3.8E-3</v>
      </c>
      <c r="AC2032">
        <v>2.3099999999999999E-2</v>
      </c>
      <c r="AD2032">
        <v>7.3000000000000001E-3</v>
      </c>
      <c r="AE2032">
        <v>0.82269999999999999</v>
      </c>
      <c r="AF2032">
        <v>8.2699999999999996E-2</v>
      </c>
      <c r="AG2032">
        <v>3.4500000000000003E-2</v>
      </c>
      <c r="AH2032">
        <v>5.4000000000000003E-3</v>
      </c>
      <c r="AI2032">
        <v>9.7999999999999997E-3</v>
      </c>
      <c r="AJ2032">
        <v>3.0000000000000001E-3</v>
      </c>
      <c r="AK2032">
        <v>3.0000000000000001E-3</v>
      </c>
      <c r="AL2032">
        <v>1.48E-3</v>
      </c>
      <c r="AM2032">
        <v>3.3E-4</v>
      </c>
      <c r="AN2032">
        <v>5.2999999999999998E-4</v>
      </c>
      <c r="AO2032">
        <v>0</v>
      </c>
      <c r="AP2032">
        <v>0</v>
      </c>
      <c r="AQ2032" t="s">
        <v>606</v>
      </c>
      <c r="AR2032" t="s">
        <v>606</v>
      </c>
      <c r="AS2032" t="s">
        <v>606</v>
      </c>
      <c r="AT2032" t="s">
        <v>606</v>
      </c>
      <c r="AU2032" t="s">
        <v>606</v>
      </c>
      <c r="BK2032">
        <v>1.8000000000000001E-4</v>
      </c>
      <c r="BL2032">
        <v>6.0000000000000002E-5</v>
      </c>
      <c r="BM2032">
        <v>1.1E-4</v>
      </c>
      <c r="BN2032">
        <v>0</v>
      </c>
      <c r="BO2032">
        <v>0</v>
      </c>
      <c r="BP2032">
        <v>0</v>
      </c>
      <c r="BQ2032">
        <v>0</v>
      </c>
      <c r="BR2032">
        <v>9.6000000000000002E-4</v>
      </c>
      <c r="BS2032">
        <v>2.9999999999999997E-4</v>
      </c>
      <c r="BT2032">
        <v>3.8999999999999999E-4</v>
      </c>
      <c r="BU2032">
        <v>2.5999999999999998E-4</v>
      </c>
      <c r="BV2032">
        <v>0.70299999999999996</v>
      </c>
      <c r="BW2032">
        <v>0.86159680000000005</v>
      </c>
      <c r="BX2032">
        <v>20.3</v>
      </c>
      <c r="BY2032">
        <v>4674.3999999999996</v>
      </c>
      <c r="BZ2032">
        <v>216.5</v>
      </c>
      <c r="CB2032">
        <v>93.5</v>
      </c>
      <c r="CC2032">
        <v>3.2283124729999999</v>
      </c>
      <c r="CD2032">
        <v>3.2255684069999999</v>
      </c>
      <c r="CE2032">
        <v>186.33</v>
      </c>
      <c r="CF2032" t="s">
        <v>673</v>
      </c>
      <c r="CG2032">
        <v>7300</v>
      </c>
      <c r="CH2032" t="s">
        <v>674</v>
      </c>
      <c r="CI2032" t="s">
        <v>157</v>
      </c>
      <c r="CJ2032" t="s">
        <v>675</v>
      </c>
      <c r="CW2032" t="s">
        <v>6714</v>
      </c>
      <c r="CX2032">
        <v>7100</v>
      </c>
      <c r="CY2032" t="s">
        <v>677</v>
      </c>
      <c r="DB2032" t="s">
        <v>1634</v>
      </c>
    </row>
    <row r="2033" spans="1:106" hidden="1">
      <c r="B2033">
        <v>79040</v>
      </c>
      <c r="C2033" t="s">
        <v>5163</v>
      </c>
      <c r="D2033" t="s">
        <v>592</v>
      </c>
      <c r="E2033" t="s">
        <v>614</v>
      </c>
      <c r="F2033" t="s">
        <v>594</v>
      </c>
      <c r="G2033" t="s">
        <v>6715</v>
      </c>
      <c r="H2033">
        <v>15950</v>
      </c>
      <c r="I2033" t="s">
        <v>616</v>
      </c>
      <c r="J2033" t="s">
        <v>1302</v>
      </c>
      <c r="L2033" t="s">
        <v>617</v>
      </c>
      <c r="N2033" t="s">
        <v>6716</v>
      </c>
      <c r="O2033" t="s">
        <v>6717</v>
      </c>
      <c r="P2033" t="s">
        <v>6718</v>
      </c>
      <c r="Q2033" t="s">
        <v>4009</v>
      </c>
      <c r="R2033">
        <v>790</v>
      </c>
      <c r="S2033">
        <v>790</v>
      </c>
      <c r="T2033">
        <v>745</v>
      </c>
      <c r="U2033">
        <v>15</v>
      </c>
      <c r="V2033">
        <v>15</v>
      </c>
      <c r="W2033">
        <v>20</v>
      </c>
      <c r="Y2033" t="s">
        <v>6719</v>
      </c>
      <c r="Z2033">
        <v>1E-4</v>
      </c>
      <c r="AA2033">
        <v>4.0000000000000002E-4</v>
      </c>
      <c r="AB2033">
        <v>8.3000000000000001E-3</v>
      </c>
      <c r="AC2033">
        <v>2.0999999999999999E-3</v>
      </c>
      <c r="AD2033" t="s">
        <v>606</v>
      </c>
      <c r="AE2033">
        <v>0.98029999999999995</v>
      </c>
      <c r="AF2033">
        <v>7.3000000000000001E-3</v>
      </c>
      <c r="AG2033">
        <v>5.9999999999999995E-4</v>
      </c>
      <c r="AH2033">
        <v>2.0000000000000001E-4</v>
      </c>
      <c r="AI2033">
        <v>1E-4</v>
      </c>
      <c r="AJ2033">
        <v>1E-4</v>
      </c>
      <c r="AK2033">
        <v>1E-4</v>
      </c>
      <c r="AL2033">
        <v>6.9999999999999994E-5</v>
      </c>
      <c r="AM2033">
        <v>8.0000000000000007E-5</v>
      </c>
      <c r="AN2033">
        <v>6.9999999999999994E-5</v>
      </c>
      <c r="AO2033">
        <v>0</v>
      </c>
      <c r="AP2033">
        <v>0</v>
      </c>
      <c r="AQ2033" t="s">
        <v>606</v>
      </c>
      <c r="AR2033" t="s">
        <v>606</v>
      </c>
      <c r="AS2033" t="s">
        <v>606</v>
      </c>
      <c r="AT2033" t="s">
        <v>606</v>
      </c>
      <c r="AU2033" t="s">
        <v>607</v>
      </c>
      <c r="BK2033">
        <v>0</v>
      </c>
      <c r="BL2033">
        <v>2.0000000000000002E-5</v>
      </c>
      <c r="BM2033">
        <v>0</v>
      </c>
      <c r="BN2033">
        <v>0</v>
      </c>
      <c r="BO2033">
        <v>0</v>
      </c>
      <c r="BP2033">
        <v>0</v>
      </c>
      <c r="BQ2033">
        <v>0</v>
      </c>
      <c r="BR2033">
        <v>1.1E-4</v>
      </c>
      <c r="BS2033">
        <v>1.0000000000000001E-5</v>
      </c>
      <c r="BT2033">
        <v>1.0000000000000001E-5</v>
      </c>
      <c r="BU2033">
        <v>3.0000000000000001E-5</v>
      </c>
      <c r="BV2033">
        <v>0.56699999999999995</v>
      </c>
      <c r="BW2033">
        <v>0.69491519999999996</v>
      </c>
      <c r="BX2033">
        <v>16.399999999999999</v>
      </c>
      <c r="BY2033">
        <v>4593.2</v>
      </c>
      <c r="BZ2033">
        <v>191.5</v>
      </c>
      <c r="CB2033">
        <v>100.6</v>
      </c>
      <c r="CC2033">
        <v>3.4734570570000001</v>
      </c>
      <c r="CD2033">
        <v>3.4705046180000001</v>
      </c>
      <c r="CE2033">
        <v>204.66</v>
      </c>
      <c r="CF2033" t="s">
        <v>609</v>
      </c>
      <c r="CG2033">
        <v>0</v>
      </c>
      <c r="CH2033" t="s">
        <v>628</v>
      </c>
      <c r="CI2033" t="s">
        <v>5075</v>
      </c>
      <c r="CJ2033" t="s">
        <v>624</v>
      </c>
      <c r="CW2033" t="s">
        <v>6720</v>
      </c>
      <c r="CX2033">
        <v>0</v>
      </c>
      <c r="CY2033" t="s">
        <v>677</v>
      </c>
      <c r="DB2033" t="s">
        <v>1634</v>
      </c>
    </row>
    <row r="2034" spans="1:106" hidden="1">
      <c r="B2034">
        <v>79041</v>
      </c>
      <c r="C2034" t="s">
        <v>5163</v>
      </c>
      <c r="D2034" t="s">
        <v>592</v>
      </c>
      <c r="E2034" t="s">
        <v>614</v>
      </c>
      <c r="F2034" t="s">
        <v>594</v>
      </c>
      <c r="G2034" t="s">
        <v>6721</v>
      </c>
      <c r="H2034">
        <v>14589</v>
      </c>
      <c r="I2034" t="s">
        <v>616</v>
      </c>
      <c r="J2034" t="s">
        <v>1302</v>
      </c>
      <c r="L2034" t="s">
        <v>617</v>
      </c>
      <c r="N2034" t="s">
        <v>6716</v>
      </c>
      <c r="O2034" t="s">
        <v>6717</v>
      </c>
      <c r="P2034" t="s">
        <v>6718</v>
      </c>
      <c r="Q2034" t="s">
        <v>3979</v>
      </c>
      <c r="R2034">
        <v>790</v>
      </c>
      <c r="S2034">
        <v>790</v>
      </c>
      <c r="T2034">
        <v>721</v>
      </c>
      <c r="U2034">
        <v>15</v>
      </c>
      <c r="V2034">
        <v>15</v>
      </c>
      <c r="W2034">
        <v>20</v>
      </c>
      <c r="Y2034" t="s">
        <v>6722</v>
      </c>
      <c r="Z2034" t="s">
        <v>607</v>
      </c>
      <c r="AA2034">
        <v>2.9999999999999997E-4</v>
      </c>
      <c r="AB2034">
        <v>7.4999999999999997E-3</v>
      </c>
      <c r="AC2034">
        <v>3.2000000000000002E-3</v>
      </c>
      <c r="AD2034" t="s">
        <v>606</v>
      </c>
      <c r="AE2034">
        <v>0.98080000000000001</v>
      </c>
      <c r="AF2034">
        <v>6.7999999999999996E-3</v>
      </c>
      <c r="AG2034">
        <v>5.9999999999999995E-4</v>
      </c>
      <c r="AH2034">
        <v>2.0000000000000001E-4</v>
      </c>
      <c r="AI2034">
        <v>1E-4</v>
      </c>
      <c r="AJ2034">
        <v>1E-4</v>
      </c>
      <c r="AK2034">
        <v>1E-4</v>
      </c>
      <c r="AL2034">
        <v>1.1E-4</v>
      </c>
      <c r="AM2034">
        <v>8.0000000000000007E-5</v>
      </c>
      <c r="AN2034">
        <v>0</v>
      </c>
      <c r="AO2034">
        <v>0</v>
      </c>
      <c r="AP2034">
        <v>0</v>
      </c>
      <c r="AQ2034" t="s">
        <v>606</v>
      </c>
      <c r="AR2034" t="s">
        <v>606</v>
      </c>
      <c r="AS2034" t="s">
        <v>606</v>
      </c>
      <c r="AT2034" t="s">
        <v>606</v>
      </c>
      <c r="AU2034" t="s">
        <v>607</v>
      </c>
      <c r="BK2034">
        <v>0</v>
      </c>
      <c r="BL2034">
        <v>2.0000000000000002E-5</v>
      </c>
      <c r="BM2034">
        <v>0</v>
      </c>
      <c r="BN2034">
        <v>0</v>
      </c>
      <c r="BO2034">
        <v>0</v>
      </c>
      <c r="BP2034">
        <v>0</v>
      </c>
      <c r="BQ2034">
        <v>0</v>
      </c>
      <c r="BR2034">
        <v>6.9999999999999994E-5</v>
      </c>
      <c r="BS2034">
        <v>1.0000000000000001E-5</v>
      </c>
      <c r="BT2034">
        <v>1.0000000000000001E-5</v>
      </c>
      <c r="BU2034">
        <v>0</v>
      </c>
      <c r="BV2034">
        <v>0.56699999999999995</v>
      </c>
      <c r="BW2034">
        <v>0.69491519999999996</v>
      </c>
      <c r="BX2034">
        <v>16.399999999999999</v>
      </c>
      <c r="BY2034">
        <v>4597.5</v>
      </c>
      <c r="BZ2034">
        <v>191.5</v>
      </c>
      <c r="CB2034">
        <v>101.2</v>
      </c>
      <c r="CC2034">
        <v>3.4941735</v>
      </c>
      <c r="CD2034">
        <v>3.4912034529999998</v>
      </c>
      <c r="CE2034">
        <v>205.53</v>
      </c>
      <c r="CF2034" t="s">
        <v>609</v>
      </c>
      <c r="CG2034">
        <v>0</v>
      </c>
      <c r="CH2034" t="s">
        <v>631</v>
      </c>
      <c r="CI2034" t="s">
        <v>5075</v>
      </c>
      <c r="CJ2034" t="s">
        <v>624</v>
      </c>
      <c r="CW2034" t="s">
        <v>6720</v>
      </c>
      <c r="CX2034">
        <v>0</v>
      </c>
      <c r="CY2034" t="s">
        <v>677</v>
      </c>
      <c r="DB2034" t="s">
        <v>1634</v>
      </c>
    </row>
    <row r="2035" spans="1:106" hidden="1">
      <c r="B2035">
        <v>52717</v>
      </c>
      <c r="C2035" t="s">
        <v>5548</v>
      </c>
      <c r="D2035" t="s">
        <v>592</v>
      </c>
      <c r="E2035" t="s">
        <v>3163</v>
      </c>
      <c r="F2035" t="s">
        <v>594</v>
      </c>
      <c r="G2035" t="s">
        <v>6723</v>
      </c>
      <c r="H2035">
        <v>20690</v>
      </c>
      <c r="I2035" t="s">
        <v>616</v>
      </c>
      <c r="J2035" t="s">
        <v>667</v>
      </c>
      <c r="L2035" t="s">
        <v>874</v>
      </c>
      <c r="N2035" t="s">
        <v>6724</v>
      </c>
      <c r="O2035" t="s">
        <v>6725</v>
      </c>
      <c r="P2035" t="s">
        <v>6726</v>
      </c>
      <c r="Q2035" t="s">
        <v>5350</v>
      </c>
      <c r="R2035">
        <v>5000</v>
      </c>
      <c r="S2035">
        <v>5000</v>
      </c>
      <c r="T2035">
        <v>4015</v>
      </c>
      <c r="U2035">
        <v>25</v>
      </c>
      <c r="V2035">
        <v>25</v>
      </c>
      <c r="W2035">
        <v>20</v>
      </c>
      <c r="Z2035" t="s">
        <v>607</v>
      </c>
      <c r="AA2035">
        <v>1E-4</v>
      </c>
      <c r="AB2035">
        <v>2.5000000000000001E-3</v>
      </c>
      <c r="AC2035">
        <v>2.23E-2</v>
      </c>
      <c r="AD2035">
        <v>8.8999999999999999E-3</v>
      </c>
      <c r="AE2035">
        <v>0.82430000000000003</v>
      </c>
      <c r="AF2035">
        <v>8.1600000000000006E-2</v>
      </c>
      <c r="AG2035">
        <v>3.3799999999999997E-2</v>
      </c>
      <c r="AH2035">
        <v>5.7999999999999996E-3</v>
      </c>
      <c r="AI2035">
        <v>9.9000000000000008E-3</v>
      </c>
      <c r="AJ2035">
        <v>3.0000000000000001E-3</v>
      </c>
      <c r="AK2035">
        <v>3.0000000000000001E-3</v>
      </c>
      <c r="AL2035">
        <v>1.47E-3</v>
      </c>
      <c r="AM2035">
        <v>3.3E-4</v>
      </c>
      <c r="AN2035">
        <v>6.6E-4</v>
      </c>
      <c r="AO2035">
        <v>0</v>
      </c>
      <c r="AP2035">
        <v>0</v>
      </c>
      <c r="AQ2035" t="s">
        <v>606</v>
      </c>
      <c r="AR2035" t="s">
        <v>606</v>
      </c>
      <c r="AS2035" t="s">
        <v>606</v>
      </c>
      <c r="AT2035" t="s">
        <v>606</v>
      </c>
      <c r="AU2035" t="s">
        <v>606</v>
      </c>
      <c r="BK2035">
        <v>1.8000000000000001E-4</v>
      </c>
      <c r="BL2035">
        <v>6.0000000000000002E-5</v>
      </c>
      <c r="BM2035">
        <v>1.3999999999999999E-4</v>
      </c>
      <c r="BN2035">
        <v>0</v>
      </c>
      <c r="BO2035">
        <v>0</v>
      </c>
      <c r="BP2035">
        <v>0</v>
      </c>
      <c r="BQ2035">
        <v>0</v>
      </c>
      <c r="BR2035">
        <v>9.7000000000000005E-4</v>
      </c>
      <c r="BS2035">
        <v>2.9999999999999997E-4</v>
      </c>
      <c r="BT2035">
        <v>3.8999999999999999E-4</v>
      </c>
      <c r="BU2035">
        <v>2.9999999999999997E-4</v>
      </c>
      <c r="BV2035">
        <v>0.70299999999999996</v>
      </c>
      <c r="BW2035">
        <v>0.86159680000000005</v>
      </c>
      <c r="BX2035">
        <v>20.3</v>
      </c>
      <c r="BY2035">
        <v>4679.7</v>
      </c>
      <c r="BZ2035">
        <v>216.8</v>
      </c>
      <c r="CB2035">
        <v>95.2</v>
      </c>
      <c r="CC2035">
        <v>3.2870090630000002</v>
      </c>
      <c r="CD2035">
        <v>3.284215106</v>
      </c>
      <c r="CE2035">
        <v>189.86</v>
      </c>
      <c r="CF2035" t="s">
        <v>673</v>
      </c>
      <c r="CG2035">
        <v>8900</v>
      </c>
      <c r="CH2035" t="s">
        <v>674</v>
      </c>
      <c r="CI2035" t="s">
        <v>157</v>
      </c>
      <c r="CJ2035" t="s">
        <v>675</v>
      </c>
      <c r="CW2035" t="s">
        <v>6727</v>
      </c>
      <c r="CX2035">
        <v>6600</v>
      </c>
      <c r="CY2035" t="s">
        <v>677</v>
      </c>
      <c r="DB2035" t="s">
        <v>1634</v>
      </c>
    </row>
    <row r="2036" spans="1:106" hidden="1">
      <c r="B2036">
        <v>52304</v>
      </c>
      <c r="C2036" t="s">
        <v>3162</v>
      </c>
      <c r="D2036" t="s">
        <v>592</v>
      </c>
      <c r="E2036" t="s">
        <v>3163</v>
      </c>
      <c r="F2036" t="s">
        <v>594</v>
      </c>
      <c r="G2036" t="s">
        <v>6728</v>
      </c>
      <c r="H2036">
        <v>19415</v>
      </c>
      <c r="I2036" t="s">
        <v>616</v>
      </c>
      <c r="J2036" t="s">
        <v>2922</v>
      </c>
      <c r="L2036" t="s">
        <v>2923</v>
      </c>
      <c r="N2036" t="s">
        <v>6729</v>
      </c>
      <c r="O2036" t="s">
        <v>6730</v>
      </c>
      <c r="P2036" t="s">
        <v>6731</v>
      </c>
      <c r="Q2036" t="s">
        <v>6682</v>
      </c>
      <c r="R2036">
        <v>4100</v>
      </c>
      <c r="S2036">
        <v>4100</v>
      </c>
      <c r="T2036">
        <v>4683</v>
      </c>
      <c r="U2036">
        <v>13</v>
      </c>
      <c r="V2036">
        <v>13</v>
      </c>
      <c r="W2036">
        <v>20</v>
      </c>
      <c r="Z2036">
        <v>1E-4</v>
      </c>
      <c r="AA2036">
        <v>2.0000000000000001E-4</v>
      </c>
      <c r="AB2036">
        <v>4.8999999999999998E-3</v>
      </c>
      <c r="AC2036">
        <v>1.6500000000000001E-2</v>
      </c>
      <c r="AD2036">
        <v>2.5000000000000001E-3</v>
      </c>
      <c r="AE2036">
        <v>0.83909999999999996</v>
      </c>
      <c r="AF2036">
        <v>7.7299999999999994E-2</v>
      </c>
      <c r="AG2036">
        <v>3.6299999999999999E-2</v>
      </c>
      <c r="AH2036">
        <v>4.7999999999999996E-3</v>
      </c>
      <c r="AI2036">
        <v>9.7999999999999997E-3</v>
      </c>
      <c r="AJ2036">
        <v>2.7000000000000001E-3</v>
      </c>
      <c r="AK2036">
        <v>2.8E-3</v>
      </c>
      <c r="AL2036">
        <v>1.17E-3</v>
      </c>
      <c r="AM2036">
        <v>3.0000000000000001E-5</v>
      </c>
      <c r="AN2036">
        <v>2.2000000000000001E-4</v>
      </c>
      <c r="AO2036">
        <v>0</v>
      </c>
      <c r="AP2036">
        <v>0</v>
      </c>
      <c r="AQ2036" t="s">
        <v>606</v>
      </c>
      <c r="AR2036" t="s">
        <v>606</v>
      </c>
      <c r="AS2036" t="s">
        <v>606</v>
      </c>
      <c r="AT2036" t="s">
        <v>606</v>
      </c>
      <c r="AU2036" t="s">
        <v>606</v>
      </c>
      <c r="BK2036">
        <v>1E-4</v>
      </c>
      <c r="BL2036">
        <v>5.0000000000000002E-5</v>
      </c>
      <c r="BM2036">
        <v>4.0000000000000003E-5</v>
      </c>
      <c r="BN2036">
        <v>0</v>
      </c>
      <c r="BO2036">
        <v>0</v>
      </c>
      <c r="BP2036">
        <v>0</v>
      </c>
      <c r="BQ2036">
        <v>0</v>
      </c>
      <c r="BR2036">
        <v>7.7999999999999999E-4</v>
      </c>
      <c r="BS2036">
        <v>2.3000000000000001E-4</v>
      </c>
      <c r="BT2036">
        <v>2.4000000000000001E-4</v>
      </c>
      <c r="BU2036">
        <v>1.3999999999999999E-4</v>
      </c>
      <c r="BV2036">
        <v>0.68799999999999994</v>
      </c>
      <c r="BW2036">
        <v>0.84321279999999998</v>
      </c>
      <c r="BX2036">
        <v>19.899999999999999</v>
      </c>
      <c r="BY2036">
        <v>4633.8</v>
      </c>
      <c r="BZ2036">
        <v>213.8</v>
      </c>
      <c r="CB2036">
        <v>92.9</v>
      </c>
      <c r="CC2036">
        <v>3.2075960289999998</v>
      </c>
      <c r="CD2036">
        <v>3.2048695729999999</v>
      </c>
      <c r="CE2036">
        <v>185.43</v>
      </c>
      <c r="CF2036" t="s">
        <v>673</v>
      </c>
      <c r="CG2036">
        <v>2500</v>
      </c>
      <c r="CH2036" t="s">
        <v>3130</v>
      </c>
      <c r="CI2036" t="s">
        <v>157</v>
      </c>
      <c r="CJ2036" t="s">
        <v>2928</v>
      </c>
      <c r="CW2036" t="s">
        <v>6732</v>
      </c>
      <c r="CX2036">
        <v>2000</v>
      </c>
      <c r="CY2036" t="s">
        <v>677</v>
      </c>
      <c r="DB2036" t="s">
        <v>1634</v>
      </c>
    </row>
    <row r="2037" spans="1:106" hidden="1">
      <c r="B2037">
        <v>52717</v>
      </c>
      <c r="C2037" t="s">
        <v>5548</v>
      </c>
      <c r="D2037" t="s">
        <v>592</v>
      </c>
      <c r="E2037" t="s">
        <v>3163</v>
      </c>
      <c r="F2037" t="s">
        <v>594</v>
      </c>
      <c r="G2037" t="s">
        <v>6733</v>
      </c>
      <c r="H2037">
        <v>14845</v>
      </c>
      <c r="I2037" t="s">
        <v>616</v>
      </c>
      <c r="J2037" t="s">
        <v>667</v>
      </c>
      <c r="L2037" t="s">
        <v>874</v>
      </c>
      <c r="N2037" t="s">
        <v>6734</v>
      </c>
      <c r="O2037" t="s">
        <v>6735</v>
      </c>
      <c r="P2037" t="s">
        <v>6736</v>
      </c>
      <c r="Q2037" t="s">
        <v>5350</v>
      </c>
      <c r="R2037">
        <v>4200</v>
      </c>
      <c r="S2037">
        <v>4200</v>
      </c>
      <c r="T2037">
        <v>3754</v>
      </c>
      <c r="U2037">
        <v>23</v>
      </c>
      <c r="V2037">
        <v>23</v>
      </c>
      <c r="W2037">
        <v>21</v>
      </c>
      <c r="Y2037" t="s">
        <v>6722</v>
      </c>
      <c r="Z2037" t="s">
        <v>607</v>
      </c>
      <c r="AA2037">
        <v>1E-4</v>
      </c>
      <c r="AB2037">
        <v>2.0999999999999999E-3</v>
      </c>
      <c r="AC2037">
        <v>2.6200000000000001E-2</v>
      </c>
      <c r="AD2037">
        <v>1.15E-2</v>
      </c>
      <c r="AE2037">
        <v>0.81689999999999996</v>
      </c>
      <c r="AF2037">
        <v>8.2100000000000006E-2</v>
      </c>
      <c r="AG2037">
        <v>3.3700000000000001E-2</v>
      </c>
      <c r="AH2037">
        <v>5.4999999999999997E-3</v>
      </c>
      <c r="AI2037">
        <v>1.03E-2</v>
      </c>
      <c r="AJ2037">
        <v>3.2000000000000002E-3</v>
      </c>
      <c r="AK2037">
        <v>3.2000000000000002E-3</v>
      </c>
      <c r="AL2037">
        <v>1.5299999999999999E-3</v>
      </c>
      <c r="AM2037">
        <v>2.3000000000000001E-4</v>
      </c>
      <c r="AN2037">
        <v>6.3000000000000003E-4</v>
      </c>
      <c r="AO2037">
        <v>4.0000000000000003E-5</v>
      </c>
      <c r="AP2037">
        <v>0</v>
      </c>
      <c r="AQ2037" t="s">
        <v>606</v>
      </c>
      <c r="AR2037" t="s">
        <v>606</v>
      </c>
      <c r="AS2037" t="s">
        <v>606</v>
      </c>
      <c r="AT2037" t="s">
        <v>606</v>
      </c>
      <c r="AU2037" t="s">
        <v>607</v>
      </c>
      <c r="BK2037">
        <v>2.0000000000000001E-4</v>
      </c>
      <c r="BL2037">
        <v>6.0000000000000002E-5</v>
      </c>
      <c r="BM2037">
        <v>1.4999999999999999E-4</v>
      </c>
      <c r="BN2037">
        <v>0</v>
      </c>
      <c r="BO2037">
        <v>0</v>
      </c>
      <c r="BP2037">
        <v>1.6000000000000001E-4</v>
      </c>
      <c r="BQ2037">
        <v>0</v>
      </c>
      <c r="BR2037">
        <v>1.1100000000000001E-3</v>
      </c>
      <c r="BS2037">
        <v>3.4000000000000002E-4</v>
      </c>
      <c r="BT2037">
        <v>4.2999999999999999E-4</v>
      </c>
      <c r="BU2037">
        <v>3.2000000000000003E-4</v>
      </c>
      <c r="BV2037">
        <v>0.71099999999999997</v>
      </c>
      <c r="BW2037">
        <v>0.8714016</v>
      </c>
      <c r="BX2037">
        <v>20.5</v>
      </c>
      <c r="BY2037">
        <v>4701.2</v>
      </c>
      <c r="BZ2037">
        <v>218.1</v>
      </c>
      <c r="CB2037">
        <v>95.4</v>
      </c>
      <c r="CC2037">
        <v>3.2939145449999998</v>
      </c>
      <c r="CD2037">
        <v>3.2911147170000001</v>
      </c>
      <c r="CE2037">
        <v>189.38</v>
      </c>
      <c r="CF2037" t="s">
        <v>673</v>
      </c>
      <c r="CG2037">
        <v>11500</v>
      </c>
      <c r="CH2037" t="s">
        <v>674</v>
      </c>
      <c r="CI2037" t="s">
        <v>157</v>
      </c>
      <c r="CJ2037" t="s">
        <v>675</v>
      </c>
      <c r="CW2037" t="s">
        <v>6737</v>
      </c>
      <c r="CX2037">
        <v>9800</v>
      </c>
      <c r="CY2037" t="s">
        <v>677</v>
      </c>
      <c r="DB2037" t="s">
        <v>1634</v>
      </c>
    </row>
    <row r="2038" spans="1:106" hidden="1">
      <c r="B2038">
        <v>52717</v>
      </c>
      <c r="C2038" t="s">
        <v>5548</v>
      </c>
      <c r="D2038" t="s">
        <v>592</v>
      </c>
      <c r="E2038" t="s">
        <v>3163</v>
      </c>
      <c r="F2038" t="s">
        <v>594</v>
      </c>
      <c r="G2038" t="s">
        <v>6738</v>
      </c>
      <c r="H2038">
        <v>20772</v>
      </c>
      <c r="I2038" t="s">
        <v>616</v>
      </c>
      <c r="J2038" t="s">
        <v>667</v>
      </c>
      <c r="L2038" t="s">
        <v>874</v>
      </c>
      <c r="N2038" t="s">
        <v>6739</v>
      </c>
      <c r="O2038" t="s">
        <v>6740</v>
      </c>
      <c r="P2038" t="s">
        <v>6741</v>
      </c>
      <c r="Q2038" t="s">
        <v>5350</v>
      </c>
      <c r="R2038">
        <v>3800</v>
      </c>
      <c r="S2038">
        <v>3800</v>
      </c>
      <c r="T2038">
        <v>3451</v>
      </c>
      <c r="U2038">
        <v>24</v>
      </c>
      <c r="V2038">
        <v>24</v>
      </c>
      <c r="W2038">
        <v>21</v>
      </c>
      <c r="Y2038" t="s">
        <v>6722</v>
      </c>
      <c r="Z2038" t="s">
        <v>607</v>
      </c>
      <c r="AA2038">
        <v>1E-4</v>
      </c>
      <c r="AB2038">
        <v>2.8E-3</v>
      </c>
      <c r="AC2038">
        <v>2.4799999999999999E-2</v>
      </c>
      <c r="AD2038">
        <v>1.2E-2</v>
      </c>
      <c r="AE2038">
        <v>0.81379999999999997</v>
      </c>
      <c r="AF2038">
        <v>8.3699999999999997E-2</v>
      </c>
      <c r="AG2038">
        <v>3.5000000000000003E-2</v>
      </c>
      <c r="AH2038">
        <v>6.0000000000000001E-3</v>
      </c>
      <c r="AI2038">
        <v>1.04E-2</v>
      </c>
      <c r="AJ2038">
        <v>3.2000000000000002E-3</v>
      </c>
      <c r="AK2038">
        <v>3.2000000000000002E-3</v>
      </c>
      <c r="AL2038">
        <v>1.5399999999999999E-3</v>
      </c>
      <c r="AM2038">
        <v>2.3000000000000001E-4</v>
      </c>
      <c r="AN2038">
        <v>6.2E-4</v>
      </c>
      <c r="AO2038">
        <v>0</v>
      </c>
      <c r="AP2038">
        <v>0</v>
      </c>
      <c r="AQ2038" t="s">
        <v>607</v>
      </c>
      <c r="AR2038" t="s">
        <v>606</v>
      </c>
      <c r="AS2038" t="s">
        <v>606</v>
      </c>
      <c r="AT2038" t="s">
        <v>606</v>
      </c>
      <c r="AU2038" t="s">
        <v>606</v>
      </c>
      <c r="BK2038">
        <v>2.0000000000000001E-4</v>
      </c>
      <c r="BL2038">
        <v>6.0000000000000002E-5</v>
      </c>
      <c r="BM2038">
        <v>1.4999999999999999E-4</v>
      </c>
      <c r="BN2038">
        <v>0</v>
      </c>
      <c r="BO2038">
        <v>0</v>
      </c>
      <c r="BP2038">
        <v>0</v>
      </c>
      <c r="BQ2038">
        <v>0</v>
      </c>
      <c r="BR2038">
        <v>1.1000000000000001E-3</v>
      </c>
      <c r="BS2038">
        <v>3.4000000000000002E-4</v>
      </c>
      <c r="BT2038">
        <v>4.2999999999999999E-4</v>
      </c>
      <c r="BU2038">
        <v>3.3E-4</v>
      </c>
      <c r="BV2038">
        <v>0.71199999999999997</v>
      </c>
      <c r="BW2038">
        <v>0.87262720000000005</v>
      </c>
      <c r="BX2038">
        <v>20.6</v>
      </c>
      <c r="BY2038">
        <v>4698.3</v>
      </c>
      <c r="BZ2038">
        <v>218.5</v>
      </c>
      <c r="CB2038">
        <v>94.7</v>
      </c>
      <c r="CC2038">
        <v>3.2697453599999999</v>
      </c>
      <c r="CD2038">
        <v>3.2669660770000002</v>
      </c>
      <c r="CE2038">
        <v>188.91</v>
      </c>
      <c r="CF2038" t="s">
        <v>673</v>
      </c>
      <c r="CG2038">
        <v>12000</v>
      </c>
      <c r="CH2038" t="s">
        <v>674</v>
      </c>
      <c r="CI2038" t="s">
        <v>157</v>
      </c>
      <c r="CJ2038" t="s">
        <v>675</v>
      </c>
      <c r="CW2038" t="s">
        <v>6742</v>
      </c>
      <c r="CX2038">
        <v>9200</v>
      </c>
      <c r="CY2038" t="s">
        <v>677</v>
      </c>
      <c r="DB2038" t="s">
        <v>1634</v>
      </c>
    </row>
    <row r="2039" spans="1:106" hidden="1">
      <c r="B2039">
        <v>52717</v>
      </c>
      <c r="C2039" t="s">
        <v>5548</v>
      </c>
      <c r="D2039" t="s">
        <v>6743</v>
      </c>
      <c r="E2039" t="s">
        <v>3163</v>
      </c>
      <c r="F2039" t="s">
        <v>594</v>
      </c>
      <c r="G2039" t="s">
        <v>6744</v>
      </c>
      <c r="H2039">
        <v>5799</v>
      </c>
      <c r="I2039" t="s">
        <v>616</v>
      </c>
      <c r="J2039" t="s">
        <v>667</v>
      </c>
      <c r="L2039" t="s">
        <v>874</v>
      </c>
      <c r="N2039" t="s">
        <v>6745</v>
      </c>
      <c r="O2039" t="s">
        <v>6746</v>
      </c>
      <c r="P2039" t="s">
        <v>6747</v>
      </c>
      <c r="Q2039" t="s">
        <v>5350</v>
      </c>
      <c r="R2039">
        <v>4000</v>
      </c>
      <c r="S2039">
        <v>4000</v>
      </c>
      <c r="T2039">
        <v>4003</v>
      </c>
      <c r="U2039">
        <v>25</v>
      </c>
      <c r="V2039">
        <v>25</v>
      </c>
      <c r="W2039">
        <v>21</v>
      </c>
      <c r="Y2039" t="s">
        <v>6748</v>
      </c>
      <c r="Z2039" t="s">
        <v>607</v>
      </c>
      <c r="AA2039">
        <v>1E-4</v>
      </c>
      <c r="AB2039">
        <v>2.0999999999999999E-3</v>
      </c>
      <c r="AC2039">
        <v>2.58E-2</v>
      </c>
      <c r="AD2039">
        <v>1.1599999999999999E-2</v>
      </c>
      <c r="AE2039">
        <v>0.82179999999999997</v>
      </c>
      <c r="AF2039">
        <v>8.09E-2</v>
      </c>
      <c r="AG2039">
        <v>3.2099999999999997E-2</v>
      </c>
      <c r="AH2039">
        <v>5.4000000000000003E-3</v>
      </c>
      <c r="AI2039">
        <v>9.5999999999999992E-3</v>
      </c>
      <c r="AJ2039">
        <v>3.0000000000000001E-3</v>
      </c>
      <c r="AK2039">
        <v>3.0000000000000001E-3</v>
      </c>
      <c r="AL2039">
        <v>1.48E-3</v>
      </c>
      <c r="AM2039">
        <v>2.9999999999999997E-4</v>
      </c>
      <c r="AN2039">
        <v>4.6000000000000001E-4</v>
      </c>
      <c r="AO2039">
        <v>0</v>
      </c>
      <c r="AP2039">
        <v>0</v>
      </c>
      <c r="AQ2039" t="s">
        <v>606</v>
      </c>
      <c r="AR2039" t="s">
        <v>606</v>
      </c>
      <c r="AS2039" t="s">
        <v>606</v>
      </c>
      <c r="AT2039" t="s">
        <v>606</v>
      </c>
      <c r="AU2039" t="s">
        <v>606</v>
      </c>
      <c r="BK2039">
        <v>1.7000000000000001E-4</v>
      </c>
      <c r="BL2039">
        <v>5.0000000000000002E-5</v>
      </c>
      <c r="BM2039">
        <v>9.0000000000000006E-5</v>
      </c>
      <c r="BN2039">
        <v>0</v>
      </c>
      <c r="BO2039">
        <v>0</v>
      </c>
      <c r="BP2039">
        <v>0</v>
      </c>
      <c r="BQ2039">
        <v>0</v>
      </c>
      <c r="BR2039">
        <v>1.07E-3</v>
      </c>
      <c r="BS2039">
        <v>3.3E-4</v>
      </c>
      <c r="BT2039">
        <v>4.0000000000000002E-4</v>
      </c>
      <c r="BU2039">
        <v>2.5000000000000001E-4</v>
      </c>
      <c r="BV2039">
        <v>0.70399999999999996</v>
      </c>
      <c r="BW2039">
        <v>0.86282239999999999</v>
      </c>
      <c r="BX2039">
        <v>20.3</v>
      </c>
      <c r="BY2039">
        <v>4703</v>
      </c>
      <c r="BZ2039">
        <v>217.1</v>
      </c>
      <c r="CB2039">
        <v>93.7</v>
      </c>
      <c r="CC2039">
        <v>3.2352179539999999</v>
      </c>
      <c r="CD2039">
        <v>3.2324680190000001</v>
      </c>
      <c r="CE2039">
        <v>187.03</v>
      </c>
      <c r="CF2039" t="s">
        <v>673</v>
      </c>
      <c r="CG2039">
        <v>11600</v>
      </c>
      <c r="CH2039" t="s">
        <v>674</v>
      </c>
      <c r="CI2039" t="s">
        <v>157</v>
      </c>
      <c r="CJ2039" t="s">
        <v>675</v>
      </c>
      <c r="CW2039" t="s">
        <v>6749</v>
      </c>
      <c r="CX2039">
        <v>11000</v>
      </c>
      <c r="CY2039" t="s">
        <v>677</v>
      </c>
      <c r="DB2039" t="s">
        <v>1634</v>
      </c>
    </row>
    <row r="2040" spans="1:106" hidden="1">
      <c r="B2040">
        <v>86080</v>
      </c>
      <c r="C2040" t="s">
        <v>6750</v>
      </c>
      <c r="D2040" t="s">
        <v>6743</v>
      </c>
      <c r="E2040" t="s">
        <v>3163</v>
      </c>
      <c r="F2040" t="s">
        <v>594</v>
      </c>
      <c r="G2040" t="s">
        <v>6751</v>
      </c>
      <c r="H2040">
        <v>21024</v>
      </c>
      <c r="I2040" t="s">
        <v>597</v>
      </c>
      <c r="J2040" t="s">
        <v>4109</v>
      </c>
      <c r="K2040">
        <v>170</v>
      </c>
      <c r="L2040" t="s">
        <v>6210</v>
      </c>
      <c r="M2040" t="s">
        <v>3762</v>
      </c>
      <c r="N2040" t="s">
        <v>6752</v>
      </c>
      <c r="O2040" t="s">
        <v>6753</v>
      </c>
      <c r="P2040" t="s">
        <v>6754</v>
      </c>
      <c r="Q2040" t="s">
        <v>642</v>
      </c>
      <c r="R2040">
        <v>230</v>
      </c>
      <c r="S2040">
        <v>230</v>
      </c>
      <c r="T2040">
        <v>231</v>
      </c>
      <c r="U2040">
        <v>1</v>
      </c>
      <c r="V2040">
        <v>1</v>
      </c>
      <c r="W2040">
        <v>20</v>
      </c>
      <c r="Z2040" t="s">
        <v>607</v>
      </c>
      <c r="AA2040">
        <v>1E-4</v>
      </c>
      <c r="AB2040">
        <v>2.8E-3</v>
      </c>
      <c r="AC2040">
        <v>2.6700000000000002E-2</v>
      </c>
      <c r="AD2040">
        <v>4.3700000000000003E-2</v>
      </c>
      <c r="AE2040">
        <v>0.84319999999999995</v>
      </c>
      <c r="AF2040">
        <v>4.7399999999999998E-2</v>
      </c>
      <c r="AG2040">
        <v>1.8700000000000001E-2</v>
      </c>
      <c r="AH2040">
        <v>3.2000000000000002E-3</v>
      </c>
      <c r="AI2040">
        <v>6.1999999999999998E-3</v>
      </c>
      <c r="AJ2040">
        <v>1.8E-3</v>
      </c>
      <c r="AK2040">
        <v>2.3999999999999998E-3</v>
      </c>
      <c r="AL2040">
        <v>1.9E-3</v>
      </c>
      <c r="AM2040">
        <v>1.9E-3</v>
      </c>
      <c r="BV2040">
        <v>0.68300000000000005</v>
      </c>
      <c r="BW2040">
        <v>0.83708479999999996</v>
      </c>
      <c r="BX2040">
        <v>19.7</v>
      </c>
      <c r="BY2040">
        <v>4847.6000000000004</v>
      </c>
      <c r="BZ2040">
        <v>214.9</v>
      </c>
      <c r="CB2040">
        <v>95</v>
      </c>
      <c r="CC2040">
        <v>3.2801035820000002</v>
      </c>
      <c r="CD2040">
        <v>3.2773154940000002</v>
      </c>
      <c r="CE2040">
        <v>195</v>
      </c>
      <c r="CF2040" t="s">
        <v>673</v>
      </c>
      <c r="CG2040">
        <v>43700</v>
      </c>
      <c r="CH2040" t="s">
        <v>5924</v>
      </c>
      <c r="CJ2040" t="s">
        <v>3772</v>
      </c>
      <c r="CL2040">
        <v>1458</v>
      </c>
      <c r="CM2040">
        <v>1462</v>
      </c>
      <c r="CU2040">
        <v>653.79999999999995</v>
      </c>
      <c r="CV2040">
        <v>649.79999999999995</v>
      </c>
      <c r="CW2040" t="s">
        <v>6755</v>
      </c>
      <c r="CX2040">
        <v>33600</v>
      </c>
      <c r="CY2040" t="s">
        <v>677</v>
      </c>
      <c r="DB2040" t="s">
        <v>6756</v>
      </c>
    </row>
    <row r="2041" spans="1:106" hidden="1">
      <c r="B2041">
        <v>52458</v>
      </c>
      <c r="C2041" t="s">
        <v>6757</v>
      </c>
      <c r="D2041" t="s">
        <v>6743</v>
      </c>
      <c r="E2041" t="s">
        <v>3163</v>
      </c>
      <c r="F2041" t="s">
        <v>594</v>
      </c>
      <c r="G2041" t="s">
        <v>6758</v>
      </c>
      <c r="H2041">
        <v>18022</v>
      </c>
      <c r="I2041" t="s">
        <v>597</v>
      </c>
      <c r="J2041" t="s">
        <v>5465</v>
      </c>
      <c r="K2041">
        <v>194</v>
      </c>
      <c r="L2041" t="s">
        <v>3028</v>
      </c>
      <c r="M2041" t="s">
        <v>5466</v>
      </c>
      <c r="N2041" t="s">
        <v>6752</v>
      </c>
      <c r="O2041" t="s">
        <v>6753</v>
      </c>
      <c r="P2041" t="s">
        <v>6759</v>
      </c>
      <c r="Q2041" t="s">
        <v>642</v>
      </c>
      <c r="R2041">
        <v>750</v>
      </c>
      <c r="S2041">
        <v>750</v>
      </c>
      <c r="T2041">
        <v>872</v>
      </c>
      <c r="U2041">
        <v>17</v>
      </c>
      <c r="V2041">
        <v>17</v>
      </c>
      <c r="W2041">
        <v>20</v>
      </c>
      <c r="Z2041">
        <v>1E-4</v>
      </c>
      <c r="AA2041">
        <v>2.9999999999999997E-4</v>
      </c>
      <c r="AB2041">
        <v>5.7999999999999996E-3</v>
      </c>
      <c r="AC2041">
        <v>8.2000000000000007E-3</v>
      </c>
      <c r="AD2041">
        <v>3.3999999999999998E-3</v>
      </c>
      <c r="AE2041">
        <v>0.93759999999999999</v>
      </c>
      <c r="AF2041">
        <v>2.9899999999999999E-2</v>
      </c>
      <c r="AG2041">
        <v>8.8000000000000005E-3</v>
      </c>
      <c r="AH2041">
        <v>1.6000000000000001E-3</v>
      </c>
      <c r="AI2041">
        <v>2.3E-3</v>
      </c>
      <c r="AJ2041">
        <v>5.0000000000000001E-4</v>
      </c>
      <c r="AK2041">
        <v>5.9999999999999995E-4</v>
      </c>
      <c r="AL2041">
        <v>4.0000000000000002E-4</v>
      </c>
      <c r="AM2041">
        <v>5.0000000000000001E-4</v>
      </c>
      <c r="BV2041">
        <v>0.60099999999999998</v>
      </c>
      <c r="BW2041">
        <v>0.73658559999999995</v>
      </c>
      <c r="BX2041">
        <v>17.399999999999999</v>
      </c>
      <c r="BY2041">
        <v>4626.5</v>
      </c>
      <c r="BZ2041">
        <v>198.3</v>
      </c>
      <c r="CB2041">
        <v>95</v>
      </c>
      <c r="CC2041">
        <v>3.2801035820000002</v>
      </c>
      <c r="CD2041">
        <v>3.2773154940000002</v>
      </c>
      <c r="CE2041">
        <v>195</v>
      </c>
      <c r="CF2041" t="s">
        <v>673</v>
      </c>
      <c r="CG2041">
        <v>3400</v>
      </c>
      <c r="CH2041" t="s">
        <v>5965</v>
      </c>
      <c r="CJ2041" t="s">
        <v>3794</v>
      </c>
      <c r="CL2041">
        <v>1124.5</v>
      </c>
      <c r="CM2041">
        <v>1914</v>
      </c>
      <c r="CU2041">
        <v>624.20000000000005</v>
      </c>
      <c r="CV2041">
        <v>620.20000000000005</v>
      </c>
      <c r="CW2041" t="s">
        <v>6755</v>
      </c>
      <c r="CX2041">
        <v>2200</v>
      </c>
      <c r="CY2041" t="s">
        <v>677</v>
      </c>
      <c r="DB2041" t="s">
        <v>6756</v>
      </c>
    </row>
    <row r="2042" spans="1:106" hidden="1">
      <c r="A2042" t="str">
        <f t="shared" ref="A2042:A2047" si="28">2&amp;J2042</f>
        <v>200/D-093-K/094-A-11/00</v>
      </c>
      <c r="B2042">
        <v>52717</v>
      </c>
      <c r="C2042" t="s">
        <v>6760</v>
      </c>
      <c r="D2042" t="s">
        <v>6743</v>
      </c>
      <c r="E2042" t="s">
        <v>3163</v>
      </c>
      <c r="F2042" t="s">
        <v>594</v>
      </c>
      <c r="G2042" t="s">
        <v>6761</v>
      </c>
      <c r="H2042">
        <v>19591</v>
      </c>
      <c r="I2042" t="s">
        <v>616</v>
      </c>
      <c r="J2042" t="s">
        <v>667</v>
      </c>
      <c r="L2042" t="s">
        <v>874</v>
      </c>
      <c r="N2042" t="s">
        <v>6762</v>
      </c>
      <c r="O2042" t="s">
        <v>6763</v>
      </c>
      <c r="P2042" t="s">
        <v>6764</v>
      </c>
      <c r="Q2042" t="s">
        <v>5350</v>
      </c>
      <c r="R2042">
        <v>3900</v>
      </c>
      <c r="S2042">
        <v>3900</v>
      </c>
      <c r="T2042">
        <v>3775</v>
      </c>
      <c r="U2042">
        <v>26</v>
      </c>
      <c r="V2042">
        <v>26</v>
      </c>
      <c r="W2042">
        <v>20</v>
      </c>
      <c r="Y2042" t="s">
        <v>6765</v>
      </c>
      <c r="Z2042" t="s">
        <v>607</v>
      </c>
      <c r="AA2042">
        <v>1E-4</v>
      </c>
      <c r="AB2042">
        <v>2E-3</v>
      </c>
      <c r="AC2042">
        <v>2.64E-2</v>
      </c>
      <c r="AD2042">
        <v>1.3899999999999999E-2</v>
      </c>
      <c r="AE2042">
        <v>0.81630000000000003</v>
      </c>
      <c r="AF2042">
        <v>8.1199999999999994E-2</v>
      </c>
      <c r="AG2042">
        <v>3.3000000000000002E-2</v>
      </c>
      <c r="AH2042">
        <v>5.4000000000000003E-3</v>
      </c>
      <c r="AI2042">
        <v>1.0200000000000001E-2</v>
      </c>
      <c r="AJ2042">
        <v>3.2000000000000002E-3</v>
      </c>
      <c r="AK2042">
        <v>3.2000000000000002E-3</v>
      </c>
      <c r="AL2042">
        <v>1.64E-3</v>
      </c>
      <c r="AM2042">
        <v>3.1E-4</v>
      </c>
      <c r="AN2042">
        <v>7.2000000000000005E-4</v>
      </c>
      <c r="AO2042">
        <v>0</v>
      </c>
      <c r="AP2042">
        <v>0</v>
      </c>
      <c r="AQ2042" t="s">
        <v>607</v>
      </c>
      <c r="AR2042" t="s">
        <v>606</v>
      </c>
      <c r="AS2042" t="s">
        <v>606</v>
      </c>
      <c r="AT2042" t="s">
        <v>606</v>
      </c>
      <c r="AU2042" t="s">
        <v>606</v>
      </c>
      <c r="BK2042">
        <v>1.6000000000000001E-4</v>
      </c>
      <c r="BL2042">
        <v>6.0000000000000002E-5</v>
      </c>
      <c r="BM2042">
        <v>1.1E-4</v>
      </c>
      <c r="BN2042">
        <v>0</v>
      </c>
      <c r="BO2042">
        <v>0</v>
      </c>
      <c r="BP2042">
        <v>0</v>
      </c>
      <c r="BQ2042">
        <v>0</v>
      </c>
      <c r="BR2042">
        <v>1.1000000000000001E-3</v>
      </c>
      <c r="BS2042">
        <v>3.3E-4</v>
      </c>
      <c r="BT2042">
        <v>4.0000000000000002E-4</v>
      </c>
      <c r="BU2042">
        <v>2.7E-4</v>
      </c>
      <c r="BV2042">
        <v>0.71</v>
      </c>
      <c r="BW2042">
        <v>0.87017599999999995</v>
      </c>
      <c r="BX2042">
        <v>20.5</v>
      </c>
      <c r="BY2042">
        <v>4713.2</v>
      </c>
      <c r="BZ2042">
        <v>218.2</v>
      </c>
      <c r="CB2042">
        <v>94.3</v>
      </c>
      <c r="CC2042">
        <v>3.255934398</v>
      </c>
      <c r="CD2042">
        <v>3.2531668539999998</v>
      </c>
      <c r="CE2042">
        <v>188.36</v>
      </c>
      <c r="CF2042" t="s">
        <v>673</v>
      </c>
      <c r="CG2042">
        <v>13900</v>
      </c>
      <c r="CH2042" t="s">
        <v>674</v>
      </c>
      <c r="CI2042" t="s">
        <v>157</v>
      </c>
      <c r="CJ2042" t="s">
        <v>675</v>
      </c>
      <c r="CW2042" t="s">
        <v>6766</v>
      </c>
      <c r="CX2042">
        <v>11800</v>
      </c>
      <c r="CY2042" t="s">
        <v>677</v>
      </c>
      <c r="DB2042" t="s">
        <v>6756</v>
      </c>
    </row>
    <row r="2043" spans="1:106" hidden="1">
      <c r="A2043" t="str">
        <f t="shared" si="28"/>
        <v>200/D-093-K/094-A-11/00</v>
      </c>
      <c r="B2043">
        <v>52717</v>
      </c>
      <c r="C2043" t="s">
        <v>6760</v>
      </c>
      <c r="D2043" t="s">
        <v>6743</v>
      </c>
      <c r="E2043" t="s">
        <v>3163</v>
      </c>
      <c r="F2043" t="s">
        <v>594</v>
      </c>
      <c r="G2043" t="s">
        <v>6767</v>
      </c>
      <c r="H2043">
        <v>7283</v>
      </c>
      <c r="I2043" t="s">
        <v>616</v>
      </c>
      <c r="J2043" t="s">
        <v>667</v>
      </c>
      <c r="L2043" t="s">
        <v>874</v>
      </c>
      <c r="N2043" t="s">
        <v>6768</v>
      </c>
      <c r="O2043" t="s">
        <v>6764</v>
      </c>
      <c r="P2043" t="s">
        <v>6769</v>
      </c>
      <c r="Q2043" t="s">
        <v>5350</v>
      </c>
      <c r="R2043">
        <v>4000</v>
      </c>
      <c r="S2043">
        <v>4000</v>
      </c>
      <c r="T2043">
        <v>3620</v>
      </c>
      <c r="U2043">
        <v>28</v>
      </c>
      <c r="V2043">
        <v>28</v>
      </c>
      <c r="W2043">
        <v>20</v>
      </c>
      <c r="Y2043" t="s">
        <v>6722</v>
      </c>
      <c r="Z2043" t="s">
        <v>607</v>
      </c>
      <c r="AA2043">
        <v>1E-4</v>
      </c>
      <c r="AB2043">
        <v>2.3E-3</v>
      </c>
      <c r="AC2043">
        <v>2.5399999999999999E-2</v>
      </c>
      <c r="AD2043">
        <v>1.21E-2</v>
      </c>
      <c r="AE2043">
        <v>0.81389999999999996</v>
      </c>
      <c r="AF2043">
        <v>8.3199999999999996E-2</v>
      </c>
      <c r="AG2043">
        <v>3.5099999999999999E-2</v>
      </c>
      <c r="AH2043">
        <v>6.1000000000000004E-3</v>
      </c>
      <c r="AI2043">
        <v>1.0800000000000001E-2</v>
      </c>
      <c r="AJ2043">
        <v>3.3E-3</v>
      </c>
      <c r="AK2043">
        <v>3.3E-3</v>
      </c>
      <c r="AL2043">
        <v>1.42E-3</v>
      </c>
      <c r="AM2043">
        <v>2.5000000000000001E-4</v>
      </c>
      <c r="AN2043">
        <v>4.2999999999999999E-4</v>
      </c>
      <c r="AO2043">
        <v>0</v>
      </c>
      <c r="AP2043">
        <v>0</v>
      </c>
      <c r="AQ2043" t="s">
        <v>606</v>
      </c>
      <c r="AR2043" t="s">
        <v>607</v>
      </c>
      <c r="AS2043" t="s">
        <v>607</v>
      </c>
      <c r="AT2043" t="s">
        <v>606</v>
      </c>
      <c r="AU2043" t="s">
        <v>606</v>
      </c>
      <c r="BK2043">
        <v>1.7000000000000001E-4</v>
      </c>
      <c r="BL2043">
        <v>6.0000000000000002E-5</v>
      </c>
      <c r="BM2043">
        <v>1.2E-4</v>
      </c>
      <c r="BN2043">
        <v>0</v>
      </c>
      <c r="BO2043">
        <v>0</v>
      </c>
      <c r="BP2043">
        <v>0</v>
      </c>
      <c r="BQ2043">
        <v>0</v>
      </c>
      <c r="BR2043">
        <v>1.0200000000000001E-3</v>
      </c>
      <c r="BS2043">
        <v>3.1E-4</v>
      </c>
      <c r="BT2043">
        <v>3.6999999999999999E-4</v>
      </c>
      <c r="BU2043">
        <v>2.5000000000000001E-4</v>
      </c>
      <c r="BV2043">
        <v>0.71199999999999997</v>
      </c>
      <c r="BW2043">
        <v>0.87262720000000005</v>
      </c>
      <c r="BX2043">
        <v>20.6</v>
      </c>
      <c r="BY2043">
        <v>4701</v>
      </c>
      <c r="BZ2043">
        <v>218.5</v>
      </c>
      <c r="CB2043">
        <v>93.8</v>
      </c>
      <c r="CC2043">
        <v>3.2386706950000002</v>
      </c>
      <c r="CD2043">
        <v>3.235917825</v>
      </c>
      <c r="CE2043">
        <v>186.99</v>
      </c>
      <c r="CF2043" t="s">
        <v>673</v>
      </c>
      <c r="CG2043">
        <v>12100</v>
      </c>
      <c r="CH2043" t="s">
        <v>674</v>
      </c>
      <c r="CI2043" t="s">
        <v>157</v>
      </c>
      <c r="CJ2043" t="s">
        <v>675</v>
      </c>
      <c r="CW2043" t="s">
        <v>6770</v>
      </c>
      <c r="CX2043">
        <v>9600</v>
      </c>
      <c r="CY2043" t="s">
        <v>677</v>
      </c>
      <c r="DB2043" t="s">
        <v>1634</v>
      </c>
    </row>
    <row r="2044" spans="1:106" hidden="1">
      <c r="A2044" t="str">
        <f t="shared" si="28"/>
        <v>200/D-093-K/094-A-11/00</v>
      </c>
      <c r="B2044">
        <v>52717</v>
      </c>
      <c r="C2044" t="s">
        <v>6760</v>
      </c>
      <c r="D2044" t="s">
        <v>6743</v>
      </c>
      <c r="E2044" t="s">
        <v>3163</v>
      </c>
      <c r="F2044" t="s">
        <v>594</v>
      </c>
      <c r="G2044" t="s">
        <v>6771</v>
      </c>
      <c r="H2044">
        <v>18568</v>
      </c>
      <c r="I2044" t="s">
        <v>616</v>
      </c>
      <c r="J2044" t="s">
        <v>667</v>
      </c>
      <c r="L2044" t="s">
        <v>874</v>
      </c>
      <c r="N2044" t="s">
        <v>6772</v>
      </c>
      <c r="O2044" t="s">
        <v>6773</v>
      </c>
      <c r="P2044" t="s">
        <v>6774</v>
      </c>
      <c r="Q2044" t="s">
        <v>5350</v>
      </c>
      <c r="R2044">
        <v>4100</v>
      </c>
      <c r="S2044">
        <v>4100</v>
      </c>
      <c r="T2044">
        <v>3690</v>
      </c>
      <c r="U2044">
        <v>27</v>
      </c>
      <c r="V2044">
        <v>27</v>
      </c>
      <c r="W2044">
        <v>20</v>
      </c>
      <c r="Y2044" t="s">
        <v>6775</v>
      </c>
      <c r="Z2044" t="s">
        <v>607</v>
      </c>
      <c r="AA2044">
        <v>1E-4</v>
      </c>
      <c r="AB2044">
        <v>2.3E-3</v>
      </c>
      <c r="AC2044">
        <v>2.53E-2</v>
      </c>
      <c r="AD2044">
        <v>1.18E-2</v>
      </c>
      <c r="AE2044">
        <v>0.81520000000000004</v>
      </c>
      <c r="AF2044">
        <v>8.3299999999999999E-2</v>
      </c>
      <c r="AG2044">
        <v>3.5200000000000002E-2</v>
      </c>
      <c r="AH2044">
        <v>5.8999999999999999E-3</v>
      </c>
      <c r="AI2044">
        <v>1.0500000000000001E-2</v>
      </c>
      <c r="AJ2044">
        <v>3.0000000000000001E-3</v>
      </c>
      <c r="AK2044">
        <v>2.8999999999999998E-3</v>
      </c>
      <c r="AL2044">
        <v>1.31E-3</v>
      </c>
      <c r="AM2044">
        <v>3.8000000000000002E-4</v>
      </c>
      <c r="AN2044">
        <v>5.9000000000000003E-4</v>
      </c>
      <c r="AO2044">
        <v>0</v>
      </c>
      <c r="AP2044">
        <v>0</v>
      </c>
      <c r="AQ2044" t="s">
        <v>606</v>
      </c>
      <c r="AR2044" t="s">
        <v>607</v>
      </c>
      <c r="AS2044" t="s">
        <v>607</v>
      </c>
      <c r="AT2044" t="s">
        <v>606</v>
      </c>
      <c r="AU2044" t="s">
        <v>606</v>
      </c>
      <c r="BK2044">
        <v>1.7000000000000001E-4</v>
      </c>
      <c r="BL2044">
        <v>5.0000000000000002E-5</v>
      </c>
      <c r="BM2044">
        <v>1.2E-4</v>
      </c>
      <c r="BN2044">
        <v>0</v>
      </c>
      <c r="BO2044">
        <v>0</v>
      </c>
      <c r="BP2044">
        <v>0</v>
      </c>
      <c r="BQ2044">
        <v>0</v>
      </c>
      <c r="BR2044">
        <v>9.3999999999999997E-4</v>
      </c>
      <c r="BS2044">
        <v>2.9E-4</v>
      </c>
      <c r="BT2044">
        <v>3.6000000000000002E-4</v>
      </c>
      <c r="BU2044">
        <v>2.9E-4</v>
      </c>
      <c r="BV2044">
        <v>0.71</v>
      </c>
      <c r="BW2044">
        <v>0.87017599999999995</v>
      </c>
      <c r="BX2044">
        <v>20.5</v>
      </c>
      <c r="BY2044">
        <v>4700.8</v>
      </c>
      <c r="BZ2044">
        <v>218.2</v>
      </c>
      <c r="CB2044">
        <v>95.1</v>
      </c>
      <c r="CC2044">
        <v>3.283556323</v>
      </c>
      <c r="CD2044">
        <v>3.2807653000000001</v>
      </c>
      <c r="CE2044">
        <v>189.85</v>
      </c>
      <c r="CF2044" t="s">
        <v>673</v>
      </c>
      <c r="CG2044">
        <v>11800</v>
      </c>
      <c r="CH2044" t="s">
        <v>674</v>
      </c>
      <c r="CI2044" t="s">
        <v>157</v>
      </c>
      <c r="CJ2044" t="s">
        <v>675</v>
      </c>
      <c r="CW2044" t="s">
        <v>6776</v>
      </c>
      <c r="CX2044">
        <v>9600</v>
      </c>
      <c r="CY2044" t="s">
        <v>677</v>
      </c>
      <c r="DB2044" t="s">
        <v>1634</v>
      </c>
    </row>
    <row r="2045" spans="1:106" hidden="1">
      <c r="A2045" t="str">
        <f t="shared" si="28"/>
        <v>200/D-093-K/094-A-11/00</v>
      </c>
      <c r="B2045">
        <v>52717</v>
      </c>
      <c r="C2045" t="s">
        <v>6760</v>
      </c>
      <c r="D2045" t="s">
        <v>6743</v>
      </c>
      <c r="E2045" t="s">
        <v>3163</v>
      </c>
      <c r="F2045" t="s">
        <v>594</v>
      </c>
      <c r="G2045" t="s">
        <v>6777</v>
      </c>
      <c r="H2045">
        <v>19624</v>
      </c>
      <c r="I2045" t="s">
        <v>616</v>
      </c>
      <c r="J2045" t="s">
        <v>667</v>
      </c>
      <c r="L2045" t="s">
        <v>874</v>
      </c>
      <c r="N2045" t="s">
        <v>6778</v>
      </c>
      <c r="O2045" t="s">
        <v>6779</v>
      </c>
      <c r="P2045" t="s">
        <v>6780</v>
      </c>
      <c r="Q2045" t="s">
        <v>5350</v>
      </c>
      <c r="R2045">
        <v>3200</v>
      </c>
      <c r="S2045">
        <v>3200</v>
      </c>
      <c r="T2045">
        <v>3875</v>
      </c>
      <c r="U2045">
        <v>23</v>
      </c>
      <c r="V2045">
        <v>23</v>
      </c>
      <c r="W2045">
        <v>20</v>
      </c>
      <c r="Y2045" t="s">
        <v>6713</v>
      </c>
      <c r="Z2045" t="s">
        <v>607</v>
      </c>
      <c r="AA2045">
        <v>1E-4</v>
      </c>
      <c r="AB2045">
        <v>2.2000000000000001E-3</v>
      </c>
      <c r="AC2045">
        <v>2.5499999999999998E-2</v>
      </c>
      <c r="AD2045">
        <v>1.1900000000000001E-2</v>
      </c>
      <c r="AE2045">
        <v>0.82299999999999995</v>
      </c>
      <c r="AF2045">
        <v>8.2199999999999995E-2</v>
      </c>
      <c r="AG2045">
        <v>3.27E-2</v>
      </c>
      <c r="AH2045">
        <v>4.8999999999999998E-3</v>
      </c>
      <c r="AI2045">
        <v>8.8000000000000005E-3</v>
      </c>
      <c r="AJ2045">
        <v>2.5999999999999999E-3</v>
      </c>
      <c r="AK2045">
        <v>2.5999999999999999E-3</v>
      </c>
      <c r="AL2045">
        <v>1E-3</v>
      </c>
      <c r="AM2045">
        <v>1.7000000000000001E-4</v>
      </c>
      <c r="AN2045">
        <v>4.8999999999999998E-4</v>
      </c>
      <c r="AO2045">
        <v>9.0000000000000006E-5</v>
      </c>
      <c r="AP2045">
        <v>0</v>
      </c>
      <c r="AQ2045" t="s">
        <v>606</v>
      </c>
      <c r="AR2045" t="s">
        <v>606</v>
      </c>
      <c r="AS2045" t="s">
        <v>606</v>
      </c>
      <c r="AT2045" t="s">
        <v>606</v>
      </c>
      <c r="AU2045" t="s">
        <v>607</v>
      </c>
      <c r="BK2045">
        <v>1.1E-4</v>
      </c>
      <c r="BL2045">
        <v>4.0000000000000003E-5</v>
      </c>
      <c r="BM2045">
        <v>6.9999999999999994E-5</v>
      </c>
      <c r="BN2045">
        <v>0</v>
      </c>
      <c r="BO2045">
        <v>0</v>
      </c>
      <c r="BP2045">
        <v>1.0000000000000001E-5</v>
      </c>
      <c r="BQ2045">
        <v>0</v>
      </c>
      <c r="BR2045">
        <v>7.6000000000000004E-4</v>
      </c>
      <c r="BS2045">
        <v>2.3000000000000001E-4</v>
      </c>
      <c r="BT2045">
        <v>2.9E-4</v>
      </c>
      <c r="BU2045">
        <v>2.4000000000000001E-4</v>
      </c>
      <c r="BV2045">
        <v>0.7</v>
      </c>
      <c r="BW2045">
        <v>0.85792000000000002</v>
      </c>
      <c r="BX2045">
        <v>20.2</v>
      </c>
      <c r="BY2045">
        <v>4706.6000000000004</v>
      </c>
      <c r="BZ2045">
        <v>216.6</v>
      </c>
      <c r="CB2045">
        <v>96.4</v>
      </c>
      <c r="CC2045">
        <v>3.3284419509999998</v>
      </c>
      <c r="CD2045">
        <v>3.3256127750000002</v>
      </c>
      <c r="CE2045">
        <v>193.03</v>
      </c>
      <c r="CF2045" t="s">
        <v>673</v>
      </c>
      <c r="CG2045">
        <v>11900</v>
      </c>
      <c r="CH2045" t="s">
        <v>674</v>
      </c>
      <c r="CI2045" t="s">
        <v>157</v>
      </c>
      <c r="CJ2045" t="s">
        <v>675</v>
      </c>
      <c r="CW2045" t="s">
        <v>6781</v>
      </c>
      <c r="CX2045">
        <v>10500</v>
      </c>
      <c r="CY2045" t="s">
        <v>677</v>
      </c>
      <c r="DB2045" t="s">
        <v>1634</v>
      </c>
    </row>
    <row r="2046" spans="1:106" hidden="1">
      <c r="A2046" t="str">
        <f t="shared" si="28"/>
        <v>200/D-093-K/094-A-11/00</v>
      </c>
      <c r="B2046">
        <v>52717</v>
      </c>
      <c r="C2046" t="s">
        <v>6760</v>
      </c>
      <c r="D2046" t="s">
        <v>6743</v>
      </c>
      <c r="E2046" t="s">
        <v>3163</v>
      </c>
      <c r="F2046" t="s">
        <v>594</v>
      </c>
      <c r="G2046" t="s">
        <v>6782</v>
      </c>
      <c r="H2046">
        <v>17198</v>
      </c>
      <c r="I2046" t="s">
        <v>616</v>
      </c>
      <c r="J2046" t="s">
        <v>667</v>
      </c>
      <c r="L2046" t="s">
        <v>874</v>
      </c>
      <c r="N2046" t="s">
        <v>6783</v>
      </c>
      <c r="O2046" t="s">
        <v>6784</v>
      </c>
      <c r="P2046" t="s">
        <v>6785</v>
      </c>
      <c r="Q2046" t="s">
        <v>5350</v>
      </c>
      <c r="R2046">
        <v>5800</v>
      </c>
      <c r="S2046">
        <v>5800</v>
      </c>
      <c r="T2046">
        <v>4317</v>
      </c>
      <c r="U2046">
        <v>23</v>
      </c>
      <c r="V2046">
        <v>23</v>
      </c>
      <c r="W2046">
        <v>20</v>
      </c>
      <c r="Y2046" t="s">
        <v>6786</v>
      </c>
      <c r="Z2046" t="s">
        <v>607</v>
      </c>
      <c r="AA2046">
        <v>1E-4</v>
      </c>
      <c r="AB2046">
        <v>2.8E-3</v>
      </c>
      <c r="AC2046">
        <v>2.5899999999999999E-2</v>
      </c>
      <c r="AD2046">
        <v>1.4800000000000001E-2</v>
      </c>
      <c r="AE2046">
        <v>0.81479999999999997</v>
      </c>
      <c r="AF2046">
        <v>8.2299999999999998E-2</v>
      </c>
      <c r="AG2046">
        <v>3.4000000000000002E-2</v>
      </c>
      <c r="AH2046">
        <v>5.7000000000000002E-3</v>
      </c>
      <c r="AI2046">
        <v>1.01E-2</v>
      </c>
      <c r="AJ2046">
        <v>3.0000000000000001E-3</v>
      </c>
      <c r="AK2046">
        <v>2.8999999999999998E-3</v>
      </c>
      <c r="AL2046">
        <v>1.1100000000000001E-3</v>
      </c>
      <c r="AM2046">
        <v>2.2000000000000001E-4</v>
      </c>
      <c r="AN2046">
        <v>4.2999999999999999E-4</v>
      </c>
      <c r="AO2046">
        <v>0</v>
      </c>
      <c r="AP2046">
        <v>0</v>
      </c>
      <c r="AQ2046" t="s">
        <v>606</v>
      </c>
      <c r="AR2046" t="s">
        <v>606</v>
      </c>
      <c r="AS2046" t="s">
        <v>606</v>
      </c>
      <c r="AT2046" t="s">
        <v>606</v>
      </c>
      <c r="AU2046" t="s">
        <v>606</v>
      </c>
      <c r="BK2046">
        <v>1.2E-4</v>
      </c>
      <c r="BL2046">
        <v>5.0000000000000002E-5</v>
      </c>
      <c r="BM2046">
        <v>6.9999999999999994E-5</v>
      </c>
      <c r="BN2046">
        <v>0</v>
      </c>
      <c r="BO2046">
        <v>0</v>
      </c>
      <c r="BP2046">
        <v>0</v>
      </c>
      <c r="BQ2046">
        <v>0</v>
      </c>
      <c r="BR2046">
        <v>8.4000000000000003E-4</v>
      </c>
      <c r="BS2046">
        <v>2.5000000000000001E-4</v>
      </c>
      <c r="BT2046">
        <v>3.1E-4</v>
      </c>
      <c r="BU2046">
        <v>2.0000000000000001E-4</v>
      </c>
      <c r="BV2046">
        <v>0.70799999999999996</v>
      </c>
      <c r="BW2046">
        <v>0.86772479999999996</v>
      </c>
      <c r="BX2046">
        <v>20.399999999999999</v>
      </c>
      <c r="BY2046">
        <v>4716.8999999999996</v>
      </c>
      <c r="BZ2046">
        <v>218</v>
      </c>
      <c r="CB2046">
        <v>94.1</v>
      </c>
      <c r="CC2046">
        <v>3.249028917</v>
      </c>
      <c r="CD2046">
        <v>3.2462672420000001</v>
      </c>
      <c r="CE2046">
        <v>187.86</v>
      </c>
      <c r="CF2046" t="s">
        <v>673</v>
      </c>
      <c r="CG2046">
        <v>14800</v>
      </c>
      <c r="CH2046" t="s">
        <v>674</v>
      </c>
      <c r="CI2046" t="s">
        <v>157</v>
      </c>
      <c r="CJ2046" t="s">
        <v>675</v>
      </c>
      <c r="CW2046" t="s">
        <v>6787</v>
      </c>
      <c r="CX2046">
        <v>9400</v>
      </c>
      <c r="CY2046" t="s">
        <v>677</v>
      </c>
      <c r="DB2046" t="s">
        <v>1634</v>
      </c>
    </row>
    <row r="2047" spans="1:106" hidden="1">
      <c r="A2047" t="str">
        <f t="shared" si="28"/>
        <v>200/D-093-K/094-A-11/00</v>
      </c>
      <c r="B2047">
        <v>52717</v>
      </c>
      <c r="C2047" t="s">
        <v>6760</v>
      </c>
      <c r="D2047" t="s">
        <v>6743</v>
      </c>
      <c r="E2047" t="s">
        <v>3163</v>
      </c>
      <c r="F2047" t="s">
        <v>594</v>
      </c>
      <c r="G2047" t="s">
        <v>6788</v>
      </c>
      <c r="H2047">
        <v>19355</v>
      </c>
      <c r="I2047" t="s">
        <v>616</v>
      </c>
      <c r="J2047" t="s">
        <v>667</v>
      </c>
      <c r="L2047" t="s">
        <v>874</v>
      </c>
      <c r="N2047" t="s">
        <v>6789</v>
      </c>
      <c r="O2047" t="s">
        <v>6790</v>
      </c>
      <c r="P2047" t="s">
        <v>6791</v>
      </c>
      <c r="Q2047" t="s">
        <v>5350</v>
      </c>
      <c r="R2047">
        <v>4600</v>
      </c>
      <c r="S2047">
        <v>4600</v>
      </c>
      <c r="T2047">
        <v>4223</v>
      </c>
      <c r="U2047">
        <v>18</v>
      </c>
      <c r="V2047">
        <v>18</v>
      </c>
      <c r="W2047">
        <v>20</v>
      </c>
      <c r="Y2047" t="s">
        <v>6765</v>
      </c>
      <c r="Z2047" t="s">
        <v>607</v>
      </c>
      <c r="AA2047">
        <v>1E-4</v>
      </c>
      <c r="AB2047">
        <v>2.0999999999999999E-3</v>
      </c>
      <c r="AC2047">
        <v>2.6700000000000002E-2</v>
      </c>
      <c r="AD2047">
        <v>1.4800000000000001E-2</v>
      </c>
      <c r="AE2047">
        <v>0.81469999999999998</v>
      </c>
      <c r="AF2047">
        <v>8.1699999999999995E-2</v>
      </c>
      <c r="AG2047">
        <v>3.3500000000000002E-2</v>
      </c>
      <c r="AH2047">
        <v>5.7999999999999996E-3</v>
      </c>
      <c r="AI2047">
        <v>1.0200000000000001E-2</v>
      </c>
      <c r="AJ2047">
        <v>3.0999999999999999E-3</v>
      </c>
      <c r="AK2047">
        <v>3.0000000000000001E-3</v>
      </c>
      <c r="AL2047">
        <v>1.33E-3</v>
      </c>
      <c r="AM2047">
        <v>2.4000000000000001E-4</v>
      </c>
      <c r="AN2047">
        <v>4.6000000000000001E-4</v>
      </c>
      <c r="AO2047">
        <v>0</v>
      </c>
      <c r="AP2047">
        <v>0</v>
      </c>
      <c r="AQ2047" t="s">
        <v>607</v>
      </c>
      <c r="AR2047" t="s">
        <v>607</v>
      </c>
      <c r="AS2047" t="s">
        <v>607</v>
      </c>
      <c r="AT2047" t="s">
        <v>606</v>
      </c>
      <c r="AU2047" t="s">
        <v>606</v>
      </c>
      <c r="BK2047">
        <v>2.2000000000000001E-4</v>
      </c>
      <c r="BL2047">
        <v>5.0000000000000002E-5</v>
      </c>
      <c r="BM2047">
        <v>1.9000000000000001E-4</v>
      </c>
      <c r="BN2047">
        <v>0</v>
      </c>
      <c r="BO2047">
        <v>0</v>
      </c>
      <c r="BP2047">
        <v>0</v>
      </c>
      <c r="BQ2047">
        <v>0</v>
      </c>
      <c r="BR2047">
        <v>9.2000000000000003E-4</v>
      </c>
      <c r="BS2047">
        <v>2.7999999999999998E-4</v>
      </c>
      <c r="BT2047">
        <v>3.6000000000000002E-4</v>
      </c>
      <c r="BU2047">
        <v>2.5000000000000001E-4</v>
      </c>
      <c r="BV2047">
        <v>0.71</v>
      </c>
      <c r="BW2047">
        <v>0.87017599999999995</v>
      </c>
      <c r="BX2047">
        <v>20.5</v>
      </c>
      <c r="BY2047">
        <v>4718.8</v>
      </c>
      <c r="BZ2047">
        <v>218.4</v>
      </c>
      <c r="CB2047">
        <v>94.3</v>
      </c>
      <c r="CC2047">
        <v>3.255934398</v>
      </c>
      <c r="CD2047">
        <v>3.2531668539999998</v>
      </c>
      <c r="CE2047">
        <v>186.92</v>
      </c>
      <c r="CF2047" t="s">
        <v>673</v>
      </c>
      <c r="CG2047">
        <v>14800</v>
      </c>
      <c r="CH2047" t="s">
        <v>674</v>
      </c>
      <c r="CI2047" t="s">
        <v>157</v>
      </c>
      <c r="CJ2047" t="s">
        <v>675</v>
      </c>
      <c r="CW2047" t="s">
        <v>6792</v>
      </c>
      <c r="CX2047">
        <v>8900</v>
      </c>
      <c r="CY2047" t="s">
        <v>677</v>
      </c>
      <c r="DB2047" t="s">
        <v>1634</v>
      </c>
    </row>
    <row r="2048" spans="1:106" hidden="1">
      <c r="B2048">
        <v>52304</v>
      </c>
      <c r="C2048" t="s">
        <v>6793</v>
      </c>
      <c r="D2048" t="s">
        <v>6743</v>
      </c>
      <c r="E2048" t="s">
        <v>3163</v>
      </c>
      <c r="F2048" t="s">
        <v>594</v>
      </c>
      <c r="G2048" t="s">
        <v>6794</v>
      </c>
      <c r="H2048">
        <v>19474</v>
      </c>
      <c r="I2048" t="s">
        <v>616</v>
      </c>
      <c r="J2048" t="s">
        <v>2922</v>
      </c>
      <c r="L2048" t="s">
        <v>2923</v>
      </c>
      <c r="N2048" t="s">
        <v>6795</v>
      </c>
      <c r="O2048" t="s">
        <v>6796</v>
      </c>
      <c r="P2048" t="s">
        <v>6797</v>
      </c>
      <c r="Q2048" t="s">
        <v>6682</v>
      </c>
      <c r="R2048">
        <v>4400</v>
      </c>
      <c r="S2048">
        <v>4400</v>
      </c>
      <c r="T2048">
        <v>3716</v>
      </c>
      <c r="U2048">
        <v>24</v>
      </c>
      <c r="V2048">
        <v>24</v>
      </c>
      <c r="W2048">
        <v>20</v>
      </c>
      <c r="Z2048" t="s">
        <v>607</v>
      </c>
      <c r="AA2048">
        <v>1E-4</v>
      </c>
      <c r="AB2048">
        <v>2.5999999999999999E-3</v>
      </c>
      <c r="AC2048">
        <v>2.18E-2</v>
      </c>
      <c r="AD2048">
        <v>6.6E-3</v>
      </c>
      <c r="AE2048">
        <v>0.83499999999999996</v>
      </c>
      <c r="AF2048">
        <v>7.7200000000000005E-2</v>
      </c>
      <c r="AG2048">
        <v>3.1099999999999999E-2</v>
      </c>
      <c r="AH2048">
        <v>4.8999999999999998E-3</v>
      </c>
      <c r="AI2048">
        <v>9.4000000000000004E-3</v>
      </c>
      <c r="AJ2048">
        <v>3.0000000000000001E-3</v>
      </c>
      <c r="AK2048">
        <v>3.0999999999999999E-3</v>
      </c>
      <c r="AL2048">
        <v>1.6800000000000001E-3</v>
      </c>
      <c r="AM2048">
        <v>3.1E-4</v>
      </c>
      <c r="AN2048">
        <v>6.8000000000000005E-4</v>
      </c>
      <c r="AO2048">
        <v>0</v>
      </c>
      <c r="AP2048">
        <v>0</v>
      </c>
      <c r="AQ2048" t="s">
        <v>607</v>
      </c>
      <c r="AR2048" t="s">
        <v>606</v>
      </c>
      <c r="AS2048" t="s">
        <v>606</v>
      </c>
      <c r="AT2048" t="s">
        <v>606</v>
      </c>
      <c r="AU2048" t="s">
        <v>606</v>
      </c>
      <c r="BK2048">
        <v>1.6000000000000001E-4</v>
      </c>
      <c r="BL2048">
        <v>6.0000000000000002E-5</v>
      </c>
      <c r="BM2048">
        <v>1E-4</v>
      </c>
      <c r="BN2048">
        <v>0</v>
      </c>
      <c r="BO2048">
        <v>0</v>
      </c>
      <c r="BP2048">
        <v>0</v>
      </c>
      <c r="BQ2048">
        <v>0</v>
      </c>
      <c r="BR2048">
        <v>1.16E-3</v>
      </c>
      <c r="BS2048">
        <v>3.4000000000000002E-4</v>
      </c>
      <c r="BT2048">
        <v>3.8999999999999999E-4</v>
      </c>
      <c r="BU2048">
        <v>3.2000000000000003E-4</v>
      </c>
      <c r="BV2048">
        <v>0.69499999999999995</v>
      </c>
      <c r="BW2048">
        <v>0.85179199999999999</v>
      </c>
      <c r="BX2048">
        <v>20.100000000000001</v>
      </c>
      <c r="BY2048">
        <v>4668</v>
      </c>
      <c r="BZ2048">
        <v>215.2</v>
      </c>
      <c r="CB2048">
        <v>95</v>
      </c>
      <c r="CC2048">
        <v>3.2801035820000002</v>
      </c>
      <c r="CD2048">
        <v>3.2773154940000002</v>
      </c>
      <c r="CE2048">
        <v>190.12</v>
      </c>
      <c r="CF2048" t="s">
        <v>673</v>
      </c>
      <c r="CG2048">
        <v>6600</v>
      </c>
      <c r="CH2048" t="s">
        <v>3130</v>
      </c>
      <c r="CI2048" t="s">
        <v>157</v>
      </c>
      <c r="CJ2048" t="s">
        <v>2928</v>
      </c>
      <c r="CW2048" t="s">
        <v>6798</v>
      </c>
      <c r="CX2048">
        <v>4800</v>
      </c>
      <c r="CY2048" t="s">
        <v>677</v>
      </c>
      <c r="DB2048" t="s">
        <v>1634</v>
      </c>
    </row>
    <row r="2049" spans="1:106" hidden="1">
      <c r="A2049" t="str">
        <f t="shared" ref="A2049:A2050" si="29">2&amp;J2049</f>
        <v>200/D-093-K/094-A-11/00</v>
      </c>
      <c r="B2049">
        <v>52717</v>
      </c>
      <c r="C2049" t="s">
        <v>6760</v>
      </c>
      <c r="D2049" t="s">
        <v>6743</v>
      </c>
      <c r="E2049" t="s">
        <v>3163</v>
      </c>
      <c r="F2049" t="s">
        <v>594</v>
      </c>
      <c r="G2049" t="s">
        <v>6799</v>
      </c>
      <c r="H2049">
        <v>11346</v>
      </c>
      <c r="I2049" t="s">
        <v>616</v>
      </c>
      <c r="J2049" t="s">
        <v>667</v>
      </c>
      <c r="L2049" t="s">
        <v>874</v>
      </c>
      <c r="N2049" t="s">
        <v>6800</v>
      </c>
      <c r="O2049" t="s">
        <v>6801</v>
      </c>
      <c r="P2049" t="s">
        <v>6802</v>
      </c>
      <c r="Q2049" t="s">
        <v>5350</v>
      </c>
      <c r="R2049">
        <v>4800</v>
      </c>
      <c r="S2049">
        <v>4800</v>
      </c>
      <c r="T2049">
        <v>4437</v>
      </c>
      <c r="U2049">
        <v>17</v>
      </c>
      <c r="V2049">
        <v>17</v>
      </c>
      <c r="W2049">
        <v>20</v>
      </c>
      <c r="Z2049" t="s">
        <v>607</v>
      </c>
      <c r="AA2049">
        <v>1E-4</v>
      </c>
      <c r="AB2049">
        <v>2.3999999999999998E-3</v>
      </c>
      <c r="AC2049">
        <v>2.47E-2</v>
      </c>
      <c r="AD2049">
        <v>1.34E-2</v>
      </c>
      <c r="AE2049">
        <v>0.81930000000000003</v>
      </c>
      <c r="AF2049">
        <v>8.2000000000000003E-2</v>
      </c>
      <c r="AG2049">
        <v>3.32E-2</v>
      </c>
      <c r="AH2049">
        <v>5.3E-3</v>
      </c>
      <c r="AI2049">
        <v>9.9000000000000008E-3</v>
      </c>
      <c r="AJ2049">
        <v>2.8999999999999998E-3</v>
      </c>
      <c r="AK2049">
        <v>2.8999999999999998E-3</v>
      </c>
      <c r="AL2049">
        <v>1.34E-3</v>
      </c>
      <c r="AM2049">
        <v>1.3999999999999999E-4</v>
      </c>
      <c r="AN2049">
        <v>4.4000000000000002E-4</v>
      </c>
      <c r="AO2049">
        <v>0</v>
      </c>
      <c r="AP2049">
        <v>0</v>
      </c>
      <c r="AQ2049" t="s">
        <v>606</v>
      </c>
      <c r="AR2049" t="s">
        <v>606</v>
      </c>
      <c r="AS2049" t="s">
        <v>606</v>
      </c>
      <c r="AT2049" t="s">
        <v>606</v>
      </c>
      <c r="AU2049" t="s">
        <v>606</v>
      </c>
      <c r="BK2049">
        <v>1.2999999999999999E-4</v>
      </c>
      <c r="BL2049">
        <v>5.0000000000000002E-5</v>
      </c>
      <c r="BM2049">
        <v>6.0000000000000002E-5</v>
      </c>
      <c r="BN2049">
        <v>0</v>
      </c>
      <c r="BO2049">
        <v>0</v>
      </c>
      <c r="BP2049">
        <v>0</v>
      </c>
      <c r="BQ2049">
        <v>0</v>
      </c>
      <c r="BR2049">
        <v>9.1E-4</v>
      </c>
      <c r="BS2049">
        <v>2.7999999999999998E-4</v>
      </c>
      <c r="BT2049">
        <v>3.5E-4</v>
      </c>
      <c r="BU2049">
        <v>2.0000000000000001E-4</v>
      </c>
      <c r="BV2049">
        <v>0.70399999999999996</v>
      </c>
      <c r="BW2049">
        <v>0.86282239999999999</v>
      </c>
      <c r="BX2049">
        <v>20.3</v>
      </c>
      <c r="BY2049">
        <v>4708.5</v>
      </c>
      <c r="BZ2049">
        <v>217.4</v>
      </c>
      <c r="CB2049">
        <v>92.9</v>
      </c>
      <c r="CC2049">
        <v>3.2075960289999998</v>
      </c>
      <c r="CD2049">
        <v>3.2048695729999999</v>
      </c>
      <c r="CE2049">
        <v>185.59</v>
      </c>
      <c r="CF2049" t="s">
        <v>673</v>
      </c>
      <c r="CG2049">
        <v>13400</v>
      </c>
      <c r="CH2049" t="s">
        <v>674</v>
      </c>
      <c r="CI2049" t="s">
        <v>157</v>
      </c>
      <c r="CJ2049" t="s">
        <v>675</v>
      </c>
      <c r="CW2049" t="s">
        <v>6749</v>
      </c>
      <c r="CX2049">
        <v>11000</v>
      </c>
      <c r="CY2049" t="s">
        <v>677</v>
      </c>
      <c r="DB2049" t="s">
        <v>1634</v>
      </c>
    </row>
    <row r="2050" spans="1:106" hidden="1">
      <c r="A2050" t="str">
        <f t="shared" si="29"/>
        <v>200/D-093-K/094-A-11/00</v>
      </c>
      <c r="B2050">
        <v>52717</v>
      </c>
      <c r="C2050" t="s">
        <v>6760</v>
      </c>
      <c r="D2050" t="s">
        <v>6743</v>
      </c>
      <c r="E2050" t="s">
        <v>3163</v>
      </c>
      <c r="F2050" t="s">
        <v>594</v>
      </c>
      <c r="G2050" t="s">
        <v>6803</v>
      </c>
      <c r="H2050">
        <v>6869</v>
      </c>
      <c r="I2050" t="s">
        <v>616</v>
      </c>
      <c r="J2050" t="s">
        <v>667</v>
      </c>
      <c r="L2050" t="s">
        <v>874</v>
      </c>
      <c r="N2050" t="s">
        <v>6804</v>
      </c>
      <c r="O2050" t="s">
        <v>6805</v>
      </c>
      <c r="P2050" t="s">
        <v>6806</v>
      </c>
      <c r="Q2050" t="s">
        <v>5350</v>
      </c>
      <c r="R2050">
        <v>5100</v>
      </c>
      <c r="S2050">
        <v>5100</v>
      </c>
      <c r="T2050">
        <v>4509</v>
      </c>
      <c r="U2050">
        <v>18</v>
      </c>
      <c r="V2050">
        <v>18</v>
      </c>
      <c r="W2050">
        <v>20</v>
      </c>
      <c r="Y2050" t="s">
        <v>6722</v>
      </c>
      <c r="Z2050" t="s">
        <v>607</v>
      </c>
      <c r="AA2050">
        <v>1E-4</v>
      </c>
      <c r="AB2050">
        <v>2.2000000000000001E-3</v>
      </c>
      <c r="AC2050">
        <v>2.4299999999999999E-2</v>
      </c>
      <c r="AD2050">
        <v>1.0699999999999999E-2</v>
      </c>
      <c r="AE2050">
        <v>0.81720000000000004</v>
      </c>
      <c r="AF2050">
        <v>8.2900000000000001E-2</v>
      </c>
      <c r="AG2050">
        <v>3.4599999999999999E-2</v>
      </c>
      <c r="AH2050">
        <v>5.5999999999999999E-3</v>
      </c>
      <c r="AI2050">
        <v>1.0200000000000001E-2</v>
      </c>
      <c r="AJ2050">
        <v>3.2000000000000002E-3</v>
      </c>
      <c r="AK2050">
        <v>3.2000000000000002E-3</v>
      </c>
      <c r="AL2050">
        <v>1.65E-3</v>
      </c>
      <c r="AM2050">
        <v>3.8000000000000002E-4</v>
      </c>
      <c r="AN2050">
        <v>8.1999999999999998E-4</v>
      </c>
      <c r="AO2050">
        <v>0</v>
      </c>
      <c r="AP2050">
        <v>0</v>
      </c>
      <c r="AQ2050" t="s">
        <v>607</v>
      </c>
      <c r="AR2050" t="s">
        <v>607</v>
      </c>
      <c r="AS2050" t="s">
        <v>607</v>
      </c>
      <c r="AT2050" t="s">
        <v>606</v>
      </c>
      <c r="AU2050" t="s">
        <v>606</v>
      </c>
      <c r="BK2050">
        <v>2.0000000000000001E-4</v>
      </c>
      <c r="BL2050">
        <v>6.0000000000000002E-5</v>
      </c>
      <c r="BM2050">
        <v>1.4999999999999999E-4</v>
      </c>
      <c r="BN2050">
        <v>0</v>
      </c>
      <c r="BO2050">
        <v>0</v>
      </c>
      <c r="BP2050">
        <v>0</v>
      </c>
      <c r="BQ2050">
        <v>0</v>
      </c>
      <c r="BR2050">
        <v>1.1900000000000001E-3</v>
      </c>
      <c r="BS2050">
        <v>3.8999999999999999E-4</v>
      </c>
      <c r="BT2050">
        <v>5.2999999999999998E-4</v>
      </c>
      <c r="BU2050">
        <v>4.2999999999999999E-4</v>
      </c>
      <c r="BV2050">
        <v>0.71099999999999997</v>
      </c>
      <c r="BW2050">
        <v>0.8714016</v>
      </c>
      <c r="BX2050">
        <v>20.5</v>
      </c>
      <c r="BY2050">
        <v>4691.6000000000004</v>
      </c>
      <c r="BZ2050">
        <v>218.2</v>
      </c>
      <c r="CB2050">
        <v>95.6</v>
      </c>
      <c r="CC2050">
        <v>3.3008200259999998</v>
      </c>
      <c r="CD2050">
        <v>3.2980143289999999</v>
      </c>
      <c r="CE2050">
        <v>191.09</v>
      </c>
      <c r="CF2050" t="s">
        <v>673</v>
      </c>
      <c r="CG2050">
        <v>10700</v>
      </c>
      <c r="CH2050" t="s">
        <v>674</v>
      </c>
      <c r="CI2050" t="s">
        <v>157</v>
      </c>
      <c r="CJ2050" t="s">
        <v>675</v>
      </c>
      <c r="CW2050" t="s">
        <v>6807</v>
      </c>
      <c r="CX2050">
        <v>10400</v>
      </c>
      <c r="CY2050" t="s">
        <v>677</v>
      </c>
      <c r="DB2050" t="s">
        <v>1634</v>
      </c>
    </row>
    <row r="2051" spans="1:106" hidden="1">
      <c r="B2051">
        <v>52304</v>
      </c>
      <c r="C2051" t="s">
        <v>6793</v>
      </c>
      <c r="D2051" t="s">
        <v>6743</v>
      </c>
      <c r="E2051" t="s">
        <v>3163</v>
      </c>
      <c r="F2051" t="s">
        <v>594</v>
      </c>
      <c r="G2051" t="s">
        <v>6808</v>
      </c>
      <c r="H2051">
        <v>11444</v>
      </c>
      <c r="I2051" t="s">
        <v>616</v>
      </c>
      <c r="J2051" t="s">
        <v>2922</v>
      </c>
      <c r="L2051" t="s">
        <v>2923</v>
      </c>
      <c r="N2051" t="s">
        <v>6809</v>
      </c>
      <c r="O2051" t="s">
        <v>6810</v>
      </c>
      <c r="P2051" t="s">
        <v>6811</v>
      </c>
      <c r="Q2051" t="s">
        <v>6682</v>
      </c>
      <c r="R2051">
        <v>3600</v>
      </c>
      <c r="S2051">
        <v>3600</v>
      </c>
      <c r="T2051">
        <v>4017</v>
      </c>
      <c r="U2051">
        <v>10</v>
      </c>
      <c r="V2051">
        <v>10</v>
      </c>
      <c r="W2051">
        <v>20</v>
      </c>
      <c r="Y2051" t="s">
        <v>6812</v>
      </c>
      <c r="Z2051" t="s">
        <v>607</v>
      </c>
      <c r="AA2051">
        <v>1E-4</v>
      </c>
      <c r="AB2051">
        <v>2.3E-3</v>
      </c>
      <c r="AC2051">
        <v>2.3699999999999999E-2</v>
      </c>
      <c r="AD2051">
        <v>6.4999999999999997E-3</v>
      </c>
      <c r="AE2051">
        <v>0.8397</v>
      </c>
      <c r="AF2051">
        <v>7.4800000000000005E-2</v>
      </c>
      <c r="AG2051">
        <v>3.0599999999999999E-2</v>
      </c>
      <c r="AH2051">
        <v>5.0000000000000001E-3</v>
      </c>
      <c r="AI2051">
        <v>9.4000000000000004E-3</v>
      </c>
      <c r="AJ2051">
        <v>2.7000000000000001E-3</v>
      </c>
      <c r="AK2051">
        <v>2.5999999999999999E-3</v>
      </c>
      <c r="AL2051">
        <v>9.2000000000000003E-4</v>
      </c>
      <c r="AM2051">
        <v>6.0000000000000002E-5</v>
      </c>
      <c r="AN2051">
        <v>1.2E-4</v>
      </c>
      <c r="AO2051">
        <v>0</v>
      </c>
      <c r="AP2051">
        <v>0</v>
      </c>
      <c r="AQ2051" t="s">
        <v>607</v>
      </c>
      <c r="AR2051" t="s">
        <v>607</v>
      </c>
      <c r="AS2051" t="s">
        <v>607</v>
      </c>
      <c r="AT2051" t="s">
        <v>606</v>
      </c>
      <c r="AU2051" t="s">
        <v>606</v>
      </c>
      <c r="BK2051">
        <v>1E-4</v>
      </c>
      <c r="BL2051">
        <v>5.0000000000000002E-5</v>
      </c>
      <c r="BM2051">
        <v>4.0000000000000003E-5</v>
      </c>
      <c r="BN2051">
        <v>0</v>
      </c>
      <c r="BO2051">
        <v>0</v>
      </c>
      <c r="BP2051">
        <v>0</v>
      </c>
      <c r="BQ2051">
        <v>0</v>
      </c>
      <c r="BR2051">
        <v>7.2999999999999996E-4</v>
      </c>
      <c r="BS2051">
        <v>2.1000000000000001E-4</v>
      </c>
      <c r="BT2051">
        <v>2.3000000000000001E-4</v>
      </c>
      <c r="BU2051">
        <v>1.3999999999999999E-4</v>
      </c>
      <c r="BV2051">
        <v>0.68799999999999994</v>
      </c>
      <c r="BW2051">
        <v>0.84321279999999998</v>
      </c>
      <c r="BX2051">
        <v>19.899999999999999</v>
      </c>
      <c r="BY2051">
        <v>4676.8999999999996</v>
      </c>
      <c r="BZ2051">
        <v>214.1</v>
      </c>
      <c r="CB2051">
        <v>93.1</v>
      </c>
      <c r="CC2051">
        <v>3.2145015109999999</v>
      </c>
      <c r="CD2051">
        <v>3.211769184</v>
      </c>
      <c r="CE2051">
        <v>185.78</v>
      </c>
      <c r="CF2051" t="s">
        <v>673</v>
      </c>
      <c r="CG2051">
        <v>6500</v>
      </c>
      <c r="CH2051" t="s">
        <v>3130</v>
      </c>
      <c r="CI2051" t="s">
        <v>157</v>
      </c>
      <c r="CJ2051" t="s">
        <v>2928</v>
      </c>
      <c r="CW2051" t="s">
        <v>6813</v>
      </c>
      <c r="CX2051">
        <v>4300</v>
      </c>
      <c r="CY2051" t="s">
        <v>677</v>
      </c>
      <c r="DB2051" t="s">
        <v>1634</v>
      </c>
    </row>
    <row r="2052" spans="1:106" hidden="1">
      <c r="A2052" t="str">
        <f>2&amp;J2052</f>
        <v>200/D-093-K/094-A-11/00</v>
      </c>
      <c r="B2052">
        <v>52717</v>
      </c>
      <c r="C2052" t="s">
        <v>6760</v>
      </c>
      <c r="D2052" t="s">
        <v>6743</v>
      </c>
      <c r="E2052" t="s">
        <v>3163</v>
      </c>
      <c r="F2052" t="s">
        <v>594</v>
      </c>
      <c r="G2052" t="s">
        <v>6814</v>
      </c>
      <c r="H2052">
        <v>17055</v>
      </c>
      <c r="I2052" t="s">
        <v>616</v>
      </c>
      <c r="J2052" t="s">
        <v>667</v>
      </c>
      <c r="L2052" t="s">
        <v>874</v>
      </c>
      <c r="N2052" t="s">
        <v>6815</v>
      </c>
      <c r="O2052" t="s">
        <v>6816</v>
      </c>
      <c r="P2052" t="s">
        <v>6817</v>
      </c>
      <c r="Q2052" t="s">
        <v>5350</v>
      </c>
      <c r="R2052">
        <v>4900</v>
      </c>
      <c r="S2052">
        <v>4900</v>
      </c>
      <c r="T2052">
        <v>4046</v>
      </c>
      <c r="U2052">
        <v>21</v>
      </c>
      <c r="V2052">
        <v>21</v>
      </c>
      <c r="W2052">
        <v>20</v>
      </c>
      <c r="Y2052" t="s">
        <v>6818</v>
      </c>
      <c r="Z2052" t="s">
        <v>607</v>
      </c>
      <c r="AA2052">
        <v>1E-4</v>
      </c>
      <c r="AB2052">
        <v>2.7000000000000001E-3</v>
      </c>
      <c r="AC2052">
        <v>2.24E-2</v>
      </c>
      <c r="AD2052">
        <v>6.8999999999999999E-3</v>
      </c>
      <c r="AE2052">
        <v>0.8236</v>
      </c>
      <c r="AF2052">
        <v>8.2199999999999995E-2</v>
      </c>
      <c r="AG2052">
        <v>3.6600000000000001E-2</v>
      </c>
      <c r="AH2052">
        <v>5.7999999999999996E-3</v>
      </c>
      <c r="AI2052">
        <v>1.0500000000000001E-2</v>
      </c>
      <c r="AJ2052">
        <v>3.0999999999999999E-3</v>
      </c>
      <c r="AK2052">
        <v>2.8999999999999998E-3</v>
      </c>
      <c r="AL2052">
        <v>1.01E-3</v>
      </c>
      <c r="AM2052">
        <v>1.9000000000000001E-4</v>
      </c>
      <c r="AN2052">
        <v>3.6999999999999999E-4</v>
      </c>
      <c r="AO2052">
        <v>0</v>
      </c>
      <c r="AP2052">
        <v>0</v>
      </c>
      <c r="AQ2052" t="s">
        <v>607</v>
      </c>
      <c r="AR2052" t="s">
        <v>607</v>
      </c>
      <c r="AS2052" t="s">
        <v>607</v>
      </c>
      <c r="AT2052" t="s">
        <v>606</v>
      </c>
      <c r="AU2052" t="s">
        <v>606</v>
      </c>
      <c r="BK2052">
        <v>9.0000000000000006E-5</v>
      </c>
      <c r="BL2052">
        <v>4.0000000000000003E-5</v>
      </c>
      <c r="BM2052">
        <v>4.0000000000000003E-5</v>
      </c>
      <c r="BN2052">
        <v>0</v>
      </c>
      <c r="BO2052">
        <v>0</v>
      </c>
      <c r="BP2052">
        <v>0</v>
      </c>
      <c r="BQ2052">
        <v>0</v>
      </c>
      <c r="BR2052">
        <v>7.5000000000000002E-4</v>
      </c>
      <c r="BS2052">
        <v>2.3000000000000001E-4</v>
      </c>
      <c r="BT2052">
        <v>2.9E-4</v>
      </c>
      <c r="BU2052">
        <v>1.9000000000000001E-4</v>
      </c>
      <c r="BV2052">
        <v>0.70199999999999996</v>
      </c>
      <c r="BW2052">
        <v>0.8603712</v>
      </c>
      <c r="BX2052">
        <v>20.3</v>
      </c>
      <c r="BY2052">
        <v>4671.5</v>
      </c>
      <c r="BZ2052">
        <v>216.7</v>
      </c>
      <c r="CB2052">
        <v>94.8</v>
      </c>
      <c r="CC2052">
        <v>3.2731981010000002</v>
      </c>
      <c r="CD2052">
        <v>3.2704158830000001</v>
      </c>
      <c r="CE2052">
        <v>189.89</v>
      </c>
      <c r="CF2052" t="s">
        <v>673</v>
      </c>
      <c r="CG2052">
        <v>6900</v>
      </c>
      <c r="CH2052" t="s">
        <v>674</v>
      </c>
      <c r="CI2052" t="s">
        <v>157</v>
      </c>
      <c r="CJ2052" t="s">
        <v>675</v>
      </c>
      <c r="CW2052" t="s">
        <v>6807</v>
      </c>
      <c r="CX2052">
        <v>6200</v>
      </c>
      <c r="CY2052" t="s">
        <v>677</v>
      </c>
      <c r="DB2052" t="s">
        <v>1634</v>
      </c>
    </row>
    <row r="2053" spans="1:106" hidden="1">
      <c r="B2053">
        <v>52304</v>
      </c>
      <c r="C2053" t="s">
        <v>6793</v>
      </c>
      <c r="D2053" t="s">
        <v>6743</v>
      </c>
      <c r="E2053" t="s">
        <v>3163</v>
      </c>
      <c r="F2053" t="s">
        <v>594</v>
      </c>
      <c r="G2053" t="s">
        <v>6819</v>
      </c>
      <c r="H2053">
        <v>14613</v>
      </c>
      <c r="I2053" t="s">
        <v>616</v>
      </c>
      <c r="J2053" t="s">
        <v>2922</v>
      </c>
      <c r="L2053" t="s">
        <v>2923</v>
      </c>
      <c r="N2053" t="s">
        <v>6820</v>
      </c>
      <c r="O2053" t="s">
        <v>6817</v>
      </c>
      <c r="P2053" t="s">
        <v>6821</v>
      </c>
      <c r="Q2053" t="s">
        <v>6682</v>
      </c>
      <c r="R2053">
        <v>5200</v>
      </c>
      <c r="S2053">
        <v>5200</v>
      </c>
      <c r="T2053">
        <v>4299</v>
      </c>
      <c r="U2053">
        <v>9</v>
      </c>
      <c r="V2053">
        <v>9</v>
      </c>
      <c r="W2053">
        <v>20</v>
      </c>
      <c r="Y2053" t="s">
        <v>6722</v>
      </c>
      <c r="Z2053" t="s">
        <v>607</v>
      </c>
      <c r="AA2053">
        <v>2.0000000000000001E-4</v>
      </c>
      <c r="AB2053">
        <v>3.8E-3</v>
      </c>
      <c r="AC2053">
        <v>2.0199999999999999E-2</v>
      </c>
      <c r="AD2053">
        <v>5.5999999999999999E-3</v>
      </c>
      <c r="AE2053">
        <v>0.83740000000000003</v>
      </c>
      <c r="AF2053">
        <v>7.6100000000000001E-2</v>
      </c>
      <c r="AG2053">
        <v>3.3399999999999999E-2</v>
      </c>
      <c r="AH2053">
        <v>4.8999999999999998E-3</v>
      </c>
      <c r="AI2053">
        <v>9.1000000000000004E-3</v>
      </c>
      <c r="AJ2053">
        <v>2.8E-3</v>
      </c>
      <c r="AK2053">
        <v>2.7000000000000001E-3</v>
      </c>
      <c r="AL2053">
        <v>1.3600000000000001E-3</v>
      </c>
      <c r="AM2053">
        <v>2.3000000000000001E-4</v>
      </c>
      <c r="AN2053">
        <v>3.6000000000000002E-4</v>
      </c>
      <c r="AO2053">
        <v>0</v>
      </c>
      <c r="AP2053">
        <v>0</v>
      </c>
      <c r="AQ2053" t="s">
        <v>606</v>
      </c>
      <c r="AR2053" t="s">
        <v>606</v>
      </c>
      <c r="AS2053" t="s">
        <v>606</v>
      </c>
      <c r="AT2053" t="s">
        <v>606</v>
      </c>
      <c r="AU2053" t="s">
        <v>606</v>
      </c>
      <c r="BK2053">
        <v>1.2E-4</v>
      </c>
      <c r="BL2053">
        <v>6.0000000000000002E-5</v>
      </c>
      <c r="BM2053">
        <v>6.0000000000000002E-5</v>
      </c>
      <c r="BN2053">
        <v>0</v>
      </c>
      <c r="BO2053">
        <v>0</v>
      </c>
      <c r="BP2053">
        <v>0</v>
      </c>
      <c r="BQ2053">
        <v>0</v>
      </c>
      <c r="BR2053">
        <v>8.8000000000000003E-4</v>
      </c>
      <c r="BS2053">
        <v>2.5999999999999998E-4</v>
      </c>
      <c r="BT2053">
        <v>2.9E-4</v>
      </c>
      <c r="BU2053">
        <v>1.8000000000000001E-4</v>
      </c>
      <c r="BV2053">
        <v>0.69</v>
      </c>
      <c r="BW2053">
        <v>0.84566399999999997</v>
      </c>
      <c r="BX2053">
        <v>19.899999999999999</v>
      </c>
      <c r="BY2053">
        <v>4659.8</v>
      </c>
      <c r="BZ2053">
        <v>214.3</v>
      </c>
      <c r="CB2053">
        <v>92.6</v>
      </c>
      <c r="CC2053">
        <v>3.1972378080000001</v>
      </c>
      <c r="CD2053">
        <v>3.1945201550000002</v>
      </c>
      <c r="CE2053">
        <v>184.77</v>
      </c>
      <c r="CF2053" t="s">
        <v>673</v>
      </c>
      <c r="CG2053">
        <v>5600</v>
      </c>
      <c r="CH2053" t="s">
        <v>3130</v>
      </c>
      <c r="CI2053" t="s">
        <v>157</v>
      </c>
      <c r="CJ2053" t="s">
        <v>2928</v>
      </c>
      <c r="CW2053" t="s">
        <v>6822</v>
      </c>
      <c r="CX2053">
        <v>1900</v>
      </c>
      <c r="CY2053" t="s">
        <v>677</v>
      </c>
      <c r="DB2053" t="s">
        <v>1634</v>
      </c>
    </row>
    <row r="2054" spans="1:106" hidden="1">
      <c r="B2054">
        <v>52304</v>
      </c>
      <c r="C2054" t="s">
        <v>6793</v>
      </c>
      <c r="D2054" t="s">
        <v>6743</v>
      </c>
      <c r="E2054" t="s">
        <v>3163</v>
      </c>
      <c r="F2054" t="s">
        <v>594</v>
      </c>
      <c r="G2054" t="s">
        <v>6823</v>
      </c>
      <c r="H2054">
        <v>12400</v>
      </c>
      <c r="I2054" t="s">
        <v>616</v>
      </c>
      <c r="J2054" t="s">
        <v>2922</v>
      </c>
      <c r="L2054" t="s">
        <v>2923</v>
      </c>
      <c r="N2054" t="s">
        <v>6824</v>
      </c>
      <c r="O2054" t="s">
        <v>6825</v>
      </c>
      <c r="P2054" t="s">
        <v>6826</v>
      </c>
      <c r="Q2054" t="s">
        <v>6682</v>
      </c>
      <c r="R2054">
        <v>4600</v>
      </c>
      <c r="S2054">
        <v>4600</v>
      </c>
      <c r="T2054">
        <v>5019</v>
      </c>
      <c r="U2054">
        <v>-14</v>
      </c>
      <c r="V2054">
        <v>-14</v>
      </c>
      <c r="W2054">
        <v>20</v>
      </c>
      <c r="Y2054" t="s">
        <v>6713</v>
      </c>
      <c r="Z2054">
        <v>1E-4</v>
      </c>
      <c r="AA2054">
        <v>2.0000000000000001E-4</v>
      </c>
      <c r="AB2054">
        <v>4.7000000000000002E-3</v>
      </c>
      <c r="AC2054">
        <v>1.84E-2</v>
      </c>
      <c r="AD2054">
        <v>3.7000000000000002E-3</v>
      </c>
      <c r="AE2054">
        <v>0.8508</v>
      </c>
      <c r="AF2054">
        <v>7.4899999999999994E-2</v>
      </c>
      <c r="AG2054">
        <v>3.2399999999999998E-2</v>
      </c>
      <c r="AH2054">
        <v>4.4000000000000003E-3</v>
      </c>
      <c r="AI2054">
        <v>7.9000000000000008E-3</v>
      </c>
      <c r="AJ2054">
        <v>1.4E-3</v>
      </c>
      <c r="AK2054">
        <v>1E-3</v>
      </c>
      <c r="AL2054">
        <v>6.0000000000000002E-5</v>
      </c>
      <c r="AM2054">
        <v>0</v>
      </c>
      <c r="AN2054">
        <v>0</v>
      </c>
      <c r="AO2054">
        <v>0</v>
      </c>
      <c r="AP2054">
        <v>0</v>
      </c>
      <c r="AQ2054" t="s">
        <v>606</v>
      </c>
      <c r="AR2054" t="s">
        <v>606</v>
      </c>
      <c r="AS2054" t="s">
        <v>607</v>
      </c>
      <c r="AT2054" t="s">
        <v>607</v>
      </c>
      <c r="AU2054" t="s">
        <v>606</v>
      </c>
      <c r="BK2054">
        <v>0</v>
      </c>
      <c r="BL2054">
        <v>1.0000000000000001E-5</v>
      </c>
      <c r="BM2054">
        <v>0</v>
      </c>
      <c r="BN2054">
        <v>0</v>
      </c>
      <c r="BO2054">
        <v>0</v>
      </c>
      <c r="BP2054">
        <v>0</v>
      </c>
      <c r="BQ2054">
        <v>0</v>
      </c>
      <c r="BR2054">
        <v>3.0000000000000001E-5</v>
      </c>
      <c r="BS2054">
        <v>0</v>
      </c>
      <c r="BT2054">
        <v>0</v>
      </c>
      <c r="BU2054">
        <v>0</v>
      </c>
      <c r="BV2054">
        <v>0.66800000000000004</v>
      </c>
      <c r="BW2054">
        <v>0.81870080000000001</v>
      </c>
      <c r="BX2054">
        <v>19.3</v>
      </c>
      <c r="BY2054">
        <v>4655.5</v>
      </c>
      <c r="BZ2054">
        <v>210.9</v>
      </c>
      <c r="CB2054">
        <v>92.1</v>
      </c>
      <c r="CC2054">
        <v>3.1799741039999998</v>
      </c>
      <c r="CD2054">
        <v>3.1772711259999999</v>
      </c>
      <c r="CE2054">
        <v>178.4</v>
      </c>
      <c r="CF2054" t="s">
        <v>673</v>
      </c>
      <c r="CG2054">
        <v>3700</v>
      </c>
      <c r="CH2054" t="s">
        <v>3130</v>
      </c>
      <c r="CI2054" t="s">
        <v>157</v>
      </c>
      <c r="CJ2054" t="s">
        <v>2928</v>
      </c>
      <c r="CW2054" t="s">
        <v>6827</v>
      </c>
      <c r="CX2054">
        <v>700</v>
      </c>
      <c r="CY2054" t="s">
        <v>677</v>
      </c>
      <c r="DB2054" t="s">
        <v>6756</v>
      </c>
    </row>
    <row r="2055" spans="1:106" hidden="1">
      <c r="B2055">
        <v>85445</v>
      </c>
      <c r="C2055" t="s">
        <v>6828</v>
      </c>
      <c r="D2055" t="s">
        <v>6743</v>
      </c>
      <c r="E2055" t="s">
        <v>3163</v>
      </c>
      <c r="F2055" t="s">
        <v>594</v>
      </c>
      <c r="G2055" t="s">
        <v>6829</v>
      </c>
      <c r="H2055">
        <v>14900</v>
      </c>
      <c r="I2055" t="s">
        <v>616</v>
      </c>
      <c r="J2055" t="s">
        <v>2922</v>
      </c>
      <c r="L2055" t="s">
        <v>2923</v>
      </c>
      <c r="N2055" t="s">
        <v>6824</v>
      </c>
      <c r="O2055" t="s">
        <v>6825</v>
      </c>
      <c r="P2055" t="s">
        <v>6826</v>
      </c>
      <c r="Q2055" t="s">
        <v>5074</v>
      </c>
      <c r="R2055">
        <v>4600</v>
      </c>
      <c r="S2055">
        <v>4600</v>
      </c>
      <c r="T2055">
        <v>4959</v>
      </c>
      <c r="U2055">
        <v>-6</v>
      </c>
      <c r="V2055">
        <v>-6</v>
      </c>
      <c r="W2055">
        <v>20</v>
      </c>
      <c r="Y2055" t="s">
        <v>6765</v>
      </c>
      <c r="Z2055">
        <v>1E-4</v>
      </c>
      <c r="AA2055">
        <v>2.0000000000000001E-4</v>
      </c>
      <c r="AB2055">
        <v>4.7000000000000002E-3</v>
      </c>
      <c r="AC2055">
        <v>1.61E-2</v>
      </c>
      <c r="AD2055">
        <v>2.7000000000000001E-3</v>
      </c>
      <c r="AE2055">
        <v>0.84499999999999997</v>
      </c>
      <c r="AF2055">
        <v>7.7399999999999997E-2</v>
      </c>
      <c r="AG2055">
        <v>3.5400000000000001E-2</v>
      </c>
      <c r="AH2055">
        <v>4.8999999999999998E-3</v>
      </c>
      <c r="AI2055">
        <v>9.2999999999999992E-3</v>
      </c>
      <c r="AJ2055">
        <v>2E-3</v>
      </c>
      <c r="AK2055">
        <v>1.6000000000000001E-3</v>
      </c>
      <c r="AL2055">
        <v>4.2000000000000002E-4</v>
      </c>
      <c r="AM2055">
        <v>0</v>
      </c>
      <c r="AN2055">
        <v>0</v>
      </c>
      <c r="AO2055">
        <v>0</v>
      </c>
      <c r="AP2055">
        <v>0</v>
      </c>
      <c r="AQ2055" t="s">
        <v>606</v>
      </c>
      <c r="AR2055" t="s">
        <v>606</v>
      </c>
      <c r="AS2055" t="s">
        <v>606</v>
      </c>
      <c r="AT2055" t="s">
        <v>607</v>
      </c>
      <c r="AU2055" t="s">
        <v>606</v>
      </c>
      <c r="BK2055">
        <v>0</v>
      </c>
      <c r="BL2055">
        <v>2.0000000000000002E-5</v>
      </c>
      <c r="BM2055">
        <v>0</v>
      </c>
      <c r="BN2055">
        <v>0</v>
      </c>
      <c r="BO2055">
        <v>0</v>
      </c>
      <c r="BP2055">
        <v>0</v>
      </c>
      <c r="BQ2055">
        <v>0</v>
      </c>
      <c r="BR2055">
        <v>1.6000000000000001E-4</v>
      </c>
      <c r="BS2055">
        <v>0</v>
      </c>
      <c r="BT2055">
        <v>0</v>
      </c>
      <c r="BU2055">
        <v>0</v>
      </c>
      <c r="BV2055">
        <v>0.67600000000000005</v>
      </c>
      <c r="BW2055">
        <v>0.82850559999999995</v>
      </c>
      <c r="BX2055">
        <v>19.5</v>
      </c>
      <c r="BY2055">
        <v>4640.2</v>
      </c>
      <c r="BZ2055">
        <v>212.2</v>
      </c>
      <c r="CB2055">
        <v>88.5</v>
      </c>
      <c r="CC2055">
        <v>3.0556754420000001</v>
      </c>
      <c r="CD2055">
        <v>3.0530781180000002</v>
      </c>
      <c r="CE2055">
        <v>173.96</v>
      </c>
      <c r="CF2055" t="s">
        <v>673</v>
      </c>
      <c r="CG2055">
        <v>2700</v>
      </c>
      <c r="CH2055" t="s">
        <v>3805</v>
      </c>
      <c r="CI2055" t="s">
        <v>6830</v>
      </c>
      <c r="CJ2055" t="s">
        <v>2928</v>
      </c>
      <c r="CW2055" t="s">
        <v>6831</v>
      </c>
      <c r="CX2055">
        <v>800</v>
      </c>
      <c r="CY2055" t="s">
        <v>677</v>
      </c>
      <c r="DB2055" t="s">
        <v>6756</v>
      </c>
    </row>
    <row r="2056" spans="1:106" hidden="1">
      <c r="B2056">
        <v>52304</v>
      </c>
      <c r="C2056" t="s">
        <v>6793</v>
      </c>
      <c r="D2056" t="s">
        <v>6743</v>
      </c>
      <c r="E2056" t="s">
        <v>3163</v>
      </c>
      <c r="F2056" t="s">
        <v>594</v>
      </c>
      <c r="G2056" t="s">
        <v>6832</v>
      </c>
      <c r="H2056">
        <v>16342</v>
      </c>
      <c r="I2056" t="s">
        <v>616</v>
      </c>
      <c r="J2056" t="s">
        <v>2922</v>
      </c>
      <c r="L2056" t="s">
        <v>2923</v>
      </c>
      <c r="N2056" t="s">
        <v>6833</v>
      </c>
      <c r="O2056" t="s">
        <v>6834</v>
      </c>
      <c r="P2056" t="s">
        <v>6835</v>
      </c>
      <c r="Q2056" t="s">
        <v>6682</v>
      </c>
      <c r="R2056">
        <v>3600</v>
      </c>
      <c r="S2056">
        <v>3600</v>
      </c>
      <c r="T2056">
        <v>3473</v>
      </c>
      <c r="U2056">
        <v>23</v>
      </c>
      <c r="V2056">
        <v>23</v>
      </c>
      <c r="W2056">
        <v>18</v>
      </c>
      <c r="Y2056" t="s">
        <v>6722</v>
      </c>
      <c r="Z2056">
        <v>1E-4</v>
      </c>
      <c r="AA2056">
        <v>2.0000000000000001E-4</v>
      </c>
      <c r="AB2056">
        <v>3.0999999999999999E-3</v>
      </c>
      <c r="AC2056">
        <v>2.0899999999999998E-2</v>
      </c>
      <c r="AD2056">
        <v>4.7999999999999996E-3</v>
      </c>
      <c r="AE2056">
        <v>0.83850000000000002</v>
      </c>
      <c r="AF2056">
        <v>7.6300000000000007E-2</v>
      </c>
      <c r="AG2056">
        <v>3.1199999999999999E-2</v>
      </c>
      <c r="AH2056">
        <v>4.7000000000000002E-3</v>
      </c>
      <c r="AI2056">
        <v>9.1999999999999998E-3</v>
      </c>
      <c r="AJ2056">
        <v>2.8999999999999998E-3</v>
      </c>
      <c r="AK2056">
        <v>3.0000000000000001E-3</v>
      </c>
      <c r="AL2056">
        <v>1.6299999999999999E-3</v>
      </c>
      <c r="AM2056">
        <v>3.8000000000000002E-4</v>
      </c>
      <c r="AN2056">
        <v>5.9000000000000003E-4</v>
      </c>
      <c r="AO2056">
        <v>0</v>
      </c>
      <c r="AP2056">
        <v>0</v>
      </c>
      <c r="AQ2056" t="s">
        <v>607</v>
      </c>
      <c r="AR2056" t="s">
        <v>607</v>
      </c>
      <c r="AS2056" t="s">
        <v>607</v>
      </c>
      <c r="AT2056" t="s">
        <v>607</v>
      </c>
      <c r="AU2056" t="s">
        <v>606</v>
      </c>
      <c r="BK2056">
        <v>1.8000000000000001E-4</v>
      </c>
      <c r="BL2056">
        <v>5.0000000000000002E-5</v>
      </c>
      <c r="BM2056">
        <v>2.0000000000000001E-4</v>
      </c>
      <c r="BN2056">
        <v>0</v>
      </c>
      <c r="BO2056">
        <v>0</v>
      </c>
      <c r="BP2056">
        <v>0</v>
      </c>
      <c r="BQ2056">
        <v>0</v>
      </c>
      <c r="BR2056">
        <v>1.1199999999999999E-3</v>
      </c>
      <c r="BS2056">
        <v>2.9E-4</v>
      </c>
      <c r="BT2056">
        <v>3.5E-4</v>
      </c>
      <c r="BU2056">
        <v>3.1E-4</v>
      </c>
      <c r="BV2056">
        <v>0.69199999999999995</v>
      </c>
      <c r="BW2056">
        <v>0.84811519999999996</v>
      </c>
      <c r="BX2056">
        <v>20</v>
      </c>
      <c r="BY2056">
        <v>4657.3999999999996</v>
      </c>
      <c r="BZ2056">
        <v>214.4</v>
      </c>
      <c r="CB2056">
        <v>95.7</v>
      </c>
      <c r="CC2056">
        <v>3.3042727670000001</v>
      </c>
      <c r="CD2056">
        <v>3.3014641349999998</v>
      </c>
      <c r="CE2056">
        <v>190.39</v>
      </c>
      <c r="CF2056" t="s">
        <v>673</v>
      </c>
      <c r="CG2056">
        <v>4800</v>
      </c>
      <c r="CH2056" t="s">
        <v>3130</v>
      </c>
      <c r="CI2056" t="s">
        <v>157</v>
      </c>
      <c r="CJ2056" t="s">
        <v>2928</v>
      </c>
      <c r="CW2056" t="s">
        <v>6742</v>
      </c>
      <c r="CX2056">
        <v>4500</v>
      </c>
      <c r="CY2056" t="s">
        <v>677</v>
      </c>
      <c r="DB2056" t="s">
        <v>1634</v>
      </c>
    </row>
    <row r="2057" spans="1:106" hidden="1">
      <c r="B2057">
        <v>85423</v>
      </c>
      <c r="C2057" t="s">
        <v>6836</v>
      </c>
      <c r="D2057" t="s">
        <v>592</v>
      </c>
      <c r="E2057" t="s">
        <v>3163</v>
      </c>
      <c r="F2057" t="s">
        <v>594</v>
      </c>
      <c r="G2057" t="s">
        <v>6837</v>
      </c>
      <c r="H2057">
        <v>8024</v>
      </c>
      <c r="I2057" t="s">
        <v>616</v>
      </c>
      <c r="J2057" t="s">
        <v>917</v>
      </c>
      <c r="K2057">
        <v>7435</v>
      </c>
      <c r="L2057" t="s">
        <v>3184</v>
      </c>
      <c r="M2057" t="s">
        <v>6105</v>
      </c>
      <c r="N2057" t="s">
        <v>6838</v>
      </c>
      <c r="O2057" t="s">
        <v>6839</v>
      </c>
      <c r="P2057" t="s">
        <v>6840</v>
      </c>
      <c r="Q2057" t="s">
        <v>5074</v>
      </c>
      <c r="R2057">
        <v>3900</v>
      </c>
      <c r="S2057">
        <v>3900</v>
      </c>
      <c r="T2057">
        <v>3495</v>
      </c>
      <c r="U2057">
        <v>26</v>
      </c>
      <c r="V2057">
        <v>26</v>
      </c>
      <c r="W2057">
        <v>19</v>
      </c>
      <c r="Y2057" t="s">
        <v>6841</v>
      </c>
      <c r="Z2057" t="s">
        <v>607</v>
      </c>
      <c r="AA2057">
        <v>2.9999999999999997E-4</v>
      </c>
      <c r="AB2057">
        <v>5.4000000000000003E-3</v>
      </c>
      <c r="AC2057">
        <v>1.12E-2</v>
      </c>
      <c r="AD2057" t="s">
        <v>606</v>
      </c>
      <c r="AE2057">
        <v>0.84650000000000003</v>
      </c>
      <c r="AF2057">
        <v>7.2400000000000006E-2</v>
      </c>
      <c r="AG2057">
        <v>4.0800000000000003E-2</v>
      </c>
      <c r="AH2057">
        <v>4.7000000000000002E-3</v>
      </c>
      <c r="AI2057">
        <v>1.0999999999999999E-2</v>
      </c>
      <c r="AJ2057">
        <v>2.3E-3</v>
      </c>
      <c r="AK2057">
        <v>2.5000000000000001E-3</v>
      </c>
      <c r="AL2057">
        <v>8.0000000000000004E-4</v>
      </c>
      <c r="AM2057">
        <v>2.7E-4</v>
      </c>
      <c r="AN2057">
        <v>4.2999999999999999E-4</v>
      </c>
      <c r="AO2057">
        <v>0</v>
      </c>
      <c r="AP2057">
        <v>0</v>
      </c>
      <c r="AQ2057" t="s">
        <v>607</v>
      </c>
      <c r="AR2057" t="s">
        <v>606</v>
      </c>
      <c r="AS2057" t="s">
        <v>606</v>
      </c>
      <c r="AT2057" t="s">
        <v>606</v>
      </c>
      <c r="AU2057" t="s">
        <v>606</v>
      </c>
      <c r="BK2057">
        <v>8.0000000000000007E-5</v>
      </c>
      <c r="BL2057">
        <v>2.0000000000000002E-5</v>
      </c>
      <c r="BM2057">
        <v>6.9999999999999994E-5</v>
      </c>
      <c r="BN2057">
        <v>0</v>
      </c>
      <c r="BO2057">
        <v>0</v>
      </c>
      <c r="BP2057">
        <v>0</v>
      </c>
      <c r="BQ2057">
        <v>0</v>
      </c>
      <c r="BR2057">
        <v>5.8E-4</v>
      </c>
      <c r="BS2057">
        <v>2.0000000000000001E-4</v>
      </c>
      <c r="BT2057">
        <v>2.5000000000000001E-4</v>
      </c>
      <c r="BU2057">
        <v>2.0000000000000001E-4</v>
      </c>
      <c r="BV2057">
        <v>0.68300000000000005</v>
      </c>
      <c r="BW2057">
        <v>0.83708479999999996</v>
      </c>
      <c r="BX2057">
        <v>19.7</v>
      </c>
      <c r="BY2057">
        <v>4604.7</v>
      </c>
      <c r="BZ2057">
        <v>213</v>
      </c>
      <c r="CB2057">
        <v>96.1</v>
      </c>
      <c r="CC2057">
        <v>3.318083729</v>
      </c>
      <c r="CD2057">
        <v>3.3152633580000002</v>
      </c>
      <c r="CE2057">
        <v>191.75</v>
      </c>
      <c r="CF2057" t="s">
        <v>609</v>
      </c>
      <c r="CG2057">
        <v>0</v>
      </c>
      <c r="CH2057" t="s">
        <v>3748</v>
      </c>
      <c r="CI2057" t="s">
        <v>5075</v>
      </c>
      <c r="CJ2057" t="s">
        <v>919</v>
      </c>
      <c r="CU2057">
        <v>734</v>
      </c>
      <c r="CV2057">
        <v>729.9</v>
      </c>
      <c r="CW2057" t="s">
        <v>6842</v>
      </c>
      <c r="CX2057">
        <v>0</v>
      </c>
      <c r="CY2057" t="s">
        <v>677</v>
      </c>
      <c r="DB2057" t="s">
        <v>1634</v>
      </c>
    </row>
    <row r="2058" spans="1:106" hidden="1">
      <c r="D2058" t="s">
        <v>6743</v>
      </c>
      <c r="E2058" t="s">
        <v>3163</v>
      </c>
      <c r="F2058" t="s">
        <v>594</v>
      </c>
      <c r="G2058" t="s">
        <v>6843</v>
      </c>
      <c r="H2058">
        <v>8946</v>
      </c>
      <c r="I2058" t="s">
        <v>616</v>
      </c>
      <c r="J2058" t="s">
        <v>598</v>
      </c>
      <c r="N2058" t="s">
        <v>6835</v>
      </c>
      <c r="O2058" t="s">
        <v>6839</v>
      </c>
      <c r="P2058" t="s">
        <v>6844</v>
      </c>
      <c r="Q2058" t="s">
        <v>6845</v>
      </c>
      <c r="R2058">
        <v>6000</v>
      </c>
      <c r="S2058">
        <v>6000</v>
      </c>
      <c r="T2058">
        <v>5168</v>
      </c>
      <c r="U2058">
        <v>27</v>
      </c>
      <c r="V2058">
        <v>27</v>
      </c>
      <c r="W2058">
        <v>20</v>
      </c>
      <c r="Y2058" t="s">
        <v>6846</v>
      </c>
      <c r="Z2058" t="s">
        <v>607</v>
      </c>
      <c r="AA2058">
        <v>4.0000000000000002E-4</v>
      </c>
      <c r="AB2058">
        <v>8.3999999999999995E-3</v>
      </c>
      <c r="AC2058">
        <v>7.4999999999999997E-3</v>
      </c>
      <c r="AD2058" t="s">
        <v>606</v>
      </c>
      <c r="AE2058">
        <v>0.97440000000000004</v>
      </c>
      <c r="AF2058">
        <v>7.0000000000000001E-3</v>
      </c>
      <c r="AG2058">
        <v>8.0000000000000004E-4</v>
      </c>
      <c r="AH2058">
        <v>2.0000000000000001E-4</v>
      </c>
      <c r="AI2058">
        <v>2.0000000000000001E-4</v>
      </c>
      <c r="AJ2058">
        <v>2.0000000000000001E-4</v>
      </c>
      <c r="AK2058">
        <v>2.0000000000000001E-4</v>
      </c>
      <c r="AL2058">
        <v>2.0000000000000001E-4</v>
      </c>
      <c r="AM2058">
        <v>6.0000000000000002E-5</v>
      </c>
      <c r="AN2058">
        <v>1.6000000000000001E-4</v>
      </c>
      <c r="AO2058">
        <v>0</v>
      </c>
      <c r="AP2058">
        <v>0</v>
      </c>
      <c r="AQ2058" t="s">
        <v>607</v>
      </c>
      <c r="AR2058" t="s">
        <v>607</v>
      </c>
      <c r="AS2058" t="s">
        <v>606</v>
      </c>
      <c r="AT2058" t="s">
        <v>606</v>
      </c>
      <c r="AU2058" t="s">
        <v>606</v>
      </c>
      <c r="BK2058">
        <v>0</v>
      </c>
      <c r="BL2058">
        <v>4.0000000000000003E-5</v>
      </c>
      <c r="BM2058">
        <v>0</v>
      </c>
      <c r="BN2058">
        <v>0</v>
      </c>
      <c r="BO2058">
        <v>0</v>
      </c>
      <c r="BP2058">
        <v>0</v>
      </c>
      <c r="BQ2058">
        <v>0</v>
      </c>
      <c r="BR2058">
        <v>1.6000000000000001E-4</v>
      </c>
      <c r="BS2058">
        <v>2.0000000000000002E-5</v>
      </c>
      <c r="BT2058">
        <v>2.0000000000000002E-5</v>
      </c>
      <c r="BU2058">
        <v>4.0000000000000003E-5</v>
      </c>
      <c r="BV2058">
        <v>0.57299999999999995</v>
      </c>
      <c r="BW2058">
        <v>0.70226880000000003</v>
      </c>
      <c r="BX2058">
        <v>16.600000000000001</v>
      </c>
      <c r="BY2058">
        <v>4607.3</v>
      </c>
      <c r="BZ2058">
        <v>192.2</v>
      </c>
      <c r="CB2058">
        <v>101.8</v>
      </c>
      <c r="CC2058">
        <v>3.5148899440000001</v>
      </c>
      <c r="CD2058">
        <v>3.5119022869999998</v>
      </c>
      <c r="CE2058">
        <v>206.42</v>
      </c>
      <c r="CF2058" t="s">
        <v>609</v>
      </c>
      <c r="CG2058">
        <v>0</v>
      </c>
      <c r="CJ2058" t="s">
        <v>624</v>
      </c>
      <c r="CW2058" t="s">
        <v>6847</v>
      </c>
      <c r="CX2058">
        <v>0</v>
      </c>
      <c r="CY2058" t="s">
        <v>677</v>
      </c>
      <c r="DB2058" t="s">
        <v>1634</v>
      </c>
    </row>
    <row r="2059" spans="1:106" hidden="1">
      <c r="A2059" t="str">
        <f t="shared" ref="A2059:A2060" si="30">2&amp;J2059</f>
        <v>200/D-093-K/094-A-11/00</v>
      </c>
      <c r="B2059">
        <v>85444</v>
      </c>
      <c r="C2059" t="s">
        <v>6848</v>
      </c>
      <c r="D2059" t="s">
        <v>6743</v>
      </c>
      <c r="E2059" t="s">
        <v>3163</v>
      </c>
      <c r="F2059" t="s">
        <v>594</v>
      </c>
      <c r="G2059" t="s">
        <v>6849</v>
      </c>
      <c r="H2059">
        <v>13944</v>
      </c>
      <c r="I2059" t="s">
        <v>616</v>
      </c>
      <c r="J2059" t="s">
        <v>667</v>
      </c>
      <c r="L2059" t="s">
        <v>864</v>
      </c>
      <c r="N2059" t="s">
        <v>6850</v>
      </c>
      <c r="O2059" t="s">
        <v>6835</v>
      </c>
      <c r="P2059" t="s">
        <v>6851</v>
      </c>
      <c r="Q2059" t="s">
        <v>3742</v>
      </c>
      <c r="R2059">
        <v>5000</v>
      </c>
      <c r="S2059">
        <v>5000</v>
      </c>
      <c r="T2059">
        <v>4306</v>
      </c>
      <c r="U2059">
        <v>22</v>
      </c>
      <c r="V2059">
        <v>22</v>
      </c>
      <c r="W2059">
        <v>18</v>
      </c>
      <c r="Y2059" t="s">
        <v>6713</v>
      </c>
      <c r="Z2059" t="s">
        <v>607</v>
      </c>
      <c r="AA2059">
        <v>1E-4</v>
      </c>
      <c r="AB2059">
        <v>2.2000000000000001E-3</v>
      </c>
      <c r="AC2059">
        <v>2.1899999999999999E-2</v>
      </c>
      <c r="AD2059">
        <v>7.7000000000000002E-3</v>
      </c>
      <c r="AE2059">
        <v>0.84109999999999996</v>
      </c>
      <c r="AF2059">
        <v>7.6799999999999993E-2</v>
      </c>
      <c r="AG2059">
        <v>3.0499999999999999E-2</v>
      </c>
      <c r="AH2059">
        <v>5.3E-3</v>
      </c>
      <c r="AI2059">
        <v>5.7000000000000002E-3</v>
      </c>
      <c r="AJ2059">
        <v>2.5999999999999999E-3</v>
      </c>
      <c r="AK2059">
        <v>2.5000000000000001E-3</v>
      </c>
      <c r="AL2059">
        <v>8.9999999999999998E-4</v>
      </c>
      <c r="AM2059">
        <v>3.1E-4</v>
      </c>
      <c r="AN2059">
        <v>4.6000000000000001E-4</v>
      </c>
      <c r="AO2059">
        <v>0</v>
      </c>
      <c r="AP2059">
        <v>0</v>
      </c>
      <c r="AQ2059" t="s">
        <v>606</v>
      </c>
      <c r="AR2059" t="s">
        <v>607</v>
      </c>
      <c r="AS2059" t="s">
        <v>607</v>
      </c>
      <c r="AT2059" t="s">
        <v>607</v>
      </c>
      <c r="AU2059" t="s">
        <v>607</v>
      </c>
      <c r="BK2059">
        <v>1.8000000000000001E-4</v>
      </c>
      <c r="BL2059">
        <v>5.0000000000000002E-5</v>
      </c>
      <c r="BM2059">
        <v>2.0000000000000001E-4</v>
      </c>
      <c r="BN2059">
        <v>0</v>
      </c>
      <c r="BO2059">
        <v>0</v>
      </c>
      <c r="BP2059">
        <v>0</v>
      </c>
      <c r="BQ2059">
        <v>0</v>
      </c>
      <c r="BR2059">
        <v>7.5000000000000002E-4</v>
      </c>
      <c r="BS2059">
        <v>2.1000000000000001E-4</v>
      </c>
      <c r="BT2059">
        <v>2.9999999999999997E-4</v>
      </c>
      <c r="BU2059">
        <v>2.4000000000000001E-4</v>
      </c>
      <c r="BV2059">
        <v>0.68500000000000005</v>
      </c>
      <c r="BW2059">
        <v>0.83953599999999995</v>
      </c>
      <c r="BX2059">
        <v>19.8</v>
      </c>
      <c r="BY2059">
        <v>4679.7</v>
      </c>
      <c r="BZ2059">
        <v>213.8</v>
      </c>
      <c r="CB2059">
        <v>95.5</v>
      </c>
      <c r="CC2059">
        <v>3.297367285</v>
      </c>
      <c r="CD2059">
        <v>3.294564523</v>
      </c>
      <c r="CE2059">
        <v>189.06</v>
      </c>
      <c r="CF2059" t="s">
        <v>673</v>
      </c>
      <c r="CG2059">
        <v>7700</v>
      </c>
      <c r="CH2059" t="s">
        <v>3743</v>
      </c>
      <c r="CI2059" t="s">
        <v>6830</v>
      </c>
      <c r="CJ2059" t="s">
        <v>675</v>
      </c>
      <c r="CW2059" t="s">
        <v>6842</v>
      </c>
      <c r="CX2059">
        <v>6500</v>
      </c>
      <c r="CY2059" t="s">
        <v>677</v>
      </c>
      <c r="DB2059" t="s">
        <v>1634</v>
      </c>
    </row>
    <row r="2060" spans="1:106" hidden="1">
      <c r="A2060" t="str">
        <f t="shared" si="30"/>
        <v>200/D-093-K/094-A-11/00</v>
      </c>
      <c r="B2060">
        <v>52717</v>
      </c>
      <c r="C2060" t="s">
        <v>6760</v>
      </c>
      <c r="D2060" t="s">
        <v>6743</v>
      </c>
      <c r="E2060" t="s">
        <v>3163</v>
      </c>
      <c r="F2060" t="s">
        <v>594</v>
      </c>
      <c r="G2060" t="s">
        <v>6852</v>
      </c>
      <c r="H2060">
        <v>14052</v>
      </c>
      <c r="I2060" t="s">
        <v>616</v>
      </c>
      <c r="J2060" t="s">
        <v>667</v>
      </c>
      <c r="L2060" t="s">
        <v>874</v>
      </c>
      <c r="N2060" t="s">
        <v>6850</v>
      </c>
      <c r="O2060" t="s">
        <v>6835</v>
      </c>
      <c r="P2060" t="s">
        <v>6851</v>
      </c>
      <c r="Q2060" t="s">
        <v>5350</v>
      </c>
      <c r="R2060">
        <v>4200</v>
      </c>
      <c r="S2060">
        <v>4200</v>
      </c>
      <c r="T2060">
        <v>4108</v>
      </c>
      <c r="U2060">
        <v>24</v>
      </c>
      <c r="V2060">
        <v>24</v>
      </c>
      <c r="W2060">
        <v>18</v>
      </c>
      <c r="Y2060" t="s">
        <v>6713</v>
      </c>
      <c r="Z2060" t="s">
        <v>607</v>
      </c>
      <c r="AA2060">
        <v>1E-4</v>
      </c>
      <c r="AB2060">
        <v>2.2000000000000001E-3</v>
      </c>
      <c r="AC2060">
        <v>2.24E-2</v>
      </c>
      <c r="AD2060">
        <v>7.4999999999999997E-3</v>
      </c>
      <c r="AE2060">
        <v>0.83560000000000001</v>
      </c>
      <c r="AF2060">
        <v>7.8799999999999995E-2</v>
      </c>
      <c r="AG2060">
        <v>3.09E-2</v>
      </c>
      <c r="AH2060">
        <v>5.1000000000000004E-3</v>
      </c>
      <c r="AI2060">
        <v>8.9999999999999993E-3</v>
      </c>
      <c r="AJ2060">
        <v>2.7000000000000001E-3</v>
      </c>
      <c r="AK2060">
        <v>2.5000000000000001E-3</v>
      </c>
      <c r="AL2060">
        <v>1.0300000000000001E-3</v>
      </c>
      <c r="AM2060">
        <v>2.5999999999999998E-4</v>
      </c>
      <c r="AN2060">
        <v>3.5E-4</v>
      </c>
      <c r="AO2060">
        <v>0</v>
      </c>
      <c r="AP2060">
        <v>0</v>
      </c>
      <c r="AQ2060" t="s">
        <v>606</v>
      </c>
      <c r="AR2060" t="s">
        <v>606</v>
      </c>
      <c r="AS2060" t="s">
        <v>606</v>
      </c>
      <c r="AT2060" t="s">
        <v>606</v>
      </c>
      <c r="AU2060" t="s">
        <v>606</v>
      </c>
      <c r="BK2060">
        <v>8.0000000000000007E-5</v>
      </c>
      <c r="BL2060">
        <v>5.0000000000000002E-5</v>
      </c>
      <c r="BM2060">
        <v>5.0000000000000002E-5</v>
      </c>
      <c r="BN2060">
        <v>0</v>
      </c>
      <c r="BO2060">
        <v>0</v>
      </c>
      <c r="BP2060">
        <v>0</v>
      </c>
      <c r="BQ2060">
        <v>0</v>
      </c>
      <c r="BR2060">
        <v>7.2000000000000005E-4</v>
      </c>
      <c r="BS2060">
        <v>2.0000000000000001E-4</v>
      </c>
      <c r="BT2060">
        <v>2.5999999999999998E-4</v>
      </c>
      <c r="BU2060">
        <v>2.0000000000000001E-4</v>
      </c>
      <c r="BV2060">
        <v>0.69</v>
      </c>
      <c r="BW2060">
        <v>0.84566399999999997</v>
      </c>
      <c r="BX2060">
        <v>19.899999999999999</v>
      </c>
      <c r="BY2060">
        <v>4678.7</v>
      </c>
      <c r="BZ2060">
        <v>214.6</v>
      </c>
      <c r="CB2060">
        <v>95.5</v>
      </c>
      <c r="CC2060">
        <v>3.297367285</v>
      </c>
      <c r="CD2060">
        <v>3.294564523</v>
      </c>
      <c r="CE2060">
        <v>191.42</v>
      </c>
      <c r="CF2060" t="s">
        <v>673</v>
      </c>
      <c r="CG2060">
        <v>7500</v>
      </c>
      <c r="CH2060" t="s">
        <v>674</v>
      </c>
      <c r="CI2060" t="s">
        <v>157</v>
      </c>
      <c r="CJ2060" t="s">
        <v>675</v>
      </c>
      <c r="CW2060" t="s">
        <v>6853</v>
      </c>
      <c r="CX2060">
        <v>6300</v>
      </c>
      <c r="CY2060" t="s">
        <v>677</v>
      </c>
      <c r="DB2060" t="s">
        <v>1634</v>
      </c>
    </row>
  </sheetData>
  <autoFilter ref="A1:DB2060" xr:uid="{BC17F99C-9E51-4340-BAAB-FE7A2CD42359}">
    <filterColumn colId="0">
      <filters>
        <filter val="200/A-025-E/094-A-14/00"/>
      </filters>
    </filterColumn>
  </autoFilter>
  <sortState xmlns:xlrd2="http://schemas.microsoft.com/office/spreadsheetml/2017/richdata2" ref="A11:DB834">
    <sortCondition descending="1" ref="A2:A834"/>
    <sortCondition descending="1" ref="O2:O83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D3091-CE81-43A0-9141-8AEC5BAD749B}">
  <sheetPr filterMode="1"/>
  <dimension ref="A1:DH81"/>
  <sheetViews>
    <sheetView workbookViewId="0">
      <selection sqref="A1:XFD1"/>
    </sheetView>
  </sheetViews>
  <sheetFormatPr defaultRowHeight="15"/>
  <cols>
    <col min="1" max="1" width="23.5703125" bestFit="1" customWidth="1"/>
    <col min="2" max="2" width="11.28515625" bestFit="1" customWidth="1"/>
    <col min="3" max="3" width="12.7109375" bestFit="1" customWidth="1"/>
    <col min="4" max="4" width="15.7109375" bestFit="1" customWidth="1"/>
    <col min="5" max="5" width="21.85546875" bestFit="1" customWidth="1"/>
    <col min="6" max="6" width="13.5703125" bestFit="1" customWidth="1"/>
    <col min="7" max="7" width="22.5703125" bestFit="1" customWidth="1"/>
    <col min="8" max="8" width="12.42578125" bestFit="1" customWidth="1"/>
    <col min="9" max="9" width="14.7109375" bestFit="1" customWidth="1"/>
    <col min="10" max="10" width="22.28515625" bestFit="1" customWidth="1"/>
    <col min="11" max="11" width="15.7109375" bestFit="1" customWidth="1"/>
    <col min="12" max="12" width="22.42578125" bestFit="1" customWidth="1"/>
    <col min="13" max="13" width="41.140625" bestFit="1" customWidth="1"/>
    <col min="14" max="14" width="17.5703125" bestFit="1" customWidth="1"/>
    <col min="15" max="15" width="34.7109375" bestFit="1" customWidth="1"/>
    <col min="16" max="16" width="35.140625" bestFit="1" customWidth="1"/>
    <col min="17" max="17" width="160" bestFit="1" customWidth="1"/>
    <col min="18" max="18" width="48" bestFit="1" customWidth="1"/>
    <col min="19" max="19" width="21.5703125" bestFit="1" customWidth="1"/>
    <col min="20" max="20" width="22" bestFit="1" customWidth="1"/>
    <col min="21" max="21" width="19.5703125" bestFit="1" customWidth="1"/>
    <col min="22" max="23" width="30.28515625" bestFit="1" customWidth="1"/>
    <col min="24" max="24" width="29" bestFit="1" customWidth="1"/>
    <col min="25" max="25" width="32.5703125" bestFit="1" customWidth="1"/>
    <col min="26" max="26" width="32.42578125" bestFit="1" customWidth="1"/>
    <col min="27" max="27" width="19.5703125" bestFit="1" customWidth="1"/>
    <col min="28" max="28" width="14.7109375" bestFit="1" customWidth="1"/>
    <col min="29" max="29" width="11.140625" bestFit="1" customWidth="1"/>
    <col min="30" max="30" width="17.85546875" bestFit="1" customWidth="1"/>
    <col min="31" max="31" width="23.42578125" bestFit="1" customWidth="1"/>
    <col min="32" max="32" width="17.85546875" bestFit="1" customWidth="1"/>
    <col min="33" max="33" width="23.42578125" bestFit="1" customWidth="1"/>
    <col min="34" max="34" width="12.42578125" bestFit="1" customWidth="1"/>
    <col min="35" max="35" width="18" bestFit="1" customWidth="1"/>
    <col min="36" max="36" width="9.85546875" bestFit="1" customWidth="1"/>
    <col min="37" max="37" width="14.42578125" bestFit="1" customWidth="1"/>
    <col min="38" max="38" width="16.42578125" bestFit="1" customWidth="1"/>
    <col min="39" max="39" width="16.7109375" bestFit="1" customWidth="1"/>
    <col min="40" max="40" width="10.5703125" bestFit="1" customWidth="1"/>
    <col min="41" max="41" width="18.28515625" bestFit="1" customWidth="1"/>
    <col min="42" max="42" width="11.85546875" bestFit="1" customWidth="1"/>
    <col min="43" max="43" width="9.28515625" bestFit="1" customWidth="1"/>
    <col min="44" max="44" width="16.7109375" bestFit="1" customWidth="1"/>
    <col min="45" max="45" width="10.5703125" bestFit="1" customWidth="1"/>
    <col min="46" max="46" width="10.28515625" bestFit="1" customWidth="1"/>
    <col min="47" max="47" width="18" bestFit="1" customWidth="1"/>
    <col min="48" max="48" width="11.5703125" bestFit="1" customWidth="1"/>
    <col min="49" max="49" width="10.85546875" bestFit="1" customWidth="1"/>
    <col min="50" max="50" width="18.5703125" bestFit="1" customWidth="1"/>
    <col min="51" max="51" width="12.140625" bestFit="1" customWidth="1"/>
    <col min="52" max="52" width="10.28515625" bestFit="1" customWidth="1"/>
    <col min="53" max="53" width="18.85546875" bestFit="1" customWidth="1"/>
    <col min="54" max="54" width="11.5703125" bestFit="1" customWidth="1"/>
    <col min="55" max="55" width="9.85546875" bestFit="1" customWidth="1"/>
    <col min="56" max="56" width="18.42578125" bestFit="1" customWidth="1"/>
    <col min="57" max="57" width="11.140625" bestFit="1" customWidth="1"/>
    <col min="58" max="58" width="10.28515625" bestFit="1" customWidth="1"/>
    <col min="59" max="59" width="18" bestFit="1" customWidth="1"/>
    <col min="60" max="60" width="11.5703125" bestFit="1" customWidth="1"/>
    <col min="61" max="61" width="9.28515625" bestFit="1" customWidth="1"/>
    <col min="62" max="62" width="17" bestFit="1" customWidth="1"/>
    <col min="63" max="63" width="10.5703125" bestFit="1" customWidth="1"/>
    <col min="64" max="64" width="11" bestFit="1" customWidth="1"/>
    <col min="65" max="65" width="18.7109375" bestFit="1" customWidth="1"/>
    <col min="66" max="66" width="12.28515625" bestFit="1" customWidth="1"/>
    <col min="67" max="67" width="9.85546875" bestFit="1" customWidth="1"/>
    <col min="68" max="68" width="17.5703125" bestFit="1" customWidth="1"/>
    <col min="69" max="69" width="11.140625" bestFit="1" customWidth="1"/>
    <col min="70" max="70" width="10" bestFit="1" customWidth="1"/>
    <col min="71" max="71" width="17.7109375" bestFit="1" customWidth="1"/>
    <col min="72" max="72" width="11.28515625" bestFit="1" customWidth="1"/>
    <col min="73" max="73" width="8.7109375" bestFit="1" customWidth="1"/>
    <col min="74" max="74" width="16.42578125" bestFit="1" customWidth="1"/>
    <col min="75" max="75" width="10" bestFit="1" customWidth="1"/>
    <col min="76" max="76" width="13" bestFit="1" customWidth="1"/>
    <col min="77" max="77" width="20.85546875" bestFit="1" customWidth="1"/>
    <col min="78" max="78" width="14.28515625" bestFit="1" customWidth="1"/>
    <col min="79" max="79" width="11.5703125" bestFit="1" customWidth="1"/>
    <col min="80" max="80" width="19.28515625" bestFit="1" customWidth="1"/>
    <col min="81" max="81" width="12.85546875" bestFit="1" customWidth="1"/>
    <col min="82" max="82" width="11.7109375" bestFit="1" customWidth="1"/>
    <col min="83" max="83" width="19.5703125" bestFit="1" customWidth="1"/>
    <col min="84" max="84" width="13" bestFit="1" customWidth="1"/>
    <col min="85" max="85" width="10.85546875" bestFit="1" customWidth="1"/>
    <col min="86" max="86" width="18.5703125" bestFit="1" customWidth="1"/>
    <col min="87" max="87" width="12.140625" bestFit="1" customWidth="1"/>
    <col min="88" max="88" width="11.42578125" bestFit="1" customWidth="1"/>
    <col min="89" max="89" width="19.140625" bestFit="1" customWidth="1"/>
    <col min="90" max="90" width="12.7109375" bestFit="1" customWidth="1"/>
    <col min="91" max="91" width="20.28515625" bestFit="1" customWidth="1"/>
    <col min="92" max="92" width="11" bestFit="1" customWidth="1"/>
    <col min="93" max="93" width="18.140625" bestFit="1" customWidth="1"/>
    <col min="94" max="94" width="15.7109375" bestFit="1" customWidth="1"/>
    <col min="95" max="95" width="16.7109375" bestFit="1" customWidth="1"/>
    <col min="96" max="96" width="14.140625" bestFit="1" customWidth="1"/>
    <col min="97" max="97" width="16.7109375" bestFit="1" customWidth="1"/>
    <col min="98" max="98" width="14.140625" bestFit="1" customWidth="1"/>
    <col min="99" max="99" width="16.7109375" bestFit="1" customWidth="1"/>
    <col min="100" max="100" width="14.140625" bestFit="1" customWidth="1"/>
    <col min="101" max="101" width="23.7109375" bestFit="1" customWidth="1"/>
    <col min="102" max="102" width="20.7109375" bestFit="1" customWidth="1"/>
    <col min="103" max="103" width="21.28515625" bestFit="1" customWidth="1"/>
    <col min="104" max="104" width="7.5703125" bestFit="1" customWidth="1"/>
    <col min="105" max="105" width="6" bestFit="1" customWidth="1"/>
    <col min="106" max="106" width="32.85546875" bestFit="1" customWidth="1"/>
    <col min="107" max="107" width="11.7109375" bestFit="1" customWidth="1"/>
    <col min="108" max="108" width="16" bestFit="1" customWidth="1"/>
    <col min="109" max="109" width="24.140625" bestFit="1" customWidth="1"/>
    <col min="110" max="110" width="11.140625" bestFit="1" customWidth="1"/>
    <col min="111" max="111" width="16.7109375" bestFit="1" customWidth="1"/>
    <col min="112" max="112" width="10.7109375" bestFit="1" customWidth="1"/>
  </cols>
  <sheetData>
    <row r="1" spans="1:112">
      <c r="A1" t="s">
        <v>486</v>
      </c>
      <c r="B1" t="s">
        <v>6854</v>
      </c>
      <c r="C1" t="s">
        <v>491</v>
      </c>
      <c r="D1" t="s">
        <v>493</v>
      </c>
      <c r="E1" t="s">
        <v>492</v>
      </c>
      <c r="F1" t="s">
        <v>494</v>
      </c>
      <c r="G1" t="s">
        <v>495</v>
      </c>
      <c r="H1" t="s">
        <v>496</v>
      </c>
      <c r="I1" t="s">
        <v>360</v>
      </c>
      <c r="J1" t="s">
        <v>498</v>
      </c>
      <c r="K1" t="s">
        <v>499</v>
      </c>
      <c r="L1" t="s">
        <v>500</v>
      </c>
      <c r="M1" t="s">
        <v>501</v>
      </c>
      <c r="N1" t="s">
        <v>502</v>
      </c>
      <c r="O1" t="s">
        <v>503</v>
      </c>
      <c r="P1" t="s">
        <v>504</v>
      </c>
      <c r="Q1" t="s">
        <v>6855</v>
      </c>
      <c r="R1" t="s">
        <v>488</v>
      </c>
      <c r="S1" t="s">
        <v>489</v>
      </c>
      <c r="T1" t="s">
        <v>497</v>
      </c>
      <c r="U1" t="s">
        <v>490</v>
      </c>
      <c r="V1" t="s">
        <v>6856</v>
      </c>
      <c r="W1" t="s">
        <v>6857</v>
      </c>
      <c r="X1" t="s">
        <v>6858</v>
      </c>
      <c r="Y1" t="s">
        <v>6859</v>
      </c>
      <c r="Z1" t="s">
        <v>6860</v>
      </c>
      <c r="AA1" t="s">
        <v>6861</v>
      </c>
      <c r="AB1" t="s">
        <v>6862</v>
      </c>
      <c r="AC1" t="s">
        <v>6863</v>
      </c>
      <c r="AD1" t="s">
        <v>6864</v>
      </c>
      <c r="AE1" t="s">
        <v>6865</v>
      </c>
      <c r="AF1" t="s">
        <v>6866</v>
      </c>
      <c r="AG1" t="s">
        <v>6867</v>
      </c>
      <c r="AH1" t="s">
        <v>6868</v>
      </c>
      <c r="AI1" t="s">
        <v>6869</v>
      </c>
      <c r="AJ1" t="s">
        <v>6870</v>
      </c>
      <c r="AK1" t="s">
        <v>6871</v>
      </c>
      <c r="AL1" t="s">
        <v>6872</v>
      </c>
      <c r="AM1" t="s">
        <v>6873</v>
      </c>
      <c r="AN1" t="s">
        <v>6874</v>
      </c>
      <c r="AO1" t="s">
        <v>6875</v>
      </c>
      <c r="AP1" t="s">
        <v>6876</v>
      </c>
      <c r="AQ1" t="s">
        <v>6877</v>
      </c>
      <c r="AR1" t="s">
        <v>6878</v>
      </c>
      <c r="AS1" t="s">
        <v>6879</v>
      </c>
      <c r="AT1" t="s">
        <v>6880</v>
      </c>
      <c r="AU1" t="s">
        <v>6881</v>
      </c>
      <c r="AV1" t="s">
        <v>6882</v>
      </c>
      <c r="AW1" t="s">
        <v>6883</v>
      </c>
      <c r="AX1" t="s">
        <v>6884</v>
      </c>
      <c r="AY1" t="s">
        <v>6885</v>
      </c>
      <c r="AZ1" t="s">
        <v>6886</v>
      </c>
      <c r="BA1" t="s">
        <v>6887</v>
      </c>
      <c r="BB1" t="s">
        <v>6888</v>
      </c>
      <c r="BC1" t="s">
        <v>6889</v>
      </c>
      <c r="BD1" t="s">
        <v>6890</v>
      </c>
      <c r="BE1" t="s">
        <v>6891</v>
      </c>
      <c r="BF1" t="s">
        <v>6892</v>
      </c>
      <c r="BG1" t="s">
        <v>6893</v>
      </c>
      <c r="BH1" t="s">
        <v>6894</v>
      </c>
      <c r="BI1" t="s">
        <v>6895</v>
      </c>
      <c r="BJ1" t="s">
        <v>6896</v>
      </c>
      <c r="BK1" t="s">
        <v>6897</v>
      </c>
      <c r="BL1" t="s">
        <v>6898</v>
      </c>
      <c r="BM1" t="s">
        <v>6899</v>
      </c>
      <c r="BN1" t="s">
        <v>6900</v>
      </c>
      <c r="BO1" t="s">
        <v>6901</v>
      </c>
      <c r="BP1" t="s">
        <v>6902</v>
      </c>
      <c r="BQ1" t="s">
        <v>6903</v>
      </c>
      <c r="BR1" t="s">
        <v>6904</v>
      </c>
      <c r="BS1" t="s">
        <v>6905</v>
      </c>
      <c r="BT1" t="s">
        <v>6906</v>
      </c>
      <c r="BU1" t="s">
        <v>6907</v>
      </c>
      <c r="BV1" t="s">
        <v>6908</v>
      </c>
      <c r="BW1" t="s">
        <v>6909</v>
      </c>
      <c r="BX1" t="s">
        <v>6910</v>
      </c>
      <c r="BY1" t="s">
        <v>6911</v>
      </c>
      <c r="BZ1" t="s">
        <v>6912</v>
      </c>
      <c r="CA1" t="s">
        <v>6913</v>
      </c>
      <c r="CB1" t="s">
        <v>6914</v>
      </c>
      <c r="CC1" t="s">
        <v>6915</v>
      </c>
      <c r="CD1" t="s">
        <v>6916</v>
      </c>
      <c r="CE1" t="s">
        <v>6917</v>
      </c>
      <c r="CF1" t="s">
        <v>6918</v>
      </c>
      <c r="CG1" t="s">
        <v>6919</v>
      </c>
      <c r="CH1" t="s">
        <v>6920</v>
      </c>
      <c r="CI1" t="s">
        <v>6921</v>
      </c>
      <c r="CJ1" t="s">
        <v>6922</v>
      </c>
      <c r="CK1" t="s">
        <v>6923</v>
      </c>
      <c r="CL1" t="s">
        <v>6924</v>
      </c>
      <c r="CM1" t="s">
        <v>570</v>
      </c>
      <c r="CN1" t="s">
        <v>571</v>
      </c>
      <c r="CO1" t="s">
        <v>572</v>
      </c>
      <c r="CP1" t="s">
        <v>573</v>
      </c>
      <c r="CQ1" t="s">
        <v>574</v>
      </c>
      <c r="CR1" t="s">
        <v>575</v>
      </c>
      <c r="CS1" t="s">
        <v>576</v>
      </c>
      <c r="CT1" t="s">
        <v>577</v>
      </c>
      <c r="CU1" t="s">
        <v>578</v>
      </c>
      <c r="CV1" t="s">
        <v>579</v>
      </c>
      <c r="CW1" t="s">
        <v>580</v>
      </c>
      <c r="CX1" t="s">
        <v>581</v>
      </c>
      <c r="CY1" t="s">
        <v>582</v>
      </c>
      <c r="CZ1" t="s">
        <v>583</v>
      </c>
      <c r="DA1" t="s">
        <v>584</v>
      </c>
      <c r="DB1" t="s">
        <v>585</v>
      </c>
      <c r="DC1" t="s">
        <v>6925</v>
      </c>
      <c r="DD1" t="s">
        <v>6926</v>
      </c>
      <c r="DE1" t="s">
        <v>6927</v>
      </c>
      <c r="DF1" t="s">
        <v>6928</v>
      </c>
      <c r="DG1" t="s">
        <v>590</v>
      </c>
      <c r="DH1" t="s">
        <v>588</v>
      </c>
    </row>
    <row r="2" spans="1:112" hidden="1">
      <c r="A2" t="str">
        <f t="shared" ref="A2:A33" si="0">2&amp;G2</f>
        <v>200/D-093-K/094-A-11/00</v>
      </c>
      <c r="C2" t="s">
        <v>594</v>
      </c>
      <c r="D2" t="s">
        <v>6929</v>
      </c>
      <c r="E2" t="s">
        <v>6930</v>
      </c>
      <c r="F2" t="s">
        <v>6931</v>
      </c>
      <c r="G2" t="s">
        <v>667</v>
      </c>
      <c r="I2" t="s">
        <v>668</v>
      </c>
      <c r="J2" t="s">
        <v>669</v>
      </c>
      <c r="K2" t="s">
        <v>670</v>
      </c>
      <c r="L2" t="s">
        <v>6932</v>
      </c>
      <c r="M2" t="s">
        <v>823</v>
      </c>
      <c r="N2" t="s">
        <v>694</v>
      </c>
      <c r="O2" t="s">
        <v>694</v>
      </c>
      <c r="P2" t="s">
        <v>694</v>
      </c>
      <c r="R2" t="s">
        <v>664</v>
      </c>
      <c r="S2" t="s">
        <v>592</v>
      </c>
      <c r="U2" t="s">
        <v>665</v>
      </c>
      <c r="X2">
        <v>2900</v>
      </c>
      <c r="Z2">
        <v>3480</v>
      </c>
      <c r="AB2">
        <v>7.2</v>
      </c>
      <c r="AD2">
        <v>1.002</v>
      </c>
      <c r="AF2">
        <v>1.3340000000000001</v>
      </c>
      <c r="AH2">
        <v>1.99</v>
      </c>
      <c r="AK2">
        <v>5030</v>
      </c>
      <c r="AL2">
        <v>53</v>
      </c>
      <c r="AM2">
        <v>180</v>
      </c>
      <c r="AN2">
        <v>1040</v>
      </c>
      <c r="AP2">
        <v>45.2</v>
      </c>
      <c r="AQ2">
        <v>24.1</v>
      </c>
      <c r="AS2">
        <v>0.6</v>
      </c>
      <c r="AT2">
        <v>14.9</v>
      </c>
      <c r="AV2">
        <v>0.7</v>
      </c>
      <c r="AW2">
        <v>4</v>
      </c>
      <c r="AY2">
        <v>0.3</v>
      </c>
      <c r="AZ2">
        <v>0.46</v>
      </c>
      <c r="BB2" t="s">
        <v>6933</v>
      </c>
      <c r="BC2">
        <v>2.71</v>
      </c>
      <c r="BE2" t="s">
        <v>6933</v>
      </c>
      <c r="BF2" t="s">
        <v>608</v>
      </c>
      <c r="BH2" t="s">
        <v>608</v>
      </c>
      <c r="BO2">
        <v>1543</v>
      </c>
      <c r="BQ2">
        <v>43.5</v>
      </c>
      <c r="BX2">
        <v>220</v>
      </c>
      <c r="BZ2">
        <v>3.6</v>
      </c>
      <c r="CA2">
        <v>161</v>
      </c>
      <c r="CC2">
        <v>3.4</v>
      </c>
      <c r="CD2" t="s">
        <v>6934</v>
      </c>
      <c r="CF2" t="s">
        <v>6933</v>
      </c>
      <c r="CG2" t="s">
        <v>6934</v>
      </c>
      <c r="CI2" t="s">
        <v>6933</v>
      </c>
      <c r="CJ2" t="s">
        <v>6935</v>
      </c>
      <c r="CM2" t="s">
        <v>6936</v>
      </c>
      <c r="CO2" t="s">
        <v>675</v>
      </c>
      <c r="CQ2" t="s">
        <v>779</v>
      </c>
      <c r="CR2" t="s">
        <v>779</v>
      </c>
      <c r="CW2" t="s">
        <v>780</v>
      </c>
      <c r="CZ2" t="s">
        <v>780</v>
      </c>
      <c r="DA2" t="s">
        <v>780</v>
      </c>
      <c r="DB2" t="s">
        <v>676</v>
      </c>
    </row>
    <row r="3" spans="1:112" hidden="1">
      <c r="A3" t="str">
        <f t="shared" si="0"/>
        <v>200/D-086-H/094-P-06/00</v>
      </c>
      <c r="C3" t="s">
        <v>594</v>
      </c>
      <c r="D3" t="s">
        <v>6937</v>
      </c>
      <c r="E3" t="s">
        <v>6938</v>
      </c>
      <c r="F3" t="s">
        <v>6931</v>
      </c>
      <c r="G3" t="s">
        <v>6939</v>
      </c>
      <c r="H3">
        <v>17300</v>
      </c>
      <c r="I3" t="s">
        <v>599</v>
      </c>
      <c r="J3" t="s">
        <v>1078</v>
      </c>
      <c r="K3" t="s">
        <v>962</v>
      </c>
      <c r="L3" t="s">
        <v>6940</v>
      </c>
      <c r="M3" t="s">
        <v>1137</v>
      </c>
      <c r="N3" t="s">
        <v>694</v>
      </c>
      <c r="O3" t="s">
        <v>694</v>
      </c>
      <c r="P3" t="s">
        <v>694</v>
      </c>
      <c r="R3" t="s">
        <v>6941</v>
      </c>
      <c r="S3" t="s">
        <v>592</v>
      </c>
      <c r="T3" t="s">
        <v>157</v>
      </c>
      <c r="U3" t="s">
        <v>614</v>
      </c>
      <c r="X3">
        <v>31000</v>
      </c>
      <c r="Z3">
        <v>30170</v>
      </c>
      <c r="AB3">
        <v>7.2</v>
      </c>
      <c r="AD3">
        <v>1.022</v>
      </c>
      <c r="AF3">
        <v>1.337</v>
      </c>
      <c r="AH3">
        <v>0.23</v>
      </c>
      <c r="AK3">
        <v>43400</v>
      </c>
      <c r="AL3">
        <v>6200</v>
      </c>
      <c r="AM3">
        <v>2500</v>
      </c>
      <c r="AN3">
        <v>9230</v>
      </c>
      <c r="AP3">
        <v>401</v>
      </c>
      <c r="AQ3">
        <v>465</v>
      </c>
      <c r="AS3">
        <v>11.9</v>
      </c>
      <c r="AT3">
        <v>1920</v>
      </c>
      <c r="AV3">
        <v>96</v>
      </c>
      <c r="AW3">
        <v>329</v>
      </c>
      <c r="AY3">
        <v>27</v>
      </c>
      <c r="AZ3">
        <v>179</v>
      </c>
      <c r="BB3">
        <v>2.6</v>
      </c>
      <c r="BC3">
        <v>44.1</v>
      </c>
      <c r="BE3">
        <v>1</v>
      </c>
      <c r="BF3">
        <v>9.84</v>
      </c>
      <c r="BH3">
        <v>0.35</v>
      </c>
      <c r="BO3">
        <v>17340</v>
      </c>
      <c r="BQ3">
        <v>488</v>
      </c>
      <c r="BX3">
        <v>3100</v>
      </c>
      <c r="BZ3">
        <v>50.6</v>
      </c>
      <c r="CA3" t="s">
        <v>6942</v>
      </c>
      <c r="CC3" t="s">
        <v>6933</v>
      </c>
      <c r="CD3" t="s">
        <v>6934</v>
      </c>
      <c r="CF3" t="s">
        <v>6933</v>
      </c>
      <c r="CG3" t="s">
        <v>6934</v>
      </c>
      <c r="CI3" t="s">
        <v>6933</v>
      </c>
      <c r="CJ3" t="s">
        <v>6943</v>
      </c>
      <c r="CM3" t="s">
        <v>6944</v>
      </c>
      <c r="CN3" t="s">
        <v>157</v>
      </c>
      <c r="CO3" t="s">
        <v>6945</v>
      </c>
      <c r="CQ3" t="s">
        <v>826</v>
      </c>
      <c r="CR3" t="s">
        <v>826</v>
      </c>
      <c r="CS3" t="s">
        <v>826</v>
      </c>
      <c r="CT3" t="s">
        <v>826</v>
      </c>
      <c r="CU3" t="s">
        <v>157</v>
      </c>
      <c r="CV3" t="s">
        <v>157</v>
      </c>
      <c r="CW3" t="s">
        <v>780</v>
      </c>
      <c r="CX3" t="s">
        <v>780</v>
      </c>
      <c r="CY3" t="s">
        <v>780</v>
      </c>
      <c r="CZ3" t="s">
        <v>834</v>
      </c>
      <c r="DA3">
        <v>621.79999999999995</v>
      </c>
      <c r="DB3" t="s">
        <v>6946</v>
      </c>
    </row>
    <row r="4" spans="1:112" hidden="1">
      <c r="A4" t="str">
        <f t="shared" si="0"/>
        <v>200/D-075-A/094-P-11/00</v>
      </c>
      <c r="C4" t="s">
        <v>594</v>
      </c>
      <c r="D4" t="s">
        <v>6929</v>
      </c>
      <c r="E4" t="s">
        <v>6947</v>
      </c>
      <c r="F4" t="s">
        <v>6931</v>
      </c>
      <c r="G4" t="s">
        <v>1302</v>
      </c>
      <c r="I4" t="s">
        <v>617</v>
      </c>
      <c r="J4" t="s">
        <v>6948</v>
      </c>
      <c r="K4" t="s">
        <v>6949</v>
      </c>
      <c r="L4" t="s">
        <v>6950</v>
      </c>
      <c r="M4" t="s">
        <v>6951</v>
      </c>
      <c r="N4" t="s">
        <v>694</v>
      </c>
      <c r="O4" t="s">
        <v>694</v>
      </c>
      <c r="P4" t="s">
        <v>694</v>
      </c>
      <c r="Q4" t="s">
        <v>6952</v>
      </c>
      <c r="R4" t="s">
        <v>687</v>
      </c>
      <c r="S4" t="s">
        <v>592</v>
      </c>
      <c r="U4" t="s">
        <v>614</v>
      </c>
      <c r="X4">
        <v>400</v>
      </c>
      <c r="Z4">
        <v>260</v>
      </c>
      <c r="AB4">
        <v>6.44</v>
      </c>
      <c r="AD4">
        <v>1</v>
      </c>
      <c r="AF4">
        <v>1.333</v>
      </c>
      <c r="AH4">
        <v>36.799999999999997</v>
      </c>
      <c r="AK4">
        <v>272</v>
      </c>
      <c r="AL4">
        <v>120</v>
      </c>
      <c r="AM4">
        <v>550</v>
      </c>
      <c r="AN4">
        <v>12.1</v>
      </c>
      <c r="AP4">
        <v>0.5</v>
      </c>
      <c r="AQ4">
        <v>0.7</v>
      </c>
      <c r="AS4" t="s">
        <v>6933</v>
      </c>
      <c r="AT4">
        <v>34.700000000000003</v>
      </c>
      <c r="AV4">
        <v>1.7</v>
      </c>
      <c r="AW4">
        <v>8</v>
      </c>
      <c r="AY4">
        <v>0.7</v>
      </c>
      <c r="AZ4">
        <v>0.05</v>
      </c>
      <c r="BB4" t="s">
        <v>6933</v>
      </c>
      <c r="BC4">
        <v>0.08</v>
      </c>
      <c r="BE4" t="s">
        <v>6933</v>
      </c>
      <c r="BF4">
        <v>0.08</v>
      </c>
      <c r="BH4" t="s">
        <v>608</v>
      </c>
      <c r="BO4">
        <v>3</v>
      </c>
      <c r="BQ4" t="s">
        <v>6933</v>
      </c>
      <c r="BX4">
        <v>670</v>
      </c>
      <c r="BZ4">
        <v>11</v>
      </c>
      <c r="CA4">
        <v>14</v>
      </c>
      <c r="CC4">
        <v>0.3</v>
      </c>
      <c r="CD4" t="s">
        <v>6934</v>
      </c>
      <c r="CF4" t="s">
        <v>6933</v>
      </c>
      <c r="CG4" t="s">
        <v>6934</v>
      </c>
      <c r="CI4" t="s">
        <v>6933</v>
      </c>
      <c r="CJ4" t="s">
        <v>6943</v>
      </c>
      <c r="CO4" t="s">
        <v>624</v>
      </c>
      <c r="DB4" t="s">
        <v>6953</v>
      </c>
      <c r="DC4">
        <v>0.28000000000000003</v>
      </c>
      <c r="DD4">
        <v>8.9999999999999993E-3</v>
      </c>
    </row>
    <row r="5" spans="1:112" hidden="1">
      <c r="A5" t="str">
        <f t="shared" si="0"/>
        <v>200/D-075-A/094-P-11/00</v>
      </c>
      <c r="C5" t="s">
        <v>594</v>
      </c>
      <c r="D5" t="s">
        <v>6929</v>
      </c>
      <c r="E5" t="s">
        <v>6954</v>
      </c>
      <c r="F5" t="s">
        <v>6931</v>
      </c>
      <c r="G5" t="s">
        <v>1302</v>
      </c>
      <c r="I5" t="s">
        <v>617</v>
      </c>
      <c r="J5" t="s">
        <v>4878</v>
      </c>
      <c r="K5" t="s">
        <v>6955</v>
      </c>
      <c r="L5" t="s">
        <v>6956</v>
      </c>
      <c r="M5" t="s">
        <v>6957</v>
      </c>
      <c r="N5" t="s">
        <v>694</v>
      </c>
      <c r="O5" t="s">
        <v>694</v>
      </c>
      <c r="P5" t="s">
        <v>694</v>
      </c>
      <c r="Q5" t="s">
        <v>6958</v>
      </c>
      <c r="R5" t="s">
        <v>2139</v>
      </c>
      <c r="S5" t="s">
        <v>592</v>
      </c>
      <c r="U5" t="s">
        <v>614</v>
      </c>
      <c r="X5">
        <v>30000</v>
      </c>
      <c r="Z5">
        <v>28180</v>
      </c>
      <c r="AB5">
        <v>7.67</v>
      </c>
      <c r="AD5">
        <v>1.022</v>
      </c>
      <c r="AF5">
        <v>1.3360000000000001</v>
      </c>
      <c r="AH5">
        <v>0.18</v>
      </c>
      <c r="AK5">
        <v>55100</v>
      </c>
      <c r="AL5">
        <v>1900</v>
      </c>
      <c r="AM5">
        <v>4200</v>
      </c>
      <c r="AN5">
        <v>12000</v>
      </c>
      <c r="AP5">
        <v>521</v>
      </c>
      <c r="AQ5">
        <v>63.6</v>
      </c>
      <c r="AS5">
        <v>1.6</v>
      </c>
      <c r="AT5">
        <v>218</v>
      </c>
      <c r="AV5">
        <v>10.9</v>
      </c>
      <c r="AW5">
        <v>326</v>
      </c>
      <c r="AY5">
        <v>26.7</v>
      </c>
      <c r="AZ5">
        <v>395</v>
      </c>
      <c r="BB5">
        <v>5.8</v>
      </c>
      <c r="BC5">
        <v>48.7</v>
      </c>
      <c r="BE5">
        <v>1.1000000000000001</v>
      </c>
      <c r="BF5">
        <v>0.5</v>
      </c>
      <c r="BH5">
        <v>0.02</v>
      </c>
      <c r="BO5">
        <v>15140</v>
      </c>
      <c r="BQ5">
        <v>427</v>
      </c>
      <c r="BX5">
        <v>4400</v>
      </c>
      <c r="BZ5">
        <v>71.400000000000006</v>
      </c>
      <c r="CA5">
        <v>2</v>
      </c>
      <c r="CC5" t="s">
        <v>6933</v>
      </c>
      <c r="CD5">
        <v>360</v>
      </c>
      <c r="CF5">
        <v>12</v>
      </c>
      <c r="CG5" t="s">
        <v>6934</v>
      </c>
      <c r="CI5" t="s">
        <v>6933</v>
      </c>
      <c r="CJ5" t="s">
        <v>6943</v>
      </c>
      <c r="CM5" t="s">
        <v>6959</v>
      </c>
      <c r="CN5" t="s">
        <v>157</v>
      </c>
      <c r="CO5" t="s">
        <v>624</v>
      </c>
      <c r="DB5" t="s">
        <v>6960</v>
      </c>
    </row>
    <row r="6" spans="1:112" hidden="1">
      <c r="A6" t="str">
        <f t="shared" si="0"/>
        <v>200/D-065-I/094-P-05/02</v>
      </c>
      <c r="C6" t="s">
        <v>594</v>
      </c>
      <c r="D6" t="s">
        <v>6937</v>
      </c>
      <c r="E6" t="s">
        <v>6961</v>
      </c>
      <c r="F6" t="s">
        <v>6931</v>
      </c>
      <c r="G6" t="s">
        <v>922</v>
      </c>
      <c r="H6">
        <v>15226</v>
      </c>
      <c r="I6" t="s">
        <v>654</v>
      </c>
      <c r="J6" t="s">
        <v>923</v>
      </c>
      <c r="K6" t="s">
        <v>924</v>
      </c>
      <c r="L6" t="s">
        <v>6962</v>
      </c>
      <c r="M6" t="s">
        <v>823</v>
      </c>
      <c r="N6" t="s">
        <v>694</v>
      </c>
      <c r="O6" t="s">
        <v>694</v>
      </c>
      <c r="P6" t="s">
        <v>694</v>
      </c>
      <c r="R6" t="s">
        <v>652</v>
      </c>
      <c r="S6" t="s">
        <v>592</v>
      </c>
      <c r="T6" t="s">
        <v>831</v>
      </c>
      <c r="U6" t="s">
        <v>920</v>
      </c>
      <c r="X6">
        <v>23000</v>
      </c>
      <c r="Z6">
        <v>22530</v>
      </c>
      <c r="AB6">
        <v>7.3</v>
      </c>
      <c r="AD6">
        <v>1.016</v>
      </c>
      <c r="AF6">
        <v>1.3360000000000001</v>
      </c>
      <c r="AH6">
        <v>0.33300000000000002</v>
      </c>
      <c r="AK6">
        <v>30000</v>
      </c>
      <c r="AL6">
        <v>1500</v>
      </c>
      <c r="AM6">
        <v>2400</v>
      </c>
      <c r="AN6">
        <v>8910</v>
      </c>
      <c r="AP6">
        <v>388</v>
      </c>
      <c r="AQ6">
        <v>45.2</v>
      </c>
      <c r="AS6">
        <v>1.2</v>
      </c>
      <c r="AT6">
        <v>334</v>
      </c>
      <c r="AV6">
        <v>16.7</v>
      </c>
      <c r="AW6">
        <v>155</v>
      </c>
      <c r="AY6">
        <v>12.7</v>
      </c>
      <c r="AZ6">
        <v>409</v>
      </c>
      <c r="BB6">
        <v>6</v>
      </c>
      <c r="BC6">
        <v>32.9</v>
      </c>
      <c r="BE6">
        <v>0.8</v>
      </c>
      <c r="BF6">
        <v>1.48</v>
      </c>
      <c r="BH6">
        <v>0.05</v>
      </c>
      <c r="BO6">
        <v>12060</v>
      </c>
      <c r="BQ6">
        <v>340</v>
      </c>
      <c r="BX6">
        <v>2900</v>
      </c>
      <c r="BZ6">
        <v>47.2</v>
      </c>
      <c r="CA6" t="s">
        <v>6942</v>
      </c>
      <c r="CC6" t="s">
        <v>6933</v>
      </c>
      <c r="CD6" t="s">
        <v>6934</v>
      </c>
      <c r="CF6" t="s">
        <v>6933</v>
      </c>
      <c r="CG6" t="s">
        <v>6934</v>
      </c>
      <c r="CI6" t="s">
        <v>6933</v>
      </c>
      <c r="CJ6" t="s">
        <v>6943</v>
      </c>
      <c r="CM6" t="s">
        <v>6963</v>
      </c>
      <c r="CO6" t="s">
        <v>657</v>
      </c>
      <c r="CQ6" t="s">
        <v>779</v>
      </c>
      <c r="CR6" t="s">
        <v>779</v>
      </c>
      <c r="CS6" t="s">
        <v>779</v>
      </c>
      <c r="CT6" t="s">
        <v>779</v>
      </c>
      <c r="CU6" t="s">
        <v>779</v>
      </c>
      <c r="CV6" t="s">
        <v>779</v>
      </c>
      <c r="CZ6">
        <v>558</v>
      </c>
      <c r="DA6">
        <v>553.5</v>
      </c>
      <c r="DB6" t="s">
        <v>927</v>
      </c>
    </row>
    <row r="7" spans="1:112" hidden="1">
      <c r="A7" t="str">
        <f t="shared" si="0"/>
        <v>200/D-064-G/094-P-10/00</v>
      </c>
      <c r="C7" t="s">
        <v>594</v>
      </c>
      <c r="D7" t="s">
        <v>6929</v>
      </c>
      <c r="E7" t="s">
        <v>6964</v>
      </c>
      <c r="F7" t="s">
        <v>6931</v>
      </c>
      <c r="G7" t="s">
        <v>5638</v>
      </c>
      <c r="I7" t="s">
        <v>6965</v>
      </c>
      <c r="J7" t="s">
        <v>5336</v>
      </c>
      <c r="K7" t="s">
        <v>5332</v>
      </c>
      <c r="L7" t="s">
        <v>6966</v>
      </c>
      <c r="M7" t="s">
        <v>6967</v>
      </c>
      <c r="N7" t="s">
        <v>694</v>
      </c>
      <c r="O7" t="s">
        <v>694</v>
      </c>
      <c r="P7" t="s">
        <v>694</v>
      </c>
      <c r="Q7" t="s">
        <v>6968</v>
      </c>
      <c r="R7" t="s">
        <v>6969</v>
      </c>
      <c r="S7" t="s">
        <v>592</v>
      </c>
      <c r="U7" t="s">
        <v>3163</v>
      </c>
      <c r="X7">
        <v>170</v>
      </c>
      <c r="Z7">
        <v>190</v>
      </c>
      <c r="AB7">
        <v>7.66</v>
      </c>
      <c r="AD7">
        <v>1</v>
      </c>
      <c r="AF7">
        <v>1.333</v>
      </c>
      <c r="AH7">
        <v>38.6</v>
      </c>
      <c r="AK7">
        <v>259</v>
      </c>
      <c r="AL7">
        <v>150</v>
      </c>
      <c r="AM7">
        <v>120</v>
      </c>
      <c r="AN7">
        <v>5.4</v>
      </c>
      <c r="AP7">
        <v>0.2</v>
      </c>
      <c r="AQ7">
        <v>1.2</v>
      </c>
      <c r="AS7" t="s">
        <v>6933</v>
      </c>
      <c r="AT7">
        <v>42.3</v>
      </c>
      <c r="AV7">
        <v>2.1</v>
      </c>
      <c r="AW7">
        <v>9.8000000000000007</v>
      </c>
      <c r="AY7">
        <v>0.8</v>
      </c>
      <c r="AZ7">
        <v>0.05</v>
      </c>
      <c r="BB7" t="s">
        <v>6933</v>
      </c>
      <c r="BC7">
        <v>0.09</v>
      </c>
      <c r="BE7" t="s">
        <v>6933</v>
      </c>
      <c r="BF7" t="s">
        <v>608</v>
      </c>
      <c r="BH7" t="s">
        <v>608</v>
      </c>
      <c r="BO7" t="s">
        <v>6942</v>
      </c>
      <c r="BQ7" t="s">
        <v>6933</v>
      </c>
      <c r="BX7">
        <v>140</v>
      </c>
      <c r="BZ7">
        <v>2.2999999999999998</v>
      </c>
      <c r="CA7">
        <v>39</v>
      </c>
      <c r="CC7">
        <v>0.8</v>
      </c>
      <c r="CD7" t="s">
        <v>6934</v>
      </c>
      <c r="CF7" t="s">
        <v>6933</v>
      </c>
      <c r="CG7" t="s">
        <v>6934</v>
      </c>
      <c r="CI7" t="s">
        <v>6933</v>
      </c>
      <c r="CJ7" t="s">
        <v>6943</v>
      </c>
      <c r="CO7" t="s">
        <v>5640</v>
      </c>
      <c r="DB7" t="s">
        <v>6970</v>
      </c>
      <c r="DC7">
        <v>0.4</v>
      </c>
      <c r="DD7">
        <v>3.5000000000000003E-2</v>
      </c>
    </row>
    <row r="8" spans="1:112" hidden="1">
      <c r="A8" t="str">
        <f t="shared" si="0"/>
        <v>200/D-064-G/094-P-10/00</v>
      </c>
      <c r="C8" t="s">
        <v>594</v>
      </c>
      <c r="D8" t="s">
        <v>6929</v>
      </c>
      <c r="E8" t="s">
        <v>6971</v>
      </c>
      <c r="F8" t="s">
        <v>6931</v>
      </c>
      <c r="G8" t="s">
        <v>5638</v>
      </c>
      <c r="I8" t="s">
        <v>6965</v>
      </c>
      <c r="J8" t="s">
        <v>5336</v>
      </c>
      <c r="K8" t="s">
        <v>5332</v>
      </c>
      <c r="L8" t="s">
        <v>6972</v>
      </c>
      <c r="M8" t="s">
        <v>6973</v>
      </c>
      <c r="N8" t="s">
        <v>694</v>
      </c>
      <c r="O8" t="s">
        <v>694</v>
      </c>
      <c r="P8" t="s">
        <v>694</v>
      </c>
      <c r="Q8" t="s">
        <v>6968</v>
      </c>
      <c r="R8" t="s">
        <v>6969</v>
      </c>
      <c r="S8" t="s">
        <v>592</v>
      </c>
      <c r="U8" t="s">
        <v>3163</v>
      </c>
      <c r="X8">
        <v>9900</v>
      </c>
      <c r="Z8">
        <v>9900</v>
      </c>
      <c r="AB8">
        <v>7.24</v>
      </c>
      <c r="AD8">
        <v>1.0069999999999999</v>
      </c>
      <c r="AF8">
        <v>1.3340000000000001</v>
      </c>
      <c r="AH8">
        <v>0.5</v>
      </c>
      <c r="AK8">
        <v>20200</v>
      </c>
      <c r="AL8">
        <v>1500</v>
      </c>
      <c r="AM8">
        <v>160</v>
      </c>
      <c r="AN8">
        <v>3230</v>
      </c>
      <c r="AP8">
        <v>140</v>
      </c>
      <c r="AQ8">
        <v>60.5</v>
      </c>
      <c r="AS8">
        <v>1.5</v>
      </c>
      <c r="AT8">
        <v>501</v>
      </c>
      <c r="AV8">
        <v>25</v>
      </c>
      <c r="AW8">
        <v>63.7</v>
      </c>
      <c r="AY8">
        <v>5.2</v>
      </c>
      <c r="AZ8">
        <v>88.8</v>
      </c>
      <c r="BB8">
        <v>1.3</v>
      </c>
      <c r="BC8">
        <v>47.1</v>
      </c>
      <c r="BE8">
        <v>1.1000000000000001</v>
      </c>
      <c r="BF8">
        <v>2.73</v>
      </c>
      <c r="BH8">
        <v>0.1</v>
      </c>
      <c r="BO8">
        <v>5956</v>
      </c>
      <c r="BQ8">
        <v>168</v>
      </c>
      <c r="BX8">
        <v>200</v>
      </c>
      <c r="BZ8">
        <v>3.2</v>
      </c>
      <c r="CA8">
        <v>31</v>
      </c>
      <c r="CC8">
        <v>0.6</v>
      </c>
      <c r="CD8" t="s">
        <v>6934</v>
      </c>
      <c r="CF8" t="s">
        <v>6933</v>
      </c>
      <c r="CG8" t="s">
        <v>6934</v>
      </c>
      <c r="CI8" t="s">
        <v>6933</v>
      </c>
      <c r="CJ8" t="s">
        <v>6943</v>
      </c>
      <c r="CO8" t="s">
        <v>5640</v>
      </c>
      <c r="DB8" t="s">
        <v>6970</v>
      </c>
      <c r="DC8">
        <v>30.6</v>
      </c>
      <c r="DD8">
        <v>0.57199999999999995</v>
      </c>
    </row>
    <row r="9" spans="1:112" hidden="1">
      <c r="A9" t="str">
        <f t="shared" si="0"/>
        <v>200/D-064-G/094-P-10/00</v>
      </c>
      <c r="C9" t="s">
        <v>594</v>
      </c>
      <c r="D9" t="s">
        <v>6929</v>
      </c>
      <c r="E9" t="s">
        <v>6974</v>
      </c>
      <c r="F9" t="s">
        <v>6931</v>
      </c>
      <c r="G9" t="s">
        <v>5638</v>
      </c>
      <c r="I9" t="s">
        <v>6965</v>
      </c>
      <c r="J9" t="s">
        <v>5336</v>
      </c>
      <c r="L9" t="s">
        <v>6972</v>
      </c>
      <c r="M9" t="s">
        <v>6975</v>
      </c>
      <c r="N9" t="s">
        <v>694</v>
      </c>
      <c r="O9" t="s">
        <v>694</v>
      </c>
      <c r="P9" t="s">
        <v>694</v>
      </c>
      <c r="Q9" t="s">
        <v>6968</v>
      </c>
      <c r="R9" t="s">
        <v>6976</v>
      </c>
      <c r="S9" t="s">
        <v>592</v>
      </c>
      <c r="U9" t="s">
        <v>3163</v>
      </c>
      <c r="X9">
        <v>13000</v>
      </c>
      <c r="Z9">
        <v>12750</v>
      </c>
      <c r="AB9">
        <v>7.12</v>
      </c>
      <c r="AD9">
        <v>1.0089999999999999</v>
      </c>
      <c r="AF9">
        <v>1.335</v>
      </c>
      <c r="AH9">
        <v>0.38</v>
      </c>
      <c r="AK9">
        <v>26200</v>
      </c>
      <c r="AL9">
        <v>2000</v>
      </c>
      <c r="AM9">
        <v>180</v>
      </c>
      <c r="AN9">
        <v>4170</v>
      </c>
      <c r="AP9">
        <v>181</v>
      </c>
      <c r="AQ9">
        <v>80.400000000000006</v>
      </c>
      <c r="AS9">
        <v>2.1</v>
      </c>
      <c r="AT9">
        <v>648</v>
      </c>
      <c r="AV9">
        <v>32.4</v>
      </c>
      <c r="AW9">
        <v>81.3</v>
      </c>
      <c r="AY9">
        <v>6.7</v>
      </c>
      <c r="AZ9">
        <v>117</v>
      </c>
      <c r="BB9">
        <v>1.7</v>
      </c>
      <c r="BC9">
        <v>61.7</v>
      </c>
      <c r="BE9">
        <v>1.4</v>
      </c>
      <c r="BF9">
        <v>3.68</v>
      </c>
      <c r="BH9">
        <v>0.13</v>
      </c>
      <c r="BO9">
        <v>7808</v>
      </c>
      <c r="BQ9">
        <v>220</v>
      </c>
      <c r="BX9">
        <v>220</v>
      </c>
      <c r="BZ9">
        <v>3.6</v>
      </c>
      <c r="CA9">
        <v>28</v>
      </c>
      <c r="CC9">
        <v>0.6</v>
      </c>
      <c r="CD9" t="s">
        <v>6934</v>
      </c>
      <c r="CF9" t="s">
        <v>6933</v>
      </c>
      <c r="CG9" t="s">
        <v>6934</v>
      </c>
      <c r="CI9" t="s">
        <v>6933</v>
      </c>
      <c r="CJ9" t="s">
        <v>6943</v>
      </c>
      <c r="CO9" t="s">
        <v>5640</v>
      </c>
      <c r="DB9" t="s">
        <v>6970</v>
      </c>
      <c r="DC9">
        <v>56.4</v>
      </c>
      <c r="DD9">
        <v>0.78900000000000003</v>
      </c>
    </row>
    <row r="10" spans="1:112" hidden="1">
      <c r="A10" t="str">
        <f t="shared" si="0"/>
        <v>200/D-064-G/094-P-10/00</v>
      </c>
      <c r="C10" t="s">
        <v>594</v>
      </c>
      <c r="D10" t="s">
        <v>6929</v>
      </c>
      <c r="E10" t="s">
        <v>6977</v>
      </c>
      <c r="F10" t="s">
        <v>6931</v>
      </c>
      <c r="G10" t="s">
        <v>5638</v>
      </c>
      <c r="I10" t="s">
        <v>6965</v>
      </c>
      <c r="J10" t="s">
        <v>5336</v>
      </c>
      <c r="L10" t="s">
        <v>6972</v>
      </c>
      <c r="M10" t="s">
        <v>6978</v>
      </c>
      <c r="N10" t="s">
        <v>694</v>
      </c>
      <c r="O10" t="s">
        <v>694</v>
      </c>
      <c r="P10" t="s">
        <v>694</v>
      </c>
      <c r="Q10" t="s">
        <v>6968</v>
      </c>
      <c r="R10" t="s">
        <v>6969</v>
      </c>
      <c r="S10" t="s">
        <v>592</v>
      </c>
      <c r="U10" t="s">
        <v>3163</v>
      </c>
      <c r="X10">
        <v>7800</v>
      </c>
      <c r="Z10">
        <v>7830</v>
      </c>
      <c r="AB10">
        <v>7.22</v>
      </c>
      <c r="AD10">
        <v>1.0049999999999999</v>
      </c>
      <c r="AF10">
        <v>1.3340000000000001</v>
      </c>
      <c r="AH10">
        <v>0.7</v>
      </c>
      <c r="AK10">
        <v>14300</v>
      </c>
      <c r="AL10">
        <v>1200</v>
      </c>
      <c r="AM10">
        <v>160</v>
      </c>
      <c r="AN10">
        <v>2480</v>
      </c>
      <c r="AP10">
        <v>108</v>
      </c>
      <c r="AQ10">
        <v>49</v>
      </c>
      <c r="AS10">
        <v>1.3</v>
      </c>
      <c r="AT10">
        <v>411</v>
      </c>
      <c r="AV10">
        <v>20.5</v>
      </c>
      <c r="AW10">
        <v>53</v>
      </c>
      <c r="AY10">
        <v>4.3</v>
      </c>
      <c r="AZ10">
        <v>71.7</v>
      </c>
      <c r="BB10">
        <v>1</v>
      </c>
      <c r="BC10">
        <v>38.1</v>
      </c>
      <c r="BE10">
        <v>0.9</v>
      </c>
      <c r="BF10">
        <v>2.0499999999999998</v>
      </c>
      <c r="BH10">
        <v>7.0000000000000007E-2</v>
      </c>
      <c r="BO10">
        <v>4688</v>
      </c>
      <c r="BQ10">
        <v>132</v>
      </c>
      <c r="BX10">
        <v>190</v>
      </c>
      <c r="BZ10">
        <v>3.1</v>
      </c>
      <c r="CA10">
        <v>27</v>
      </c>
      <c r="CC10">
        <v>0.6</v>
      </c>
      <c r="CD10" t="s">
        <v>6934</v>
      </c>
      <c r="CF10" t="s">
        <v>6933</v>
      </c>
      <c r="CG10" t="s">
        <v>6934</v>
      </c>
      <c r="CI10" t="s">
        <v>6933</v>
      </c>
      <c r="CJ10" t="s">
        <v>6943</v>
      </c>
      <c r="CO10" t="s">
        <v>5640</v>
      </c>
      <c r="DB10" t="s">
        <v>6970</v>
      </c>
      <c r="DC10">
        <v>23</v>
      </c>
      <c r="DD10">
        <v>0.46400000000000002</v>
      </c>
    </row>
    <row r="11" spans="1:112" hidden="1">
      <c r="A11" t="str">
        <f t="shared" si="0"/>
        <v>200/D-064-G/094-P-10/00</v>
      </c>
      <c r="C11" t="s">
        <v>594</v>
      </c>
      <c r="D11" t="s">
        <v>6929</v>
      </c>
      <c r="E11" t="s">
        <v>6979</v>
      </c>
      <c r="F11" t="s">
        <v>6931</v>
      </c>
      <c r="G11" t="s">
        <v>5638</v>
      </c>
      <c r="I11" t="s">
        <v>6965</v>
      </c>
      <c r="J11" t="s">
        <v>5336</v>
      </c>
      <c r="L11" t="s">
        <v>6972</v>
      </c>
      <c r="M11" t="s">
        <v>6980</v>
      </c>
      <c r="N11" t="s">
        <v>694</v>
      </c>
      <c r="O11" t="s">
        <v>694</v>
      </c>
      <c r="P11" t="s">
        <v>694</v>
      </c>
      <c r="Q11" t="s">
        <v>6968</v>
      </c>
      <c r="R11" t="s">
        <v>6969</v>
      </c>
      <c r="S11" t="s">
        <v>592</v>
      </c>
      <c r="U11" t="s">
        <v>3163</v>
      </c>
      <c r="X11">
        <v>11000</v>
      </c>
      <c r="Z11">
        <v>11410</v>
      </c>
      <c r="AB11">
        <v>8</v>
      </c>
      <c r="AD11">
        <v>1.008</v>
      </c>
      <c r="AF11">
        <v>1.335</v>
      </c>
      <c r="AH11">
        <v>0.43</v>
      </c>
      <c r="AK11">
        <v>23000</v>
      </c>
      <c r="AL11">
        <v>910</v>
      </c>
      <c r="AM11">
        <v>1000</v>
      </c>
      <c r="AN11">
        <v>4160</v>
      </c>
      <c r="AP11">
        <v>181</v>
      </c>
      <c r="AQ11">
        <v>34.299999999999997</v>
      </c>
      <c r="AS11">
        <v>0.9</v>
      </c>
      <c r="AT11">
        <v>128</v>
      </c>
      <c r="AV11">
        <v>6.4</v>
      </c>
      <c r="AW11">
        <v>144</v>
      </c>
      <c r="AY11">
        <v>11.8</v>
      </c>
      <c r="AZ11">
        <v>54.6</v>
      </c>
      <c r="BB11">
        <v>0.8</v>
      </c>
      <c r="BC11">
        <v>23.1</v>
      </c>
      <c r="BE11">
        <v>0.5</v>
      </c>
      <c r="BF11">
        <v>0.35</v>
      </c>
      <c r="BH11">
        <v>0.01</v>
      </c>
      <c r="BO11">
        <v>6366</v>
      </c>
      <c r="BQ11">
        <v>179</v>
      </c>
      <c r="BX11">
        <v>1200</v>
      </c>
      <c r="BZ11">
        <v>20</v>
      </c>
      <c r="CA11">
        <v>21</v>
      </c>
      <c r="CC11">
        <v>0.4</v>
      </c>
      <c r="CD11" t="s">
        <v>6934</v>
      </c>
      <c r="CF11" t="s">
        <v>6933</v>
      </c>
      <c r="CG11" t="s">
        <v>6934</v>
      </c>
      <c r="CI11" t="s">
        <v>6933</v>
      </c>
      <c r="CJ11" t="s">
        <v>6943</v>
      </c>
      <c r="CO11" t="s">
        <v>5640</v>
      </c>
      <c r="DB11" t="s">
        <v>6970</v>
      </c>
      <c r="DC11">
        <v>0.84</v>
      </c>
      <c r="DD11">
        <v>4.1000000000000002E-2</v>
      </c>
    </row>
    <row r="12" spans="1:112" hidden="1">
      <c r="A12" t="str">
        <f t="shared" si="0"/>
        <v>200/D-064-G/094-P-10/00</v>
      </c>
      <c r="C12" t="s">
        <v>594</v>
      </c>
      <c r="D12" t="s">
        <v>6929</v>
      </c>
      <c r="E12" t="s">
        <v>6981</v>
      </c>
      <c r="F12" t="s">
        <v>6931</v>
      </c>
      <c r="G12" t="s">
        <v>5638</v>
      </c>
      <c r="I12" t="s">
        <v>6965</v>
      </c>
      <c r="J12" t="s">
        <v>5336</v>
      </c>
      <c r="L12" t="s">
        <v>6972</v>
      </c>
      <c r="M12" t="s">
        <v>6982</v>
      </c>
      <c r="N12" t="s">
        <v>694</v>
      </c>
      <c r="O12" t="s">
        <v>694</v>
      </c>
      <c r="P12" t="s">
        <v>694</v>
      </c>
      <c r="Q12" t="s">
        <v>6968</v>
      </c>
      <c r="R12" t="s">
        <v>6969</v>
      </c>
      <c r="S12" t="s">
        <v>592</v>
      </c>
      <c r="U12" t="s">
        <v>3163</v>
      </c>
      <c r="X12">
        <v>8700</v>
      </c>
      <c r="Z12">
        <v>8790</v>
      </c>
      <c r="AB12">
        <v>7.96</v>
      </c>
      <c r="AD12">
        <v>1.006</v>
      </c>
      <c r="AF12">
        <v>1.3340000000000001</v>
      </c>
      <c r="AH12">
        <v>0.65</v>
      </c>
      <c r="AK12">
        <v>15500</v>
      </c>
      <c r="AL12">
        <v>730</v>
      </c>
      <c r="AM12">
        <v>780</v>
      </c>
      <c r="AN12">
        <v>3170</v>
      </c>
      <c r="AP12">
        <v>138</v>
      </c>
      <c r="AQ12">
        <v>26.1</v>
      </c>
      <c r="AS12">
        <v>0.7</v>
      </c>
      <c r="AT12">
        <v>107</v>
      </c>
      <c r="AV12">
        <v>5.4</v>
      </c>
      <c r="AW12">
        <v>111</v>
      </c>
      <c r="AY12">
        <v>9.1</v>
      </c>
      <c r="AZ12">
        <v>41.6</v>
      </c>
      <c r="BB12">
        <v>0.6</v>
      </c>
      <c r="BC12">
        <v>17.600000000000001</v>
      </c>
      <c r="BE12">
        <v>0.4</v>
      </c>
      <c r="BF12">
        <v>0.26</v>
      </c>
      <c r="BH12" t="s">
        <v>608</v>
      </c>
      <c r="BO12">
        <v>4783</v>
      </c>
      <c r="BQ12">
        <v>135</v>
      </c>
      <c r="BX12">
        <v>950</v>
      </c>
      <c r="BZ12">
        <v>15.6</v>
      </c>
      <c r="CA12">
        <v>31</v>
      </c>
      <c r="CC12">
        <v>0.6</v>
      </c>
      <c r="CD12" t="s">
        <v>6934</v>
      </c>
      <c r="CF12" t="s">
        <v>6933</v>
      </c>
      <c r="CG12" t="s">
        <v>6934</v>
      </c>
      <c r="CI12" t="s">
        <v>6933</v>
      </c>
      <c r="CJ12" t="s">
        <v>6943</v>
      </c>
      <c r="CO12" t="s">
        <v>5640</v>
      </c>
      <c r="DB12" t="s">
        <v>6970</v>
      </c>
      <c r="DC12">
        <v>0.67</v>
      </c>
      <c r="DD12">
        <v>3.4000000000000002E-2</v>
      </c>
    </row>
    <row r="13" spans="1:112" hidden="1">
      <c r="A13" t="str">
        <f t="shared" si="0"/>
        <v>200/D-064-G/094-P-10/00</v>
      </c>
      <c r="C13" t="s">
        <v>594</v>
      </c>
      <c r="D13" t="s">
        <v>6929</v>
      </c>
      <c r="E13" t="s">
        <v>6983</v>
      </c>
      <c r="F13" t="s">
        <v>6931</v>
      </c>
      <c r="G13" t="s">
        <v>5638</v>
      </c>
      <c r="I13" t="s">
        <v>6965</v>
      </c>
      <c r="J13" t="s">
        <v>5336</v>
      </c>
      <c r="L13" t="s">
        <v>6972</v>
      </c>
      <c r="M13" t="s">
        <v>6984</v>
      </c>
      <c r="N13" t="s">
        <v>694</v>
      </c>
      <c r="O13" t="s">
        <v>694</v>
      </c>
      <c r="P13" t="s">
        <v>694</v>
      </c>
      <c r="Q13" t="s">
        <v>6968</v>
      </c>
      <c r="R13" t="s">
        <v>6969</v>
      </c>
      <c r="S13" t="s">
        <v>592</v>
      </c>
      <c r="U13" t="s">
        <v>3163</v>
      </c>
      <c r="X13">
        <v>7000</v>
      </c>
      <c r="Z13">
        <v>7090</v>
      </c>
      <c r="AB13">
        <v>7.97</v>
      </c>
      <c r="AD13">
        <v>1.004</v>
      </c>
      <c r="AF13">
        <v>1.3340000000000001</v>
      </c>
      <c r="AH13">
        <v>0.78</v>
      </c>
      <c r="AK13">
        <v>12700</v>
      </c>
      <c r="AL13">
        <v>610</v>
      </c>
      <c r="AM13">
        <v>650</v>
      </c>
      <c r="AN13">
        <v>2530</v>
      </c>
      <c r="AP13">
        <v>110</v>
      </c>
      <c r="AQ13">
        <v>21.2</v>
      </c>
      <c r="AS13">
        <v>0.5</v>
      </c>
      <c r="AT13">
        <v>93.6</v>
      </c>
      <c r="AV13">
        <v>4.7</v>
      </c>
      <c r="AW13">
        <v>91.7</v>
      </c>
      <c r="AY13">
        <v>7.5</v>
      </c>
      <c r="AZ13">
        <v>33.1</v>
      </c>
      <c r="BB13">
        <v>0.5</v>
      </c>
      <c r="BC13">
        <v>14</v>
      </c>
      <c r="BE13">
        <v>0.3</v>
      </c>
      <c r="BF13">
        <v>0.24</v>
      </c>
      <c r="BH13" t="s">
        <v>608</v>
      </c>
      <c r="BO13">
        <v>3821</v>
      </c>
      <c r="BQ13">
        <v>108</v>
      </c>
      <c r="BX13">
        <v>790</v>
      </c>
      <c r="BZ13">
        <v>13</v>
      </c>
      <c r="CA13">
        <v>27</v>
      </c>
      <c r="CC13">
        <v>0.6</v>
      </c>
      <c r="CD13" t="s">
        <v>6934</v>
      </c>
      <c r="CF13" t="s">
        <v>6933</v>
      </c>
      <c r="CG13" t="s">
        <v>6934</v>
      </c>
      <c r="CI13" t="s">
        <v>6933</v>
      </c>
      <c r="CJ13" t="s">
        <v>6943</v>
      </c>
      <c r="CO13" t="s">
        <v>5640</v>
      </c>
      <c r="DB13" t="s">
        <v>6970</v>
      </c>
      <c r="DC13">
        <v>1.33</v>
      </c>
      <c r="DD13">
        <v>0.80600000000000005</v>
      </c>
    </row>
    <row r="14" spans="1:112" hidden="1">
      <c r="A14" t="str">
        <f t="shared" si="0"/>
        <v>200/D-064-G/094-P-10/00</v>
      </c>
      <c r="C14" t="s">
        <v>594</v>
      </c>
      <c r="D14" t="s">
        <v>6929</v>
      </c>
      <c r="E14" t="s">
        <v>6985</v>
      </c>
      <c r="F14" t="s">
        <v>6931</v>
      </c>
      <c r="G14" t="s">
        <v>5638</v>
      </c>
      <c r="I14" t="s">
        <v>6965</v>
      </c>
      <c r="J14" t="s">
        <v>5336</v>
      </c>
      <c r="L14" t="s">
        <v>6972</v>
      </c>
      <c r="M14" t="s">
        <v>6986</v>
      </c>
      <c r="N14" t="s">
        <v>694</v>
      </c>
      <c r="O14" t="s">
        <v>694</v>
      </c>
      <c r="P14" t="s">
        <v>694</v>
      </c>
      <c r="Q14" t="s">
        <v>6968</v>
      </c>
      <c r="R14" t="s">
        <v>6969</v>
      </c>
      <c r="S14" t="s">
        <v>592</v>
      </c>
      <c r="U14" t="s">
        <v>3163</v>
      </c>
      <c r="X14">
        <v>29000</v>
      </c>
      <c r="Z14">
        <v>29210</v>
      </c>
      <c r="AB14">
        <v>7.4</v>
      </c>
      <c r="AD14">
        <v>1.0209999999999999</v>
      </c>
      <c r="AF14">
        <v>1.337</v>
      </c>
      <c r="AH14">
        <v>0.18</v>
      </c>
      <c r="AK14">
        <v>54800</v>
      </c>
      <c r="AL14">
        <v>3300</v>
      </c>
      <c r="AM14">
        <v>1300</v>
      </c>
      <c r="AN14">
        <v>10200</v>
      </c>
      <c r="AP14">
        <v>443</v>
      </c>
      <c r="AQ14">
        <v>148</v>
      </c>
      <c r="AS14">
        <v>3.8</v>
      </c>
      <c r="AT14">
        <v>861</v>
      </c>
      <c r="AV14">
        <v>43</v>
      </c>
      <c r="AW14">
        <v>278</v>
      </c>
      <c r="AY14">
        <v>22.8</v>
      </c>
      <c r="AZ14">
        <v>112</v>
      </c>
      <c r="BB14">
        <v>1.6</v>
      </c>
      <c r="BC14">
        <v>87.7</v>
      </c>
      <c r="BE14">
        <v>2</v>
      </c>
      <c r="BF14">
        <v>8.1300000000000008</v>
      </c>
      <c r="BH14">
        <v>0.28999999999999998</v>
      </c>
      <c r="BO14">
        <v>17120</v>
      </c>
      <c r="BQ14">
        <v>482</v>
      </c>
      <c r="BX14">
        <v>1600</v>
      </c>
      <c r="BZ14">
        <v>25.6</v>
      </c>
      <c r="CA14">
        <v>19</v>
      </c>
      <c r="CC14">
        <v>0.4</v>
      </c>
      <c r="CD14" t="s">
        <v>6934</v>
      </c>
      <c r="CF14" t="s">
        <v>6933</v>
      </c>
      <c r="CG14" t="s">
        <v>6934</v>
      </c>
      <c r="CI14" t="s">
        <v>6933</v>
      </c>
      <c r="CJ14" t="s">
        <v>6943</v>
      </c>
      <c r="CO14" t="s">
        <v>5640</v>
      </c>
      <c r="DB14" t="s">
        <v>6970</v>
      </c>
      <c r="DC14">
        <v>87.9</v>
      </c>
      <c r="DD14">
        <v>1.03</v>
      </c>
    </row>
    <row r="15" spans="1:112" hidden="1">
      <c r="A15" t="str">
        <f t="shared" si="0"/>
        <v>200/D-016-E/094-P-10/00</v>
      </c>
      <c r="B15">
        <v>84167</v>
      </c>
      <c r="C15" t="s">
        <v>594</v>
      </c>
      <c r="D15" t="s">
        <v>6929</v>
      </c>
      <c r="E15" t="s">
        <v>6987</v>
      </c>
      <c r="F15" t="s">
        <v>6931</v>
      </c>
      <c r="G15" t="s">
        <v>6988</v>
      </c>
      <c r="H15">
        <v>26868</v>
      </c>
      <c r="I15" t="s">
        <v>638</v>
      </c>
      <c r="J15" t="s">
        <v>5331</v>
      </c>
      <c r="K15" t="s">
        <v>5332</v>
      </c>
      <c r="L15" t="s">
        <v>6989</v>
      </c>
      <c r="M15" t="s">
        <v>2208</v>
      </c>
      <c r="N15" t="s">
        <v>694</v>
      </c>
      <c r="O15" t="s">
        <v>694</v>
      </c>
      <c r="P15" t="s">
        <v>694</v>
      </c>
      <c r="Q15" t="s">
        <v>6990</v>
      </c>
      <c r="R15" t="s">
        <v>6991</v>
      </c>
      <c r="S15" t="s">
        <v>592</v>
      </c>
      <c r="T15" t="s">
        <v>6992</v>
      </c>
      <c r="U15" t="s">
        <v>3163</v>
      </c>
      <c r="X15">
        <v>11000</v>
      </c>
      <c r="Z15">
        <v>10390</v>
      </c>
      <c r="AB15">
        <v>7.51</v>
      </c>
      <c r="AD15">
        <v>1.0069999999999999</v>
      </c>
      <c r="AF15">
        <v>1.335</v>
      </c>
      <c r="AH15">
        <v>0.56000000000000005</v>
      </c>
      <c r="AK15">
        <v>17800</v>
      </c>
      <c r="AL15">
        <v>1000</v>
      </c>
      <c r="AM15">
        <v>1400</v>
      </c>
      <c r="AN15">
        <v>3660</v>
      </c>
      <c r="AP15">
        <v>159</v>
      </c>
      <c r="AQ15">
        <v>19.7</v>
      </c>
      <c r="AS15">
        <v>0.5</v>
      </c>
      <c r="AT15">
        <v>203</v>
      </c>
      <c r="AV15">
        <v>10.1</v>
      </c>
      <c r="AW15">
        <v>129</v>
      </c>
      <c r="AY15">
        <v>10.6</v>
      </c>
      <c r="AZ15">
        <v>0.51</v>
      </c>
      <c r="BB15" t="s">
        <v>6933</v>
      </c>
      <c r="BC15">
        <v>20.8</v>
      </c>
      <c r="BE15">
        <v>0.5</v>
      </c>
      <c r="BF15">
        <v>1.51</v>
      </c>
      <c r="BH15">
        <v>0.05</v>
      </c>
      <c r="BO15">
        <v>5481</v>
      </c>
      <c r="BQ15">
        <v>154</v>
      </c>
      <c r="BX15">
        <v>1800</v>
      </c>
      <c r="BZ15">
        <v>28.9</v>
      </c>
      <c r="CA15">
        <v>171</v>
      </c>
      <c r="CC15">
        <v>3.6</v>
      </c>
      <c r="CD15" t="s">
        <v>6934</v>
      </c>
      <c r="CF15" t="s">
        <v>6933</v>
      </c>
      <c r="CG15" t="s">
        <v>6934</v>
      </c>
      <c r="CI15" t="s">
        <v>6933</v>
      </c>
      <c r="CJ15" t="s">
        <v>6943</v>
      </c>
      <c r="CM15" t="s">
        <v>6993</v>
      </c>
      <c r="CN15" t="s">
        <v>157</v>
      </c>
      <c r="CO15" t="s">
        <v>6994</v>
      </c>
      <c r="CS15">
        <v>205</v>
      </c>
      <c r="CT15">
        <v>208</v>
      </c>
      <c r="CU15" t="s">
        <v>157</v>
      </c>
      <c r="CV15" t="s">
        <v>157</v>
      </c>
      <c r="CZ15">
        <v>466.1</v>
      </c>
      <c r="DA15">
        <v>461.3</v>
      </c>
      <c r="DB15" t="s">
        <v>5334</v>
      </c>
    </row>
    <row r="16" spans="1:112" hidden="1">
      <c r="A16" t="str">
        <f t="shared" si="0"/>
        <v>200/D-016-E/094-P-10/00</v>
      </c>
      <c r="C16" t="s">
        <v>594</v>
      </c>
      <c r="D16" t="s">
        <v>6929</v>
      </c>
      <c r="E16" t="s">
        <v>6995</v>
      </c>
      <c r="F16" t="s">
        <v>6931</v>
      </c>
      <c r="G16" t="s">
        <v>6988</v>
      </c>
      <c r="J16" t="s">
        <v>5336</v>
      </c>
      <c r="K16" t="s">
        <v>5332</v>
      </c>
      <c r="L16" t="s">
        <v>6972</v>
      </c>
      <c r="M16" t="s">
        <v>6996</v>
      </c>
      <c r="N16" t="s">
        <v>694</v>
      </c>
      <c r="O16" t="s">
        <v>694</v>
      </c>
      <c r="P16" t="s">
        <v>694</v>
      </c>
      <c r="Q16" t="s">
        <v>6968</v>
      </c>
      <c r="R16" t="s">
        <v>6997</v>
      </c>
      <c r="S16" t="s">
        <v>592</v>
      </c>
      <c r="U16" t="s">
        <v>3163</v>
      </c>
      <c r="X16">
        <v>16000</v>
      </c>
      <c r="Z16">
        <v>16310</v>
      </c>
      <c r="AB16">
        <v>7.47</v>
      </c>
      <c r="AD16">
        <v>1.0109999999999999</v>
      </c>
      <c r="AF16">
        <v>1.335</v>
      </c>
      <c r="AH16">
        <v>0.31</v>
      </c>
      <c r="AK16">
        <v>32000</v>
      </c>
      <c r="AL16">
        <v>2400</v>
      </c>
      <c r="AM16">
        <v>1200</v>
      </c>
      <c r="AN16">
        <v>5300</v>
      </c>
      <c r="AP16">
        <v>231</v>
      </c>
      <c r="AQ16">
        <v>94</v>
      </c>
      <c r="AS16">
        <v>2.4</v>
      </c>
      <c r="AT16">
        <v>641</v>
      </c>
      <c r="AV16">
        <v>32</v>
      </c>
      <c r="AW16">
        <v>192</v>
      </c>
      <c r="AY16">
        <v>15.8</v>
      </c>
      <c r="AZ16">
        <v>1.38</v>
      </c>
      <c r="BB16" t="s">
        <v>6933</v>
      </c>
      <c r="BC16">
        <v>41.7</v>
      </c>
      <c r="BE16">
        <v>1</v>
      </c>
      <c r="BF16">
        <v>2.92</v>
      </c>
      <c r="BH16">
        <v>0.1</v>
      </c>
      <c r="BO16">
        <v>8834</v>
      </c>
      <c r="BQ16">
        <v>249</v>
      </c>
      <c r="BX16">
        <v>1500</v>
      </c>
      <c r="BZ16">
        <v>24.2</v>
      </c>
      <c r="CA16">
        <v>202</v>
      </c>
      <c r="CC16">
        <v>4.2</v>
      </c>
      <c r="CD16" t="s">
        <v>6934</v>
      </c>
      <c r="CF16" t="s">
        <v>6933</v>
      </c>
      <c r="CG16" t="s">
        <v>6934</v>
      </c>
      <c r="CI16" t="s">
        <v>6933</v>
      </c>
      <c r="CJ16" t="s">
        <v>6943</v>
      </c>
      <c r="CO16" t="s">
        <v>6994</v>
      </c>
      <c r="DB16" t="s">
        <v>6970</v>
      </c>
      <c r="DC16">
        <v>14.8</v>
      </c>
      <c r="DD16">
        <v>0.44800000000000001</v>
      </c>
    </row>
    <row r="17" spans="1:112" hidden="1">
      <c r="A17" t="str">
        <f t="shared" si="0"/>
        <v>200/D-016-E/094-P-10/00</v>
      </c>
      <c r="C17" t="s">
        <v>594</v>
      </c>
      <c r="D17" t="s">
        <v>6929</v>
      </c>
      <c r="E17" t="s">
        <v>6998</v>
      </c>
      <c r="F17" t="s">
        <v>6931</v>
      </c>
      <c r="G17" t="s">
        <v>6988</v>
      </c>
      <c r="H17">
        <v>26868</v>
      </c>
      <c r="I17" t="s">
        <v>638</v>
      </c>
      <c r="J17" t="s">
        <v>4970</v>
      </c>
      <c r="K17" t="s">
        <v>6999</v>
      </c>
      <c r="L17" t="s">
        <v>7000</v>
      </c>
      <c r="M17" t="s">
        <v>7001</v>
      </c>
      <c r="N17" t="s">
        <v>694</v>
      </c>
      <c r="O17" t="s">
        <v>694</v>
      </c>
      <c r="P17" t="s">
        <v>694</v>
      </c>
      <c r="R17" t="s">
        <v>7002</v>
      </c>
      <c r="S17" t="s">
        <v>592</v>
      </c>
      <c r="T17" t="s">
        <v>6992</v>
      </c>
      <c r="U17" t="s">
        <v>4897</v>
      </c>
      <c r="X17">
        <v>22000</v>
      </c>
      <c r="Z17">
        <v>22310</v>
      </c>
      <c r="AB17">
        <v>7.13</v>
      </c>
      <c r="AD17">
        <v>1.016</v>
      </c>
      <c r="AF17">
        <v>1.3360000000000001</v>
      </c>
      <c r="AH17">
        <v>0.23</v>
      </c>
      <c r="AK17">
        <v>43000</v>
      </c>
      <c r="AL17">
        <v>1500</v>
      </c>
      <c r="AM17">
        <v>2300</v>
      </c>
      <c r="AN17">
        <v>8000</v>
      </c>
      <c r="AP17">
        <v>348</v>
      </c>
      <c r="AQ17">
        <v>134</v>
      </c>
      <c r="AS17">
        <v>3.4</v>
      </c>
      <c r="AT17">
        <v>231</v>
      </c>
      <c r="AV17">
        <v>11.5</v>
      </c>
      <c r="AW17">
        <v>235</v>
      </c>
      <c r="AY17">
        <v>19.2</v>
      </c>
      <c r="AZ17">
        <v>19.899999999999999</v>
      </c>
      <c r="BB17">
        <v>0.3</v>
      </c>
      <c r="BC17">
        <v>35.200000000000003</v>
      </c>
      <c r="BE17">
        <v>0.8</v>
      </c>
      <c r="BF17">
        <v>1.1499999999999999</v>
      </c>
      <c r="BH17">
        <v>0.04</v>
      </c>
      <c r="BO17">
        <v>12060</v>
      </c>
      <c r="BQ17">
        <v>340</v>
      </c>
      <c r="BX17">
        <v>2800</v>
      </c>
      <c r="BZ17">
        <v>46.1</v>
      </c>
      <c r="CA17">
        <v>12</v>
      </c>
      <c r="CC17">
        <v>0.2</v>
      </c>
      <c r="CD17" t="s">
        <v>6934</v>
      </c>
      <c r="CF17" t="s">
        <v>6933</v>
      </c>
      <c r="CG17" t="s">
        <v>6934</v>
      </c>
      <c r="CI17" t="s">
        <v>6933</v>
      </c>
      <c r="CJ17" t="s">
        <v>6943</v>
      </c>
      <c r="CO17" t="s">
        <v>6994</v>
      </c>
      <c r="CZ17">
        <v>466.1</v>
      </c>
      <c r="DA17">
        <v>461.3</v>
      </c>
      <c r="DB17" t="s">
        <v>7003</v>
      </c>
    </row>
    <row r="18" spans="1:112" hidden="1">
      <c r="A18" t="str">
        <f t="shared" si="0"/>
        <v>200/D-016-E/094-P-10/00</v>
      </c>
      <c r="C18" t="s">
        <v>594</v>
      </c>
      <c r="D18" t="s">
        <v>6929</v>
      </c>
      <c r="E18" t="s">
        <v>7004</v>
      </c>
      <c r="F18" t="s">
        <v>6931</v>
      </c>
      <c r="G18" t="s">
        <v>6988</v>
      </c>
      <c r="H18">
        <v>26868</v>
      </c>
      <c r="I18" t="s">
        <v>638</v>
      </c>
      <c r="J18" t="s">
        <v>4970</v>
      </c>
      <c r="K18" t="s">
        <v>6999</v>
      </c>
      <c r="L18" t="s">
        <v>7000</v>
      </c>
      <c r="M18" t="s">
        <v>7005</v>
      </c>
      <c r="N18" t="s">
        <v>694</v>
      </c>
      <c r="O18" t="s">
        <v>694</v>
      </c>
      <c r="P18" t="s">
        <v>694</v>
      </c>
      <c r="R18" t="s">
        <v>7002</v>
      </c>
      <c r="S18" t="s">
        <v>592</v>
      </c>
      <c r="T18" t="s">
        <v>6992</v>
      </c>
      <c r="U18" t="s">
        <v>4897</v>
      </c>
      <c r="X18">
        <v>1900</v>
      </c>
      <c r="Z18">
        <v>1690</v>
      </c>
      <c r="AB18">
        <v>10.1</v>
      </c>
      <c r="AD18">
        <v>1.0009999999999999</v>
      </c>
      <c r="AF18">
        <v>1.333</v>
      </c>
      <c r="AH18">
        <v>2.74</v>
      </c>
      <c r="AK18">
        <v>3650</v>
      </c>
      <c r="AL18">
        <v>97</v>
      </c>
      <c r="AM18">
        <v>460</v>
      </c>
      <c r="AN18">
        <v>603</v>
      </c>
      <c r="AP18">
        <v>26.2</v>
      </c>
      <c r="AQ18">
        <v>43</v>
      </c>
      <c r="AS18">
        <v>1.1000000000000001</v>
      </c>
      <c r="AT18">
        <v>34.5</v>
      </c>
      <c r="AV18">
        <v>1.7</v>
      </c>
      <c r="AW18">
        <v>2.6</v>
      </c>
      <c r="AY18">
        <v>0.2</v>
      </c>
      <c r="AZ18">
        <v>1.04</v>
      </c>
      <c r="BB18" t="s">
        <v>6933</v>
      </c>
      <c r="BC18">
        <v>0.45</v>
      </c>
      <c r="BE18" t="s">
        <v>6933</v>
      </c>
      <c r="BF18">
        <v>19.7</v>
      </c>
      <c r="BH18">
        <v>0.71</v>
      </c>
      <c r="BO18">
        <v>656</v>
      </c>
      <c r="BQ18">
        <v>18.5</v>
      </c>
      <c r="BX18">
        <v>120</v>
      </c>
      <c r="BZ18">
        <v>1.9</v>
      </c>
      <c r="CA18">
        <v>237</v>
      </c>
      <c r="CC18">
        <v>4.9000000000000004</v>
      </c>
      <c r="CD18">
        <v>220</v>
      </c>
      <c r="CF18">
        <v>7.3</v>
      </c>
      <c r="CG18" t="s">
        <v>6934</v>
      </c>
      <c r="CI18" t="s">
        <v>6933</v>
      </c>
      <c r="CJ18" t="s">
        <v>6943</v>
      </c>
      <c r="CO18" t="s">
        <v>6994</v>
      </c>
      <c r="CZ18">
        <v>466.1</v>
      </c>
      <c r="DA18">
        <v>461.3</v>
      </c>
      <c r="DB18" t="s">
        <v>7003</v>
      </c>
    </row>
    <row r="19" spans="1:112" hidden="1">
      <c r="A19" t="str">
        <f t="shared" si="0"/>
        <v>200/D-016-E/094-P-10/00</v>
      </c>
      <c r="C19" t="s">
        <v>594</v>
      </c>
      <c r="D19" t="s">
        <v>6929</v>
      </c>
      <c r="E19" t="s">
        <v>7006</v>
      </c>
      <c r="F19" t="s">
        <v>6931</v>
      </c>
      <c r="G19" t="s">
        <v>6988</v>
      </c>
      <c r="H19">
        <v>26868</v>
      </c>
      <c r="I19" t="s">
        <v>638</v>
      </c>
      <c r="J19" t="s">
        <v>4970</v>
      </c>
      <c r="K19" t="s">
        <v>6999</v>
      </c>
      <c r="L19" t="s">
        <v>7000</v>
      </c>
      <c r="M19" t="s">
        <v>7007</v>
      </c>
      <c r="N19" t="s">
        <v>694</v>
      </c>
      <c r="O19" t="s">
        <v>694</v>
      </c>
      <c r="P19" t="s">
        <v>694</v>
      </c>
      <c r="R19" t="s">
        <v>7002</v>
      </c>
      <c r="S19" t="s">
        <v>592</v>
      </c>
      <c r="T19" t="s">
        <v>6992</v>
      </c>
      <c r="U19" t="s">
        <v>4897</v>
      </c>
      <c r="X19">
        <v>110000</v>
      </c>
      <c r="Z19">
        <v>113300</v>
      </c>
      <c r="AB19">
        <v>6.26</v>
      </c>
      <c r="AD19">
        <v>1.0860000000000001</v>
      </c>
      <c r="AF19">
        <v>1.353</v>
      </c>
      <c r="AH19">
        <v>0.06</v>
      </c>
      <c r="AK19">
        <v>166000</v>
      </c>
      <c r="AL19">
        <v>26000</v>
      </c>
      <c r="AM19">
        <v>470</v>
      </c>
      <c r="AN19">
        <v>30700</v>
      </c>
      <c r="AP19">
        <v>1340</v>
      </c>
      <c r="AQ19">
        <v>1330</v>
      </c>
      <c r="AS19">
        <v>34</v>
      </c>
      <c r="AT19">
        <v>8820</v>
      </c>
      <c r="AV19">
        <v>440</v>
      </c>
      <c r="AW19">
        <v>940</v>
      </c>
      <c r="AY19">
        <v>77</v>
      </c>
      <c r="AZ19">
        <v>14.6</v>
      </c>
      <c r="BB19">
        <v>0.2</v>
      </c>
      <c r="BC19">
        <v>409</v>
      </c>
      <c r="BE19">
        <v>9.3000000000000007</v>
      </c>
      <c r="BF19">
        <v>114</v>
      </c>
      <c r="BH19">
        <v>4.09</v>
      </c>
      <c r="BO19">
        <v>67720</v>
      </c>
      <c r="BQ19">
        <v>1910</v>
      </c>
      <c r="BX19">
        <v>570</v>
      </c>
      <c r="BZ19">
        <v>9.4</v>
      </c>
      <c r="CA19">
        <v>257</v>
      </c>
      <c r="CC19">
        <v>5.3</v>
      </c>
      <c r="CD19" t="s">
        <v>6934</v>
      </c>
      <c r="CF19" t="s">
        <v>6933</v>
      </c>
      <c r="CG19" t="s">
        <v>6934</v>
      </c>
      <c r="CI19" t="s">
        <v>6933</v>
      </c>
      <c r="CJ19" t="s">
        <v>6943</v>
      </c>
      <c r="CO19" t="s">
        <v>6994</v>
      </c>
      <c r="CQ19" t="s">
        <v>779</v>
      </c>
      <c r="CZ19">
        <v>466.1</v>
      </c>
      <c r="DA19">
        <v>461.3</v>
      </c>
      <c r="DB19" t="s">
        <v>7003</v>
      </c>
    </row>
    <row r="20" spans="1:112" hidden="1">
      <c r="A20" t="str">
        <f t="shared" si="0"/>
        <v>200/D-016-E/094-P-10/00</v>
      </c>
      <c r="C20" t="s">
        <v>594</v>
      </c>
      <c r="D20" t="s">
        <v>6929</v>
      </c>
      <c r="E20" t="s">
        <v>7008</v>
      </c>
      <c r="F20" t="s">
        <v>6931</v>
      </c>
      <c r="G20" t="s">
        <v>6988</v>
      </c>
      <c r="H20">
        <v>26868</v>
      </c>
      <c r="I20" t="s">
        <v>638</v>
      </c>
      <c r="J20" t="s">
        <v>4970</v>
      </c>
      <c r="K20" t="s">
        <v>6999</v>
      </c>
      <c r="L20" t="s">
        <v>7000</v>
      </c>
      <c r="M20" t="s">
        <v>7009</v>
      </c>
      <c r="N20" t="s">
        <v>694</v>
      </c>
      <c r="O20" t="s">
        <v>694</v>
      </c>
      <c r="P20" t="s">
        <v>694</v>
      </c>
      <c r="R20" t="s">
        <v>7002</v>
      </c>
      <c r="S20" t="s">
        <v>592</v>
      </c>
      <c r="T20" t="s">
        <v>6992</v>
      </c>
      <c r="U20" t="s">
        <v>4897</v>
      </c>
      <c r="X20">
        <v>120000</v>
      </c>
      <c r="Z20">
        <v>124330</v>
      </c>
      <c r="AB20">
        <v>6.13</v>
      </c>
      <c r="AD20">
        <v>1.099</v>
      </c>
      <c r="AF20">
        <v>1.355</v>
      </c>
      <c r="AH20">
        <v>0.05</v>
      </c>
      <c r="AK20">
        <v>184000</v>
      </c>
      <c r="AL20">
        <v>29000</v>
      </c>
      <c r="AM20">
        <v>380</v>
      </c>
      <c r="AN20">
        <v>35200</v>
      </c>
      <c r="AP20">
        <v>1530</v>
      </c>
      <c r="AQ20">
        <v>1510</v>
      </c>
      <c r="AS20">
        <v>38.700000000000003</v>
      </c>
      <c r="AT20">
        <v>9950</v>
      </c>
      <c r="AV20">
        <v>496</v>
      </c>
      <c r="AW20">
        <v>1060</v>
      </c>
      <c r="AY20">
        <v>86.5</v>
      </c>
      <c r="AZ20">
        <v>10.4</v>
      </c>
      <c r="BB20">
        <v>0.2</v>
      </c>
      <c r="BC20">
        <v>462</v>
      </c>
      <c r="BE20">
        <v>10.5</v>
      </c>
      <c r="BF20">
        <v>4.24</v>
      </c>
      <c r="BH20">
        <v>0.15</v>
      </c>
      <c r="BO20">
        <v>76580</v>
      </c>
      <c r="BQ20">
        <v>2160</v>
      </c>
      <c r="BX20">
        <v>460</v>
      </c>
      <c r="BZ20">
        <v>7.6</v>
      </c>
      <c r="CA20">
        <v>288</v>
      </c>
      <c r="CC20">
        <v>6</v>
      </c>
      <c r="CD20" t="s">
        <v>6934</v>
      </c>
      <c r="CF20" t="s">
        <v>6933</v>
      </c>
      <c r="CG20" t="s">
        <v>6934</v>
      </c>
      <c r="CI20" t="s">
        <v>6933</v>
      </c>
      <c r="CJ20" t="s">
        <v>6935</v>
      </c>
      <c r="CO20" t="s">
        <v>6994</v>
      </c>
      <c r="CQ20" t="s">
        <v>779</v>
      </c>
      <c r="CZ20">
        <v>466.1</v>
      </c>
      <c r="DA20">
        <v>461.3</v>
      </c>
      <c r="DB20" t="s">
        <v>7003</v>
      </c>
    </row>
    <row r="21" spans="1:112" hidden="1">
      <c r="A21" t="str">
        <f t="shared" si="0"/>
        <v>200/D-016-E/094-P-10/00</v>
      </c>
      <c r="C21" t="s">
        <v>594</v>
      </c>
      <c r="D21" t="s">
        <v>6929</v>
      </c>
      <c r="E21" t="s">
        <v>7010</v>
      </c>
      <c r="F21" t="s">
        <v>6931</v>
      </c>
      <c r="G21" t="s">
        <v>6988</v>
      </c>
      <c r="H21">
        <v>26868</v>
      </c>
      <c r="I21" t="s">
        <v>638</v>
      </c>
      <c r="J21" t="s">
        <v>4970</v>
      </c>
      <c r="K21" t="s">
        <v>6999</v>
      </c>
      <c r="L21" t="s">
        <v>7000</v>
      </c>
      <c r="M21" t="s">
        <v>7011</v>
      </c>
      <c r="N21" t="s">
        <v>694</v>
      </c>
      <c r="O21" t="s">
        <v>694</v>
      </c>
      <c r="P21" t="s">
        <v>694</v>
      </c>
      <c r="R21" t="s">
        <v>7002</v>
      </c>
      <c r="S21" t="s">
        <v>592</v>
      </c>
      <c r="T21" t="s">
        <v>6992</v>
      </c>
      <c r="U21" t="s">
        <v>4897</v>
      </c>
      <c r="X21">
        <v>110000</v>
      </c>
      <c r="Z21">
        <v>114280</v>
      </c>
      <c r="AB21">
        <v>6.05</v>
      </c>
      <c r="AD21">
        <v>1.0860000000000001</v>
      </c>
      <c r="AF21">
        <v>1.353</v>
      </c>
      <c r="AH21">
        <v>0.06</v>
      </c>
      <c r="AK21">
        <v>174000</v>
      </c>
      <c r="AL21">
        <v>26000</v>
      </c>
      <c r="AM21">
        <v>370</v>
      </c>
      <c r="AN21">
        <v>31100</v>
      </c>
      <c r="AP21">
        <v>1350</v>
      </c>
      <c r="AQ21">
        <v>1380</v>
      </c>
      <c r="AS21">
        <v>35.299999999999997</v>
      </c>
      <c r="AT21">
        <v>8920</v>
      </c>
      <c r="AV21">
        <v>445</v>
      </c>
      <c r="AW21">
        <v>961</v>
      </c>
      <c r="AY21">
        <v>78.7</v>
      </c>
      <c r="AZ21">
        <v>8.73</v>
      </c>
      <c r="BB21">
        <v>0.1</v>
      </c>
      <c r="BC21">
        <v>416</v>
      </c>
      <c r="BE21">
        <v>9.5</v>
      </c>
      <c r="BF21">
        <v>3.78</v>
      </c>
      <c r="BH21">
        <v>0.14000000000000001</v>
      </c>
      <c r="BO21">
        <v>66590</v>
      </c>
      <c r="BQ21">
        <v>1880</v>
      </c>
      <c r="BX21">
        <v>460</v>
      </c>
      <c r="BZ21">
        <v>7.5</v>
      </c>
      <c r="CA21">
        <v>283</v>
      </c>
      <c r="CC21">
        <v>5.9</v>
      </c>
      <c r="CD21" t="s">
        <v>6934</v>
      </c>
      <c r="CF21" t="s">
        <v>6933</v>
      </c>
      <c r="CG21" t="s">
        <v>6934</v>
      </c>
      <c r="CI21" t="s">
        <v>6933</v>
      </c>
      <c r="CJ21" t="s">
        <v>6935</v>
      </c>
      <c r="CO21" t="s">
        <v>6994</v>
      </c>
      <c r="CQ21" t="s">
        <v>779</v>
      </c>
      <c r="CR21" t="s">
        <v>779</v>
      </c>
      <c r="CZ21">
        <v>466.1</v>
      </c>
      <c r="DA21">
        <v>461.3</v>
      </c>
      <c r="DB21" t="s">
        <v>7003</v>
      </c>
    </row>
    <row r="22" spans="1:112" hidden="1">
      <c r="A22" t="str">
        <f t="shared" si="0"/>
        <v>200/D-016-E/094-P-10/00</v>
      </c>
      <c r="C22" t="s">
        <v>594</v>
      </c>
      <c r="D22" t="s">
        <v>6929</v>
      </c>
      <c r="E22" t="s">
        <v>7012</v>
      </c>
      <c r="F22" t="s">
        <v>6931</v>
      </c>
      <c r="G22" t="s">
        <v>6988</v>
      </c>
      <c r="H22">
        <v>26868</v>
      </c>
      <c r="I22" t="s">
        <v>638</v>
      </c>
      <c r="J22" t="s">
        <v>4970</v>
      </c>
      <c r="K22" t="s">
        <v>6999</v>
      </c>
      <c r="L22" t="s">
        <v>7000</v>
      </c>
      <c r="M22" t="s">
        <v>7013</v>
      </c>
      <c r="N22" t="s">
        <v>694</v>
      </c>
      <c r="O22" t="s">
        <v>694</v>
      </c>
      <c r="P22" t="s">
        <v>694</v>
      </c>
      <c r="R22" t="s">
        <v>7002</v>
      </c>
      <c r="S22" t="s">
        <v>592</v>
      </c>
      <c r="T22" t="s">
        <v>6992</v>
      </c>
      <c r="U22" t="s">
        <v>4897</v>
      </c>
      <c r="X22">
        <v>120000</v>
      </c>
      <c r="Z22">
        <v>124770</v>
      </c>
      <c r="AB22">
        <v>6.13</v>
      </c>
      <c r="AD22">
        <v>1.097</v>
      </c>
      <c r="AF22">
        <v>1.355</v>
      </c>
      <c r="AH22">
        <v>0.05</v>
      </c>
      <c r="AK22">
        <v>188000</v>
      </c>
      <c r="AL22">
        <v>27000</v>
      </c>
      <c r="AM22">
        <v>320</v>
      </c>
      <c r="AN22">
        <v>33300</v>
      </c>
      <c r="AP22">
        <v>1450</v>
      </c>
      <c r="AQ22">
        <v>1550</v>
      </c>
      <c r="AS22">
        <v>39.5</v>
      </c>
      <c r="AT22">
        <v>9010</v>
      </c>
      <c r="AV22">
        <v>449</v>
      </c>
      <c r="AW22">
        <v>1060</v>
      </c>
      <c r="AY22">
        <v>86.6</v>
      </c>
      <c r="AZ22">
        <v>8.75</v>
      </c>
      <c r="BB22">
        <v>0.1</v>
      </c>
      <c r="BC22">
        <v>434</v>
      </c>
      <c r="BE22">
        <v>9.9</v>
      </c>
      <c r="BF22">
        <v>2.66</v>
      </c>
      <c r="BH22">
        <v>0.1</v>
      </c>
      <c r="BO22">
        <v>77360</v>
      </c>
      <c r="BQ22">
        <v>2180</v>
      </c>
      <c r="BX22">
        <v>390</v>
      </c>
      <c r="BZ22">
        <v>6.5</v>
      </c>
      <c r="CA22">
        <v>280</v>
      </c>
      <c r="CC22">
        <v>5.8</v>
      </c>
      <c r="CD22" t="s">
        <v>6934</v>
      </c>
      <c r="CF22" t="s">
        <v>6933</v>
      </c>
      <c r="CG22" t="s">
        <v>6934</v>
      </c>
      <c r="CI22" t="s">
        <v>6933</v>
      </c>
      <c r="CJ22" t="s">
        <v>6935</v>
      </c>
      <c r="CO22" t="s">
        <v>6994</v>
      </c>
      <c r="CQ22" t="s">
        <v>779</v>
      </c>
      <c r="CR22" t="s">
        <v>779</v>
      </c>
      <c r="CZ22">
        <v>466.1</v>
      </c>
      <c r="DA22">
        <v>462.3</v>
      </c>
      <c r="DB22" t="s">
        <v>7003</v>
      </c>
    </row>
    <row r="23" spans="1:112" hidden="1">
      <c r="A23" t="str">
        <f t="shared" si="0"/>
        <v>200/D-016-E/094-P-10/00</v>
      </c>
      <c r="C23" t="s">
        <v>594</v>
      </c>
      <c r="D23" t="s">
        <v>6929</v>
      </c>
      <c r="E23" t="s">
        <v>7014</v>
      </c>
      <c r="F23" t="s">
        <v>6931</v>
      </c>
      <c r="G23" t="s">
        <v>6988</v>
      </c>
      <c r="H23">
        <v>26868</v>
      </c>
      <c r="I23" t="s">
        <v>638</v>
      </c>
      <c r="J23" t="s">
        <v>4970</v>
      </c>
      <c r="K23" t="s">
        <v>6999</v>
      </c>
      <c r="L23" t="s">
        <v>7000</v>
      </c>
      <c r="M23" t="s">
        <v>7015</v>
      </c>
      <c r="N23" t="s">
        <v>694</v>
      </c>
      <c r="O23" t="s">
        <v>694</v>
      </c>
      <c r="P23" t="s">
        <v>694</v>
      </c>
      <c r="R23" t="s">
        <v>7002</v>
      </c>
      <c r="S23" t="s">
        <v>592</v>
      </c>
      <c r="T23" t="s">
        <v>6992</v>
      </c>
      <c r="U23" t="s">
        <v>4897</v>
      </c>
      <c r="X23">
        <v>130000</v>
      </c>
      <c r="Z23">
        <v>133620</v>
      </c>
      <c r="AB23">
        <v>6.05</v>
      </c>
      <c r="AD23">
        <v>1.107</v>
      </c>
      <c r="AF23">
        <v>1.3560000000000001</v>
      </c>
      <c r="AH23">
        <v>0.05</v>
      </c>
      <c r="AK23">
        <v>198000</v>
      </c>
      <c r="AL23">
        <v>30000</v>
      </c>
      <c r="AM23">
        <v>350</v>
      </c>
      <c r="AN23">
        <v>38200</v>
      </c>
      <c r="AP23">
        <v>1660</v>
      </c>
      <c r="AQ23">
        <v>1670</v>
      </c>
      <c r="AS23">
        <v>42.8</v>
      </c>
      <c r="AT23">
        <v>9970</v>
      </c>
      <c r="AV23">
        <v>498</v>
      </c>
      <c r="AW23">
        <v>1120</v>
      </c>
      <c r="AY23">
        <v>92</v>
      </c>
      <c r="AZ23">
        <v>9.0399999999999991</v>
      </c>
      <c r="BB23">
        <v>0.1</v>
      </c>
      <c r="BC23">
        <v>492</v>
      </c>
      <c r="BE23">
        <v>11.2</v>
      </c>
      <c r="BF23">
        <v>97.7</v>
      </c>
      <c r="BH23">
        <v>3.5</v>
      </c>
      <c r="BO23">
        <v>82790</v>
      </c>
      <c r="BQ23">
        <v>2330</v>
      </c>
      <c r="BX23">
        <v>430</v>
      </c>
      <c r="BZ23">
        <v>7.1</v>
      </c>
      <c r="CA23">
        <v>310</v>
      </c>
      <c r="CC23">
        <v>6.5</v>
      </c>
      <c r="CD23" t="s">
        <v>6934</v>
      </c>
      <c r="CF23" t="s">
        <v>6933</v>
      </c>
      <c r="CG23" t="s">
        <v>6934</v>
      </c>
      <c r="CI23" t="s">
        <v>6933</v>
      </c>
      <c r="CJ23" t="s">
        <v>6943</v>
      </c>
      <c r="CO23" t="s">
        <v>6994</v>
      </c>
      <c r="CQ23" t="s">
        <v>779</v>
      </c>
      <c r="CZ23">
        <v>466.1</v>
      </c>
      <c r="DA23">
        <v>461.3</v>
      </c>
      <c r="DB23" t="s">
        <v>7003</v>
      </c>
    </row>
    <row r="24" spans="1:112" hidden="1">
      <c r="A24" t="str">
        <f t="shared" si="0"/>
        <v>200/D-016-E/094-P-10/00</v>
      </c>
      <c r="C24" t="s">
        <v>594</v>
      </c>
      <c r="D24" t="s">
        <v>6929</v>
      </c>
      <c r="E24" t="s">
        <v>7016</v>
      </c>
      <c r="F24" t="s">
        <v>6931</v>
      </c>
      <c r="G24" t="s">
        <v>6988</v>
      </c>
      <c r="H24">
        <v>26868</v>
      </c>
      <c r="I24" t="s">
        <v>638</v>
      </c>
      <c r="J24" t="s">
        <v>4970</v>
      </c>
      <c r="K24" t="s">
        <v>6999</v>
      </c>
      <c r="L24" t="s">
        <v>7000</v>
      </c>
      <c r="M24" t="s">
        <v>7017</v>
      </c>
      <c r="N24" t="s">
        <v>694</v>
      </c>
      <c r="O24" t="s">
        <v>694</v>
      </c>
      <c r="P24" t="s">
        <v>694</v>
      </c>
      <c r="R24" t="s">
        <v>7002</v>
      </c>
      <c r="S24" t="s">
        <v>592</v>
      </c>
      <c r="T24" t="s">
        <v>6992</v>
      </c>
      <c r="U24" t="s">
        <v>4897</v>
      </c>
      <c r="X24">
        <v>120000</v>
      </c>
      <c r="Z24">
        <v>124160</v>
      </c>
      <c r="AB24">
        <v>6.31</v>
      </c>
      <c r="AD24">
        <v>1.095</v>
      </c>
      <c r="AF24">
        <v>1.355</v>
      </c>
      <c r="AH24">
        <v>0.05</v>
      </c>
      <c r="AK24">
        <v>188000</v>
      </c>
      <c r="AL24">
        <v>26000</v>
      </c>
      <c r="AM24">
        <v>350</v>
      </c>
      <c r="AN24">
        <v>32300</v>
      </c>
      <c r="AP24">
        <v>1400</v>
      </c>
      <c r="AQ24">
        <v>1460</v>
      </c>
      <c r="AS24">
        <v>37.5</v>
      </c>
      <c r="AT24">
        <v>8660</v>
      </c>
      <c r="AV24">
        <v>432</v>
      </c>
      <c r="AW24">
        <v>987</v>
      </c>
      <c r="AY24">
        <v>80.900000000000006</v>
      </c>
      <c r="AZ24">
        <v>8.16</v>
      </c>
      <c r="BB24">
        <v>0.1</v>
      </c>
      <c r="BC24">
        <v>424</v>
      </c>
      <c r="BE24">
        <v>9.6999999999999993</v>
      </c>
      <c r="BF24">
        <v>2.46</v>
      </c>
      <c r="BH24">
        <v>0.09</v>
      </c>
      <c r="BO24">
        <v>76610</v>
      </c>
      <c r="BQ24">
        <v>2160</v>
      </c>
      <c r="BX24">
        <v>430</v>
      </c>
      <c r="BZ24">
        <v>7</v>
      </c>
      <c r="CA24">
        <v>295</v>
      </c>
      <c r="CC24">
        <v>6.2</v>
      </c>
      <c r="CD24" t="s">
        <v>6934</v>
      </c>
      <c r="CF24" t="s">
        <v>6933</v>
      </c>
      <c r="CG24" t="s">
        <v>6934</v>
      </c>
      <c r="CI24" t="s">
        <v>6933</v>
      </c>
      <c r="CJ24" t="s">
        <v>6935</v>
      </c>
      <c r="CO24" t="s">
        <v>6994</v>
      </c>
      <c r="CQ24" t="s">
        <v>779</v>
      </c>
      <c r="CZ24">
        <v>466.1</v>
      </c>
      <c r="DA24">
        <v>461.3</v>
      </c>
      <c r="DB24" t="s">
        <v>7003</v>
      </c>
    </row>
    <row r="25" spans="1:112" hidden="1">
      <c r="A25" t="str">
        <f t="shared" si="0"/>
        <v>200/D-013-F/094-P-10/00</v>
      </c>
      <c r="C25" t="s">
        <v>594</v>
      </c>
      <c r="D25" t="s">
        <v>6937</v>
      </c>
      <c r="E25" t="s">
        <v>7018</v>
      </c>
      <c r="F25" t="s">
        <v>6931</v>
      </c>
      <c r="G25" t="s">
        <v>1087</v>
      </c>
      <c r="H25">
        <v>17476</v>
      </c>
      <c r="I25" t="s">
        <v>1088</v>
      </c>
      <c r="J25" t="s">
        <v>1026</v>
      </c>
      <c r="K25" t="s">
        <v>962</v>
      </c>
      <c r="L25" t="s">
        <v>6940</v>
      </c>
      <c r="M25" t="s">
        <v>823</v>
      </c>
      <c r="N25" t="s">
        <v>694</v>
      </c>
      <c r="O25" t="s">
        <v>694</v>
      </c>
      <c r="P25" t="s">
        <v>694</v>
      </c>
      <c r="Q25" t="s">
        <v>7019</v>
      </c>
      <c r="R25" t="s">
        <v>1084</v>
      </c>
      <c r="S25" t="s">
        <v>592</v>
      </c>
      <c r="T25" t="s">
        <v>959</v>
      </c>
      <c r="U25" t="s">
        <v>1085</v>
      </c>
      <c r="X25">
        <v>1600</v>
      </c>
      <c r="Z25">
        <v>1730</v>
      </c>
      <c r="AB25">
        <v>7.6</v>
      </c>
      <c r="AD25">
        <v>1.0009999999999999</v>
      </c>
      <c r="AF25">
        <v>1.335</v>
      </c>
      <c r="AH25">
        <v>3.19</v>
      </c>
      <c r="AK25">
        <v>3140</v>
      </c>
      <c r="AL25">
        <v>200</v>
      </c>
      <c r="AM25">
        <v>680</v>
      </c>
      <c r="AN25">
        <v>267</v>
      </c>
      <c r="AP25">
        <v>11.6</v>
      </c>
      <c r="AQ25">
        <v>55.2</v>
      </c>
      <c r="AS25">
        <v>1.4</v>
      </c>
      <c r="AT25">
        <v>48</v>
      </c>
      <c r="AV25">
        <v>2.4</v>
      </c>
      <c r="AW25">
        <v>20.6</v>
      </c>
      <c r="AY25">
        <v>1.7</v>
      </c>
      <c r="AZ25" t="s">
        <v>608</v>
      </c>
      <c r="BB25" t="s">
        <v>6933</v>
      </c>
      <c r="BC25">
        <v>0.36399999999999999</v>
      </c>
      <c r="BE25" t="s">
        <v>6933</v>
      </c>
      <c r="BF25">
        <v>0.24</v>
      </c>
      <c r="BH25" t="s">
        <v>608</v>
      </c>
      <c r="BO25">
        <v>511</v>
      </c>
      <c r="BQ25">
        <v>14.4</v>
      </c>
      <c r="BX25">
        <v>820</v>
      </c>
      <c r="BZ25">
        <v>13.5</v>
      </c>
      <c r="CA25">
        <v>276</v>
      </c>
      <c r="CC25">
        <v>5.8</v>
      </c>
      <c r="CD25" t="s">
        <v>6934</v>
      </c>
      <c r="CF25" t="s">
        <v>6933</v>
      </c>
      <c r="CG25" t="s">
        <v>6934</v>
      </c>
      <c r="CI25" t="s">
        <v>6933</v>
      </c>
      <c r="CJ25" t="s">
        <v>6943</v>
      </c>
      <c r="CM25" t="s">
        <v>7020</v>
      </c>
      <c r="CN25" t="s">
        <v>157</v>
      </c>
      <c r="CO25" t="s">
        <v>1091</v>
      </c>
      <c r="CQ25">
        <v>1300</v>
      </c>
      <c r="CR25">
        <v>1762</v>
      </c>
      <c r="CS25">
        <v>1300</v>
      </c>
      <c r="CT25">
        <v>1762</v>
      </c>
      <c r="CU25" t="s">
        <v>157</v>
      </c>
      <c r="CV25" t="s">
        <v>157</v>
      </c>
      <c r="CW25" t="s">
        <v>780</v>
      </c>
      <c r="CX25" t="s">
        <v>780</v>
      </c>
      <c r="CY25">
        <v>39.03</v>
      </c>
      <c r="CZ25">
        <v>458.2</v>
      </c>
      <c r="DA25">
        <v>453.7</v>
      </c>
      <c r="DB25" t="s">
        <v>1092</v>
      </c>
    </row>
    <row r="26" spans="1:112" hidden="1">
      <c r="A26" t="str">
        <f t="shared" si="0"/>
        <v>200/C-054-G/094-P-10/00</v>
      </c>
      <c r="C26" t="s">
        <v>594</v>
      </c>
      <c r="D26" t="s">
        <v>6929</v>
      </c>
      <c r="E26" t="s">
        <v>7021</v>
      </c>
      <c r="F26" t="s">
        <v>6931</v>
      </c>
      <c r="G26" t="s">
        <v>4899</v>
      </c>
      <c r="I26" t="s">
        <v>638</v>
      </c>
      <c r="J26" t="s">
        <v>4901</v>
      </c>
      <c r="K26" t="s">
        <v>4902</v>
      </c>
      <c r="L26" t="s">
        <v>7022</v>
      </c>
      <c r="M26" t="s">
        <v>7023</v>
      </c>
      <c r="N26" t="s">
        <v>694</v>
      </c>
      <c r="O26" t="s">
        <v>694</v>
      </c>
      <c r="P26" t="s">
        <v>694</v>
      </c>
      <c r="R26" t="s">
        <v>4896</v>
      </c>
      <c r="S26" t="s">
        <v>592</v>
      </c>
      <c r="T26" t="s">
        <v>4900</v>
      </c>
      <c r="U26" t="s">
        <v>4897</v>
      </c>
      <c r="X26">
        <v>65000</v>
      </c>
      <c r="Z26">
        <v>68640</v>
      </c>
      <c r="AB26">
        <v>6.32</v>
      </c>
      <c r="AD26">
        <v>1.0489999999999999</v>
      </c>
      <c r="AF26">
        <v>1.343</v>
      </c>
      <c r="AH26">
        <v>0.09</v>
      </c>
      <c r="AK26">
        <v>116000</v>
      </c>
      <c r="AL26">
        <v>10000</v>
      </c>
      <c r="AM26">
        <v>310</v>
      </c>
      <c r="AN26">
        <v>20400</v>
      </c>
      <c r="AP26">
        <v>887</v>
      </c>
      <c r="AQ26">
        <v>892</v>
      </c>
      <c r="AS26">
        <v>22.8</v>
      </c>
      <c r="AT26">
        <v>3460</v>
      </c>
      <c r="AV26">
        <v>173</v>
      </c>
      <c r="AW26">
        <v>433</v>
      </c>
      <c r="AY26">
        <v>35.5</v>
      </c>
      <c r="AZ26">
        <v>31.1</v>
      </c>
      <c r="BB26">
        <v>0.5</v>
      </c>
      <c r="BC26">
        <v>362</v>
      </c>
      <c r="BE26">
        <v>8.3000000000000007</v>
      </c>
      <c r="BF26">
        <v>13.5</v>
      </c>
      <c r="BH26">
        <v>0.48</v>
      </c>
      <c r="BO26">
        <v>39860</v>
      </c>
      <c r="BQ26">
        <v>1120</v>
      </c>
      <c r="BX26">
        <v>380</v>
      </c>
      <c r="BZ26">
        <v>6.2</v>
      </c>
      <c r="CA26">
        <v>30</v>
      </c>
      <c r="CC26">
        <v>0.6</v>
      </c>
      <c r="CD26" t="s">
        <v>6934</v>
      </c>
      <c r="CF26" t="s">
        <v>6933</v>
      </c>
      <c r="CG26" t="s">
        <v>6934</v>
      </c>
      <c r="CI26" t="s">
        <v>6933</v>
      </c>
      <c r="CJ26" t="s">
        <v>6943</v>
      </c>
      <c r="CO26" t="s">
        <v>4904</v>
      </c>
      <c r="DB26" t="s">
        <v>4905</v>
      </c>
    </row>
    <row r="27" spans="1:112" hidden="1">
      <c r="A27" t="str">
        <f t="shared" si="0"/>
        <v>200/C-054-G/094-P-10/00</v>
      </c>
      <c r="C27" t="s">
        <v>594</v>
      </c>
      <c r="D27" t="s">
        <v>6929</v>
      </c>
      <c r="E27" t="s">
        <v>7024</v>
      </c>
      <c r="F27" t="s">
        <v>6931</v>
      </c>
      <c r="G27" t="s">
        <v>4899</v>
      </c>
      <c r="H27">
        <v>23622</v>
      </c>
      <c r="I27" t="s">
        <v>638</v>
      </c>
      <c r="J27" t="s">
        <v>4902</v>
      </c>
      <c r="K27" t="s">
        <v>7025</v>
      </c>
      <c r="L27" t="s">
        <v>7026</v>
      </c>
      <c r="M27" t="s">
        <v>2186</v>
      </c>
      <c r="N27" t="s">
        <v>694</v>
      </c>
      <c r="O27" t="s">
        <v>694</v>
      </c>
      <c r="P27" t="s">
        <v>694</v>
      </c>
      <c r="Q27" t="s">
        <v>7027</v>
      </c>
      <c r="R27" t="s">
        <v>7028</v>
      </c>
      <c r="S27" t="s">
        <v>592</v>
      </c>
      <c r="U27" t="s">
        <v>3163</v>
      </c>
      <c r="X27">
        <v>52000</v>
      </c>
      <c r="Z27">
        <v>49640</v>
      </c>
      <c r="AB27">
        <v>6.51</v>
      </c>
      <c r="AD27">
        <v>1.0389999999999999</v>
      </c>
      <c r="AF27">
        <v>1.34</v>
      </c>
      <c r="AH27">
        <v>0.11</v>
      </c>
      <c r="AK27">
        <v>93900</v>
      </c>
      <c r="AL27">
        <v>7000</v>
      </c>
      <c r="AM27">
        <v>300</v>
      </c>
      <c r="AN27">
        <v>17900</v>
      </c>
      <c r="AP27">
        <v>778</v>
      </c>
      <c r="AQ27">
        <v>743</v>
      </c>
      <c r="AS27">
        <v>19</v>
      </c>
      <c r="AT27">
        <v>2310</v>
      </c>
      <c r="AV27">
        <v>115</v>
      </c>
      <c r="AW27">
        <v>300</v>
      </c>
      <c r="AY27">
        <v>24.6</v>
      </c>
      <c r="AZ27">
        <v>36.299999999999997</v>
      </c>
      <c r="BB27">
        <v>0.5</v>
      </c>
      <c r="BC27">
        <v>245</v>
      </c>
      <c r="BE27">
        <v>5.6</v>
      </c>
      <c r="BF27">
        <v>10.199999999999999</v>
      </c>
      <c r="BH27">
        <v>0.37</v>
      </c>
      <c r="BO27">
        <v>30690</v>
      </c>
      <c r="BQ27">
        <v>865</v>
      </c>
      <c r="BX27">
        <v>360</v>
      </c>
      <c r="BZ27">
        <v>5.9</v>
      </c>
      <c r="CA27">
        <v>14</v>
      </c>
      <c r="CC27">
        <v>0.3</v>
      </c>
      <c r="CD27" t="s">
        <v>6934</v>
      </c>
      <c r="CF27" t="s">
        <v>6933</v>
      </c>
      <c r="CG27" t="s">
        <v>6934</v>
      </c>
      <c r="CI27" t="s">
        <v>6933</v>
      </c>
      <c r="CJ27" t="s">
        <v>6943</v>
      </c>
      <c r="CM27" t="s">
        <v>7029</v>
      </c>
      <c r="CN27" t="s">
        <v>4944</v>
      </c>
      <c r="CO27" t="s">
        <v>4904</v>
      </c>
      <c r="CZ27">
        <v>455.9</v>
      </c>
      <c r="DA27">
        <v>450.6</v>
      </c>
      <c r="DB27" t="s">
        <v>7030</v>
      </c>
    </row>
    <row r="28" spans="1:112" hidden="1">
      <c r="A28" t="str">
        <f t="shared" si="0"/>
        <v>200/C-035-J/094-P-11/00</v>
      </c>
      <c r="C28" t="s">
        <v>594</v>
      </c>
      <c r="D28" t="s">
        <v>6937</v>
      </c>
      <c r="E28" t="s">
        <v>7031</v>
      </c>
      <c r="F28" t="s">
        <v>6931</v>
      </c>
      <c r="G28" t="s">
        <v>1605</v>
      </c>
      <c r="H28" t="s">
        <v>773</v>
      </c>
      <c r="I28" t="s">
        <v>638</v>
      </c>
      <c r="J28" t="s">
        <v>1705</v>
      </c>
      <c r="K28" t="s">
        <v>1631</v>
      </c>
      <c r="L28" t="s">
        <v>7032</v>
      </c>
      <c r="M28" t="s">
        <v>823</v>
      </c>
      <c r="N28" t="s">
        <v>694</v>
      </c>
      <c r="O28" t="s">
        <v>694</v>
      </c>
      <c r="P28" t="s">
        <v>694</v>
      </c>
      <c r="R28" t="s">
        <v>1603</v>
      </c>
      <c r="S28" t="s">
        <v>592</v>
      </c>
      <c r="T28" t="s">
        <v>852</v>
      </c>
      <c r="U28" t="s">
        <v>816</v>
      </c>
      <c r="X28">
        <v>21000</v>
      </c>
      <c r="Z28">
        <v>25500</v>
      </c>
      <c r="AB28">
        <v>8</v>
      </c>
      <c r="AD28">
        <v>1.0149999999999999</v>
      </c>
      <c r="AF28">
        <v>1.3360000000000001</v>
      </c>
      <c r="AH28">
        <v>0.37</v>
      </c>
      <c r="AK28">
        <v>27400</v>
      </c>
      <c r="AL28">
        <v>840</v>
      </c>
      <c r="AM28">
        <v>4700</v>
      </c>
      <c r="AN28">
        <v>8090</v>
      </c>
      <c r="AP28">
        <v>352</v>
      </c>
      <c r="AQ28">
        <v>85.3</v>
      </c>
      <c r="AS28">
        <v>2.2000000000000002</v>
      </c>
      <c r="AT28">
        <v>70.3</v>
      </c>
      <c r="AV28">
        <v>3.5</v>
      </c>
      <c r="AW28">
        <v>160</v>
      </c>
      <c r="AY28">
        <v>13.1</v>
      </c>
      <c r="AZ28">
        <v>104</v>
      </c>
      <c r="BB28">
        <v>1.5</v>
      </c>
      <c r="BC28">
        <v>28.9</v>
      </c>
      <c r="BE28">
        <v>0.7</v>
      </c>
      <c r="BF28">
        <v>0.25</v>
      </c>
      <c r="BH28" t="s">
        <v>608</v>
      </c>
      <c r="BO28">
        <v>9490</v>
      </c>
      <c r="BQ28">
        <v>267</v>
      </c>
      <c r="BX28">
        <v>5800</v>
      </c>
      <c r="BZ28">
        <v>94.8</v>
      </c>
      <c r="CA28" t="s">
        <v>6942</v>
      </c>
      <c r="CC28" t="s">
        <v>6933</v>
      </c>
      <c r="CD28" t="s">
        <v>6934</v>
      </c>
      <c r="CF28" t="s">
        <v>6933</v>
      </c>
      <c r="CG28" t="s">
        <v>6934</v>
      </c>
      <c r="CI28" t="s">
        <v>6933</v>
      </c>
      <c r="CJ28" t="s">
        <v>6943</v>
      </c>
      <c r="CM28" t="s">
        <v>7033</v>
      </c>
      <c r="CO28" t="s">
        <v>1608</v>
      </c>
      <c r="CQ28">
        <v>366.3</v>
      </c>
      <c r="CR28">
        <v>368.7</v>
      </c>
      <c r="CS28">
        <v>363.5</v>
      </c>
      <c r="CT28">
        <v>365.2</v>
      </c>
      <c r="CU28" t="s">
        <v>779</v>
      </c>
      <c r="CV28" t="s">
        <v>779</v>
      </c>
      <c r="CW28" t="s">
        <v>780</v>
      </c>
      <c r="CX28" t="s">
        <v>780</v>
      </c>
      <c r="CY28" t="s">
        <v>780</v>
      </c>
      <c r="CZ28">
        <v>447.7</v>
      </c>
      <c r="DA28">
        <v>444.1</v>
      </c>
      <c r="DB28" t="s">
        <v>1890</v>
      </c>
    </row>
    <row r="29" spans="1:112">
      <c r="A29" t="str">
        <f t="shared" si="0"/>
        <v>200/C-022-F/094-A-14/00</v>
      </c>
      <c r="C29" t="s">
        <v>594</v>
      </c>
      <c r="D29" t="s">
        <v>6929</v>
      </c>
      <c r="E29" t="s">
        <v>7034</v>
      </c>
      <c r="F29" t="s">
        <v>6931</v>
      </c>
      <c r="G29" t="s">
        <v>3942</v>
      </c>
      <c r="H29">
        <v>1753</v>
      </c>
      <c r="I29" t="s">
        <v>874</v>
      </c>
      <c r="J29" t="s">
        <v>7035</v>
      </c>
      <c r="K29" t="s">
        <v>7036</v>
      </c>
      <c r="L29" t="s">
        <v>7037</v>
      </c>
      <c r="M29" t="s">
        <v>7038</v>
      </c>
      <c r="N29" t="s">
        <v>694</v>
      </c>
      <c r="O29" t="s">
        <v>694</v>
      </c>
      <c r="P29" t="s">
        <v>694</v>
      </c>
      <c r="Q29" t="s">
        <v>7039</v>
      </c>
      <c r="R29" t="s">
        <v>3940</v>
      </c>
      <c r="S29" t="s">
        <v>592</v>
      </c>
      <c r="T29" t="s">
        <v>3943</v>
      </c>
      <c r="U29" t="s">
        <v>3163</v>
      </c>
      <c r="X29">
        <v>12000</v>
      </c>
      <c r="Z29">
        <v>12840</v>
      </c>
      <c r="AB29">
        <v>5.05</v>
      </c>
      <c r="AD29">
        <v>1.008</v>
      </c>
      <c r="AF29">
        <v>1.3360000000000001</v>
      </c>
      <c r="AH29">
        <v>0.4</v>
      </c>
      <c r="AK29">
        <v>25200</v>
      </c>
      <c r="AL29">
        <v>920</v>
      </c>
      <c r="AM29">
        <v>36</v>
      </c>
      <c r="AN29">
        <v>2310</v>
      </c>
      <c r="AP29">
        <v>101</v>
      </c>
      <c r="AQ29">
        <v>2330</v>
      </c>
      <c r="AS29">
        <v>59.6</v>
      </c>
      <c r="AT29">
        <v>293</v>
      </c>
      <c r="AV29">
        <v>14.6</v>
      </c>
      <c r="AW29">
        <v>46</v>
      </c>
      <c r="AY29">
        <v>3.8</v>
      </c>
      <c r="AZ29">
        <v>5.81</v>
      </c>
      <c r="BB29" t="s">
        <v>6933</v>
      </c>
      <c r="BC29">
        <v>9.32</v>
      </c>
      <c r="BE29">
        <v>0.2</v>
      </c>
      <c r="BF29">
        <v>277</v>
      </c>
      <c r="BH29">
        <v>9.92</v>
      </c>
      <c r="BO29">
        <v>6782</v>
      </c>
      <c r="BQ29">
        <v>191</v>
      </c>
      <c r="BX29">
        <v>44</v>
      </c>
      <c r="BZ29">
        <v>0.7</v>
      </c>
      <c r="CA29">
        <v>9</v>
      </c>
      <c r="CC29">
        <v>0.2</v>
      </c>
      <c r="CD29" t="s">
        <v>6934</v>
      </c>
      <c r="CF29" t="s">
        <v>6933</v>
      </c>
      <c r="CG29" t="s">
        <v>6934</v>
      </c>
      <c r="CI29" t="s">
        <v>6933</v>
      </c>
      <c r="CJ29" t="s">
        <v>6943</v>
      </c>
      <c r="CM29" t="s">
        <v>7040</v>
      </c>
      <c r="CO29" t="s">
        <v>3945</v>
      </c>
      <c r="CQ29">
        <v>1148.4000000000001</v>
      </c>
      <c r="CR29">
        <v>1151.5</v>
      </c>
      <c r="CS29">
        <v>1121</v>
      </c>
      <c r="CT29">
        <v>1123.4000000000001</v>
      </c>
      <c r="CU29">
        <v>1121</v>
      </c>
      <c r="CV29">
        <v>1123.4000000000001</v>
      </c>
      <c r="CZ29">
        <v>786.5</v>
      </c>
      <c r="DA29">
        <v>782.3</v>
      </c>
      <c r="DB29" t="s">
        <v>7041</v>
      </c>
    </row>
    <row r="30" spans="1:112" hidden="1">
      <c r="A30" t="str">
        <f t="shared" si="0"/>
        <v>200/C-007-K/094-P-11/00</v>
      </c>
      <c r="C30" t="s">
        <v>594</v>
      </c>
      <c r="D30" t="s">
        <v>6937</v>
      </c>
      <c r="E30" t="s">
        <v>7042</v>
      </c>
      <c r="F30" t="s">
        <v>6931</v>
      </c>
      <c r="G30" t="s">
        <v>7043</v>
      </c>
      <c r="H30">
        <v>15304</v>
      </c>
      <c r="I30" t="s">
        <v>638</v>
      </c>
      <c r="J30" t="s">
        <v>820</v>
      </c>
      <c r="K30" t="s">
        <v>7044</v>
      </c>
      <c r="L30" t="s">
        <v>7045</v>
      </c>
      <c r="M30" t="s">
        <v>823</v>
      </c>
      <c r="N30" t="s">
        <v>694</v>
      </c>
      <c r="O30" t="s">
        <v>694</v>
      </c>
      <c r="P30" t="s">
        <v>694</v>
      </c>
      <c r="R30" t="s">
        <v>7046</v>
      </c>
      <c r="S30" t="s">
        <v>592</v>
      </c>
      <c r="T30" t="s">
        <v>7047</v>
      </c>
      <c r="U30" t="s">
        <v>7048</v>
      </c>
      <c r="X30">
        <v>1600</v>
      </c>
      <c r="Z30">
        <v>1490</v>
      </c>
      <c r="AB30">
        <v>7.8</v>
      </c>
      <c r="AD30">
        <v>1.0009999999999999</v>
      </c>
      <c r="AF30">
        <v>1.333</v>
      </c>
      <c r="AH30">
        <v>3.62</v>
      </c>
      <c r="AK30">
        <v>2760</v>
      </c>
      <c r="AL30">
        <v>170</v>
      </c>
      <c r="AM30">
        <v>800</v>
      </c>
      <c r="AN30">
        <v>593</v>
      </c>
      <c r="AP30">
        <v>25.8</v>
      </c>
      <c r="AQ30">
        <v>14.3</v>
      </c>
      <c r="AS30">
        <v>0.4</v>
      </c>
      <c r="AT30">
        <v>38.1</v>
      </c>
      <c r="AV30">
        <v>1.9</v>
      </c>
      <c r="AW30">
        <v>17.5</v>
      </c>
      <c r="AY30">
        <v>1.4</v>
      </c>
      <c r="AZ30">
        <v>0.08</v>
      </c>
      <c r="BB30" t="s">
        <v>6933</v>
      </c>
      <c r="BC30">
        <v>0.22700000000000001</v>
      </c>
      <c r="BE30" t="s">
        <v>6933</v>
      </c>
      <c r="BF30">
        <v>4.3899999999999997</v>
      </c>
      <c r="BH30">
        <v>0.16</v>
      </c>
      <c r="BO30">
        <v>422</v>
      </c>
      <c r="BQ30">
        <v>11.9</v>
      </c>
      <c r="BX30">
        <v>980</v>
      </c>
      <c r="BZ30">
        <v>16.100000000000001</v>
      </c>
      <c r="CA30">
        <v>73</v>
      </c>
      <c r="CC30">
        <v>1.5</v>
      </c>
      <c r="CD30" t="s">
        <v>6934</v>
      </c>
      <c r="CF30" t="s">
        <v>6933</v>
      </c>
      <c r="CG30" t="s">
        <v>6934</v>
      </c>
      <c r="CI30" t="s">
        <v>6933</v>
      </c>
      <c r="CJ30" t="s">
        <v>6943</v>
      </c>
      <c r="CM30" t="s">
        <v>7049</v>
      </c>
      <c r="CN30" t="s">
        <v>157</v>
      </c>
      <c r="CO30" t="s">
        <v>7050</v>
      </c>
      <c r="CQ30">
        <v>195</v>
      </c>
      <c r="CR30">
        <v>195</v>
      </c>
      <c r="CS30">
        <v>195</v>
      </c>
      <c r="CT30">
        <v>195</v>
      </c>
      <c r="CU30" t="s">
        <v>826</v>
      </c>
      <c r="CV30" t="s">
        <v>826</v>
      </c>
      <c r="CZ30">
        <v>447.4</v>
      </c>
      <c r="DA30">
        <v>443.2</v>
      </c>
      <c r="DB30" t="s">
        <v>6946</v>
      </c>
    </row>
    <row r="31" spans="1:112" hidden="1">
      <c r="A31" t="str">
        <f t="shared" si="0"/>
        <v>200/C-007-K/094-P-11/00</v>
      </c>
      <c r="C31" t="s">
        <v>594</v>
      </c>
      <c r="D31" t="s">
        <v>6937</v>
      </c>
      <c r="E31" t="s">
        <v>7051</v>
      </c>
      <c r="F31" t="s">
        <v>6931</v>
      </c>
      <c r="G31" t="s">
        <v>7043</v>
      </c>
      <c r="H31">
        <v>15304</v>
      </c>
      <c r="I31" t="s">
        <v>638</v>
      </c>
      <c r="J31" t="s">
        <v>820</v>
      </c>
      <c r="K31" t="s">
        <v>7052</v>
      </c>
      <c r="L31" t="s">
        <v>7045</v>
      </c>
      <c r="M31" t="s">
        <v>823</v>
      </c>
      <c r="N31" t="s">
        <v>694</v>
      </c>
      <c r="O31" t="s">
        <v>694</v>
      </c>
      <c r="P31" t="s">
        <v>694</v>
      </c>
      <c r="R31" t="s">
        <v>7046</v>
      </c>
      <c r="S31" t="s">
        <v>592</v>
      </c>
      <c r="T31" t="s">
        <v>7047</v>
      </c>
      <c r="U31" t="s">
        <v>7048</v>
      </c>
      <c r="X31">
        <v>1800</v>
      </c>
      <c r="Z31">
        <v>1640</v>
      </c>
      <c r="AB31">
        <v>8.5</v>
      </c>
      <c r="AD31">
        <v>1.0009999999999999</v>
      </c>
      <c r="AF31">
        <v>1.333</v>
      </c>
      <c r="AH31">
        <v>3.27</v>
      </c>
      <c r="AK31">
        <v>3060</v>
      </c>
      <c r="AL31">
        <v>68</v>
      </c>
      <c r="AM31">
        <v>940</v>
      </c>
      <c r="AN31">
        <v>712</v>
      </c>
      <c r="AP31">
        <v>31</v>
      </c>
      <c r="AQ31">
        <v>12.4</v>
      </c>
      <c r="AS31">
        <v>0.3</v>
      </c>
      <c r="AT31">
        <v>16.600000000000001</v>
      </c>
      <c r="AV31">
        <v>0.8</v>
      </c>
      <c r="AW31">
        <v>6.5</v>
      </c>
      <c r="AY31">
        <v>0.5</v>
      </c>
      <c r="AZ31">
        <v>0.12</v>
      </c>
      <c r="BB31" t="s">
        <v>6933</v>
      </c>
      <c r="BC31">
        <v>0.15</v>
      </c>
      <c r="BE31" t="s">
        <v>6933</v>
      </c>
      <c r="BF31">
        <v>1.48</v>
      </c>
      <c r="BH31">
        <v>0.05</v>
      </c>
      <c r="BO31">
        <v>435</v>
      </c>
      <c r="BQ31">
        <v>12.3</v>
      </c>
      <c r="BX31">
        <v>1100</v>
      </c>
      <c r="BZ31">
        <v>18.3</v>
      </c>
      <c r="CA31">
        <v>58</v>
      </c>
      <c r="CC31">
        <v>1.2</v>
      </c>
      <c r="CD31">
        <v>17</v>
      </c>
      <c r="CF31">
        <v>0.6</v>
      </c>
      <c r="CG31" t="s">
        <v>6934</v>
      </c>
      <c r="CI31" t="s">
        <v>6933</v>
      </c>
      <c r="CJ31" t="s">
        <v>6943</v>
      </c>
      <c r="CM31" t="s">
        <v>7053</v>
      </c>
      <c r="CN31" t="s">
        <v>157</v>
      </c>
      <c r="CO31" t="s">
        <v>7050</v>
      </c>
      <c r="CQ31">
        <v>205</v>
      </c>
      <c r="CR31">
        <v>208</v>
      </c>
      <c r="CS31">
        <v>205</v>
      </c>
      <c r="CT31">
        <v>208</v>
      </c>
      <c r="CU31" t="s">
        <v>826</v>
      </c>
      <c r="CV31" t="s">
        <v>826</v>
      </c>
      <c r="CZ31">
        <v>447.4</v>
      </c>
      <c r="DA31">
        <v>443.2</v>
      </c>
      <c r="DB31" t="s">
        <v>6946</v>
      </c>
    </row>
    <row r="32" spans="1:112" hidden="1">
      <c r="A32" t="str">
        <f t="shared" si="0"/>
        <v>200/C-003-H/094-P-11/00</v>
      </c>
      <c r="C32" t="s">
        <v>594</v>
      </c>
      <c r="D32" t="s">
        <v>6937</v>
      </c>
      <c r="E32" t="s">
        <v>7054</v>
      </c>
      <c r="F32" t="s">
        <v>6931</v>
      </c>
      <c r="G32" t="s">
        <v>1624</v>
      </c>
      <c r="H32" t="s">
        <v>773</v>
      </c>
      <c r="I32" t="s">
        <v>638</v>
      </c>
      <c r="J32" t="s">
        <v>1592</v>
      </c>
      <c r="K32" t="s">
        <v>7055</v>
      </c>
      <c r="L32" t="s">
        <v>7056</v>
      </c>
      <c r="M32" t="s">
        <v>2208</v>
      </c>
      <c r="N32" t="s">
        <v>694</v>
      </c>
      <c r="O32" t="s">
        <v>694</v>
      </c>
      <c r="P32" t="s">
        <v>694</v>
      </c>
      <c r="R32" t="s">
        <v>1622</v>
      </c>
      <c r="S32" t="s">
        <v>592</v>
      </c>
      <c r="T32" t="s">
        <v>852</v>
      </c>
      <c r="U32" t="s">
        <v>1085</v>
      </c>
      <c r="X32">
        <v>27000</v>
      </c>
      <c r="Z32">
        <v>21730</v>
      </c>
      <c r="AB32">
        <v>8.1999999999999993</v>
      </c>
      <c r="AD32">
        <v>1.02</v>
      </c>
      <c r="AF32">
        <v>1.337</v>
      </c>
      <c r="AH32">
        <v>0.3</v>
      </c>
      <c r="AK32">
        <v>33400</v>
      </c>
      <c r="AL32">
        <v>1200</v>
      </c>
      <c r="AM32">
        <v>3700</v>
      </c>
      <c r="AN32">
        <v>10400</v>
      </c>
      <c r="AP32">
        <v>450</v>
      </c>
      <c r="AQ32">
        <v>57.6</v>
      </c>
      <c r="AS32">
        <v>1.5</v>
      </c>
      <c r="AT32">
        <v>55.5</v>
      </c>
      <c r="AV32">
        <v>2.8</v>
      </c>
      <c r="AW32">
        <v>270</v>
      </c>
      <c r="AY32">
        <v>22.1</v>
      </c>
      <c r="AZ32">
        <v>123</v>
      </c>
      <c r="BB32">
        <v>1.8</v>
      </c>
      <c r="BC32">
        <v>48.7</v>
      </c>
      <c r="BE32">
        <v>1.1000000000000001</v>
      </c>
      <c r="BF32">
        <v>0.31</v>
      </c>
      <c r="BH32">
        <v>0.01</v>
      </c>
      <c r="BO32">
        <v>14380</v>
      </c>
      <c r="BQ32">
        <v>405</v>
      </c>
      <c r="BX32">
        <v>4500</v>
      </c>
      <c r="BZ32">
        <v>73.2</v>
      </c>
      <c r="CA32" t="s">
        <v>6942</v>
      </c>
      <c r="CC32" t="s">
        <v>6933</v>
      </c>
      <c r="CD32" t="s">
        <v>6934</v>
      </c>
      <c r="CF32" t="s">
        <v>6933</v>
      </c>
      <c r="CG32" t="s">
        <v>6934</v>
      </c>
      <c r="CI32" t="s">
        <v>6933</v>
      </c>
      <c r="CJ32" t="s">
        <v>6943</v>
      </c>
      <c r="CM32" t="s">
        <v>7057</v>
      </c>
      <c r="CO32" t="s">
        <v>1627</v>
      </c>
      <c r="CQ32">
        <v>374.5</v>
      </c>
      <c r="CR32">
        <v>375.5</v>
      </c>
      <c r="CS32">
        <v>374.5</v>
      </c>
      <c r="CT32">
        <v>375.5</v>
      </c>
      <c r="CU32" t="s">
        <v>779</v>
      </c>
      <c r="CV32" t="s">
        <v>779</v>
      </c>
      <c r="CW32">
        <v>3.4</v>
      </c>
      <c r="CX32">
        <v>0</v>
      </c>
      <c r="CY32">
        <v>14.34</v>
      </c>
      <c r="CZ32">
        <v>456.95</v>
      </c>
      <c r="DA32">
        <v>453.7</v>
      </c>
      <c r="DB32" t="s">
        <v>1615</v>
      </c>
      <c r="DH32">
        <v>38369</v>
      </c>
    </row>
    <row r="33" spans="1:111" hidden="1">
      <c r="A33" t="str">
        <f t="shared" si="0"/>
        <v>200/B-087-B/094-P-14/00</v>
      </c>
      <c r="C33" t="s">
        <v>594</v>
      </c>
      <c r="D33" t="s">
        <v>6937</v>
      </c>
      <c r="E33" t="s">
        <v>7058</v>
      </c>
      <c r="F33" t="s">
        <v>6931</v>
      </c>
      <c r="G33" t="s">
        <v>1054</v>
      </c>
      <c r="H33">
        <v>17395</v>
      </c>
      <c r="I33" t="s">
        <v>1055</v>
      </c>
      <c r="J33" t="s">
        <v>970</v>
      </c>
      <c r="K33" t="s">
        <v>1056</v>
      </c>
      <c r="L33" t="s">
        <v>7059</v>
      </c>
      <c r="M33" t="s">
        <v>823</v>
      </c>
      <c r="N33" t="s">
        <v>694</v>
      </c>
      <c r="O33" t="s">
        <v>694</v>
      </c>
      <c r="P33" t="s">
        <v>694</v>
      </c>
      <c r="Q33" t="s">
        <v>7060</v>
      </c>
      <c r="R33" t="s">
        <v>1052</v>
      </c>
      <c r="S33" t="s">
        <v>592</v>
      </c>
      <c r="T33" t="s">
        <v>959</v>
      </c>
      <c r="U33" t="s">
        <v>7061</v>
      </c>
      <c r="X33">
        <v>220</v>
      </c>
      <c r="Z33">
        <v>110</v>
      </c>
      <c r="AB33">
        <v>6.5</v>
      </c>
      <c r="AD33">
        <v>1</v>
      </c>
      <c r="AF33">
        <v>1.333</v>
      </c>
      <c r="AH33">
        <v>20.100000000000001</v>
      </c>
      <c r="AK33">
        <v>497</v>
      </c>
      <c r="AL33">
        <v>97</v>
      </c>
      <c r="AM33">
        <v>180</v>
      </c>
      <c r="AN33">
        <v>33.4</v>
      </c>
      <c r="AP33">
        <v>1.5</v>
      </c>
      <c r="AQ33">
        <v>1.8</v>
      </c>
      <c r="AS33" t="s">
        <v>6933</v>
      </c>
      <c r="AT33">
        <v>36</v>
      </c>
      <c r="AV33">
        <v>1.8</v>
      </c>
      <c r="AW33">
        <v>1.7</v>
      </c>
      <c r="AY33">
        <v>0.1</v>
      </c>
      <c r="AZ33">
        <v>0.03</v>
      </c>
      <c r="BB33" t="s">
        <v>6933</v>
      </c>
      <c r="BC33">
        <v>1.39</v>
      </c>
      <c r="BE33" t="s">
        <v>6933</v>
      </c>
      <c r="BF33">
        <v>0.08</v>
      </c>
      <c r="BH33" t="s">
        <v>608</v>
      </c>
      <c r="BO33">
        <v>42</v>
      </c>
      <c r="BQ33">
        <v>1.2</v>
      </c>
      <c r="BX33">
        <v>220</v>
      </c>
      <c r="BZ33">
        <v>3.5</v>
      </c>
      <c r="CA33" t="s">
        <v>6942</v>
      </c>
      <c r="CC33" t="s">
        <v>6933</v>
      </c>
      <c r="CD33" t="s">
        <v>6934</v>
      </c>
      <c r="CF33" t="s">
        <v>6933</v>
      </c>
      <c r="CG33" t="s">
        <v>6934</v>
      </c>
      <c r="CI33" t="s">
        <v>6933</v>
      </c>
      <c r="CJ33" t="s">
        <v>6943</v>
      </c>
      <c r="CM33" t="s">
        <v>7062</v>
      </c>
      <c r="CN33" t="s">
        <v>157</v>
      </c>
      <c r="CO33" t="s">
        <v>1058</v>
      </c>
      <c r="CQ33">
        <v>1475.5</v>
      </c>
      <c r="CR33">
        <v>1790</v>
      </c>
      <c r="CS33">
        <v>1475.5</v>
      </c>
      <c r="CT33">
        <v>1790</v>
      </c>
      <c r="CU33" t="s">
        <v>826</v>
      </c>
      <c r="CV33" t="s">
        <v>826</v>
      </c>
      <c r="CZ33" t="s">
        <v>834</v>
      </c>
      <c r="DA33">
        <v>489.6</v>
      </c>
      <c r="DB33" t="s">
        <v>1051</v>
      </c>
    </row>
    <row r="34" spans="1:111" hidden="1">
      <c r="A34" t="str">
        <f t="shared" ref="A34:A63" si="1">2&amp;G34</f>
        <v>200/B-059-L/094-P-09/02</v>
      </c>
      <c r="C34" t="s">
        <v>594</v>
      </c>
      <c r="D34" t="s">
        <v>6929</v>
      </c>
      <c r="E34" t="s">
        <v>7063</v>
      </c>
      <c r="F34" t="s">
        <v>6931</v>
      </c>
      <c r="G34" t="s">
        <v>2917</v>
      </c>
      <c r="I34" t="s">
        <v>638</v>
      </c>
      <c r="J34" t="s">
        <v>2909</v>
      </c>
      <c r="K34" t="s">
        <v>2918</v>
      </c>
      <c r="L34" t="s">
        <v>7064</v>
      </c>
      <c r="M34" t="s">
        <v>7065</v>
      </c>
      <c r="N34" t="s">
        <v>694</v>
      </c>
      <c r="O34" t="s">
        <v>694</v>
      </c>
      <c r="P34" t="s">
        <v>694</v>
      </c>
      <c r="R34" t="s">
        <v>2915</v>
      </c>
      <c r="S34" t="s">
        <v>592</v>
      </c>
      <c r="T34" t="s">
        <v>2908</v>
      </c>
      <c r="U34" t="s">
        <v>2905</v>
      </c>
      <c r="X34">
        <v>2800</v>
      </c>
      <c r="Z34">
        <v>2970</v>
      </c>
      <c r="AB34">
        <v>5.98</v>
      </c>
      <c r="AD34">
        <v>1.002</v>
      </c>
      <c r="AF34">
        <v>1.335</v>
      </c>
      <c r="AH34">
        <v>2.61</v>
      </c>
      <c r="AK34">
        <v>3830</v>
      </c>
      <c r="AL34">
        <v>560</v>
      </c>
      <c r="AM34">
        <v>230</v>
      </c>
      <c r="AN34">
        <v>802</v>
      </c>
      <c r="AP34">
        <v>34.9</v>
      </c>
      <c r="AQ34">
        <v>26.9</v>
      </c>
      <c r="AS34">
        <v>0.7</v>
      </c>
      <c r="AT34">
        <v>182</v>
      </c>
      <c r="AV34">
        <v>9.1</v>
      </c>
      <c r="AW34">
        <v>26.1</v>
      </c>
      <c r="AY34">
        <v>2.1</v>
      </c>
      <c r="AZ34">
        <v>0.14000000000000001</v>
      </c>
      <c r="BB34" t="s">
        <v>6933</v>
      </c>
      <c r="BC34">
        <v>5.85</v>
      </c>
      <c r="BE34">
        <v>0.1</v>
      </c>
      <c r="BF34">
        <v>0.13</v>
      </c>
      <c r="BH34" t="s">
        <v>608</v>
      </c>
      <c r="BO34">
        <v>1578</v>
      </c>
      <c r="BQ34">
        <v>44.4</v>
      </c>
      <c r="BX34">
        <v>280</v>
      </c>
      <c r="BZ34">
        <v>4.5999999999999996</v>
      </c>
      <c r="CA34">
        <v>63</v>
      </c>
      <c r="CC34">
        <v>1.3</v>
      </c>
      <c r="CD34" t="s">
        <v>6934</v>
      </c>
      <c r="CF34" t="s">
        <v>6933</v>
      </c>
      <c r="CG34" t="s">
        <v>6934</v>
      </c>
      <c r="CI34" t="s">
        <v>6933</v>
      </c>
      <c r="CJ34" t="s">
        <v>6935</v>
      </c>
      <c r="CM34" t="s">
        <v>7066</v>
      </c>
      <c r="CO34" t="s">
        <v>2913</v>
      </c>
      <c r="CQ34">
        <v>1994.4</v>
      </c>
      <c r="CR34">
        <v>2005</v>
      </c>
      <c r="CS34">
        <v>1994.4</v>
      </c>
      <c r="CT34">
        <v>2005</v>
      </c>
      <c r="CZ34">
        <v>494</v>
      </c>
      <c r="DA34">
        <v>490</v>
      </c>
      <c r="DB34" t="s">
        <v>2914</v>
      </c>
    </row>
    <row r="35" spans="1:111" hidden="1">
      <c r="A35" t="str">
        <f t="shared" si="1"/>
        <v>200/B-059-L/094-P-09/00</v>
      </c>
      <c r="C35" t="s">
        <v>594</v>
      </c>
      <c r="D35" t="s">
        <v>6929</v>
      </c>
      <c r="E35" t="s">
        <v>7067</v>
      </c>
      <c r="F35" t="s">
        <v>6931</v>
      </c>
      <c r="G35" t="s">
        <v>2907</v>
      </c>
      <c r="I35" t="s">
        <v>638</v>
      </c>
      <c r="J35" t="s">
        <v>2909</v>
      </c>
      <c r="K35" t="s">
        <v>2910</v>
      </c>
      <c r="L35" t="s">
        <v>7064</v>
      </c>
      <c r="M35" t="s">
        <v>7068</v>
      </c>
      <c r="N35" t="s">
        <v>694</v>
      </c>
      <c r="O35" t="s">
        <v>694</v>
      </c>
      <c r="P35" t="s">
        <v>694</v>
      </c>
      <c r="R35" t="s">
        <v>2904</v>
      </c>
      <c r="S35" t="s">
        <v>592</v>
      </c>
      <c r="T35" t="s">
        <v>2908</v>
      </c>
      <c r="U35" t="s">
        <v>2905</v>
      </c>
      <c r="X35">
        <v>1800</v>
      </c>
      <c r="Z35">
        <v>2310</v>
      </c>
      <c r="AB35">
        <v>5.7</v>
      </c>
      <c r="AD35">
        <v>1.0009999999999999</v>
      </c>
      <c r="AF35">
        <v>1.335</v>
      </c>
      <c r="AH35">
        <v>3.82</v>
      </c>
      <c r="AK35">
        <v>2620</v>
      </c>
      <c r="AL35">
        <v>370</v>
      </c>
      <c r="AM35">
        <v>94</v>
      </c>
      <c r="AN35">
        <v>590</v>
      </c>
      <c r="AP35">
        <v>25.6</v>
      </c>
      <c r="AQ35">
        <v>19.8</v>
      </c>
      <c r="AS35">
        <v>0.5</v>
      </c>
      <c r="AT35">
        <v>121</v>
      </c>
      <c r="AV35">
        <v>6</v>
      </c>
      <c r="AW35">
        <v>17</v>
      </c>
      <c r="AY35">
        <v>1.4</v>
      </c>
      <c r="AZ35">
        <v>0.15</v>
      </c>
      <c r="BB35" t="s">
        <v>6933</v>
      </c>
      <c r="BC35">
        <v>4.2300000000000004</v>
      </c>
      <c r="BE35" t="s">
        <v>6933</v>
      </c>
      <c r="BF35">
        <v>0.67</v>
      </c>
      <c r="BH35">
        <v>0.02</v>
      </c>
      <c r="BO35">
        <v>1004</v>
      </c>
      <c r="BQ35">
        <v>28.3</v>
      </c>
      <c r="BX35">
        <v>110</v>
      </c>
      <c r="BZ35">
        <v>1.9</v>
      </c>
      <c r="CA35">
        <v>37</v>
      </c>
      <c r="CC35">
        <v>0.8</v>
      </c>
      <c r="CD35" t="s">
        <v>6934</v>
      </c>
      <c r="CF35" t="s">
        <v>6933</v>
      </c>
      <c r="CG35" t="s">
        <v>6934</v>
      </c>
      <c r="CI35" t="s">
        <v>6933</v>
      </c>
      <c r="CJ35" t="s">
        <v>6935</v>
      </c>
      <c r="CM35" t="s">
        <v>7069</v>
      </c>
      <c r="CO35" t="s">
        <v>2913</v>
      </c>
      <c r="CQ35">
        <v>1994.4</v>
      </c>
      <c r="CR35">
        <v>2005</v>
      </c>
      <c r="CS35">
        <v>1994.4</v>
      </c>
      <c r="CT35">
        <v>2005</v>
      </c>
      <c r="CZ35">
        <v>494</v>
      </c>
      <c r="DA35">
        <v>490</v>
      </c>
      <c r="DB35" t="s">
        <v>2914</v>
      </c>
    </row>
    <row r="36" spans="1:111" hidden="1">
      <c r="A36" t="str">
        <f t="shared" si="1"/>
        <v>200/B-056-J/094-P-11/00</v>
      </c>
      <c r="C36" t="s">
        <v>594</v>
      </c>
      <c r="D36" t="s">
        <v>6937</v>
      </c>
      <c r="E36" t="s">
        <v>7070</v>
      </c>
      <c r="F36" t="s">
        <v>6931</v>
      </c>
      <c r="G36" t="s">
        <v>1018</v>
      </c>
      <c r="H36">
        <v>14575</v>
      </c>
      <c r="I36" t="s">
        <v>638</v>
      </c>
      <c r="J36" t="s">
        <v>1002</v>
      </c>
      <c r="K36" t="s">
        <v>961</v>
      </c>
      <c r="L36" t="s">
        <v>7071</v>
      </c>
      <c r="M36" t="s">
        <v>823</v>
      </c>
      <c r="N36" t="s">
        <v>694</v>
      </c>
      <c r="O36" t="s">
        <v>694</v>
      </c>
      <c r="P36" t="s">
        <v>694</v>
      </c>
      <c r="Q36" t="s">
        <v>7060</v>
      </c>
      <c r="R36" t="s">
        <v>999</v>
      </c>
      <c r="S36" t="s">
        <v>592</v>
      </c>
      <c r="T36" t="s">
        <v>959</v>
      </c>
      <c r="U36" t="s">
        <v>614</v>
      </c>
      <c r="X36">
        <v>140</v>
      </c>
      <c r="Z36">
        <v>180</v>
      </c>
      <c r="AB36">
        <v>6.5</v>
      </c>
      <c r="AD36">
        <v>1</v>
      </c>
      <c r="AF36">
        <v>1.333</v>
      </c>
      <c r="AH36">
        <v>47.2</v>
      </c>
      <c r="AK36">
        <v>212</v>
      </c>
      <c r="AL36">
        <v>56</v>
      </c>
      <c r="AM36">
        <v>81</v>
      </c>
      <c r="AN36">
        <v>19.2</v>
      </c>
      <c r="AP36">
        <v>0.8</v>
      </c>
      <c r="AQ36" t="s">
        <v>6933</v>
      </c>
      <c r="AS36" t="s">
        <v>6933</v>
      </c>
      <c r="AT36">
        <v>21.2</v>
      </c>
      <c r="AV36">
        <v>1.1000000000000001</v>
      </c>
      <c r="AW36">
        <v>0.8</v>
      </c>
      <c r="AY36" t="s">
        <v>6933</v>
      </c>
      <c r="AZ36">
        <v>0.97</v>
      </c>
      <c r="BB36" t="s">
        <v>6933</v>
      </c>
      <c r="BC36">
        <v>6.9000000000000006E-2</v>
      </c>
      <c r="BE36" t="s">
        <v>6933</v>
      </c>
      <c r="BF36">
        <v>0.05</v>
      </c>
      <c r="BH36" t="s">
        <v>608</v>
      </c>
      <c r="BO36">
        <v>14</v>
      </c>
      <c r="BQ36">
        <v>0.4</v>
      </c>
      <c r="BX36">
        <v>98</v>
      </c>
      <c r="BZ36">
        <v>1.6</v>
      </c>
      <c r="CA36">
        <v>38</v>
      </c>
      <c r="CC36">
        <v>0.8</v>
      </c>
      <c r="CD36" t="s">
        <v>6934</v>
      </c>
      <c r="CF36" t="s">
        <v>6933</v>
      </c>
      <c r="CG36" t="s">
        <v>6934</v>
      </c>
      <c r="CI36" t="s">
        <v>6933</v>
      </c>
      <c r="CJ36" t="s">
        <v>6943</v>
      </c>
      <c r="CM36" t="s">
        <v>7072</v>
      </c>
      <c r="CN36" t="s">
        <v>157</v>
      </c>
      <c r="CO36" t="s">
        <v>1020</v>
      </c>
      <c r="CQ36" t="s">
        <v>826</v>
      </c>
      <c r="CR36" t="s">
        <v>826</v>
      </c>
      <c r="CS36" t="s">
        <v>826</v>
      </c>
      <c r="CT36" t="s">
        <v>826</v>
      </c>
      <c r="CU36" t="s">
        <v>826</v>
      </c>
      <c r="CV36" t="s">
        <v>826</v>
      </c>
      <c r="CW36" t="s">
        <v>780</v>
      </c>
      <c r="CX36" t="s">
        <v>780</v>
      </c>
      <c r="CY36" t="s">
        <v>780</v>
      </c>
      <c r="CZ36">
        <v>459.8</v>
      </c>
      <c r="DA36">
        <v>455</v>
      </c>
      <c r="DB36" t="s">
        <v>1005</v>
      </c>
    </row>
    <row r="37" spans="1:111" hidden="1">
      <c r="A37" t="str">
        <f t="shared" si="1"/>
        <v>200/B-027-J/094-P-10/00</v>
      </c>
      <c r="C37" t="s">
        <v>594</v>
      </c>
      <c r="D37" t="s">
        <v>6929</v>
      </c>
      <c r="E37" t="s">
        <v>7073</v>
      </c>
      <c r="F37" t="s">
        <v>6931</v>
      </c>
      <c r="G37" t="s">
        <v>2603</v>
      </c>
      <c r="I37" t="s">
        <v>638</v>
      </c>
      <c r="J37" t="s">
        <v>2888</v>
      </c>
      <c r="K37" t="s">
        <v>2898</v>
      </c>
      <c r="L37" t="s">
        <v>7074</v>
      </c>
      <c r="M37" t="s">
        <v>2208</v>
      </c>
      <c r="N37" t="s">
        <v>694</v>
      </c>
      <c r="O37" t="s">
        <v>694</v>
      </c>
      <c r="P37" t="s">
        <v>694</v>
      </c>
      <c r="R37" t="s">
        <v>2884</v>
      </c>
      <c r="S37" t="s">
        <v>592</v>
      </c>
      <c r="T37" t="s">
        <v>2887</v>
      </c>
      <c r="U37" t="s">
        <v>2885</v>
      </c>
      <c r="X37">
        <v>150000</v>
      </c>
      <c r="Z37">
        <v>192850</v>
      </c>
      <c r="AB37">
        <v>6.58</v>
      </c>
      <c r="AD37">
        <v>1.1200000000000001</v>
      </c>
      <c r="AF37">
        <v>1.36</v>
      </c>
      <c r="AH37">
        <v>0.05</v>
      </c>
      <c r="AK37">
        <v>200000</v>
      </c>
      <c r="AL37">
        <v>39000</v>
      </c>
      <c r="AM37">
        <v>310</v>
      </c>
      <c r="AN37">
        <v>45100</v>
      </c>
      <c r="AP37">
        <v>1960</v>
      </c>
      <c r="AQ37">
        <v>2170</v>
      </c>
      <c r="AS37">
        <v>55.4</v>
      </c>
      <c r="AT37">
        <v>12900</v>
      </c>
      <c r="AV37">
        <v>644</v>
      </c>
      <c r="AW37">
        <v>1640</v>
      </c>
      <c r="AY37">
        <v>134</v>
      </c>
      <c r="AZ37">
        <v>9.67</v>
      </c>
      <c r="BB37">
        <v>0.1</v>
      </c>
      <c r="BC37">
        <v>536</v>
      </c>
      <c r="BE37">
        <v>12.2</v>
      </c>
      <c r="BF37">
        <v>0.94</v>
      </c>
      <c r="BH37">
        <v>0.03</v>
      </c>
      <c r="BO37">
        <v>86900</v>
      </c>
      <c r="BQ37">
        <v>2450</v>
      </c>
      <c r="BX37">
        <v>370</v>
      </c>
      <c r="BZ37">
        <v>6.1</v>
      </c>
      <c r="CA37">
        <v>43</v>
      </c>
      <c r="CC37">
        <v>0.9</v>
      </c>
      <c r="CD37" t="s">
        <v>6934</v>
      </c>
      <c r="CF37" t="s">
        <v>6933</v>
      </c>
      <c r="CG37" t="s">
        <v>6934</v>
      </c>
      <c r="CI37" t="s">
        <v>6933</v>
      </c>
      <c r="CJ37" t="s">
        <v>6935</v>
      </c>
      <c r="CM37" t="s">
        <v>7075</v>
      </c>
      <c r="CN37" t="s">
        <v>157</v>
      </c>
      <c r="CO37" t="s">
        <v>2606</v>
      </c>
      <c r="CQ37">
        <v>2031</v>
      </c>
      <c r="CR37">
        <v>2040</v>
      </c>
      <c r="CS37">
        <v>2022.5</v>
      </c>
      <c r="CT37">
        <v>2027.5</v>
      </c>
      <c r="CW37">
        <v>40</v>
      </c>
      <c r="CZ37">
        <v>459</v>
      </c>
      <c r="DA37">
        <v>454.1</v>
      </c>
      <c r="DB37" t="s">
        <v>2892</v>
      </c>
    </row>
    <row r="38" spans="1:111" hidden="1">
      <c r="A38" t="str">
        <f t="shared" si="1"/>
        <v>200/B-027-J/094-P-10/00</v>
      </c>
      <c r="C38" t="s">
        <v>594</v>
      </c>
      <c r="D38" t="s">
        <v>6929</v>
      </c>
      <c r="E38" t="s">
        <v>7076</v>
      </c>
      <c r="F38" t="s">
        <v>6931</v>
      </c>
      <c r="G38" t="s">
        <v>2603</v>
      </c>
      <c r="I38" t="s">
        <v>638</v>
      </c>
      <c r="J38" t="s">
        <v>2888</v>
      </c>
      <c r="K38" t="s">
        <v>2889</v>
      </c>
      <c r="L38" t="s">
        <v>7074</v>
      </c>
      <c r="M38" t="s">
        <v>2208</v>
      </c>
      <c r="N38" t="s">
        <v>694</v>
      </c>
      <c r="O38" t="s">
        <v>694</v>
      </c>
      <c r="P38" t="s">
        <v>694</v>
      </c>
      <c r="R38" t="s">
        <v>2884</v>
      </c>
      <c r="S38" t="s">
        <v>592</v>
      </c>
      <c r="T38" t="s">
        <v>2887</v>
      </c>
      <c r="U38" t="s">
        <v>2885</v>
      </c>
      <c r="X38">
        <v>140000</v>
      </c>
      <c r="Z38">
        <v>152160</v>
      </c>
      <c r="AB38">
        <v>6.59</v>
      </c>
      <c r="AD38">
        <v>1.1140000000000001</v>
      </c>
      <c r="AF38">
        <v>1.359</v>
      </c>
      <c r="AH38">
        <v>0.05</v>
      </c>
      <c r="AK38">
        <v>199000</v>
      </c>
      <c r="AL38">
        <v>38000</v>
      </c>
      <c r="AM38">
        <v>300</v>
      </c>
      <c r="AN38">
        <v>40800</v>
      </c>
      <c r="AP38">
        <v>1770</v>
      </c>
      <c r="AQ38">
        <v>2090</v>
      </c>
      <c r="AS38">
        <v>53.5</v>
      </c>
      <c r="AT38">
        <v>12700</v>
      </c>
      <c r="AV38">
        <v>633</v>
      </c>
      <c r="AW38">
        <v>1580</v>
      </c>
      <c r="AY38">
        <v>130</v>
      </c>
      <c r="AZ38">
        <v>9.42</v>
      </c>
      <c r="BB38">
        <v>0.1</v>
      </c>
      <c r="BC38">
        <v>517</v>
      </c>
      <c r="BE38">
        <v>11.8</v>
      </c>
      <c r="BF38">
        <v>3.02</v>
      </c>
      <c r="BH38">
        <v>0.11</v>
      </c>
      <c r="BO38">
        <v>84200</v>
      </c>
      <c r="BQ38">
        <v>2370</v>
      </c>
      <c r="BX38">
        <v>370</v>
      </c>
      <c r="BZ38">
        <v>6</v>
      </c>
      <c r="CA38">
        <v>289</v>
      </c>
      <c r="CC38">
        <v>6</v>
      </c>
      <c r="CD38" t="s">
        <v>6934</v>
      </c>
      <c r="CF38" t="s">
        <v>6933</v>
      </c>
      <c r="CG38" t="s">
        <v>6934</v>
      </c>
      <c r="CI38" t="s">
        <v>6933</v>
      </c>
      <c r="CJ38" t="s">
        <v>6943</v>
      </c>
      <c r="CM38" t="s">
        <v>7075</v>
      </c>
      <c r="CN38" t="s">
        <v>157</v>
      </c>
      <c r="CO38" t="s">
        <v>2606</v>
      </c>
      <c r="CQ38">
        <v>2031</v>
      </c>
      <c r="CR38">
        <v>2040</v>
      </c>
      <c r="CS38">
        <v>2022.5</v>
      </c>
      <c r="CT38">
        <v>2027.5</v>
      </c>
      <c r="CW38">
        <v>4</v>
      </c>
      <c r="CX38" t="s">
        <v>780</v>
      </c>
      <c r="CZ38">
        <v>459</v>
      </c>
      <c r="DA38">
        <v>454.1</v>
      </c>
      <c r="DB38" t="s">
        <v>2892</v>
      </c>
    </row>
    <row r="39" spans="1:111" hidden="1">
      <c r="A39" t="str">
        <f t="shared" si="1"/>
        <v>200/B-027-J/094-P-10/00</v>
      </c>
      <c r="C39" t="s">
        <v>594</v>
      </c>
      <c r="D39" t="s">
        <v>6929</v>
      </c>
      <c r="E39" t="s">
        <v>7077</v>
      </c>
      <c r="F39" t="s">
        <v>6931</v>
      </c>
      <c r="G39" t="s">
        <v>2603</v>
      </c>
      <c r="I39" t="s">
        <v>638</v>
      </c>
      <c r="J39" t="s">
        <v>2888</v>
      </c>
      <c r="K39" t="s">
        <v>2895</v>
      </c>
      <c r="L39" t="s">
        <v>7074</v>
      </c>
      <c r="M39" t="s">
        <v>2208</v>
      </c>
      <c r="N39" t="s">
        <v>694</v>
      </c>
      <c r="O39" t="s">
        <v>694</v>
      </c>
      <c r="P39" t="s">
        <v>694</v>
      </c>
      <c r="R39" t="s">
        <v>2893</v>
      </c>
      <c r="S39" t="s">
        <v>592</v>
      </c>
      <c r="T39" t="s">
        <v>2887</v>
      </c>
      <c r="U39" t="s">
        <v>2885</v>
      </c>
      <c r="X39">
        <v>80000</v>
      </c>
      <c r="Z39">
        <v>102280</v>
      </c>
      <c r="AB39">
        <v>5.76</v>
      </c>
      <c r="AD39">
        <v>1.0609999999999999</v>
      </c>
      <c r="AF39">
        <v>1.349</v>
      </c>
      <c r="AH39">
        <v>0.09</v>
      </c>
      <c r="AK39">
        <v>111000</v>
      </c>
      <c r="AL39">
        <v>24000</v>
      </c>
      <c r="AM39">
        <v>160</v>
      </c>
      <c r="AN39">
        <v>19000</v>
      </c>
      <c r="AP39">
        <v>826</v>
      </c>
      <c r="AQ39">
        <v>1230</v>
      </c>
      <c r="AS39">
        <v>31.4</v>
      </c>
      <c r="AT39">
        <v>8110</v>
      </c>
      <c r="AV39">
        <v>405</v>
      </c>
      <c r="AW39">
        <v>813</v>
      </c>
      <c r="AY39">
        <v>66.599999999999994</v>
      </c>
      <c r="AZ39">
        <v>4</v>
      </c>
      <c r="BB39" t="s">
        <v>6933</v>
      </c>
      <c r="BC39">
        <v>219</v>
      </c>
      <c r="BE39">
        <v>5</v>
      </c>
      <c r="BF39">
        <v>0.78</v>
      </c>
      <c r="BH39">
        <v>0.03</v>
      </c>
      <c r="BO39">
        <v>50850</v>
      </c>
      <c r="BQ39">
        <v>1430</v>
      </c>
      <c r="BX39">
        <v>190</v>
      </c>
      <c r="BZ39">
        <v>3.2</v>
      </c>
      <c r="CA39">
        <v>151</v>
      </c>
      <c r="CC39">
        <v>3.1</v>
      </c>
      <c r="CD39" t="s">
        <v>6934</v>
      </c>
      <c r="CF39" t="s">
        <v>6933</v>
      </c>
      <c r="CG39" t="s">
        <v>6934</v>
      </c>
      <c r="CI39" t="s">
        <v>6933</v>
      </c>
      <c r="CJ39" t="s">
        <v>6935</v>
      </c>
      <c r="CM39" t="s">
        <v>7078</v>
      </c>
      <c r="CN39" t="s">
        <v>157</v>
      </c>
      <c r="CO39" t="s">
        <v>2606</v>
      </c>
      <c r="CQ39">
        <v>2031</v>
      </c>
      <c r="CR39">
        <v>2040</v>
      </c>
      <c r="CS39">
        <v>2022.5</v>
      </c>
      <c r="CT39">
        <v>2027.5</v>
      </c>
      <c r="CW39">
        <v>40</v>
      </c>
      <c r="CX39" t="s">
        <v>780</v>
      </c>
      <c r="CZ39">
        <v>459</v>
      </c>
      <c r="DA39">
        <v>454.1</v>
      </c>
      <c r="DB39" t="s">
        <v>2892</v>
      </c>
    </row>
    <row r="40" spans="1:111" hidden="1">
      <c r="A40" t="str">
        <f t="shared" si="1"/>
        <v>200/B-024-G/094-P-10/00</v>
      </c>
      <c r="C40" t="s">
        <v>594</v>
      </c>
      <c r="D40" t="s">
        <v>6929</v>
      </c>
      <c r="E40" t="s">
        <v>7079</v>
      </c>
      <c r="F40" t="s">
        <v>6931</v>
      </c>
      <c r="G40" t="s">
        <v>3635</v>
      </c>
      <c r="J40" t="s">
        <v>7080</v>
      </c>
      <c r="K40" t="s">
        <v>7081</v>
      </c>
      <c r="L40" t="s">
        <v>7082</v>
      </c>
      <c r="M40" t="s">
        <v>7083</v>
      </c>
      <c r="N40" t="s">
        <v>694</v>
      </c>
      <c r="O40" t="s">
        <v>694</v>
      </c>
      <c r="P40" t="s">
        <v>694</v>
      </c>
      <c r="Q40" t="s">
        <v>7084</v>
      </c>
      <c r="R40" t="s">
        <v>7085</v>
      </c>
      <c r="S40" t="s">
        <v>592</v>
      </c>
      <c r="U40" t="s">
        <v>614</v>
      </c>
      <c r="X40">
        <v>85000</v>
      </c>
      <c r="Z40">
        <v>81500</v>
      </c>
      <c r="AB40">
        <v>5.93</v>
      </c>
      <c r="AC40">
        <v>22.6</v>
      </c>
      <c r="AD40">
        <v>1.0649999999999999</v>
      </c>
      <c r="AF40">
        <v>1.3460000000000001</v>
      </c>
      <c r="AH40">
        <v>0.09</v>
      </c>
      <c r="AK40">
        <v>111000</v>
      </c>
      <c r="AL40">
        <v>17000</v>
      </c>
      <c r="AM40">
        <v>170</v>
      </c>
      <c r="AN40">
        <v>23400</v>
      </c>
      <c r="AP40">
        <v>1020</v>
      </c>
      <c r="AQ40">
        <v>79</v>
      </c>
      <c r="AS40">
        <v>2.02</v>
      </c>
      <c r="AT40">
        <v>5700</v>
      </c>
      <c r="AV40">
        <v>284</v>
      </c>
      <c r="AW40">
        <v>611</v>
      </c>
      <c r="AY40">
        <v>50.1</v>
      </c>
      <c r="AZ40">
        <v>1290</v>
      </c>
      <c r="BB40">
        <v>18.7</v>
      </c>
      <c r="BC40">
        <v>572</v>
      </c>
      <c r="BE40">
        <v>13.1</v>
      </c>
      <c r="BF40">
        <v>13.6</v>
      </c>
      <c r="BH40">
        <v>0.48599999999999999</v>
      </c>
      <c r="BO40">
        <v>54620</v>
      </c>
      <c r="BQ40">
        <v>1540</v>
      </c>
      <c r="BX40">
        <v>210</v>
      </c>
      <c r="BZ40">
        <v>3.41</v>
      </c>
      <c r="CA40">
        <v>0.8</v>
      </c>
      <c r="CC40">
        <v>1.6E-2</v>
      </c>
      <c r="CD40" t="s">
        <v>6934</v>
      </c>
      <c r="CF40" t="s">
        <v>7086</v>
      </c>
      <c r="CG40" t="s">
        <v>6934</v>
      </c>
      <c r="CI40" t="s">
        <v>7087</v>
      </c>
      <c r="CJ40" t="s">
        <v>6943</v>
      </c>
      <c r="CO40" t="s">
        <v>6068</v>
      </c>
      <c r="DB40" t="s">
        <v>7088</v>
      </c>
      <c r="DG40">
        <v>1</v>
      </c>
    </row>
    <row r="41" spans="1:111" hidden="1">
      <c r="A41" t="str">
        <f t="shared" si="1"/>
        <v>200/B-024-G/094-P-10/00</v>
      </c>
      <c r="C41" t="s">
        <v>594</v>
      </c>
      <c r="D41" t="s">
        <v>6929</v>
      </c>
      <c r="E41" t="s">
        <v>7089</v>
      </c>
      <c r="F41" t="s">
        <v>6931</v>
      </c>
      <c r="G41" t="s">
        <v>3635</v>
      </c>
      <c r="J41" t="s">
        <v>7080</v>
      </c>
      <c r="K41" t="s">
        <v>7090</v>
      </c>
      <c r="L41" t="s">
        <v>7082</v>
      </c>
      <c r="M41" t="s">
        <v>7083</v>
      </c>
      <c r="N41" t="s">
        <v>694</v>
      </c>
      <c r="O41" t="s">
        <v>694</v>
      </c>
      <c r="P41" t="s">
        <v>694</v>
      </c>
      <c r="Q41" t="s">
        <v>7084</v>
      </c>
      <c r="R41" t="s">
        <v>7091</v>
      </c>
      <c r="S41" t="s">
        <v>592</v>
      </c>
      <c r="U41" t="s">
        <v>614</v>
      </c>
      <c r="X41">
        <v>45000</v>
      </c>
      <c r="Z41">
        <v>45980</v>
      </c>
      <c r="AB41">
        <v>6.02</v>
      </c>
      <c r="AC41">
        <v>22.6</v>
      </c>
      <c r="AD41">
        <v>1.0329999999999999</v>
      </c>
      <c r="AF41">
        <v>1.3380000000000001</v>
      </c>
      <c r="AH41">
        <v>0.15</v>
      </c>
      <c r="AK41">
        <v>68300</v>
      </c>
      <c r="AL41">
        <v>8300</v>
      </c>
      <c r="AM41">
        <v>110</v>
      </c>
      <c r="AN41">
        <v>13200</v>
      </c>
      <c r="AP41">
        <v>574</v>
      </c>
      <c r="AQ41">
        <v>65.099999999999994</v>
      </c>
      <c r="AS41">
        <v>1.67</v>
      </c>
      <c r="AT41">
        <v>2810</v>
      </c>
      <c r="AV41">
        <v>140</v>
      </c>
      <c r="AW41">
        <v>307</v>
      </c>
      <c r="AY41">
        <v>25.1</v>
      </c>
      <c r="AZ41">
        <v>710</v>
      </c>
      <c r="BB41">
        <v>10.3</v>
      </c>
      <c r="BC41">
        <v>327</v>
      </c>
      <c r="BE41">
        <v>7.46</v>
      </c>
      <c r="BF41">
        <v>2.5499999999999998</v>
      </c>
      <c r="BH41">
        <v>9.1200000000000003E-2</v>
      </c>
      <c r="BO41">
        <v>28500</v>
      </c>
      <c r="BQ41">
        <v>803</v>
      </c>
      <c r="BX41">
        <v>130</v>
      </c>
      <c r="BZ41">
        <v>2.12</v>
      </c>
      <c r="CA41">
        <v>1.1000000000000001</v>
      </c>
      <c r="CC41">
        <v>2.3E-2</v>
      </c>
      <c r="CD41" t="s">
        <v>6934</v>
      </c>
      <c r="CF41" t="s">
        <v>7086</v>
      </c>
      <c r="CG41" t="s">
        <v>6934</v>
      </c>
      <c r="CI41" t="s">
        <v>7087</v>
      </c>
      <c r="CJ41" t="s">
        <v>6943</v>
      </c>
      <c r="CO41" t="s">
        <v>6065</v>
      </c>
      <c r="DB41" t="s">
        <v>7088</v>
      </c>
      <c r="DG41">
        <v>1</v>
      </c>
    </row>
    <row r="42" spans="1:111" hidden="1">
      <c r="A42" t="str">
        <f t="shared" si="1"/>
        <v>200/B-024-G/094-P-10/00</v>
      </c>
      <c r="C42" t="s">
        <v>594</v>
      </c>
      <c r="D42" t="s">
        <v>6929</v>
      </c>
      <c r="E42" t="s">
        <v>7092</v>
      </c>
      <c r="F42" t="s">
        <v>6931</v>
      </c>
      <c r="G42" t="s">
        <v>3635</v>
      </c>
      <c r="J42" t="s">
        <v>7080</v>
      </c>
      <c r="K42" t="s">
        <v>7093</v>
      </c>
      <c r="L42" t="s">
        <v>7082</v>
      </c>
      <c r="M42" t="s">
        <v>7083</v>
      </c>
      <c r="N42" t="s">
        <v>694</v>
      </c>
      <c r="O42" t="s">
        <v>694</v>
      </c>
      <c r="P42" t="s">
        <v>694</v>
      </c>
      <c r="Q42" t="s">
        <v>7084</v>
      </c>
      <c r="R42" t="s">
        <v>7094</v>
      </c>
      <c r="S42" t="s">
        <v>592</v>
      </c>
      <c r="U42" t="s">
        <v>614</v>
      </c>
      <c r="X42">
        <v>60000</v>
      </c>
      <c r="Z42">
        <v>56800</v>
      </c>
      <c r="AB42">
        <v>2.76</v>
      </c>
      <c r="AC42">
        <v>22.8</v>
      </c>
      <c r="AD42">
        <v>1.0449999999999999</v>
      </c>
      <c r="AF42">
        <v>1.341</v>
      </c>
      <c r="AH42">
        <v>0.11</v>
      </c>
      <c r="AK42">
        <v>87800</v>
      </c>
      <c r="AL42">
        <v>10000</v>
      </c>
      <c r="AM42" t="s">
        <v>6934</v>
      </c>
      <c r="AN42">
        <v>15700</v>
      </c>
      <c r="AP42">
        <v>683</v>
      </c>
      <c r="AQ42">
        <v>53.5</v>
      </c>
      <c r="AS42">
        <v>1.37</v>
      </c>
      <c r="AT42">
        <v>3380</v>
      </c>
      <c r="AV42">
        <v>169</v>
      </c>
      <c r="AW42">
        <v>380</v>
      </c>
      <c r="AY42">
        <v>31.1</v>
      </c>
      <c r="AZ42">
        <v>834</v>
      </c>
      <c r="BB42">
        <v>12.2</v>
      </c>
      <c r="BC42">
        <v>383</v>
      </c>
      <c r="BE42">
        <v>8.73</v>
      </c>
      <c r="BF42">
        <v>2520</v>
      </c>
      <c r="BH42">
        <v>90.2</v>
      </c>
      <c r="BO42">
        <v>38150</v>
      </c>
      <c r="BQ42">
        <v>1080</v>
      </c>
      <c r="BX42" t="s">
        <v>6934</v>
      </c>
      <c r="BZ42" t="s">
        <v>7095</v>
      </c>
      <c r="CA42">
        <v>1</v>
      </c>
      <c r="CC42">
        <v>2.1000000000000001E-2</v>
      </c>
      <c r="CD42" t="s">
        <v>6934</v>
      </c>
      <c r="CF42" t="s">
        <v>7086</v>
      </c>
      <c r="CG42" t="s">
        <v>6934</v>
      </c>
      <c r="CI42" t="s">
        <v>7087</v>
      </c>
      <c r="CJ42" t="s">
        <v>6943</v>
      </c>
      <c r="CO42" t="s">
        <v>3639</v>
      </c>
      <c r="DB42" t="s">
        <v>7088</v>
      </c>
      <c r="DG42">
        <v>1</v>
      </c>
    </row>
    <row r="43" spans="1:111" hidden="1">
      <c r="A43" t="str">
        <f t="shared" si="1"/>
        <v>200/B-024-G/094-P-10/00</v>
      </c>
      <c r="C43" t="s">
        <v>594</v>
      </c>
      <c r="D43" t="s">
        <v>7096</v>
      </c>
      <c r="E43" t="s">
        <v>7097</v>
      </c>
      <c r="F43" t="s">
        <v>6931</v>
      </c>
      <c r="G43" t="s">
        <v>3635</v>
      </c>
      <c r="J43" t="s">
        <v>6077</v>
      </c>
      <c r="K43" t="s">
        <v>6051</v>
      </c>
      <c r="L43" t="s">
        <v>7098</v>
      </c>
      <c r="M43" t="s">
        <v>157</v>
      </c>
      <c r="N43" t="s">
        <v>694</v>
      </c>
      <c r="O43" t="s">
        <v>694</v>
      </c>
      <c r="P43" t="s">
        <v>694</v>
      </c>
      <c r="Q43" t="s">
        <v>7099</v>
      </c>
      <c r="R43" t="s">
        <v>7100</v>
      </c>
      <c r="S43" t="s">
        <v>592</v>
      </c>
      <c r="U43" t="s">
        <v>614</v>
      </c>
      <c r="X43">
        <v>63000</v>
      </c>
      <c r="Z43">
        <v>61900</v>
      </c>
      <c r="AB43">
        <v>6.42</v>
      </c>
      <c r="AC43">
        <v>21.4</v>
      </c>
      <c r="AD43">
        <v>1.0469999999999999</v>
      </c>
      <c r="AF43">
        <v>1.34</v>
      </c>
      <c r="AH43">
        <v>0.12</v>
      </c>
      <c r="AK43">
        <v>84500</v>
      </c>
      <c r="AL43">
        <v>11000</v>
      </c>
      <c r="AM43">
        <v>160</v>
      </c>
      <c r="AN43">
        <v>18600</v>
      </c>
      <c r="AP43">
        <v>807</v>
      </c>
      <c r="AQ43">
        <v>83.2</v>
      </c>
      <c r="AS43">
        <v>2.13</v>
      </c>
      <c r="AT43">
        <v>3540</v>
      </c>
      <c r="AV43">
        <v>177</v>
      </c>
      <c r="AW43">
        <v>418</v>
      </c>
      <c r="AY43">
        <v>34.299999999999997</v>
      </c>
      <c r="AZ43">
        <v>924</v>
      </c>
      <c r="BB43">
        <v>13.5</v>
      </c>
      <c r="BC43">
        <v>428</v>
      </c>
      <c r="BE43">
        <v>9.76</v>
      </c>
      <c r="BF43">
        <v>32</v>
      </c>
      <c r="BH43">
        <v>1.1499999999999999</v>
      </c>
      <c r="BO43">
        <v>40550</v>
      </c>
      <c r="BQ43">
        <v>1140</v>
      </c>
      <c r="BX43">
        <v>190</v>
      </c>
      <c r="BZ43">
        <v>3.19</v>
      </c>
      <c r="CA43" t="s">
        <v>6933</v>
      </c>
      <c r="CC43" t="s">
        <v>7101</v>
      </c>
      <c r="CD43" t="s">
        <v>6934</v>
      </c>
      <c r="CF43" t="s">
        <v>7086</v>
      </c>
      <c r="CG43" t="s">
        <v>6934</v>
      </c>
      <c r="CI43" t="s">
        <v>7087</v>
      </c>
      <c r="CJ43" t="s">
        <v>6943</v>
      </c>
      <c r="CO43" t="s">
        <v>6065</v>
      </c>
      <c r="DB43" t="s">
        <v>7102</v>
      </c>
      <c r="DG43">
        <v>1</v>
      </c>
    </row>
    <row r="44" spans="1:111" hidden="1">
      <c r="A44" t="str">
        <f t="shared" si="1"/>
        <v>200/B-024-G/094-P-10/00</v>
      </c>
      <c r="C44" t="s">
        <v>594</v>
      </c>
      <c r="D44" t="s">
        <v>7096</v>
      </c>
      <c r="E44" t="s">
        <v>7103</v>
      </c>
      <c r="F44" t="s">
        <v>6931</v>
      </c>
      <c r="G44" t="s">
        <v>3635</v>
      </c>
      <c r="J44" t="s">
        <v>6077</v>
      </c>
      <c r="K44" t="s">
        <v>6051</v>
      </c>
      <c r="L44" t="s">
        <v>7098</v>
      </c>
      <c r="M44" t="s">
        <v>157</v>
      </c>
      <c r="N44" t="s">
        <v>694</v>
      </c>
      <c r="O44" t="s">
        <v>694</v>
      </c>
      <c r="P44" t="s">
        <v>694</v>
      </c>
      <c r="Q44" t="s">
        <v>7099</v>
      </c>
      <c r="R44" t="s">
        <v>7104</v>
      </c>
      <c r="S44" t="s">
        <v>592</v>
      </c>
      <c r="U44" t="s">
        <v>614</v>
      </c>
      <c r="X44">
        <v>62000</v>
      </c>
      <c r="Z44">
        <v>58900</v>
      </c>
      <c r="AB44">
        <v>5.48</v>
      </c>
      <c r="AC44">
        <v>21.3</v>
      </c>
      <c r="AD44">
        <v>1.046</v>
      </c>
      <c r="AF44">
        <v>1.34</v>
      </c>
      <c r="AH44">
        <v>0.12</v>
      </c>
      <c r="AK44">
        <v>81100</v>
      </c>
      <c r="AL44">
        <v>10000</v>
      </c>
      <c r="AM44">
        <v>29</v>
      </c>
      <c r="AN44">
        <v>16900</v>
      </c>
      <c r="AP44">
        <v>735</v>
      </c>
      <c r="AQ44">
        <v>64.599999999999994</v>
      </c>
      <c r="AS44">
        <v>1.65</v>
      </c>
      <c r="AT44">
        <v>3500</v>
      </c>
      <c r="AV44">
        <v>175</v>
      </c>
      <c r="AW44">
        <v>418</v>
      </c>
      <c r="AY44">
        <v>34.299999999999997</v>
      </c>
      <c r="AZ44">
        <v>812</v>
      </c>
      <c r="BB44">
        <v>11.8</v>
      </c>
      <c r="BC44">
        <v>378</v>
      </c>
      <c r="BE44">
        <v>8.64</v>
      </c>
      <c r="BF44">
        <v>491</v>
      </c>
      <c r="BH44">
        <v>17.600000000000001</v>
      </c>
      <c r="BO44">
        <v>40250</v>
      </c>
      <c r="BQ44">
        <v>1130</v>
      </c>
      <c r="BX44">
        <v>36</v>
      </c>
      <c r="BZ44">
        <v>0.58699999999999997</v>
      </c>
      <c r="CA44">
        <v>0.9</v>
      </c>
      <c r="CC44">
        <v>1.9E-2</v>
      </c>
      <c r="CD44" t="s">
        <v>6934</v>
      </c>
      <c r="CF44" t="s">
        <v>7086</v>
      </c>
      <c r="CG44" t="s">
        <v>6934</v>
      </c>
      <c r="CI44" t="s">
        <v>7087</v>
      </c>
      <c r="CJ44" t="s">
        <v>6943</v>
      </c>
      <c r="CO44" t="s">
        <v>3639</v>
      </c>
      <c r="DB44" t="s">
        <v>7102</v>
      </c>
      <c r="DG44">
        <v>1</v>
      </c>
    </row>
    <row r="45" spans="1:111" hidden="1">
      <c r="A45" t="str">
        <f t="shared" si="1"/>
        <v>200/B-024-G/094-P-10/00</v>
      </c>
      <c r="C45" t="s">
        <v>594</v>
      </c>
      <c r="D45" t="s">
        <v>7096</v>
      </c>
      <c r="E45" t="s">
        <v>7105</v>
      </c>
      <c r="F45" t="s">
        <v>6931</v>
      </c>
      <c r="G45" t="s">
        <v>3635</v>
      </c>
      <c r="J45" t="s">
        <v>6077</v>
      </c>
      <c r="K45" t="s">
        <v>6051</v>
      </c>
      <c r="L45" t="s">
        <v>7098</v>
      </c>
      <c r="M45" t="s">
        <v>157</v>
      </c>
      <c r="N45" t="s">
        <v>694</v>
      </c>
      <c r="O45" t="s">
        <v>694</v>
      </c>
      <c r="P45" t="s">
        <v>694</v>
      </c>
      <c r="Q45" t="s">
        <v>7084</v>
      </c>
      <c r="R45" t="s">
        <v>7104</v>
      </c>
      <c r="S45" t="s">
        <v>592</v>
      </c>
      <c r="U45" t="s">
        <v>614</v>
      </c>
      <c r="X45">
        <v>40000</v>
      </c>
      <c r="Z45">
        <v>35480</v>
      </c>
      <c r="AB45">
        <v>6.15</v>
      </c>
      <c r="AC45">
        <v>21.2</v>
      </c>
      <c r="AD45">
        <v>1.0289999999999999</v>
      </c>
      <c r="AF45">
        <v>1.337</v>
      </c>
      <c r="AH45">
        <v>0.19</v>
      </c>
      <c r="AK45">
        <v>53000</v>
      </c>
      <c r="AL45">
        <v>5700</v>
      </c>
      <c r="AM45">
        <v>190</v>
      </c>
      <c r="AN45">
        <v>12700</v>
      </c>
      <c r="AP45">
        <v>552</v>
      </c>
      <c r="AQ45">
        <v>34.9</v>
      </c>
      <c r="AS45">
        <v>0.89200000000000002</v>
      </c>
      <c r="AT45">
        <v>1930</v>
      </c>
      <c r="AV45">
        <v>96.5</v>
      </c>
      <c r="AW45">
        <v>218</v>
      </c>
      <c r="AY45">
        <v>17.899999999999999</v>
      </c>
      <c r="AZ45">
        <v>563</v>
      </c>
      <c r="BB45">
        <v>8.2100000000000009</v>
      </c>
      <c r="BC45">
        <v>192</v>
      </c>
      <c r="BE45">
        <v>4.3899999999999997</v>
      </c>
      <c r="BF45">
        <v>56.2</v>
      </c>
      <c r="BH45">
        <v>2.0099999999999998</v>
      </c>
      <c r="BO45">
        <v>25140</v>
      </c>
      <c r="BQ45">
        <v>708</v>
      </c>
      <c r="BX45">
        <v>230</v>
      </c>
      <c r="BZ45">
        <v>3.72</v>
      </c>
      <c r="CA45" t="s">
        <v>6933</v>
      </c>
      <c r="CC45" t="s">
        <v>7101</v>
      </c>
      <c r="CD45" t="s">
        <v>6934</v>
      </c>
      <c r="CF45" t="s">
        <v>7086</v>
      </c>
      <c r="CG45" t="s">
        <v>6934</v>
      </c>
      <c r="CI45" t="s">
        <v>7087</v>
      </c>
      <c r="CJ45" t="s">
        <v>6943</v>
      </c>
      <c r="CO45" t="s">
        <v>3639</v>
      </c>
      <c r="DB45" t="s">
        <v>7102</v>
      </c>
      <c r="DG45">
        <v>1</v>
      </c>
    </row>
    <row r="46" spans="1:111" hidden="1">
      <c r="A46" t="str">
        <f t="shared" si="1"/>
        <v>200/B-024-G/094-P-10/00</v>
      </c>
      <c r="C46" t="s">
        <v>594</v>
      </c>
      <c r="D46" t="s">
        <v>7096</v>
      </c>
      <c r="E46" t="s">
        <v>7106</v>
      </c>
      <c r="F46" t="s">
        <v>6931</v>
      </c>
      <c r="G46" t="s">
        <v>3635</v>
      </c>
      <c r="J46" t="s">
        <v>6077</v>
      </c>
      <c r="K46" t="s">
        <v>6051</v>
      </c>
      <c r="L46" t="s">
        <v>7098</v>
      </c>
      <c r="M46" t="s">
        <v>157</v>
      </c>
      <c r="N46" t="s">
        <v>694</v>
      </c>
      <c r="O46" t="s">
        <v>694</v>
      </c>
      <c r="P46" t="s">
        <v>694</v>
      </c>
      <c r="Q46" t="s">
        <v>7099</v>
      </c>
      <c r="R46" t="s">
        <v>7107</v>
      </c>
      <c r="S46" t="s">
        <v>592</v>
      </c>
      <c r="U46" t="s">
        <v>614</v>
      </c>
      <c r="X46">
        <v>97000</v>
      </c>
      <c r="Z46">
        <v>92500</v>
      </c>
      <c r="AB46">
        <v>6.44</v>
      </c>
      <c r="AC46">
        <v>21.2</v>
      </c>
      <c r="AD46">
        <v>1.075</v>
      </c>
      <c r="AF46">
        <v>1.3460000000000001</v>
      </c>
      <c r="AH46">
        <v>0.09</v>
      </c>
      <c r="AK46">
        <v>115000</v>
      </c>
      <c r="AL46">
        <v>18000</v>
      </c>
      <c r="AM46">
        <v>150</v>
      </c>
      <c r="AN46">
        <v>25200</v>
      </c>
      <c r="AP46">
        <v>1100</v>
      </c>
      <c r="AQ46">
        <v>83.6</v>
      </c>
      <c r="AS46">
        <v>2.14</v>
      </c>
      <c r="AT46">
        <v>5990</v>
      </c>
      <c r="AV46">
        <v>299</v>
      </c>
      <c r="AW46">
        <v>704</v>
      </c>
      <c r="AY46">
        <v>57.7</v>
      </c>
      <c r="AZ46">
        <v>1340</v>
      </c>
      <c r="BB46">
        <v>19.600000000000001</v>
      </c>
      <c r="BC46">
        <v>619</v>
      </c>
      <c r="BE46">
        <v>14.1</v>
      </c>
      <c r="BF46">
        <v>29.7</v>
      </c>
      <c r="BH46">
        <v>1.06</v>
      </c>
      <c r="BO46">
        <v>65090</v>
      </c>
      <c r="BQ46">
        <v>1830</v>
      </c>
      <c r="BX46">
        <v>180</v>
      </c>
      <c r="BZ46">
        <v>2.98</v>
      </c>
      <c r="CA46">
        <v>0.9</v>
      </c>
      <c r="CC46">
        <v>1.9E-2</v>
      </c>
      <c r="CD46" t="s">
        <v>6934</v>
      </c>
      <c r="CF46" t="s">
        <v>7086</v>
      </c>
      <c r="CG46" t="s">
        <v>6934</v>
      </c>
      <c r="CI46" t="s">
        <v>7087</v>
      </c>
      <c r="CJ46" t="s">
        <v>6943</v>
      </c>
      <c r="CO46" t="s">
        <v>6068</v>
      </c>
      <c r="DB46" t="s">
        <v>7102</v>
      </c>
      <c r="DG46">
        <v>1</v>
      </c>
    </row>
    <row r="47" spans="1:111" hidden="1">
      <c r="A47" t="str">
        <f t="shared" si="1"/>
        <v>200/B-024-G/094-P-10/00</v>
      </c>
      <c r="C47" t="s">
        <v>594</v>
      </c>
      <c r="D47" t="s">
        <v>7096</v>
      </c>
      <c r="E47" t="s">
        <v>7108</v>
      </c>
      <c r="F47" t="s">
        <v>6931</v>
      </c>
      <c r="G47" t="s">
        <v>3635</v>
      </c>
      <c r="J47" t="s">
        <v>6077</v>
      </c>
      <c r="K47" t="s">
        <v>6051</v>
      </c>
      <c r="L47" t="s">
        <v>7098</v>
      </c>
      <c r="M47" t="s">
        <v>157</v>
      </c>
      <c r="N47" t="s">
        <v>694</v>
      </c>
      <c r="O47" t="s">
        <v>694</v>
      </c>
      <c r="P47" t="s">
        <v>694</v>
      </c>
      <c r="Q47" t="s">
        <v>7099</v>
      </c>
      <c r="R47" t="s">
        <v>7109</v>
      </c>
      <c r="S47" t="s">
        <v>592</v>
      </c>
      <c r="U47" t="s">
        <v>614</v>
      </c>
      <c r="X47">
        <v>42000</v>
      </c>
      <c r="Z47">
        <v>37140</v>
      </c>
      <c r="AB47">
        <v>6.35</v>
      </c>
      <c r="AC47">
        <v>21.2</v>
      </c>
      <c r="AD47">
        <v>1.0309999999999999</v>
      </c>
      <c r="AF47">
        <v>1.337</v>
      </c>
      <c r="AH47">
        <v>0.18</v>
      </c>
      <c r="AK47">
        <v>55200</v>
      </c>
      <c r="AL47">
        <v>5700</v>
      </c>
      <c r="AM47">
        <v>130</v>
      </c>
      <c r="AN47">
        <v>12600</v>
      </c>
      <c r="AP47">
        <v>548</v>
      </c>
      <c r="AQ47">
        <v>37</v>
      </c>
      <c r="AS47">
        <v>0.94599999999999995</v>
      </c>
      <c r="AT47">
        <v>1900</v>
      </c>
      <c r="AV47">
        <v>94.8</v>
      </c>
      <c r="AW47">
        <v>222</v>
      </c>
      <c r="AY47">
        <v>18.2</v>
      </c>
      <c r="AZ47">
        <v>398</v>
      </c>
      <c r="BB47">
        <v>5.8</v>
      </c>
      <c r="BC47">
        <v>184</v>
      </c>
      <c r="BE47">
        <v>4.2</v>
      </c>
      <c r="BF47">
        <v>43.7</v>
      </c>
      <c r="BH47">
        <v>1.57</v>
      </c>
      <c r="BO47">
        <v>27210</v>
      </c>
      <c r="BQ47">
        <v>767</v>
      </c>
      <c r="BX47">
        <v>160</v>
      </c>
      <c r="BZ47">
        <v>2.54</v>
      </c>
      <c r="CA47">
        <v>0.3</v>
      </c>
      <c r="CC47">
        <v>6.0000000000000001E-3</v>
      </c>
      <c r="CD47" t="s">
        <v>6934</v>
      </c>
      <c r="CF47" t="s">
        <v>7086</v>
      </c>
      <c r="CG47" t="s">
        <v>6934</v>
      </c>
      <c r="CI47" t="s">
        <v>7087</v>
      </c>
      <c r="CJ47" t="s">
        <v>6943</v>
      </c>
      <c r="CO47" t="s">
        <v>6054</v>
      </c>
      <c r="DB47" t="s">
        <v>7102</v>
      </c>
      <c r="DG47">
        <v>1</v>
      </c>
    </row>
    <row r="48" spans="1:111" hidden="1">
      <c r="A48" t="str">
        <f t="shared" si="1"/>
        <v>200/B-024-G/094-P-10/00</v>
      </c>
      <c r="C48" t="s">
        <v>594</v>
      </c>
      <c r="D48" t="s">
        <v>7096</v>
      </c>
      <c r="E48" t="s">
        <v>7110</v>
      </c>
      <c r="F48" t="s">
        <v>6931</v>
      </c>
      <c r="G48" t="s">
        <v>3635</v>
      </c>
      <c r="J48" t="s">
        <v>6077</v>
      </c>
      <c r="K48" t="s">
        <v>6051</v>
      </c>
      <c r="L48" t="s">
        <v>7098</v>
      </c>
      <c r="M48" t="s">
        <v>157</v>
      </c>
      <c r="N48" t="s">
        <v>694</v>
      </c>
      <c r="O48" t="s">
        <v>694</v>
      </c>
      <c r="P48" t="s">
        <v>694</v>
      </c>
      <c r="Q48" t="s">
        <v>7084</v>
      </c>
      <c r="R48" t="s">
        <v>7111</v>
      </c>
      <c r="S48" t="s">
        <v>592</v>
      </c>
      <c r="U48" t="s">
        <v>614</v>
      </c>
      <c r="X48">
        <v>14000</v>
      </c>
      <c r="Z48">
        <v>13820</v>
      </c>
      <c r="AB48">
        <v>6.51</v>
      </c>
      <c r="AC48">
        <v>21.1</v>
      </c>
      <c r="AD48">
        <v>1.01</v>
      </c>
      <c r="AF48">
        <v>1.335</v>
      </c>
      <c r="AH48">
        <v>0.43</v>
      </c>
      <c r="AK48">
        <v>23200</v>
      </c>
      <c r="AL48">
        <v>1900</v>
      </c>
      <c r="AM48">
        <v>150</v>
      </c>
      <c r="AN48">
        <v>4500</v>
      </c>
      <c r="AP48">
        <v>196</v>
      </c>
      <c r="AQ48">
        <v>18</v>
      </c>
      <c r="AS48">
        <v>0.46100000000000002</v>
      </c>
      <c r="AT48">
        <v>656</v>
      </c>
      <c r="AV48">
        <v>32.700000000000003</v>
      </c>
      <c r="AW48">
        <v>72.7</v>
      </c>
      <c r="AY48">
        <v>5.96</v>
      </c>
      <c r="AZ48">
        <v>147</v>
      </c>
      <c r="BB48">
        <v>2.15</v>
      </c>
      <c r="BC48">
        <v>72.099999999999994</v>
      </c>
      <c r="BE48">
        <v>1.65</v>
      </c>
      <c r="BF48">
        <v>22.7</v>
      </c>
      <c r="BH48">
        <v>0.81200000000000006</v>
      </c>
      <c r="BO48">
        <v>8786</v>
      </c>
      <c r="BQ48">
        <v>248</v>
      </c>
      <c r="BX48">
        <v>180</v>
      </c>
      <c r="BZ48">
        <v>2.99</v>
      </c>
      <c r="CA48">
        <v>0.5</v>
      </c>
      <c r="CC48">
        <v>0.01</v>
      </c>
      <c r="CD48" t="s">
        <v>6934</v>
      </c>
      <c r="CF48" t="s">
        <v>7086</v>
      </c>
      <c r="CG48" t="s">
        <v>6934</v>
      </c>
      <c r="CI48" t="s">
        <v>7087</v>
      </c>
      <c r="CJ48" t="s">
        <v>6943</v>
      </c>
      <c r="CO48" t="s">
        <v>6058</v>
      </c>
      <c r="DB48" t="s">
        <v>7102</v>
      </c>
      <c r="DG48">
        <v>1</v>
      </c>
    </row>
    <row r="49" spans="1:111" hidden="1">
      <c r="A49" t="str">
        <f t="shared" si="1"/>
        <v>200/B-024-G/094-P-10/00</v>
      </c>
      <c r="C49" t="s">
        <v>594</v>
      </c>
      <c r="D49" t="s">
        <v>7096</v>
      </c>
      <c r="E49" t="s">
        <v>7112</v>
      </c>
      <c r="F49" t="s">
        <v>6931</v>
      </c>
      <c r="G49" t="s">
        <v>3635</v>
      </c>
      <c r="J49" t="s">
        <v>6077</v>
      </c>
      <c r="K49" t="s">
        <v>6051</v>
      </c>
      <c r="L49" t="s">
        <v>7098</v>
      </c>
      <c r="M49" t="s">
        <v>157</v>
      </c>
      <c r="N49" t="s">
        <v>694</v>
      </c>
      <c r="O49" t="s">
        <v>694</v>
      </c>
      <c r="P49" t="s">
        <v>694</v>
      </c>
      <c r="Q49" t="s">
        <v>7099</v>
      </c>
      <c r="R49" t="s">
        <v>7113</v>
      </c>
      <c r="S49" t="s">
        <v>592</v>
      </c>
      <c r="U49" t="s">
        <v>614</v>
      </c>
      <c r="X49">
        <v>6900</v>
      </c>
      <c r="Z49">
        <v>6530</v>
      </c>
      <c r="AB49">
        <v>6.37</v>
      </c>
      <c r="AC49">
        <v>21.3</v>
      </c>
      <c r="AD49">
        <v>1.004</v>
      </c>
      <c r="AF49">
        <v>1.333</v>
      </c>
      <c r="AH49">
        <v>0.87</v>
      </c>
      <c r="AK49">
        <v>11500</v>
      </c>
      <c r="AL49">
        <v>1000</v>
      </c>
      <c r="AM49">
        <v>94</v>
      </c>
      <c r="AN49">
        <v>2080</v>
      </c>
      <c r="AP49">
        <v>90.6</v>
      </c>
      <c r="AQ49">
        <v>16.8</v>
      </c>
      <c r="AS49">
        <v>0.43099999999999999</v>
      </c>
      <c r="AT49">
        <v>342</v>
      </c>
      <c r="AV49">
        <v>17.100000000000001</v>
      </c>
      <c r="AW49">
        <v>39.700000000000003</v>
      </c>
      <c r="AY49">
        <v>3.25</v>
      </c>
      <c r="AZ49">
        <v>77.8</v>
      </c>
      <c r="BB49">
        <v>1.1299999999999999</v>
      </c>
      <c r="BC49">
        <v>38.6</v>
      </c>
      <c r="BE49">
        <v>0.88100000000000001</v>
      </c>
      <c r="BF49">
        <v>12.1</v>
      </c>
      <c r="BH49">
        <v>0.435</v>
      </c>
      <c r="BO49">
        <v>4355</v>
      </c>
      <c r="BQ49">
        <v>123</v>
      </c>
      <c r="BX49">
        <v>110</v>
      </c>
      <c r="BZ49">
        <v>1.87</v>
      </c>
      <c r="CA49">
        <v>0.2</v>
      </c>
      <c r="CC49">
        <v>4.0000000000000001E-3</v>
      </c>
      <c r="CD49" t="s">
        <v>6934</v>
      </c>
      <c r="CF49" t="s">
        <v>7086</v>
      </c>
      <c r="CG49" t="s">
        <v>6934</v>
      </c>
      <c r="CI49" t="s">
        <v>7087</v>
      </c>
      <c r="CJ49" t="s">
        <v>6943</v>
      </c>
      <c r="CO49" t="s">
        <v>6061</v>
      </c>
      <c r="DB49" t="s">
        <v>7102</v>
      </c>
      <c r="DG49">
        <v>1</v>
      </c>
    </row>
    <row r="50" spans="1:111" hidden="1">
      <c r="A50" t="str">
        <f t="shared" si="1"/>
        <v>200/B-024-G/094-P-10/00</v>
      </c>
      <c r="C50" t="s">
        <v>594</v>
      </c>
      <c r="D50" t="s">
        <v>7096</v>
      </c>
      <c r="E50" t="s">
        <v>7114</v>
      </c>
      <c r="F50" t="s">
        <v>6931</v>
      </c>
      <c r="G50" t="s">
        <v>3635</v>
      </c>
      <c r="J50" t="s">
        <v>6077</v>
      </c>
      <c r="K50" t="s">
        <v>6051</v>
      </c>
      <c r="L50" t="s">
        <v>7098</v>
      </c>
      <c r="M50" t="s">
        <v>157</v>
      </c>
      <c r="N50" t="s">
        <v>694</v>
      </c>
      <c r="O50" t="s">
        <v>694</v>
      </c>
      <c r="P50" t="s">
        <v>694</v>
      </c>
      <c r="Q50" t="s">
        <v>7084</v>
      </c>
      <c r="R50" t="s">
        <v>7115</v>
      </c>
      <c r="S50" t="s">
        <v>592</v>
      </c>
      <c r="U50" t="s">
        <v>614</v>
      </c>
      <c r="X50">
        <v>20000</v>
      </c>
      <c r="Z50">
        <v>20980</v>
      </c>
      <c r="AB50">
        <v>6.59</v>
      </c>
      <c r="AC50">
        <v>21.3</v>
      </c>
      <c r="AD50">
        <v>1.014</v>
      </c>
      <c r="AF50">
        <v>1.335</v>
      </c>
      <c r="AH50">
        <v>0.3</v>
      </c>
      <c r="AK50">
        <v>32900</v>
      </c>
      <c r="AL50">
        <v>3100</v>
      </c>
      <c r="AM50">
        <v>150</v>
      </c>
      <c r="AN50">
        <v>7010</v>
      </c>
      <c r="AP50">
        <v>305</v>
      </c>
      <c r="AQ50">
        <v>28</v>
      </c>
      <c r="AS50">
        <v>0.71599999999999997</v>
      </c>
      <c r="AT50">
        <v>1060</v>
      </c>
      <c r="AV50">
        <v>52.7</v>
      </c>
      <c r="AW50">
        <v>118</v>
      </c>
      <c r="AY50">
        <v>9.64</v>
      </c>
      <c r="AZ50">
        <v>224</v>
      </c>
      <c r="BB50">
        <v>3.26</v>
      </c>
      <c r="BC50">
        <v>109</v>
      </c>
      <c r="BE50">
        <v>2.48</v>
      </c>
      <c r="BF50">
        <v>44.5</v>
      </c>
      <c r="BH50">
        <v>1.6</v>
      </c>
      <c r="BO50">
        <v>11960</v>
      </c>
      <c r="BQ50">
        <v>337</v>
      </c>
      <c r="BX50">
        <v>190</v>
      </c>
      <c r="BZ50">
        <v>3.1</v>
      </c>
      <c r="CA50">
        <v>0.3</v>
      </c>
      <c r="CC50">
        <v>6.0000000000000001E-3</v>
      </c>
      <c r="CD50" t="s">
        <v>6934</v>
      </c>
      <c r="CF50" t="s">
        <v>7086</v>
      </c>
      <c r="CG50" t="s">
        <v>6934</v>
      </c>
      <c r="CI50" t="s">
        <v>7087</v>
      </c>
      <c r="CJ50" t="s">
        <v>6943</v>
      </c>
      <c r="CO50" t="s">
        <v>6071</v>
      </c>
      <c r="DB50" t="s">
        <v>7102</v>
      </c>
      <c r="DG50">
        <v>1</v>
      </c>
    </row>
    <row r="51" spans="1:111" hidden="1">
      <c r="A51" t="str">
        <f t="shared" si="1"/>
        <v>200/B-024-G/094-P-10/00</v>
      </c>
      <c r="C51" t="s">
        <v>594</v>
      </c>
      <c r="D51" t="s">
        <v>7096</v>
      </c>
      <c r="E51" t="s">
        <v>7116</v>
      </c>
      <c r="F51" t="s">
        <v>6931</v>
      </c>
      <c r="G51" t="s">
        <v>3635</v>
      </c>
      <c r="J51" t="s">
        <v>5369</v>
      </c>
      <c r="K51" t="s">
        <v>5347</v>
      </c>
      <c r="L51" t="s">
        <v>7117</v>
      </c>
      <c r="M51" t="s">
        <v>157</v>
      </c>
      <c r="N51" t="s">
        <v>694</v>
      </c>
      <c r="O51" t="s">
        <v>694</v>
      </c>
      <c r="P51" t="s">
        <v>694</v>
      </c>
      <c r="Q51" t="s">
        <v>7118</v>
      </c>
      <c r="R51" t="s">
        <v>7119</v>
      </c>
      <c r="S51" t="s">
        <v>592</v>
      </c>
      <c r="U51" t="s">
        <v>614</v>
      </c>
      <c r="X51">
        <v>53000</v>
      </c>
      <c r="Z51">
        <v>52430</v>
      </c>
      <c r="AB51">
        <v>6.4</v>
      </c>
      <c r="AD51">
        <v>1.0389999999999999</v>
      </c>
      <c r="AF51">
        <v>1.34</v>
      </c>
      <c r="AH51">
        <v>0.11</v>
      </c>
      <c r="AK51">
        <v>92300</v>
      </c>
      <c r="AL51">
        <v>7700</v>
      </c>
      <c r="AM51">
        <v>210</v>
      </c>
      <c r="AN51">
        <v>17600</v>
      </c>
      <c r="AP51">
        <v>766</v>
      </c>
      <c r="AQ51">
        <v>86.4</v>
      </c>
      <c r="AS51">
        <v>2.2000000000000002</v>
      </c>
      <c r="AT51">
        <v>2600</v>
      </c>
      <c r="AV51">
        <v>130</v>
      </c>
      <c r="AW51">
        <v>299</v>
      </c>
      <c r="AY51">
        <v>24.5</v>
      </c>
      <c r="AZ51">
        <v>579</v>
      </c>
      <c r="BB51">
        <v>8.4</v>
      </c>
      <c r="BC51">
        <v>235</v>
      </c>
      <c r="BE51">
        <v>5.4</v>
      </c>
      <c r="BF51">
        <v>14</v>
      </c>
      <c r="BH51">
        <v>0.5</v>
      </c>
      <c r="BO51">
        <v>31840</v>
      </c>
      <c r="BQ51">
        <v>897</v>
      </c>
      <c r="BX51">
        <v>260</v>
      </c>
      <c r="BZ51">
        <v>4.3</v>
      </c>
      <c r="CA51">
        <v>1</v>
      </c>
      <c r="CC51" t="s">
        <v>6933</v>
      </c>
      <c r="CD51" t="s">
        <v>6934</v>
      </c>
      <c r="CF51" t="s">
        <v>6933</v>
      </c>
      <c r="CG51" t="s">
        <v>6934</v>
      </c>
      <c r="CI51" t="s">
        <v>6933</v>
      </c>
      <c r="CJ51" t="s">
        <v>6943</v>
      </c>
      <c r="CO51" t="s">
        <v>3639</v>
      </c>
      <c r="DB51" t="s">
        <v>5373</v>
      </c>
    </row>
    <row r="52" spans="1:111" hidden="1">
      <c r="A52" t="str">
        <f t="shared" si="1"/>
        <v>200/B-024-G/094-P-10/00</v>
      </c>
      <c r="C52" t="s">
        <v>594</v>
      </c>
      <c r="D52" t="s">
        <v>7096</v>
      </c>
      <c r="E52" t="s">
        <v>7120</v>
      </c>
      <c r="F52" t="s">
        <v>6931</v>
      </c>
      <c r="G52" t="s">
        <v>3635</v>
      </c>
      <c r="J52" t="s">
        <v>5369</v>
      </c>
      <c r="K52" t="s">
        <v>5370</v>
      </c>
      <c r="L52" t="s">
        <v>7117</v>
      </c>
      <c r="M52" t="s">
        <v>157</v>
      </c>
      <c r="N52" t="s">
        <v>694</v>
      </c>
      <c r="O52" t="s">
        <v>694</v>
      </c>
      <c r="P52" t="s">
        <v>694</v>
      </c>
      <c r="Q52" t="s">
        <v>7118</v>
      </c>
      <c r="R52" t="s">
        <v>7121</v>
      </c>
      <c r="S52" t="s">
        <v>592</v>
      </c>
      <c r="U52" t="s">
        <v>614</v>
      </c>
      <c r="X52">
        <v>48000</v>
      </c>
      <c r="Z52">
        <v>46970</v>
      </c>
      <c r="AB52">
        <v>6.38</v>
      </c>
      <c r="AD52">
        <v>1.0349999999999999</v>
      </c>
      <c r="AF52">
        <v>1.3380000000000001</v>
      </c>
      <c r="AH52">
        <v>0.12</v>
      </c>
      <c r="AK52">
        <v>85200</v>
      </c>
      <c r="AL52">
        <v>7500</v>
      </c>
      <c r="AM52">
        <v>210</v>
      </c>
      <c r="AN52">
        <v>16200</v>
      </c>
      <c r="AP52">
        <v>704</v>
      </c>
      <c r="AQ52">
        <v>57.6</v>
      </c>
      <c r="AS52">
        <v>1.5</v>
      </c>
      <c r="AT52">
        <v>2510</v>
      </c>
      <c r="AV52">
        <v>125</v>
      </c>
      <c r="AW52">
        <v>291</v>
      </c>
      <c r="AY52">
        <v>23.8</v>
      </c>
      <c r="AZ52">
        <v>534</v>
      </c>
      <c r="BB52">
        <v>7.8</v>
      </c>
      <c r="BC52">
        <v>222</v>
      </c>
      <c r="BE52">
        <v>5.0999999999999996</v>
      </c>
      <c r="BF52">
        <v>19.399999999999999</v>
      </c>
      <c r="BH52">
        <v>0.7</v>
      </c>
      <c r="BO52">
        <v>29100</v>
      </c>
      <c r="BQ52">
        <v>820</v>
      </c>
      <c r="BX52">
        <v>260</v>
      </c>
      <c r="BZ52">
        <v>4.2</v>
      </c>
      <c r="CA52">
        <v>2</v>
      </c>
      <c r="CC52" t="s">
        <v>6933</v>
      </c>
      <c r="CD52" t="s">
        <v>6934</v>
      </c>
      <c r="CF52" t="s">
        <v>6933</v>
      </c>
      <c r="CG52" t="s">
        <v>6934</v>
      </c>
      <c r="CI52" t="s">
        <v>6933</v>
      </c>
      <c r="CJ52" t="s">
        <v>6943</v>
      </c>
      <c r="CO52" t="s">
        <v>3639</v>
      </c>
      <c r="DB52" t="s">
        <v>5373</v>
      </c>
    </row>
    <row r="53" spans="1:111" hidden="1">
      <c r="A53" t="str">
        <f t="shared" si="1"/>
        <v>200/B-024-G/094-P-10/00</v>
      </c>
      <c r="C53" t="s">
        <v>594</v>
      </c>
      <c r="D53" t="s">
        <v>7096</v>
      </c>
      <c r="E53" t="s">
        <v>7122</v>
      </c>
      <c r="F53" t="s">
        <v>6931</v>
      </c>
      <c r="G53" t="s">
        <v>3635</v>
      </c>
      <c r="J53" t="s">
        <v>5369</v>
      </c>
      <c r="K53" t="s">
        <v>7123</v>
      </c>
      <c r="L53" t="s">
        <v>7117</v>
      </c>
      <c r="M53" t="s">
        <v>157</v>
      </c>
      <c r="N53" t="s">
        <v>694</v>
      </c>
      <c r="O53" t="s">
        <v>694</v>
      </c>
      <c r="P53" t="s">
        <v>694</v>
      </c>
      <c r="Q53" t="s">
        <v>7118</v>
      </c>
      <c r="R53" t="s">
        <v>7124</v>
      </c>
      <c r="S53" t="s">
        <v>592</v>
      </c>
      <c r="U53" t="s">
        <v>614</v>
      </c>
      <c r="X53">
        <v>51000</v>
      </c>
      <c r="Z53">
        <v>49780</v>
      </c>
      <c r="AB53">
        <v>6.34</v>
      </c>
      <c r="AD53">
        <v>1.038</v>
      </c>
      <c r="AF53">
        <v>1.339</v>
      </c>
      <c r="AH53">
        <v>0.11</v>
      </c>
      <c r="AK53">
        <v>89700</v>
      </c>
      <c r="AL53">
        <v>7500</v>
      </c>
      <c r="AM53">
        <v>250</v>
      </c>
      <c r="AN53">
        <v>17000</v>
      </c>
      <c r="AP53">
        <v>741</v>
      </c>
      <c r="AQ53">
        <v>63.5</v>
      </c>
      <c r="AS53">
        <v>1.6</v>
      </c>
      <c r="AT53">
        <v>2520</v>
      </c>
      <c r="AV53">
        <v>126</v>
      </c>
      <c r="AW53">
        <v>300</v>
      </c>
      <c r="AY53">
        <v>24.6</v>
      </c>
      <c r="AZ53">
        <v>538</v>
      </c>
      <c r="BB53">
        <v>7.8</v>
      </c>
      <c r="BC53">
        <v>230</v>
      </c>
      <c r="BE53">
        <v>5.2</v>
      </c>
      <c r="BF53">
        <v>30.1</v>
      </c>
      <c r="BH53">
        <v>1.08</v>
      </c>
      <c r="BO53">
        <v>31160</v>
      </c>
      <c r="BQ53">
        <v>878</v>
      </c>
      <c r="BX53">
        <v>300</v>
      </c>
      <c r="BZ53">
        <v>4.9000000000000004</v>
      </c>
      <c r="CA53" t="s">
        <v>6942</v>
      </c>
      <c r="CC53" t="s">
        <v>6933</v>
      </c>
      <c r="CD53" t="s">
        <v>6934</v>
      </c>
      <c r="CF53" t="s">
        <v>6933</v>
      </c>
      <c r="CG53" t="s">
        <v>6934</v>
      </c>
      <c r="CI53" t="s">
        <v>6933</v>
      </c>
      <c r="CJ53" t="s">
        <v>6943</v>
      </c>
      <c r="CO53" t="s">
        <v>3639</v>
      </c>
      <c r="DB53" t="s">
        <v>5373</v>
      </c>
    </row>
    <row r="54" spans="1:111" hidden="1">
      <c r="A54" t="str">
        <f t="shared" si="1"/>
        <v>200/B-024-G/094-P-10/00</v>
      </c>
      <c r="C54" t="s">
        <v>594</v>
      </c>
      <c r="D54" t="s">
        <v>7096</v>
      </c>
      <c r="E54" t="s">
        <v>7125</v>
      </c>
      <c r="F54" t="s">
        <v>6931</v>
      </c>
      <c r="G54" t="s">
        <v>3635</v>
      </c>
      <c r="J54" t="s">
        <v>5369</v>
      </c>
      <c r="K54" t="s">
        <v>5348</v>
      </c>
      <c r="L54" t="s">
        <v>7117</v>
      </c>
      <c r="M54" t="s">
        <v>157</v>
      </c>
      <c r="N54" t="s">
        <v>694</v>
      </c>
      <c r="O54" t="s">
        <v>694</v>
      </c>
      <c r="P54" t="s">
        <v>694</v>
      </c>
      <c r="Q54" t="s">
        <v>7118</v>
      </c>
      <c r="R54" t="s">
        <v>7126</v>
      </c>
      <c r="S54" t="s">
        <v>592</v>
      </c>
      <c r="U54" t="s">
        <v>614</v>
      </c>
      <c r="X54">
        <v>64000</v>
      </c>
      <c r="Z54">
        <v>69180</v>
      </c>
      <c r="AB54">
        <v>6.39</v>
      </c>
      <c r="AD54">
        <v>1.048</v>
      </c>
      <c r="AF54">
        <v>1.3420000000000001</v>
      </c>
      <c r="AH54">
        <v>0.09</v>
      </c>
      <c r="AK54">
        <v>109000</v>
      </c>
      <c r="AL54">
        <v>11000</v>
      </c>
      <c r="AM54">
        <v>200</v>
      </c>
      <c r="AN54">
        <v>20600</v>
      </c>
      <c r="AP54">
        <v>895</v>
      </c>
      <c r="AQ54">
        <v>125</v>
      </c>
      <c r="AS54">
        <v>3.2</v>
      </c>
      <c r="AT54">
        <v>3610</v>
      </c>
      <c r="AV54">
        <v>180</v>
      </c>
      <c r="AW54">
        <v>424</v>
      </c>
      <c r="AY54">
        <v>34.799999999999997</v>
      </c>
      <c r="AZ54">
        <v>864</v>
      </c>
      <c r="BB54">
        <v>12.6</v>
      </c>
      <c r="BC54">
        <v>413</v>
      </c>
      <c r="BE54">
        <v>9.4</v>
      </c>
      <c r="BF54">
        <v>12.4</v>
      </c>
      <c r="BH54">
        <v>0.44</v>
      </c>
      <c r="BO54">
        <v>39090</v>
      </c>
      <c r="BQ54">
        <v>1100</v>
      </c>
      <c r="BX54">
        <v>240</v>
      </c>
      <c r="BZ54">
        <v>4</v>
      </c>
      <c r="CA54">
        <v>2</v>
      </c>
      <c r="CC54" t="s">
        <v>6933</v>
      </c>
      <c r="CD54" t="s">
        <v>6934</v>
      </c>
      <c r="CF54" t="s">
        <v>6933</v>
      </c>
      <c r="CG54" t="s">
        <v>6934</v>
      </c>
      <c r="CI54" t="s">
        <v>6933</v>
      </c>
      <c r="CJ54" t="s">
        <v>6943</v>
      </c>
      <c r="CO54" t="s">
        <v>3639</v>
      </c>
      <c r="DB54" t="s">
        <v>5373</v>
      </c>
    </row>
    <row r="55" spans="1:111" hidden="1">
      <c r="A55" t="str">
        <f t="shared" si="1"/>
        <v>200/B-024-G/094-P-10/00</v>
      </c>
      <c r="C55" t="s">
        <v>594</v>
      </c>
      <c r="D55" t="s">
        <v>7096</v>
      </c>
      <c r="E55" t="s">
        <v>7127</v>
      </c>
      <c r="F55" t="s">
        <v>6931</v>
      </c>
      <c r="G55" t="s">
        <v>3635</v>
      </c>
      <c r="J55" t="s">
        <v>5369</v>
      </c>
      <c r="K55" t="s">
        <v>7128</v>
      </c>
      <c r="L55" t="s">
        <v>7117</v>
      </c>
      <c r="M55" t="s">
        <v>157</v>
      </c>
      <c r="N55" t="s">
        <v>694</v>
      </c>
      <c r="O55" t="s">
        <v>694</v>
      </c>
      <c r="P55" t="s">
        <v>694</v>
      </c>
      <c r="Q55" t="s">
        <v>7118</v>
      </c>
      <c r="R55" t="s">
        <v>7129</v>
      </c>
      <c r="S55" t="s">
        <v>592</v>
      </c>
      <c r="U55" t="s">
        <v>614</v>
      </c>
      <c r="X55">
        <v>75000</v>
      </c>
      <c r="Z55">
        <v>75930</v>
      </c>
      <c r="AB55">
        <v>6.27</v>
      </c>
      <c r="AD55">
        <v>1.0569999999999999</v>
      </c>
      <c r="AF55">
        <v>1.3440000000000001</v>
      </c>
      <c r="AH55">
        <v>0.08</v>
      </c>
      <c r="AK55">
        <v>125000</v>
      </c>
      <c r="AL55">
        <v>14000</v>
      </c>
      <c r="AM55">
        <v>180</v>
      </c>
      <c r="AN55">
        <v>23100</v>
      </c>
      <c r="AP55">
        <v>1000</v>
      </c>
      <c r="AQ55">
        <v>80.400000000000006</v>
      </c>
      <c r="AS55">
        <v>2.1</v>
      </c>
      <c r="AT55">
        <v>4790</v>
      </c>
      <c r="AV55">
        <v>239</v>
      </c>
      <c r="AW55">
        <v>557</v>
      </c>
      <c r="AY55">
        <v>45.6</v>
      </c>
      <c r="AZ55">
        <v>1050</v>
      </c>
      <c r="BB55">
        <v>15.3</v>
      </c>
      <c r="BC55">
        <v>510</v>
      </c>
      <c r="BE55">
        <v>11.6</v>
      </c>
      <c r="BF55">
        <v>9.4499999999999993</v>
      </c>
      <c r="BH55">
        <v>0.34</v>
      </c>
      <c r="BO55">
        <v>46550</v>
      </c>
      <c r="BQ55">
        <v>1310</v>
      </c>
      <c r="BX55">
        <v>220</v>
      </c>
      <c r="BZ55">
        <v>3.7</v>
      </c>
      <c r="CA55">
        <v>1</v>
      </c>
      <c r="CC55" t="s">
        <v>6933</v>
      </c>
      <c r="CD55" t="s">
        <v>6934</v>
      </c>
      <c r="CF55" t="s">
        <v>6933</v>
      </c>
      <c r="CG55" t="s">
        <v>6934</v>
      </c>
      <c r="CI55" t="s">
        <v>6933</v>
      </c>
      <c r="CJ55" t="s">
        <v>6943</v>
      </c>
      <c r="CO55" t="s">
        <v>3639</v>
      </c>
      <c r="DB55" t="s">
        <v>5373</v>
      </c>
    </row>
    <row r="56" spans="1:111" hidden="1">
      <c r="A56" t="str">
        <f t="shared" si="1"/>
        <v>200/B-024-G/094-P-10/00</v>
      </c>
      <c r="C56" t="s">
        <v>594</v>
      </c>
      <c r="D56" t="s">
        <v>6929</v>
      </c>
      <c r="E56" t="s">
        <v>7130</v>
      </c>
      <c r="F56" t="s">
        <v>6931</v>
      </c>
      <c r="G56" t="s">
        <v>3635</v>
      </c>
      <c r="I56" t="s">
        <v>617</v>
      </c>
      <c r="J56" t="s">
        <v>6948</v>
      </c>
      <c r="K56" t="s">
        <v>6949</v>
      </c>
      <c r="L56" t="s">
        <v>6950</v>
      </c>
      <c r="M56" t="s">
        <v>7131</v>
      </c>
      <c r="N56" t="s">
        <v>694</v>
      </c>
      <c r="O56" t="s">
        <v>694</v>
      </c>
      <c r="P56" t="s">
        <v>694</v>
      </c>
      <c r="Q56" t="s">
        <v>7132</v>
      </c>
      <c r="R56" t="s">
        <v>7133</v>
      </c>
      <c r="S56" t="s">
        <v>592</v>
      </c>
      <c r="U56" t="s">
        <v>614</v>
      </c>
      <c r="X56">
        <v>110000</v>
      </c>
      <c r="Z56">
        <v>118410</v>
      </c>
      <c r="AB56">
        <v>7.35</v>
      </c>
      <c r="AD56">
        <v>1.0900000000000001</v>
      </c>
      <c r="AF56">
        <v>1.3540000000000001</v>
      </c>
      <c r="AH56">
        <v>0.05</v>
      </c>
      <c r="AK56">
        <v>185000</v>
      </c>
      <c r="AL56">
        <v>21000</v>
      </c>
      <c r="AM56">
        <v>94</v>
      </c>
      <c r="AN56">
        <v>34200</v>
      </c>
      <c r="AP56">
        <v>1490</v>
      </c>
      <c r="AQ56">
        <v>137</v>
      </c>
      <c r="AS56">
        <v>3.5</v>
      </c>
      <c r="AT56">
        <v>6630</v>
      </c>
      <c r="AV56">
        <v>331</v>
      </c>
      <c r="AW56">
        <v>986</v>
      </c>
      <c r="AY56">
        <v>80.8</v>
      </c>
      <c r="AZ56">
        <v>1480</v>
      </c>
      <c r="BB56">
        <v>21.6</v>
      </c>
      <c r="BC56">
        <v>705</v>
      </c>
      <c r="BE56">
        <v>16.100000000000001</v>
      </c>
      <c r="BF56">
        <v>274</v>
      </c>
      <c r="BH56">
        <v>9.81</v>
      </c>
      <c r="BO56">
        <v>72350</v>
      </c>
      <c r="BQ56">
        <v>2040</v>
      </c>
      <c r="BX56">
        <v>110</v>
      </c>
      <c r="BZ56">
        <v>1.9</v>
      </c>
      <c r="CA56">
        <v>1</v>
      </c>
      <c r="CC56" t="s">
        <v>6933</v>
      </c>
      <c r="CD56" t="s">
        <v>6934</v>
      </c>
      <c r="CF56" t="s">
        <v>6933</v>
      </c>
      <c r="CG56" t="s">
        <v>6934</v>
      </c>
      <c r="CI56" t="s">
        <v>6933</v>
      </c>
      <c r="CJ56" t="s">
        <v>6943</v>
      </c>
      <c r="CO56" t="s">
        <v>3639</v>
      </c>
      <c r="DB56" t="s">
        <v>6953</v>
      </c>
      <c r="DC56">
        <v>464</v>
      </c>
      <c r="DD56">
        <v>7.26</v>
      </c>
    </row>
    <row r="57" spans="1:111" hidden="1">
      <c r="A57" t="str">
        <f t="shared" si="1"/>
        <v>200/B-024-G/094-P-10/00</v>
      </c>
      <c r="C57" t="s">
        <v>594</v>
      </c>
      <c r="D57" t="s">
        <v>6929</v>
      </c>
      <c r="E57" t="s">
        <v>7134</v>
      </c>
      <c r="F57" t="s">
        <v>6931</v>
      </c>
      <c r="G57" t="s">
        <v>3635</v>
      </c>
      <c r="I57" t="s">
        <v>2310</v>
      </c>
      <c r="J57" t="s">
        <v>4625</v>
      </c>
      <c r="K57" t="s">
        <v>4636</v>
      </c>
      <c r="L57" t="s">
        <v>7135</v>
      </c>
      <c r="M57" t="s">
        <v>823</v>
      </c>
      <c r="N57" t="s">
        <v>694</v>
      </c>
      <c r="O57" t="s">
        <v>694</v>
      </c>
      <c r="P57" t="s">
        <v>694</v>
      </c>
      <c r="Q57" t="s">
        <v>4664</v>
      </c>
      <c r="R57" t="s">
        <v>4634</v>
      </c>
      <c r="S57" t="s">
        <v>592</v>
      </c>
      <c r="U57" t="s">
        <v>614</v>
      </c>
      <c r="X57">
        <v>53000</v>
      </c>
      <c r="Z57">
        <v>50590</v>
      </c>
      <c r="AB57">
        <v>6.32</v>
      </c>
      <c r="AD57">
        <v>1.0389999999999999</v>
      </c>
      <c r="AF57">
        <v>1.339</v>
      </c>
      <c r="AH57">
        <v>0.11</v>
      </c>
      <c r="AK57">
        <v>90300</v>
      </c>
      <c r="AL57">
        <v>8900</v>
      </c>
      <c r="AM57">
        <v>310</v>
      </c>
      <c r="AN57">
        <v>17600</v>
      </c>
      <c r="AP57">
        <v>767</v>
      </c>
      <c r="AQ57">
        <v>92</v>
      </c>
      <c r="AS57">
        <v>2.4</v>
      </c>
      <c r="AT57">
        <v>3030</v>
      </c>
      <c r="AV57">
        <v>151</v>
      </c>
      <c r="AW57">
        <v>330</v>
      </c>
      <c r="AY57">
        <v>27.1</v>
      </c>
      <c r="AZ57">
        <v>686</v>
      </c>
      <c r="BB57">
        <v>10</v>
      </c>
      <c r="BC57">
        <v>340</v>
      </c>
      <c r="BE57">
        <v>7.8</v>
      </c>
      <c r="BF57">
        <v>54</v>
      </c>
      <c r="BH57">
        <v>1.94</v>
      </c>
      <c r="BO57">
        <v>31870</v>
      </c>
      <c r="BQ57">
        <v>898</v>
      </c>
      <c r="BX57">
        <v>370</v>
      </c>
      <c r="BZ57">
        <v>6.1</v>
      </c>
      <c r="CA57">
        <v>2</v>
      </c>
      <c r="CC57" t="s">
        <v>6933</v>
      </c>
      <c r="CD57" t="s">
        <v>6934</v>
      </c>
      <c r="CF57" t="s">
        <v>6933</v>
      </c>
      <c r="CG57" t="s">
        <v>6934</v>
      </c>
      <c r="CI57" t="s">
        <v>6933</v>
      </c>
      <c r="CJ57" t="s">
        <v>6943</v>
      </c>
      <c r="CM57" t="s">
        <v>7136</v>
      </c>
      <c r="CO57" t="s">
        <v>3639</v>
      </c>
      <c r="DB57" t="s">
        <v>4631</v>
      </c>
    </row>
    <row r="58" spans="1:111" hidden="1">
      <c r="A58" t="str">
        <f t="shared" si="1"/>
        <v>200/B-024-G/094-P-10/00</v>
      </c>
      <c r="C58" t="s">
        <v>594</v>
      </c>
      <c r="D58" t="s">
        <v>6929</v>
      </c>
      <c r="E58" t="s">
        <v>7137</v>
      </c>
      <c r="F58" t="s">
        <v>6931</v>
      </c>
      <c r="G58" t="s">
        <v>3635</v>
      </c>
      <c r="J58" t="s">
        <v>3636</v>
      </c>
      <c r="K58" t="s">
        <v>3637</v>
      </c>
      <c r="L58" t="s">
        <v>7138</v>
      </c>
      <c r="M58" t="s">
        <v>712</v>
      </c>
      <c r="N58" t="s">
        <v>694</v>
      </c>
      <c r="O58" t="s">
        <v>694</v>
      </c>
      <c r="P58" t="s">
        <v>694</v>
      </c>
      <c r="R58" t="s">
        <v>3632</v>
      </c>
      <c r="S58" t="s">
        <v>592</v>
      </c>
      <c r="U58" t="s">
        <v>3633</v>
      </c>
      <c r="X58">
        <v>49000</v>
      </c>
      <c r="Z58">
        <v>47120</v>
      </c>
      <c r="AB58">
        <v>6.6</v>
      </c>
      <c r="AD58">
        <v>1.036</v>
      </c>
      <c r="AF58">
        <v>1.3380000000000001</v>
      </c>
      <c r="AH58">
        <v>0.11</v>
      </c>
      <c r="AK58">
        <v>88300</v>
      </c>
      <c r="AL58">
        <v>8000</v>
      </c>
      <c r="AM58">
        <v>300</v>
      </c>
      <c r="AN58">
        <v>15400</v>
      </c>
      <c r="AP58">
        <v>672</v>
      </c>
      <c r="AQ58">
        <v>76.7</v>
      </c>
      <c r="AS58">
        <v>2</v>
      </c>
      <c r="AT58">
        <v>2600</v>
      </c>
      <c r="AV58">
        <v>130</v>
      </c>
      <c r="AW58">
        <v>364</v>
      </c>
      <c r="AY58">
        <v>29.8</v>
      </c>
      <c r="AZ58">
        <v>543</v>
      </c>
      <c r="BB58">
        <v>7.9</v>
      </c>
      <c r="BC58">
        <v>215</v>
      </c>
      <c r="BE58">
        <v>4.9000000000000004</v>
      </c>
      <c r="BF58">
        <v>34</v>
      </c>
      <c r="BH58">
        <v>1.22</v>
      </c>
      <c r="BO58">
        <v>30110</v>
      </c>
      <c r="BQ58">
        <v>848</v>
      </c>
      <c r="BX58">
        <v>370</v>
      </c>
      <c r="BZ58">
        <v>6</v>
      </c>
      <c r="CA58">
        <v>2</v>
      </c>
      <c r="CC58" t="s">
        <v>6933</v>
      </c>
      <c r="CD58" t="s">
        <v>6934</v>
      </c>
      <c r="CF58" t="s">
        <v>6933</v>
      </c>
      <c r="CG58" t="s">
        <v>6934</v>
      </c>
      <c r="CI58" t="s">
        <v>6933</v>
      </c>
      <c r="CJ58" t="s">
        <v>6943</v>
      </c>
      <c r="CO58" t="s">
        <v>3639</v>
      </c>
      <c r="DB58" t="s">
        <v>3640</v>
      </c>
    </row>
    <row r="59" spans="1:111" hidden="1">
      <c r="A59" t="str">
        <f t="shared" si="1"/>
        <v>200/B-022-J/094-P-11/00</v>
      </c>
      <c r="C59" t="s">
        <v>594</v>
      </c>
      <c r="D59" t="s">
        <v>6937</v>
      </c>
      <c r="E59" t="s">
        <v>7139</v>
      </c>
      <c r="F59" t="s">
        <v>6931</v>
      </c>
      <c r="G59" t="s">
        <v>1001</v>
      </c>
      <c r="H59">
        <v>14571</v>
      </c>
      <c r="I59" t="s">
        <v>638</v>
      </c>
      <c r="J59" t="s">
        <v>1002</v>
      </c>
      <c r="K59" t="s">
        <v>961</v>
      </c>
      <c r="L59" t="s">
        <v>7071</v>
      </c>
      <c r="M59" t="s">
        <v>823</v>
      </c>
      <c r="N59" t="s">
        <v>834</v>
      </c>
      <c r="O59" t="s">
        <v>834</v>
      </c>
      <c r="P59" t="s">
        <v>694</v>
      </c>
      <c r="R59" t="s">
        <v>999</v>
      </c>
      <c r="S59" t="s">
        <v>592</v>
      </c>
      <c r="T59" t="s">
        <v>959</v>
      </c>
      <c r="U59" t="s">
        <v>614</v>
      </c>
      <c r="X59">
        <v>95</v>
      </c>
      <c r="Z59">
        <v>480</v>
      </c>
      <c r="AB59">
        <v>5.9</v>
      </c>
      <c r="AD59">
        <v>1</v>
      </c>
      <c r="AF59">
        <v>1.333</v>
      </c>
      <c r="AH59">
        <v>50</v>
      </c>
      <c r="AK59">
        <v>200</v>
      </c>
      <c r="AL59">
        <v>12</v>
      </c>
      <c r="AM59">
        <v>32</v>
      </c>
      <c r="AN59">
        <v>34.5</v>
      </c>
      <c r="AP59">
        <v>1.5</v>
      </c>
      <c r="AQ59">
        <v>0.2</v>
      </c>
      <c r="AS59" t="s">
        <v>6933</v>
      </c>
      <c r="AT59">
        <v>3.8</v>
      </c>
      <c r="AV59">
        <v>0.2</v>
      </c>
      <c r="AW59">
        <v>0.6</v>
      </c>
      <c r="AY59" t="s">
        <v>6933</v>
      </c>
      <c r="AZ59">
        <v>0.88</v>
      </c>
      <c r="BB59" t="s">
        <v>6933</v>
      </c>
      <c r="BC59" t="s">
        <v>7140</v>
      </c>
      <c r="BE59" t="s">
        <v>6933</v>
      </c>
      <c r="BF59" t="s">
        <v>608</v>
      </c>
      <c r="BH59" t="s">
        <v>608</v>
      </c>
      <c r="BO59">
        <v>37</v>
      </c>
      <c r="BQ59">
        <v>1</v>
      </c>
      <c r="BX59">
        <v>39</v>
      </c>
      <c r="BZ59">
        <v>0.6</v>
      </c>
      <c r="CA59" t="s">
        <v>6942</v>
      </c>
      <c r="CC59" t="s">
        <v>6933</v>
      </c>
      <c r="CD59" t="s">
        <v>6934</v>
      </c>
      <c r="CF59" t="s">
        <v>6933</v>
      </c>
      <c r="CG59" t="s">
        <v>6934</v>
      </c>
      <c r="CI59" t="s">
        <v>6933</v>
      </c>
      <c r="CJ59" t="s">
        <v>6943</v>
      </c>
      <c r="CM59" t="s">
        <v>7141</v>
      </c>
      <c r="CN59" t="s">
        <v>157</v>
      </c>
      <c r="CO59" t="s">
        <v>1004</v>
      </c>
      <c r="CQ59">
        <v>1354</v>
      </c>
      <c r="CR59">
        <v>1870</v>
      </c>
      <c r="CS59">
        <v>1354</v>
      </c>
      <c r="CT59">
        <v>1870</v>
      </c>
      <c r="CU59" t="s">
        <v>826</v>
      </c>
      <c r="CV59" t="s">
        <v>826</v>
      </c>
      <c r="CW59" t="s">
        <v>780</v>
      </c>
      <c r="CX59" t="s">
        <v>780</v>
      </c>
      <c r="CY59" t="s">
        <v>780</v>
      </c>
      <c r="CZ59">
        <v>448</v>
      </c>
      <c r="DA59">
        <v>443.5</v>
      </c>
      <c r="DB59" t="s">
        <v>1005</v>
      </c>
    </row>
    <row r="60" spans="1:111" hidden="1">
      <c r="A60" t="str">
        <f t="shared" si="1"/>
        <v>200/A-097-A/094-P-11/00</v>
      </c>
      <c r="C60" t="s">
        <v>594</v>
      </c>
      <c r="D60" t="s">
        <v>6929</v>
      </c>
      <c r="E60" t="s">
        <v>7142</v>
      </c>
      <c r="F60" t="s">
        <v>6931</v>
      </c>
      <c r="G60" t="s">
        <v>1142</v>
      </c>
      <c r="H60">
        <v>11769</v>
      </c>
      <c r="I60" t="s">
        <v>638</v>
      </c>
      <c r="J60" t="s">
        <v>5331</v>
      </c>
      <c r="K60" t="s">
        <v>5332</v>
      </c>
      <c r="L60" t="s">
        <v>6989</v>
      </c>
      <c r="M60" t="s">
        <v>6688</v>
      </c>
      <c r="N60" t="s">
        <v>694</v>
      </c>
      <c r="O60" t="s">
        <v>694</v>
      </c>
      <c r="P60" t="s">
        <v>694</v>
      </c>
      <c r="Q60" t="s">
        <v>7143</v>
      </c>
      <c r="R60" t="s">
        <v>2421</v>
      </c>
      <c r="S60" t="s">
        <v>592</v>
      </c>
      <c r="T60" t="s">
        <v>1143</v>
      </c>
      <c r="U60" t="s">
        <v>3163</v>
      </c>
      <c r="X60">
        <v>36000</v>
      </c>
      <c r="Z60">
        <v>33550</v>
      </c>
      <c r="AB60">
        <v>7.42</v>
      </c>
      <c r="AD60">
        <v>1.026</v>
      </c>
      <c r="AF60">
        <v>1.337</v>
      </c>
      <c r="AH60">
        <v>0.16</v>
      </c>
      <c r="AK60">
        <v>61100</v>
      </c>
      <c r="AL60">
        <v>2300</v>
      </c>
      <c r="AM60">
        <v>2700</v>
      </c>
      <c r="AN60">
        <v>13200</v>
      </c>
      <c r="AP60">
        <v>572</v>
      </c>
      <c r="AQ60">
        <v>99.6</v>
      </c>
      <c r="AS60">
        <v>2.5</v>
      </c>
      <c r="AT60">
        <v>271</v>
      </c>
      <c r="AV60">
        <v>13.5</v>
      </c>
      <c r="AW60">
        <v>385</v>
      </c>
      <c r="AY60">
        <v>31.6</v>
      </c>
      <c r="AZ60">
        <v>139</v>
      </c>
      <c r="BB60">
        <v>2</v>
      </c>
      <c r="BC60">
        <v>58.6</v>
      </c>
      <c r="BE60">
        <v>1.3</v>
      </c>
      <c r="BF60">
        <v>1.5</v>
      </c>
      <c r="BH60">
        <v>0.05</v>
      </c>
      <c r="BO60">
        <v>20120</v>
      </c>
      <c r="BQ60">
        <v>567</v>
      </c>
      <c r="BX60">
        <v>3300</v>
      </c>
      <c r="BZ60">
        <v>54.3</v>
      </c>
      <c r="CA60">
        <v>1</v>
      </c>
      <c r="CC60" t="s">
        <v>6933</v>
      </c>
      <c r="CD60" t="s">
        <v>6934</v>
      </c>
      <c r="CF60" t="s">
        <v>6933</v>
      </c>
      <c r="CG60" t="s">
        <v>6934</v>
      </c>
      <c r="CI60" t="s">
        <v>6933</v>
      </c>
      <c r="CJ60" t="s">
        <v>6943</v>
      </c>
      <c r="CM60" t="s">
        <v>7144</v>
      </c>
      <c r="CN60" t="s">
        <v>157</v>
      </c>
      <c r="CO60" t="s">
        <v>986</v>
      </c>
      <c r="CQ60" t="s">
        <v>157</v>
      </c>
      <c r="CR60" t="s">
        <v>157</v>
      </c>
      <c r="CS60" t="s">
        <v>157</v>
      </c>
      <c r="CT60" t="s">
        <v>157</v>
      </c>
      <c r="CU60" t="s">
        <v>157</v>
      </c>
      <c r="CV60" t="s">
        <v>157</v>
      </c>
      <c r="CZ60">
        <v>461.1</v>
      </c>
      <c r="DA60">
        <v>456.5</v>
      </c>
      <c r="DB60" t="s">
        <v>5334</v>
      </c>
    </row>
    <row r="61" spans="1:111" hidden="1">
      <c r="A61" t="str">
        <f t="shared" si="1"/>
        <v>200/A-097-A/094-P-11/00</v>
      </c>
      <c r="C61" t="s">
        <v>594</v>
      </c>
      <c r="D61" t="s">
        <v>6929</v>
      </c>
      <c r="E61" t="s">
        <v>7145</v>
      </c>
      <c r="F61" t="s">
        <v>6931</v>
      </c>
      <c r="G61" t="s">
        <v>1142</v>
      </c>
      <c r="J61" t="s">
        <v>5336</v>
      </c>
      <c r="K61" t="s">
        <v>5332</v>
      </c>
      <c r="L61" t="s">
        <v>6972</v>
      </c>
      <c r="M61" t="s">
        <v>7146</v>
      </c>
      <c r="N61" t="s">
        <v>694</v>
      </c>
      <c r="O61" t="s">
        <v>694</v>
      </c>
      <c r="P61" t="s">
        <v>694</v>
      </c>
      <c r="Q61" t="s">
        <v>6968</v>
      </c>
      <c r="R61" t="s">
        <v>7147</v>
      </c>
      <c r="S61" t="s">
        <v>592</v>
      </c>
      <c r="T61" t="s">
        <v>831</v>
      </c>
      <c r="U61" t="s">
        <v>3163</v>
      </c>
      <c r="X61">
        <v>34000</v>
      </c>
      <c r="Z61">
        <v>33560</v>
      </c>
      <c r="AB61">
        <v>7.55</v>
      </c>
      <c r="AD61">
        <v>1.024</v>
      </c>
      <c r="AF61">
        <v>1.337</v>
      </c>
      <c r="AH61">
        <v>0.16</v>
      </c>
      <c r="AK61">
        <v>61800</v>
      </c>
      <c r="AL61">
        <v>2400</v>
      </c>
      <c r="AM61">
        <v>2700</v>
      </c>
      <c r="AN61">
        <v>12200</v>
      </c>
      <c r="AP61">
        <v>530</v>
      </c>
      <c r="AQ61">
        <v>97.9</v>
      </c>
      <c r="AS61">
        <v>2.5</v>
      </c>
      <c r="AT61">
        <v>290</v>
      </c>
      <c r="AV61">
        <v>14.5</v>
      </c>
      <c r="AW61">
        <v>411</v>
      </c>
      <c r="AY61">
        <v>33.700000000000003</v>
      </c>
      <c r="AZ61">
        <v>153</v>
      </c>
      <c r="BB61">
        <v>2.2000000000000002</v>
      </c>
      <c r="BC61">
        <v>64.099999999999994</v>
      </c>
      <c r="BE61">
        <v>1.5</v>
      </c>
      <c r="BF61">
        <v>0.91</v>
      </c>
      <c r="BH61">
        <v>0.03</v>
      </c>
      <c r="BO61">
        <v>19050</v>
      </c>
      <c r="BQ61">
        <v>537</v>
      </c>
      <c r="BX61">
        <v>3300</v>
      </c>
      <c r="BZ61">
        <v>54.8</v>
      </c>
      <c r="CA61">
        <v>1</v>
      </c>
      <c r="CC61" t="s">
        <v>6933</v>
      </c>
      <c r="CD61" t="s">
        <v>6934</v>
      </c>
      <c r="CF61" t="s">
        <v>6933</v>
      </c>
      <c r="CG61" t="s">
        <v>6934</v>
      </c>
      <c r="CI61" t="s">
        <v>6933</v>
      </c>
      <c r="CJ61" t="s">
        <v>6943</v>
      </c>
      <c r="CO61" t="s">
        <v>986</v>
      </c>
      <c r="DB61" t="s">
        <v>6970</v>
      </c>
      <c r="DC61">
        <v>2.0499999999999998</v>
      </c>
      <c r="DD61">
        <v>6.9000000000000006E-2</v>
      </c>
    </row>
    <row r="62" spans="1:111" hidden="1">
      <c r="A62" t="str">
        <f t="shared" si="1"/>
        <v>200/A-005-H/094-P-11/00</v>
      </c>
      <c r="C62" t="s">
        <v>594</v>
      </c>
      <c r="D62" t="s">
        <v>6937</v>
      </c>
      <c r="E62" t="s">
        <v>7148</v>
      </c>
      <c r="F62" t="s">
        <v>6931</v>
      </c>
      <c r="G62" t="s">
        <v>1008</v>
      </c>
      <c r="H62">
        <v>10857</v>
      </c>
      <c r="I62" t="s">
        <v>638</v>
      </c>
      <c r="J62" t="s">
        <v>1002</v>
      </c>
      <c r="K62" t="s">
        <v>924</v>
      </c>
      <c r="L62" t="s">
        <v>7071</v>
      </c>
      <c r="M62" t="s">
        <v>823</v>
      </c>
      <c r="N62" t="s">
        <v>694</v>
      </c>
      <c r="O62" t="s">
        <v>694</v>
      </c>
      <c r="P62" t="s">
        <v>694</v>
      </c>
      <c r="R62" t="s">
        <v>1006</v>
      </c>
      <c r="S62" t="s">
        <v>592</v>
      </c>
      <c r="T62" t="s">
        <v>157</v>
      </c>
      <c r="U62" t="s">
        <v>614</v>
      </c>
      <c r="X62">
        <v>24000</v>
      </c>
      <c r="Z62">
        <v>23090</v>
      </c>
      <c r="AB62">
        <v>7.6</v>
      </c>
      <c r="AD62">
        <v>1.0169999999999999</v>
      </c>
      <c r="AF62">
        <v>1.3360000000000001</v>
      </c>
      <c r="AH62">
        <v>0.28899999999999998</v>
      </c>
      <c r="AK62">
        <v>34600</v>
      </c>
      <c r="AL62">
        <v>3500</v>
      </c>
      <c r="AM62">
        <v>150</v>
      </c>
      <c r="AN62">
        <v>8320</v>
      </c>
      <c r="AP62">
        <v>362</v>
      </c>
      <c r="AQ62">
        <v>15.1</v>
      </c>
      <c r="AS62">
        <v>0.4</v>
      </c>
      <c r="AT62">
        <v>1000</v>
      </c>
      <c r="AV62">
        <v>50</v>
      </c>
      <c r="AW62">
        <v>235</v>
      </c>
      <c r="AY62">
        <v>19.2</v>
      </c>
      <c r="AZ62">
        <v>2.2000000000000002</v>
      </c>
      <c r="BB62" t="s">
        <v>6933</v>
      </c>
      <c r="BC62">
        <v>113</v>
      </c>
      <c r="BE62">
        <v>2.6</v>
      </c>
      <c r="BF62">
        <v>4.55</v>
      </c>
      <c r="BH62">
        <v>0.16</v>
      </c>
      <c r="BO62">
        <v>14610</v>
      </c>
      <c r="BQ62">
        <v>412</v>
      </c>
      <c r="BX62">
        <v>180</v>
      </c>
      <c r="BZ62">
        <v>3</v>
      </c>
      <c r="CA62" t="s">
        <v>6942</v>
      </c>
      <c r="CC62" t="s">
        <v>6933</v>
      </c>
      <c r="CD62" t="s">
        <v>6934</v>
      </c>
      <c r="CF62" t="s">
        <v>6933</v>
      </c>
      <c r="CG62" t="s">
        <v>6934</v>
      </c>
      <c r="CI62" t="s">
        <v>6933</v>
      </c>
      <c r="CJ62" t="s">
        <v>6943</v>
      </c>
      <c r="CM62" t="s">
        <v>7149</v>
      </c>
      <c r="CN62" t="s">
        <v>157</v>
      </c>
      <c r="CO62" t="s">
        <v>1010</v>
      </c>
      <c r="CQ62" t="s">
        <v>826</v>
      </c>
      <c r="CR62" t="s">
        <v>826</v>
      </c>
      <c r="CS62" t="s">
        <v>826</v>
      </c>
      <c r="CT62" t="s">
        <v>826</v>
      </c>
      <c r="CU62" t="s">
        <v>826</v>
      </c>
      <c r="CV62" t="s">
        <v>826</v>
      </c>
      <c r="CW62" t="s">
        <v>780</v>
      </c>
      <c r="CX62" t="s">
        <v>780</v>
      </c>
      <c r="CY62" t="s">
        <v>780</v>
      </c>
      <c r="CZ62">
        <v>464.5</v>
      </c>
      <c r="DA62">
        <v>460.1</v>
      </c>
      <c r="DB62" t="s">
        <v>1005</v>
      </c>
    </row>
    <row r="63" spans="1:111" hidden="1">
      <c r="A63" t="str">
        <f t="shared" si="1"/>
        <v>200/A-001-K/094-P-06/02</v>
      </c>
      <c r="C63" t="s">
        <v>594</v>
      </c>
      <c r="D63" t="s">
        <v>6937</v>
      </c>
      <c r="E63" t="s">
        <v>7150</v>
      </c>
      <c r="F63" t="s">
        <v>6931</v>
      </c>
      <c r="G63" t="s">
        <v>954</v>
      </c>
      <c r="H63">
        <v>13462</v>
      </c>
      <c r="I63" t="s">
        <v>654</v>
      </c>
      <c r="J63" t="s">
        <v>923</v>
      </c>
      <c r="K63" t="s">
        <v>939</v>
      </c>
      <c r="L63" t="s">
        <v>6962</v>
      </c>
      <c r="M63" t="s">
        <v>823</v>
      </c>
      <c r="N63" t="s">
        <v>694</v>
      </c>
      <c r="O63" t="s">
        <v>694</v>
      </c>
      <c r="P63" t="s">
        <v>694</v>
      </c>
      <c r="R63" t="s">
        <v>952</v>
      </c>
      <c r="S63" t="s">
        <v>592</v>
      </c>
      <c r="T63" t="s">
        <v>831</v>
      </c>
      <c r="U63" t="s">
        <v>920</v>
      </c>
      <c r="X63">
        <v>33000</v>
      </c>
      <c r="Z63">
        <v>27530</v>
      </c>
      <c r="AB63">
        <v>7.5</v>
      </c>
      <c r="AD63">
        <v>1.024</v>
      </c>
      <c r="AF63">
        <v>1.3360000000000001</v>
      </c>
      <c r="AH63">
        <v>0.25600000000000001</v>
      </c>
      <c r="AK63">
        <v>39100</v>
      </c>
      <c r="AL63">
        <v>1500</v>
      </c>
      <c r="AM63">
        <v>2800</v>
      </c>
      <c r="AN63">
        <v>13500</v>
      </c>
      <c r="AP63">
        <v>588</v>
      </c>
      <c r="AQ63">
        <v>114</v>
      </c>
      <c r="AS63">
        <v>2.9</v>
      </c>
      <c r="AT63">
        <v>251</v>
      </c>
      <c r="AV63">
        <v>12.6</v>
      </c>
      <c r="AW63">
        <v>219</v>
      </c>
      <c r="AY63">
        <v>17.899999999999999</v>
      </c>
      <c r="AZ63">
        <v>449</v>
      </c>
      <c r="BB63">
        <v>6.5</v>
      </c>
      <c r="BC63">
        <v>54.2</v>
      </c>
      <c r="BE63">
        <v>1.2</v>
      </c>
      <c r="BF63">
        <v>0.44</v>
      </c>
      <c r="BH63">
        <v>0.02</v>
      </c>
      <c r="BO63">
        <v>17160</v>
      </c>
      <c r="BQ63">
        <v>483</v>
      </c>
      <c r="BX63">
        <v>3400</v>
      </c>
      <c r="BZ63">
        <v>56.3</v>
      </c>
      <c r="CA63" t="s">
        <v>6942</v>
      </c>
      <c r="CC63" t="s">
        <v>6933</v>
      </c>
      <c r="CD63" t="s">
        <v>6934</v>
      </c>
      <c r="CF63" t="s">
        <v>6933</v>
      </c>
      <c r="CG63" t="s">
        <v>6934</v>
      </c>
      <c r="CI63" t="s">
        <v>6933</v>
      </c>
      <c r="CJ63" t="s">
        <v>6943</v>
      </c>
      <c r="CM63" t="s">
        <v>7151</v>
      </c>
      <c r="CO63" t="s">
        <v>956</v>
      </c>
      <c r="CQ63">
        <v>501</v>
      </c>
      <c r="CR63">
        <v>507.5</v>
      </c>
      <c r="CS63">
        <v>501</v>
      </c>
      <c r="CT63">
        <v>507.5</v>
      </c>
      <c r="CZ63">
        <v>592.20000000000005</v>
      </c>
      <c r="DA63">
        <v>587.29999999999995</v>
      </c>
      <c r="DB63" t="s">
        <v>927</v>
      </c>
    </row>
    <row r="64" spans="1:111" hidden="1">
      <c r="C64" t="s">
        <v>594</v>
      </c>
      <c r="D64" t="s">
        <v>6929</v>
      </c>
      <c r="E64" t="s">
        <v>7152</v>
      </c>
      <c r="F64" t="s">
        <v>6931</v>
      </c>
      <c r="G64" t="s">
        <v>4093</v>
      </c>
      <c r="H64">
        <v>8255</v>
      </c>
      <c r="I64" t="s">
        <v>3184</v>
      </c>
      <c r="J64" t="s">
        <v>5986</v>
      </c>
      <c r="K64" t="s">
        <v>7153</v>
      </c>
      <c r="L64" t="s">
        <v>7154</v>
      </c>
      <c r="M64" t="s">
        <v>823</v>
      </c>
      <c r="N64" t="s">
        <v>694</v>
      </c>
      <c r="O64" t="s">
        <v>694</v>
      </c>
      <c r="P64" t="s">
        <v>694</v>
      </c>
      <c r="Q64" t="s">
        <v>7155</v>
      </c>
      <c r="R64" t="s">
        <v>4091</v>
      </c>
      <c r="S64" t="s">
        <v>592</v>
      </c>
      <c r="T64" t="s">
        <v>6129</v>
      </c>
      <c r="U64" t="s">
        <v>614</v>
      </c>
      <c r="X64">
        <v>2300</v>
      </c>
      <c r="Z64">
        <v>2300</v>
      </c>
      <c r="AB64">
        <v>8.2799999999999994</v>
      </c>
      <c r="AC64">
        <v>22.9</v>
      </c>
      <c r="AD64">
        <v>1.0009999999999999</v>
      </c>
      <c r="AF64">
        <v>1.333</v>
      </c>
      <c r="AH64">
        <v>2.15</v>
      </c>
      <c r="AK64">
        <v>4660</v>
      </c>
      <c r="AL64">
        <v>64</v>
      </c>
      <c r="AM64">
        <v>150</v>
      </c>
      <c r="AN64">
        <v>856</v>
      </c>
      <c r="AP64">
        <v>37.299999999999997</v>
      </c>
      <c r="AQ64">
        <v>4.9000000000000004</v>
      </c>
      <c r="AS64">
        <v>0.1</v>
      </c>
      <c r="AT64">
        <v>15.9</v>
      </c>
      <c r="AV64">
        <v>0.8</v>
      </c>
      <c r="AW64">
        <v>6</v>
      </c>
      <c r="AY64">
        <v>0.5</v>
      </c>
      <c r="AZ64">
        <v>10.4</v>
      </c>
      <c r="BB64">
        <v>0.2</v>
      </c>
      <c r="BC64">
        <v>2.56</v>
      </c>
      <c r="BE64" t="s">
        <v>6933</v>
      </c>
      <c r="BF64">
        <v>0.56000000000000005</v>
      </c>
      <c r="BH64">
        <v>0.02</v>
      </c>
      <c r="BO64">
        <v>1275</v>
      </c>
      <c r="BQ64">
        <v>35.9</v>
      </c>
      <c r="BX64">
        <v>190</v>
      </c>
      <c r="BZ64">
        <v>3</v>
      </c>
      <c r="CA64">
        <v>0.4</v>
      </c>
      <c r="CC64" t="s">
        <v>6933</v>
      </c>
      <c r="CD64" t="s">
        <v>6934</v>
      </c>
      <c r="CF64" t="s">
        <v>6933</v>
      </c>
      <c r="CG64" t="s">
        <v>6934</v>
      </c>
      <c r="CI64" t="s">
        <v>6933</v>
      </c>
      <c r="CJ64" t="s">
        <v>6943</v>
      </c>
      <c r="CM64" t="s">
        <v>7156</v>
      </c>
      <c r="CO64" t="s">
        <v>876</v>
      </c>
      <c r="CZ64">
        <v>726.4</v>
      </c>
      <c r="DA64">
        <v>722.2</v>
      </c>
      <c r="DB64" t="s">
        <v>7157</v>
      </c>
      <c r="DG64">
        <v>1</v>
      </c>
    </row>
    <row r="65" spans="2:108" hidden="1">
      <c r="B65">
        <v>52570</v>
      </c>
      <c r="C65" t="s">
        <v>594</v>
      </c>
      <c r="D65" t="s">
        <v>6929</v>
      </c>
      <c r="E65" t="s">
        <v>7158</v>
      </c>
      <c r="F65" t="s">
        <v>6931</v>
      </c>
      <c r="G65" t="s">
        <v>3861</v>
      </c>
      <c r="H65">
        <v>15269</v>
      </c>
      <c r="I65" t="s">
        <v>3810</v>
      </c>
      <c r="J65" t="s">
        <v>3764</v>
      </c>
      <c r="K65" t="s">
        <v>3754</v>
      </c>
      <c r="L65" t="s">
        <v>7159</v>
      </c>
      <c r="M65" t="s">
        <v>7160</v>
      </c>
      <c r="N65" t="s">
        <v>694</v>
      </c>
      <c r="O65" t="s">
        <v>694</v>
      </c>
      <c r="P65" t="s">
        <v>694</v>
      </c>
      <c r="R65" t="s">
        <v>3859</v>
      </c>
      <c r="S65" t="s">
        <v>592</v>
      </c>
      <c r="T65" t="s">
        <v>3811</v>
      </c>
      <c r="U65" t="s">
        <v>3163</v>
      </c>
      <c r="X65">
        <v>44000</v>
      </c>
      <c r="Z65">
        <v>42160</v>
      </c>
      <c r="AB65">
        <v>7.5</v>
      </c>
      <c r="AD65">
        <v>1.032</v>
      </c>
      <c r="AF65">
        <v>1.3380000000000001</v>
      </c>
      <c r="AH65">
        <v>0.13</v>
      </c>
      <c r="AK65">
        <v>77000</v>
      </c>
      <c r="AL65">
        <v>1100</v>
      </c>
      <c r="AM65">
        <v>2400</v>
      </c>
      <c r="AN65">
        <v>17700</v>
      </c>
      <c r="AP65">
        <v>772</v>
      </c>
      <c r="AQ65">
        <v>368</v>
      </c>
      <c r="AS65">
        <v>9.4</v>
      </c>
      <c r="AT65">
        <v>231</v>
      </c>
      <c r="AV65">
        <v>11.5</v>
      </c>
      <c r="AW65">
        <v>123</v>
      </c>
      <c r="AY65">
        <v>10.1</v>
      </c>
      <c r="AZ65">
        <v>0.65</v>
      </c>
      <c r="BB65" t="s">
        <v>6933</v>
      </c>
      <c r="BC65">
        <v>81.900000000000006</v>
      </c>
      <c r="BE65">
        <v>1.9</v>
      </c>
      <c r="BF65">
        <v>0.11</v>
      </c>
      <c r="BH65" t="s">
        <v>608</v>
      </c>
      <c r="BO65">
        <v>23940</v>
      </c>
      <c r="BQ65">
        <v>674</v>
      </c>
      <c r="BX65">
        <v>2900</v>
      </c>
      <c r="BZ65">
        <v>47.3</v>
      </c>
      <c r="CA65">
        <v>427</v>
      </c>
      <c r="CC65">
        <v>8.9</v>
      </c>
      <c r="CD65" t="s">
        <v>6934</v>
      </c>
      <c r="CF65" t="s">
        <v>6933</v>
      </c>
      <c r="CG65" t="s">
        <v>6934</v>
      </c>
      <c r="CI65" t="s">
        <v>6933</v>
      </c>
      <c r="CJ65" t="s">
        <v>6943</v>
      </c>
      <c r="CM65" t="s">
        <v>7161</v>
      </c>
      <c r="CO65" t="s">
        <v>3864</v>
      </c>
      <c r="CQ65">
        <v>1286.5</v>
      </c>
      <c r="CR65">
        <v>1292.5</v>
      </c>
      <c r="CS65">
        <v>1273</v>
      </c>
      <c r="CT65">
        <v>1277.5</v>
      </c>
      <c r="CU65">
        <v>1273</v>
      </c>
      <c r="CV65">
        <v>1277.5</v>
      </c>
      <c r="CZ65">
        <v>719.3</v>
      </c>
      <c r="DA65">
        <v>715.1</v>
      </c>
      <c r="DB65" t="s">
        <v>3815</v>
      </c>
    </row>
    <row r="66" spans="2:108" hidden="1">
      <c r="C66" t="s">
        <v>594</v>
      </c>
      <c r="D66" t="s">
        <v>6929</v>
      </c>
      <c r="E66" t="s">
        <v>7162</v>
      </c>
      <c r="F66" t="s">
        <v>6931</v>
      </c>
      <c r="G66" t="s">
        <v>917</v>
      </c>
      <c r="I66" t="s">
        <v>874</v>
      </c>
      <c r="J66" t="s">
        <v>669</v>
      </c>
      <c r="K66" t="s">
        <v>670</v>
      </c>
      <c r="L66" t="s">
        <v>6932</v>
      </c>
      <c r="M66" t="s">
        <v>1074</v>
      </c>
      <c r="N66" t="s">
        <v>694</v>
      </c>
      <c r="O66" t="s">
        <v>694</v>
      </c>
      <c r="P66" t="s">
        <v>694</v>
      </c>
      <c r="R66" t="s">
        <v>1639</v>
      </c>
      <c r="S66" t="s">
        <v>592</v>
      </c>
      <c r="U66" t="s">
        <v>665</v>
      </c>
      <c r="X66">
        <v>15000</v>
      </c>
      <c r="Z66">
        <v>18690</v>
      </c>
      <c r="AB66">
        <v>8.2200000000000006</v>
      </c>
      <c r="AD66">
        <v>1.01</v>
      </c>
      <c r="AF66">
        <v>1.335</v>
      </c>
      <c r="AH66">
        <v>0.36</v>
      </c>
      <c r="AK66">
        <v>28000</v>
      </c>
      <c r="AL66">
        <v>190</v>
      </c>
      <c r="AM66">
        <v>1300</v>
      </c>
      <c r="AN66">
        <v>5570</v>
      </c>
      <c r="AP66">
        <v>242</v>
      </c>
      <c r="AQ66">
        <v>96.6</v>
      </c>
      <c r="AS66">
        <v>2.5</v>
      </c>
      <c r="AT66">
        <v>20.399999999999999</v>
      </c>
      <c r="AV66">
        <v>1</v>
      </c>
      <c r="AW66">
        <v>33.1</v>
      </c>
      <c r="AY66">
        <v>2.7</v>
      </c>
      <c r="AZ66">
        <v>37.6</v>
      </c>
      <c r="BB66">
        <v>0.5</v>
      </c>
      <c r="BC66">
        <v>13.2</v>
      </c>
      <c r="BE66">
        <v>0.3</v>
      </c>
      <c r="BF66">
        <v>0.47</v>
      </c>
      <c r="BH66">
        <v>0.02</v>
      </c>
      <c r="BO66">
        <v>8484</v>
      </c>
      <c r="BQ66">
        <v>239</v>
      </c>
      <c r="BX66">
        <v>1600</v>
      </c>
      <c r="BZ66">
        <v>26.3</v>
      </c>
      <c r="CA66" t="s">
        <v>6942</v>
      </c>
      <c r="CC66" t="s">
        <v>6933</v>
      </c>
      <c r="CD66" t="s">
        <v>6934</v>
      </c>
      <c r="CF66" t="s">
        <v>6933</v>
      </c>
      <c r="CG66" t="s">
        <v>6934</v>
      </c>
      <c r="CI66" t="s">
        <v>6933</v>
      </c>
      <c r="CJ66" t="s">
        <v>6943</v>
      </c>
      <c r="CM66" t="s">
        <v>7163</v>
      </c>
      <c r="CO66" t="s">
        <v>919</v>
      </c>
      <c r="DB66" t="s">
        <v>676</v>
      </c>
    </row>
    <row r="67" spans="2:108" hidden="1">
      <c r="C67" t="s">
        <v>594</v>
      </c>
      <c r="D67" t="s">
        <v>6929</v>
      </c>
      <c r="E67" t="s">
        <v>7164</v>
      </c>
      <c r="F67" t="s">
        <v>6931</v>
      </c>
      <c r="G67" t="s">
        <v>680</v>
      </c>
      <c r="I67" t="s">
        <v>681</v>
      </c>
      <c r="J67" t="s">
        <v>682</v>
      </c>
      <c r="K67" t="s">
        <v>683</v>
      </c>
      <c r="L67" t="s">
        <v>7165</v>
      </c>
      <c r="M67" t="s">
        <v>7166</v>
      </c>
      <c r="N67" t="s">
        <v>694</v>
      </c>
      <c r="O67" t="s">
        <v>694</v>
      </c>
      <c r="P67" t="s">
        <v>694</v>
      </c>
      <c r="R67" t="s">
        <v>678</v>
      </c>
      <c r="S67" t="s">
        <v>592</v>
      </c>
      <c r="U67" t="s">
        <v>665</v>
      </c>
      <c r="X67">
        <v>9200</v>
      </c>
      <c r="Z67">
        <v>10260</v>
      </c>
      <c r="AB67">
        <v>7.65</v>
      </c>
      <c r="AD67">
        <v>1.006</v>
      </c>
      <c r="AF67">
        <v>1.337</v>
      </c>
      <c r="AH67">
        <v>0.89</v>
      </c>
      <c r="AK67">
        <v>11200</v>
      </c>
      <c r="AL67">
        <v>160</v>
      </c>
      <c r="AM67">
        <v>1700</v>
      </c>
      <c r="AN67">
        <v>3690</v>
      </c>
      <c r="AP67">
        <v>160</v>
      </c>
      <c r="AQ67">
        <v>16.3</v>
      </c>
      <c r="AS67">
        <v>0.4</v>
      </c>
      <c r="AT67">
        <v>25.9</v>
      </c>
      <c r="AV67">
        <v>1.3</v>
      </c>
      <c r="AW67">
        <v>22.6</v>
      </c>
      <c r="AY67">
        <v>1.9</v>
      </c>
      <c r="AZ67">
        <v>18.7</v>
      </c>
      <c r="BB67">
        <v>0.3</v>
      </c>
      <c r="BC67">
        <v>6.83</v>
      </c>
      <c r="BE67">
        <v>0.2</v>
      </c>
      <c r="BF67">
        <v>0.09</v>
      </c>
      <c r="BH67" t="s">
        <v>608</v>
      </c>
      <c r="BO67">
        <v>4418</v>
      </c>
      <c r="BQ67">
        <v>125</v>
      </c>
      <c r="BX67">
        <v>2100</v>
      </c>
      <c r="BZ67">
        <v>33.700000000000003</v>
      </c>
      <c r="CA67" t="s">
        <v>6942</v>
      </c>
      <c r="CC67" t="s">
        <v>6933</v>
      </c>
      <c r="CD67" t="s">
        <v>6934</v>
      </c>
      <c r="CF67" t="s">
        <v>6933</v>
      </c>
      <c r="CG67" t="s">
        <v>6934</v>
      </c>
      <c r="CI67" t="s">
        <v>6933</v>
      </c>
      <c r="CJ67" t="s">
        <v>6943</v>
      </c>
      <c r="CM67" t="s">
        <v>7167</v>
      </c>
      <c r="CO67" t="s">
        <v>685</v>
      </c>
      <c r="DB67" t="s">
        <v>686</v>
      </c>
    </row>
    <row r="68" spans="2:108" hidden="1">
      <c r="C68" t="s">
        <v>594</v>
      </c>
      <c r="D68" t="s">
        <v>6937</v>
      </c>
      <c r="E68" t="s">
        <v>7168</v>
      </c>
      <c r="F68" t="s">
        <v>6931</v>
      </c>
      <c r="G68" t="s">
        <v>598</v>
      </c>
      <c r="I68" t="s">
        <v>599</v>
      </c>
      <c r="J68" t="s">
        <v>2183</v>
      </c>
      <c r="K68" t="s">
        <v>2192</v>
      </c>
      <c r="L68" t="s">
        <v>7169</v>
      </c>
      <c r="M68" t="s">
        <v>2208</v>
      </c>
      <c r="N68" t="s">
        <v>694</v>
      </c>
      <c r="O68" t="s">
        <v>694</v>
      </c>
      <c r="P68" t="s">
        <v>694</v>
      </c>
      <c r="R68" t="s">
        <v>2190</v>
      </c>
      <c r="S68" t="s">
        <v>592</v>
      </c>
      <c r="T68" t="s">
        <v>831</v>
      </c>
      <c r="U68" t="s">
        <v>816</v>
      </c>
      <c r="X68">
        <v>90000</v>
      </c>
      <c r="Z68">
        <v>95900</v>
      </c>
      <c r="AB68">
        <v>2.8</v>
      </c>
      <c r="AD68">
        <v>1.069</v>
      </c>
      <c r="AF68">
        <v>1.35</v>
      </c>
      <c r="AH68">
        <v>0.08</v>
      </c>
      <c r="AK68">
        <v>133000</v>
      </c>
      <c r="AL68">
        <v>66000</v>
      </c>
      <c r="AM68" t="s">
        <v>6934</v>
      </c>
      <c r="AN68">
        <v>7560</v>
      </c>
      <c r="AP68">
        <v>329</v>
      </c>
      <c r="AQ68">
        <v>70.8</v>
      </c>
      <c r="AS68">
        <v>1.8</v>
      </c>
      <c r="AT68">
        <v>25600</v>
      </c>
      <c r="AV68">
        <v>1280</v>
      </c>
      <c r="AW68">
        <v>421</v>
      </c>
      <c r="AY68">
        <v>34.5</v>
      </c>
      <c r="AZ68">
        <v>208</v>
      </c>
      <c r="BB68">
        <v>3</v>
      </c>
      <c r="BC68">
        <v>60.6</v>
      </c>
      <c r="BE68">
        <v>1.4</v>
      </c>
      <c r="BF68">
        <v>299</v>
      </c>
      <c r="BH68">
        <v>10.7</v>
      </c>
      <c r="BO68">
        <v>56090</v>
      </c>
      <c r="BQ68">
        <v>1580</v>
      </c>
      <c r="BX68" t="s">
        <v>6934</v>
      </c>
      <c r="BZ68" t="s">
        <v>6933</v>
      </c>
      <c r="CA68" t="s">
        <v>6942</v>
      </c>
      <c r="CC68" t="s">
        <v>6933</v>
      </c>
      <c r="CD68" t="s">
        <v>6934</v>
      </c>
      <c r="CF68" t="s">
        <v>6933</v>
      </c>
      <c r="CG68" t="s">
        <v>6934</v>
      </c>
      <c r="CI68" t="s">
        <v>6933</v>
      </c>
      <c r="CJ68" t="s">
        <v>6943</v>
      </c>
      <c r="CM68" t="s">
        <v>7170</v>
      </c>
      <c r="CO68" t="s">
        <v>2195</v>
      </c>
      <c r="CQ68">
        <v>524</v>
      </c>
      <c r="CR68">
        <v>525.70000000000005</v>
      </c>
      <c r="CS68">
        <v>524</v>
      </c>
      <c r="CT68">
        <v>525.70000000000005</v>
      </c>
      <c r="CZ68">
        <v>623.5</v>
      </c>
      <c r="DA68">
        <v>620.5</v>
      </c>
      <c r="DB68" t="s">
        <v>2189</v>
      </c>
    </row>
    <row r="69" spans="2:108" hidden="1">
      <c r="C69" t="s">
        <v>594</v>
      </c>
      <c r="D69" t="s">
        <v>6937</v>
      </c>
      <c r="E69" t="s">
        <v>7171</v>
      </c>
      <c r="F69" t="s">
        <v>6931</v>
      </c>
      <c r="G69" t="s">
        <v>598</v>
      </c>
      <c r="H69">
        <v>20217</v>
      </c>
      <c r="I69" t="s">
        <v>638</v>
      </c>
      <c r="J69" t="s">
        <v>2183</v>
      </c>
      <c r="K69" t="s">
        <v>2048</v>
      </c>
      <c r="L69" t="s">
        <v>7169</v>
      </c>
      <c r="M69" t="s">
        <v>2186</v>
      </c>
      <c r="N69" t="s">
        <v>694</v>
      </c>
      <c r="O69" t="s">
        <v>694</v>
      </c>
      <c r="P69" t="s">
        <v>694</v>
      </c>
      <c r="R69" t="s">
        <v>2181</v>
      </c>
      <c r="S69" t="s">
        <v>592</v>
      </c>
      <c r="T69" t="s">
        <v>831</v>
      </c>
      <c r="U69" t="s">
        <v>816</v>
      </c>
      <c r="X69">
        <v>43000</v>
      </c>
      <c r="Z69">
        <v>46570</v>
      </c>
      <c r="AB69">
        <v>7.1</v>
      </c>
      <c r="AD69">
        <v>1.032</v>
      </c>
      <c r="AF69">
        <v>1.3380000000000001</v>
      </c>
      <c r="AH69">
        <v>0.13</v>
      </c>
      <c r="AK69">
        <v>74300</v>
      </c>
      <c r="AL69">
        <v>18000</v>
      </c>
      <c r="AM69">
        <v>1900</v>
      </c>
      <c r="AN69">
        <v>8770</v>
      </c>
      <c r="AP69">
        <v>381</v>
      </c>
      <c r="AQ69">
        <v>78.3</v>
      </c>
      <c r="AS69">
        <v>2</v>
      </c>
      <c r="AT69">
        <v>6580</v>
      </c>
      <c r="AV69">
        <v>328</v>
      </c>
      <c r="AW69">
        <v>389</v>
      </c>
      <c r="AY69">
        <v>31.9</v>
      </c>
      <c r="AZ69">
        <v>371</v>
      </c>
      <c r="BB69">
        <v>5.4</v>
      </c>
      <c r="BC69">
        <v>48.3</v>
      </c>
      <c r="BE69">
        <v>1.1000000000000001</v>
      </c>
      <c r="BF69">
        <v>83</v>
      </c>
      <c r="BH69">
        <v>2.97</v>
      </c>
      <c r="BO69">
        <v>26400</v>
      </c>
      <c r="BQ69">
        <v>744</v>
      </c>
      <c r="BX69">
        <v>2300</v>
      </c>
      <c r="BZ69">
        <v>37.4</v>
      </c>
      <c r="CA69" t="s">
        <v>6942</v>
      </c>
      <c r="CC69" t="s">
        <v>6933</v>
      </c>
      <c r="CD69" t="s">
        <v>6934</v>
      </c>
      <c r="CF69" t="s">
        <v>6933</v>
      </c>
      <c r="CG69" t="s">
        <v>6934</v>
      </c>
      <c r="CI69" t="s">
        <v>6933</v>
      </c>
      <c r="CJ69" t="s">
        <v>6943</v>
      </c>
      <c r="CM69" t="s">
        <v>7172</v>
      </c>
      <c r="CO69" t="s">
        <v>2188</v>
      </c>
      <c r="CQ69">
        <v>535</v>
      </c>
      <c r="CR69">
        <v>557.70000000000005</v>
      </c>
      <c r="CS69">
        <v>535</v>
      </c>
      <c r="CT69">
        <v>557.70000000000005</v>
      </c>
      <c r="CZ69">
        <v>654.6</v>
      </c>
      <c r="DA69">
        <v>651</v>
      </c>
      <c r="DB69" t="s">
        <v>2189</v>
      </c>
    </row>
    <row r="70" spans="2:108" hidden="1">
      <c r="C70" t="s">
        <v>594</v>
      </c>
      <c r="D70" t="s">
        <v>6937</v>
      </c>
      <c r="E70" t="s">
        <v>7173</v>
      </c>
      <c r="F70" t="s">
        <v>6931</v>
      </c>
      <c r="G70" t="s">
        <v>598</v>
      </c>
      <c r="I70" t="s">
        <v>617</v>
      </c>
      <c r="J70" t="s">
        <v>960</v>
      </c>
      <c r="K70" t="s">
        <v>984</v>
      </c>
      <c r="L70" t="s">
        <v>7174</v>
      </c>
      <c r="M70" t="s">
        <v>963</v>
      </c>
      <c r="N70" t="s">
        <v>694</v>
      </c>
      <c r="O70" t="s">
        <v>694</v>
      </c>
      <c r="P70" t="s">
        <v>694</v>
      </c>
      <c r="R70" t="s">
        <v>982</v>
      </c>
      <c r="S70" t="s">
        <v>592</v>
      </c>
      <c r="T70" t="s">
        <v>831</v>
      </c>
      <c r="U70" t="s">
        <v>614</v>
      </c>
      <c r="X70">
        <v>36000</v>
      </c>
      <c r="Z70">
        <v>34750</v>
      </c>
      <c r="AB70">
        <v>7.5</v>
      </c>
      <c r="AD70">
        <v>1.026</v>
      </c>
      <c r="AF70">
        <v>1.337</v>
      </c>
      <c r="AH70">
        <v>0.20300000000000001</v>
      </c>
      <c r="AK70">
        <v>49200</v>
      </c>
      <c r="AL70">
        <v>2700</v>
      </c>
      <c r="AM70">
        <v>2600</v>
      </c>
      <c r="AN70">
        <v>12600</v>
      </c>
      <c r="AP70">
        <v>547</v>
      </c>
      <c r="AQ70">
        <v>115</v>
      </c>
      <c r="AS70">
        <v>2.9</v>
      </c>
      <c r="AT70">
        <v>390</v>
      </c>
      <c r="AV70">
        <v>19.5</v>
      </c>
      <c r="AW70">
        <v>426</v>
      </c>
      <c r="AY70">
        <v>34.9</v>
      </c>
      <c r="AZ70">
        <v>92.8</v>
      </c>
      <c r="BB70">
        <v>1.4</v>
      </c>
      <c r="BC70">
        <v>69.400000000000006</v>
      </c>
      <c r="BE70">
        <v>1.6</v>
      </c>
      <c r="BF70">
        <v>0.46</v>
      </c>
      <c r="BH70">
        <v>0.02</v>
      </c>
      <c r="BO70">
        <v>20810</v>
      </c>
      <c r="BQ70">
        <v>586</v>
      </c>
      <c r="BX70">
        <v>3200</v>
      </c>
      <c r="BZ70">
        <v>52.2</v>
      </c>
      <c r="CA70" t="s">
        <v>6942</v>
      </c>
      <c r="CC70" t="s">
        <v>6933</v>
      </c>
      <c r="CD70" t="s">
        <v>6934</v>
      </c>
      <c r="CF70" t="s">
        <v>6933</v>
      </c>
      <c r="CG70" t="s">
        <v>6934</v>
      </c>
      <c r="CI70" t="s">
        <v>6933</v>
      </c>
      <c r="CJ70" t="s">
        <v>6943</v>
      </c>
      <c r="CM70" t="s">
        <v>7175</v>
      </c>
      <c r="CO70" t="s">
        <v>986</v>
      </c>
      <c r="CW70" t="s">
        <v>780</v>
      </c>
      <c r="CX70" t="s">
        <v>780</v>
      </c>
      <c r="CY70" t="s">
        <v>780</v>
      </c>
      <c r="CZ70" t="s">
        <v>780</v>
      </c>
      <c r="DB70" t="s">
        <v>966</v>
      </c>
    </row>
    <row r="71" spans="2:108" hidden="1">
      <c r="C71" t="s">
        <v>594</v>
      </c>
      <c r="D71" t="s">
        <v>6937</v>
      </c>
      <c r="E71" t="s">
        <v>7176</v>
      </c>
      <c r="F71" t="s">
        <v>6931</v>
      </c>
      <c r="G71" t="s">
        <v>598</v>
      </c>
      <c r="I71" t="s">
        <v>617</v>
      </c>
      <c r="J71" t="s">
        <v>960</v>
      </c>
      <c r="K71" t="s">
        <v>975</v>
      </c>
      <c r="L71" t="s">
        <v>7174</v>
      </c>
      <c r="M71" t="s">
        <v>963</v>
      </c>
      <c r="N71" t="s">
        <v>694</v>
      </c>
      <c r="O71" t="s">
        <v>694</v>
      </c>
      <c r="P71" t="s">
        <v>694</v>
      </c>
      <c r="R71" t="s">
        <v>973</v>
      </c>
      <c r="S71" t="s">
        <v>592</v>
      </c>
      <c r="T71" t="s">
        <v>831</v>
      </c>
      <c r="U71" t="s">
        <v>614</v>
      </c>
      <c r="X71">
        <v>30000</v>
      </c>
      <c r="Z71">
        <v>29420</v>
      </c>
      <c r="AB71">
        <v>7.4</v>
      </c>
      <c r="AD71">
        <v>1.022</v>
      </c>
      <c r="AF71">
        <v>1.3360000000000001</v>
      </c>
      <c r="AH71">
        <v>0.24199999999999999</v>
      </c>
      <c r="AK71">
        <v>41300</v>
      </c>
      <c r="AL71">
        <v>1700</v>
      </c>
      <c r="AM71">
        <v>3300</v>
      </c>
      <c r="AN71">
        <v>11300</v>
      </c>
      <c r="AP71">
        <v>493</v>
      </c>
      <c r="AQ71">
        <v>50.3</v>
      </c>
      <c r="AS71">
        <v>1.3</v>
      </c>
      <c r="AT71">
        <v>238</v>
      </c>
      <c r="AV71">
        <v>11.9</v>
      </c>
      <c r="AW71">
        <v>276</v>
      </c>
      <c r="AY71">
        <v>22.6</v>
      </c>
      <c r="AZ71">
        <v>381</v>
      </c>
      <c r="BB71">
        <v>5.5</v>
      </c>
      <c r="BC71">
        <v>57.4</v>
      </c>
      <c r="BE71">
        <v>1.3</v>
      </c>
      <c r="BF71">
        <v>0.8</v>
      </c>
      <c r="BH71">
        <v>0.03</v>
      </c>
      <c r="BO71">
        <v>16360</v>
      </c>
      <c r="BQ71">
        <v>461</v>
      </c>
      <c r="BX71">
        <v>4100</v>
      </c>
      <c r="BZ71">
        <v>66.900000000000006</v>
      </c>
      <c r="CA71" t="s">
        <v>6942</v>
      </c>
      <c r="CC71" t="s">
        <v>6933</v>
      </c>
      <c r="CD71" t="s">
        <v>6934</v>
      </c>
      <c r="CF71" t="s">
        <v>6933</v>
      </c>
      <c r="CG71" t="s">
        <v>6934</v>
      </c>
      <c r="CI71" t="s">
        <v>6933</v>
      </c>
      <c r="CJ71" t="s">
        <v>6943</v>
      </c>
      <c r="CM71" t="s">
        <v>7177</v>
      </c>
      <c r="CO71" t="s">
        <v>977</v>
      </c>
      <c r="CW71" t="s">
        <v>780</v>
      </c>
      <c r="CX71" t="s">
        <v>780</v>
      </c>
      <c r="CY71" t="s">
        <v>780</v>
      </c>
      <c r="DB71" t="s">
        <v>966</v>
      </c>
    </row>
    <row r="72" spans="2:108" hidden="1">
      <c r="C72" t="s">
        <v>594</v>
      </c>
      <c r="D72" t="s">
        <v>6937</v>
      </c>
      <c r="E72" t="s">
        <v>7178</v>
      </c>
      <c r="F72" t="s">
        <v>6931</v>
      </c>
      <c r="G72" t="s">
        <v>598</v>
      </c>
      <c r="H72">
        <v>14529</v>
      </c>
      <c r="I72" t="s">
        <v>654</v>
      </c>
      <c r="J72" t="s">
        <v>923</v>
      </c>
      <c r="K72" t="s">
        <v>944</v>
      </c>
      <c r="L72" t="s">
        <v>6962</v>
      </c>
      <c r="M72" t="s">
        <v>823</v>
      </c>
      <c r="N72" t="s">
        <v>694</v>
      </c>
      <c r="O72" t="s">
        <v>694</v>
      </c>
      <c r="P72" t="s">
        <v>694</v>
      </c>
      <c r="R72" t="s">
        <v>942</v>
      </c>
      <c r="S72" t="s">
        <v>592</v>
      </c>
      <c r="T72" t="s">
        <v>831</v>
      </c>
      <c r="U72" t="s">
        <v>920</v>
      </c>
      <c r="X72">
        <v>29000</v>
      </c>
      <c r="Z72">
        <v>28230</v>
      </c>
      <c r="AB72">
        <v>7.6</v>
      </c>
      <c r="AD72">
        <v>1.0209999999999999</v>
      </c>
      <c r="AF72">
        <v>1.3360000000000001</v>
      </c>
      <c r="AH72">
        <v>0.248</v>
      </c>
      <c r="AK72">
        <v>40400</v>
      </c>
      <c r="AL72">
        <v>1700</v>
      </c>
      <c r="AM72">
        <v>3000</v>
      </c>
      <c r="AN72">
        <v>11100</v>
      </c>
      <c r="AP72">
        <v>481</v>
      </c>
      <c r="AQ72">
        <v>68.8</v>
      </c>
      <c r="AS72">
        <v>1.8</v>
      </c>
      <c r="AT72">
        <v>245</v>
      </c>
      <c r="AV72">
        <v>12.2</v>
      </c>
      <c r="AW72">
        <v>259</v>
      </c>
      <c r="AY72">
        <v>21.3</v>
      </c>
      <c r="AZ72">
        <v>520</v>
      </c>
      <c r="BB72">
        <v>7.6</v>
      </c>
      <c r="BC72">
        <v>48.7</v>
      </c>
      <c r="BE72">
        <v>1.1000000000000001</v>
      </c>
      <c r="BF72">
        <v>0.39</v>
      </c>
      <c r="BH72">
        <v>0.01</v>
      </c>
      <c r="BO72">
        <v>15660</v>
      </c>
      <c r="BQ72">
        <v>441</v>
      </c>
      <c r="BX72">
        <v>3700</v>
      </c>
      <c r="BZ72">
        <v>60.4</v>
      </c>
      <c r="CA72" t="s">
        <v>6942</v>
      </c>
      <c r="CC72" t="s">
        <v>6933</v>
      </c>
      <c r="CD72" t="s">
        <v>6934</v>
      </c>
      <c r="CF72" t="s">
        <v>6933</v>
      </c>
      <c r="CG72" t="s">
        <v>6934</v>
      </c>
      <c r="CI72" t="s">
        <v>6933</v>
      </c>
      <c r="CJ72" t="s">
        <v>6943</v>
      </c>
      <c r="CM72" t="s">
        <v>7179</v>
      </c>
      <c r="CO72" t="s">
        <v>946</v>
      </c>
      <c r="CQ72">
        <v>490</v>
      </c>
      <c r="CR72">
        <v>492</v>
      </c>
      <c r="CS72">
        <v>490</v>
      </c>
      <c r="CT72">
        <v>492</v>
      </c>
      <c r="CZ72">
        <v>577.70000000000005</v>
      </c>
      <c r="DA72">
        <v>573.29999999999995</v>
      </c>
      <c r="DB72" t="s">
        <v>927</v>
      </c>
    </row>
    <row r="73" spans="2:108" hidden="1">
      <c r="C73" t="s">
        <v>594</v>
      </c>
      <c r="D73" t="s">
        <v>6937</v>
      </c>
      <c r="E73" t="s">
        <v>7180</v>
      </c>
      <c r="F73" t="s">
        <v>6931</v>
      </c>
      <c r="G73" t="s">
        <v>598</v>
      </c>
      <c r="I73" t="s">
        <v>617</v>
      </c>
      <c r="J73" t="s">
        <v>960</v>
      </c>
      <c r="K73" t="s">
        <v>949</v>
      </c>
      <c r="L73" t="s">
        <v>7174</v>
      </c>
      <c r="M73" t="s">
        <v>963</v>
      </c>
      <c r="N73" t="s">
        <v>694</v>
      </c>
      <c r="O73" t="s">
        <v>694</v>
      </c>
      <c r="P73" t="s">
        <v>694</v>
      </c>
      <c r="R73" t="s">
        <v>987</v>
      </c>
      <c r="S73" t="s">
        <v>592</v>
      </c>
      <c r="T73" t="s">
        <v>831</v>
      </c>
      <c r="U73" t="s">
        <v>614</v>
      </c>
      <c r="X73">
        <v>27000</v>
      </c>
      <c r="Z73">
        <v>27970</v>
      </c>
      <c r="AB73">
        <v>7.6</v>
      </c>
      <c r="AD73">
        <v>1.02</v>
      </c>
      <c r="AF73">
        <v>1.3360000000000001</v>
      </c>
      <c r="AH73">
        <v>0.253</v>
      </c>
      <c r="AK73">
        <v>39500</v>
      </c>
      <c r="AL73">
        <v>1300</v>
      </c>
      <c r="AM73">
        <v>3100</v>
      </c>
      <c r="AN73">
        <v>10100</v>
      </c>
      <c r="AP73">
        <v>441</v>
      </c>
      <c r="AQ73">
        <v>92.9</v>
      </c>
      <c r="AS73">
        <v>2.4</v>
      </c>
      <c r="AT73">
        <v>206</v>
      </c>
      <c r="AV73">
        <v>10.3</v>
      </c>
      <c r="AW73">
        <v>196</v>
      </c>
      <c r="AY73">
        <v>16.100000000000001</v>
      </c>
      <c r="AZ73">
        <v>642</v>
      </c>
      <c r="BB73">
        <v>9.4</v>
      </c>
      <c r="BC73">
        <v>49.3</v>
      </c>
      <c r="BE73">
        <v>1.1000000000000001</v>
      </c>
      <c r="BF73">
        <v>0.33</v>
      </c>
      <c r="BH73">
        <v>0.01</v>
      </c>
      <c r="BO73">
        <v>14890</v>
      </c>
      <c r="BQ73">
        <v>419</v>
      </c>
      <c r="BX73">
        <v>3800</v>
      </c>
      <c r="BZ73">
        <v>62.2</v>
      </c>
      <c r="CA73" t="s">
        <v>6942</v>
      </c>
      <c r="CC73" t="s">
        <v>6933</v>
      </c>
      <c r="CD73" t="s">
        <v>6934</v>
      </c>
      <c r="CF73" t="s">
        <v>6933</v>
      </c>
      <c r="CG73" t="s">
        <v>6934</v>
      </c>
      <c r="CI73" t="s">
        <v>6933</v>
      </c>
      <c r="CJ73" t="s">
        <v>6943</v>
      </c>
      <c r="CM73" t="s">
        <v>7181</v>
      </c>
      <c r="CO73" t="s">
        <v>990</v>
      </c>
      <c r="CW73" t="s">
        <v>780</v>
      </c>
      <c r="CX73" t="s">
        <v>780</v>
      </c>
      <c r="CY73" t="s">
        <v>780</v>
      </c>
      <c r="DB73" t="s">
        <v>966</v>
      </c>
    </row>
    <row r="74" spans="2:108" hidden="1">
      <c r="C74" t="s">
        <v>594</v>
      </c>
      <c r="D74" t="s">
        <v>6937</v>
      </c>
      <c r="E74" t="s">
        <v>7182</v>
      </c>
      <c r="F74" t="s">
        <v>6931</v>
      </c>
      <c r="G74" t="s">
        <v>598</v>
      </c>
      <c r="I74" t="s">
        <v>617</v>
      </c>
      <c r="J74" t="s">
        <v>960</v>
      </c>
      <c r="K74" t="s">
        <v>949</v>
      </c>
      <c r="L74" t="s">
        <v>7183</v>
      </c>
      <c r="M74" t="s">
        <v>963</v>
      </c>
      <c r="N74" t="s">
        <v>694</v>
      </c>
      <c r="O74" t="s">
        <v>694</v>
      </c>
      <c r="P74" t="s">
        <v>694</v>
      </c>
      <c r="R74" t="s">
        <v>991</v>
      </c>
      <c r="S74" t="s">
        <v>592</v>
      </c>
      <c r="T74" t="s">
        <v>831</v>
      </c>
      <c r="U74" t="s">
        <v>614</v>
      </c>
      <c r="X74">
        <v>32000</v>
      </c>
      <c r="Z74">
        <v>32710</v>
      </c>
      <c r="AB74">
        <v>7.6</v>
      </c>
      <c r="AD74">
        <v>1.0229999999999999</v>
      </c>
      <c r="AF74">
        <v>1.337</v>
      </c>
      <c r="AH74">
        <v>0.219</v>
      </c>
      <c r="AK74">
        <v>45700</v>
      </c>
      <c r="AL74">
        <v>2500</v>
      </c>
      <c r="AM74">
        <v>4100</v>
      </c>
      <c r="AN74">
        <v>12100</v>
      </c>
      <c r="AP74">
        <v>526</v>
      </c>
      <c r="AQ74">
        <v>63.3</v>
      </c>
      <c r="AS74">
        <v>1.6</v>
      </c>
      <c r="AT74">
        <v>268</v>
      </c>
      <c r="AV74">
        <v>13.4</v>
      </c>
      <c r="AW74">
        <v>435</v>
      </c>
      <c r="AY74">
        <v>35.6</v>
      </c>
      <c r="AZ74">
        <v>510</v>
      </c>
      <c r="BB74">
        <v>7.4</v>
      </c>
      <c r="BC74">
        <v>60.2</v>
      </c>
      <c r="BE74">
        <v>1.4</v>
      </c>
      <c r="BF74">
        <v>0.7</v>
      </c>
      <c r="BH74">
        <v>0.03</v>
      </c>
      <c r="BO74">
        <v>16370</v>
      </c>
      <c r="BQ74">
        <v>461</v>
      </c>
      <c r="BX74">
        <v>5000</v>
      </c>
      <c r="BZ74">
        <v>81.5</v>
      </c>
      <c r="CA74" t="s">
        <v>6942</v>
      </c>
      <c r="CC74" t="s">
        <v>6933</v>
      </c>
      <c r="CD74" t="s">
        <v>6934</v>
      </c>
      <c r="CF74" t="s">
        <v>6933</v>
      </c>
      <c r="CG74" t="s">
        <v>6934</v>
      </c>
      <c r="CI74" t="s">
        <v>6933</v>
      </c>
      <c r="CJ74" t="s">
        <v>6943</v>
      </c>
      <c r="CM74" t="s">
        <v>7184</v>
      </c>
      <c r="CO74" t="s">
        <v>994</v>
      </c>
      <c r="CQ74" t="s">
        <v>779</v>
      </c>
      <c r="CW74" t="s">
        <v>780</v>
      </c>
      <c r="CX74" t="s">
        <v>780</v>
      </c>
      <c r="CY74" t="s">
        <v>780</v>
      </c>
      <c r="CZ74" t="s">
        <v>780</v>
      </c>
      <c r="DA74" t="s">
        <v>780</v>
      </c>
      <c r="DB74" t="s">
        <v>966</v>
      </c>
    </row>
    <row r="75" spans="2:108" hidden="1">
      <c r="C75" t="s">
        <v>594</v>
      </c>
      <c r="D75" t="s">
        <v>6937</v>
      </c>
      <c r="E75" t="s">
        <v>7185</v>
      </c>
      <c r="F75" t="s">
        <v>6931</v>
      </c>
      <c r="G75" t="s">
        <v>598</v>
      </c>
      <c r="I75" t="s">
        <v>617</v>
      </c>
      <c r="J75" t="s">
        <v>960</v>
      </c>
      <c r="K75" t="s">
        <v>939</v>
      </c>
      <c r="L75" t="s">
        <v>7183</v>
      </c>
      <c r="M75" t="s">
        <v>963</v>
      </c>
      <c r="N75" t="s">
        <v>694</v>
      </c>
      <c r="O75" t="s">
        <v>694</v>
      </c>
      <c r="P75" t="s">
        <v>694</v>
      </c>
      <c r="R75" t="s">
        <v>995</v>
      </c>
      <c r="S75" t="s">
        <v>592</v>
      </c>
      <c r="T75" t="s">
        <v>831</v>
      </c>
      <c r="U75" t="s">
        <v>614</v>
      </c>
      <c r="X75">
        <v>22000</v>
      </c>
      <c r="Z75">
        <v>22290</v>
      </c>
      <c r="AB75">
        <v>7.5</v>
      </c>
      <c r="AD75">
        <v>1.0149999999999999</v>
      </c>
      <c r="AF75">
        <v>1.3360000000000001</v>
      </c>
      <c r="AH75">
        <v>0.30399999999999999</v>
      </c>
      <c r="AK75">
        <v>32900</v>
      </c>
      <c r="AL75">
        <v>1200</v>
      </c>
      <c r="AM75">
        <v>2100</v>
      </c>
      <c r="AN75">
        <v>8060</v>
      </c>
      <c r="AP75">
        <v>350</v>
      </c>
      <c r="AQ75">
        <v>52.4</v>
      </c>
      <c r="AS75">
        <v>1.3</v>
      </c>
      <c r="AT75">
        <v>214</v>
      </c>
      <c r="AV75">
        <v>10.7</v>
      </c>
      <c r="AW75">
        <v>158</v>
      </c>
      <c r="AY75">
        <v>12.9</v>
      </c>
      <c r="AZ75">
        <v>77</v>
      </c>
      <c r="BB75">
        <v>1.1000000000000001</v>
      </c>
      <c r="BC75">
        <v>31.6</v>
      </c>
      <c r="BE75">
        <v>0.7</v>
      </c>
      <c r="BF75">
        <v>0.3</v>
      </c>
      <c r="BH75">
        <v>0.01</v>
      </c>
      <c r="BO75">
        <v>12140</v>
      </c>
      <c r="BQ75">
        <v>342</v>
      </c>
      <c r="BX75">
        <v>2500</v>
      </c>
      <c r="BZ75">
        <v>41.6</v>
      </c>
      <c r="CA75" t="s">
        <v>6942</v>
      </c>
      <c r="CC75" t="s">
        <v>6933</v>
      </c>
      <c r="CD75" t="s">
        <v>6934</v>
      </c>
      <c r="CF75" t="s">
        <v>6933</v>
      </c>
      <c r="CG75" t="s">
        <v>6934</v>
      </c>
      <c r="CI75" t="s">
        <v>6933</v>
      </c>
      <c r="CJ75" t="s">
        <v>6943</v>
      </c>
      <c r="CM75" t="s">
        <v>7186</v>
      </c>
      <c r="CO75" t="s">
        <v>998</v>
      </c>
      <c r="CW75" t="s">
        <v>780</v>
      </c>
      <c r="CX75" t="s">
        <v>780</v>
      </c>
      <c r="CY75" t="s">
        <v>780</v>
      </c>
      <c r="DB75" t="s">
        <v>966</v>
      </c>
    </row>
    <row r="76" spans="2:108" hidden="1">
      <c r="C76" t="s">
        <v>594</v>
      </c>
      <c r="D76" t="s">
        <v>6937</v>
      </c>
      <c r="E76" t="s">
        <v>7187</v>
      </c>
      <c r="F76" t="s">
        <v>6931</v>
      </c>
      <c r="G76" t="s">
        <v>598</v>
      </c>
      <c r="I76" t="s">
        <v>654</v>
      </c>
      <c r="J76" t="s">
        <v>960</v>
      </c>
      <c r="K76" t="s">
        <v>969</v>
      </c>
      <c r="L76" t="s">
        <v>7174</v>
      </c>
      <c r="M76" t="s">
        <v>963</v>
      </c>
      <c r="N76" t="s">
        <v>694</v>
      </c>
      <c r="O76" t="s">
        <v>694</v>
      </c>
      <c r="P76" t="s">
        <v>694</v>
      </c>
      <c r="R76" t="s">
        <v>967</v>
      </c>
      <c r="S76" t="s">
        <v>592</v>
      </c>
      <c r="T76" t="s">
        <v>831</v>
      </c>
      <c r="U76" t="s">
        <v>614</v>
      </c>
      <c r="X76">
        <v>27000</v>
      </c>
      <c r="Z76">
        <v>27700</v>
      </c>
      <c r="AB76">
        <v>7.4</v>
      </c>
      <c r="AD76">
        <v>1.0189999999999999</v>
      </c>
      <c r="AF76">
        <v>1.3360000000000001</v>
      </c>
      <c r="AH76">
        <v>0.27</v>
      </c>
      <c r="AK76">
        <v>37100</v>
      </c>
      <c r="AL76">
        <v>1600</v>
      </c>
      <c r="AM76">
        <v>3100</v>
      </c>
      <c r="AN76">
        <v>9440</v>
      </c>
      <c r="AP76">
        <v>411</v>
      </c>
      <c r="AQ76">
        <v>89.8</v>
      </c>
      <c r="AS76">
        <v>2.2999999999999998</v>
      </c>
      <c r="AT76">
        <v>277</v>
      </c>
      <c r="AV76">
        <v>13.8</v>
      </c>
      <c r="AW76">
        <v>213</v>
      </c>
      <c r="AY76">
        <v>17.399999999999999</v>
      </c>
      <c r="AZ76">
        <v>572</v>
      </c>
      <c r="BB76">
        <v>8.3000000000000007</v>
      </c>
      <c r="BC76">
        <v>49.9</v>
      </c>
      <c r="BE76">
        <v>1.1000000000000001</v>
      </c>
      <c r="BF76">
        <v>0.57999999999999996</v>
      </c>
      <c r="BH76">
        <v>0.02</v>
      </c>
      <c r="BO76">
        <v>14900</v>
      </c>
      <c r="BQ76">
        <v>420</v>
      </c>
      <c r="BX76">
        <v>3800</v>
      </c>
      <c r="BZ76">
        <v>61.7</v>
      </c>
      <c r="CA76" t="s">
        <v>6942</v>
      </c>
      <c r="CC76" t="s">
        <v>6933</v>
      </c>
      <c r="CD76" t="s">
        <v>6934</v>
      </c>
      <c r="CF76" t="s">
        <v>6933</v>
      </c>
      <c r="CG76" t="s">
        <v>6934</v>
      </c>
      <c r="CI76" t="s">
        <v>6933</v>
      </c>
      <c r="CJ76" t="s">
        <v>6943</v>
      </c>
      <c r="CM76" t="s">
        <v>7188</v>
      </c>
      <c r="CO76" t="s">
        <v>972</v>
      </c>
      <c r="CW76" t="s">
        <v>780</v>
      </c>
      <c r="CX76" t="s">
        <v>780</v>
      </c>
      <c r="CY76" t="s">
        <v>780</v>
      </c>
      <c r="DB76" t="s">
        <v>966</v>
      </c>
    </row>
    <row r="77" spans="2:108" hidden="1">
      <c r="C77" t="s">
        <v>594</v>
      </c>
      <c r="D77" t="s">
        <v>6937</v>
      </c>
      <c r="E77" t="s">
        <v>7189</v>
      </c>
      <c r="F77" t="s">
        <v>6931</v>
      </c>
      <c r="G77" t="s">
        <v>598</v>
      </c>
      <c r="H77">
        <v>15453</v>
      </c>
      <c r="I77" t="s">
        <v>654</v>
      </c>
      <c r="J77" t="s">
        <v>923</v>
      </c>
      <c r="K77" t="s">
        <v>935</v>
      </c>
      <c r="L77" t="s">
        <v>6962</v>
      </c>
      <c r="M77" t="s">
        <v>823</v>
      </c>
      <c r="N77" t="s">
        <v>694</v>
      </c>
      <c r="O77" t="s">
        <v>694</v>
      </c>
      <c r="P77" t="s">
        <v>694</v>
      </c>
      <c r="R77" t="s">
        <v>716</v>
      </c>
      <c r="S77" t="s">
        <v>592</v>
      </c>
      <c r="T77" t="s">
        <v>600</v>
      </c>
      <c r="U77" t="s">
        <v>920</v>
      </c>
      <c r="X77">
        <v>9400</v>
      </c>
      <c r="Z77">
        <v>9180</v>
      </c>
      <c r="AB77">
        <v>6.2</v>
      </c>
      <c r="AD77">
        <v>1.006</v>
      </c>
      <c r="AF77">
        <v>1.3340000000000001</v>
      </c>
      <c r="AH77">
        <v>0.66700000000000004</v>
      </c>
      <c r="AK77">
        <v>15000</v>
      </c>
      <c r="AL77">
        <v>2100</v>
      </c>
      <c r="AM77">
        <v>530</v>
      </c>
      <c r="AN77">
        <v>2270</v>
      </c>
      <c r="AP77">
        <v>98.7</v>
      </c>
      <c r="AQ77">
        <v>23.3</v>
      </c>
      <c r="AS77">
        <v>0.6</v>
      </c>
      <c r="AT77">
        <v>433</v>
      </c>
      <c r="AV77">
        <v>21.6</v>
      </c>
      <c r="AW77">
        <v>255</v>
      </c>
      <c r="AY77">
        <v>20.9</v>
      </c>
      <c r="AZ77">
        <v>168</v>
      </c>
      <c r="BB77">
        <v>2.4</v>
      </c>
      <c r="BC77">
        <v>13</v>
      </c>
      <c r="BE77">
        <v>0.3</v>
      </c>
      <c r="BF77">
        <v>441</v>
      </c>
      <c r="BH77">
        <v>15.8</v>
      </c>
      <c r="BO77">
        <v>5690</v>
      </c>
      <c r="BQ77">
        <v>160</v>
      </c>
      <c r="BX77">
        <v>640</v>
      </c>
      <c r="BZ77">
        <v>10.5</v>
      </c>
      <c r="CA77" t="s">
        <v>6942</v>
      </c>
      <c r="CC77" t="s">
        <v>6933</v>
      </c>
      <c r="CD77" t="s">
        <v>6934</v>
      </c>
      <c r="CF77" t="s">
        <v>6933</v>
      </c>
      <c r="CG77" t="s">
        <v>6934</v>
      </c>
      <c r="CI77" t="s">
        <v>6933</v>
      </c>
      <c r="CJ77" t="s">
        <v>6943</v>
      </c>
      <c r="CM77" t="s">
        <v>7190</v>
      </c>
      <c r="CO77" t="s">
        <v>644</v>
      </c>
      <c r="CQ77">
        <v>505.5</v>
      </c>
      <c r="CR77">
        <v>508.5</v>
      </c>
      <c r="CS77">
        <v>505.5</v>
      </c>
      <c r="CT77">
        <v>508.5</v>
      </c>
      <c r="CZ77">
        <v>589</v>
      </c>
      <c r="DA77">
        <v>584.6</v>
      </c>
      <c r="DB77" t="s">
        <v>927</v>
      </c>
    </row>
    <row r="78" spans="2:108" hidden="1">
      <c r="C78" t="s">
        <v>594</v>
      </c>
      <c r="D78" t="s">
        <v>6937</v>
      </c>
      <c r="E78" t="s">
        <v>7191</v>
      </c>
      <c r="F78" t="s">
        <v>6931</v>
      </c>
      <c r="G78" t="s">
        <v>598</v>
      </c>
      <c r="H78">
        <v>13497</v>
      </c>
      <c r="I78" t="s">
        <v>654</v>
      </c>
      <c r="J78" t="s">
        <v>923</v>
      </c>
      <c r="K78" t="s">
        <v>931</v>
      </c>
      <c r="L78" t="s">
        <v>6962</v>
      </c>
      <c r="M78" t="s">
        <v>823</v>
      </c>
      <c r="N78" t="s">
        <v>694</v>
      </c>
      <c r="O78" t="s">
        <v>694</v>
      </c>
      <c r="P78" t="s">
        <v>694</v>
      </c>
      <c r="R78" t="s">
        <v>929</v>
      </c>
      <c r="S78" t="s">
        <v>592</v>
      </c>
      <c r="T78" t="s">
        <v>831</v>
      </c>
      <c r="U78" t="s">
        <v>920</v>
      </c>
      <c r="X78">
        <v>21000</v>
      </c>
      <c r="Z78">
        <v>20930</v>
      </c>
      <c r="AB78">
        <v>7.4</v>
      </c>
      <c r="AD78">
        <v>1.0149999999999999</v>
      </c>
      <c r="AF78">
        <v>1.335</v>
      </c>
      <c r="AH78">
        <v>0.32900000000000001</v>
      </c>
      <c r="AK78">
        <v>30400</v>
      </c>
      <c r="AL78">
        <v>880</v>
      </c>
      <c r="AM78">
        <v>2500</v>
      </c>
      <c r="AN78">
        <v>7690</v>
      </c>
      <c r="AP78">
        <v>335</v>
      </c>
      <c r="AQ78">
        <v>44.1</v>
      </c>
      <c r="AS78">
        <v>1.1000000000000001</v>
      </c>
      <c r="AT78">
        <v>140</v>
      </c>
      <c r="AV78">
        <v>7</v>
      </c>
      <c r="AW78">
        <v>128</v>
      </c>
      <c r="AY78">
        <v>10.5</v>
      </c>
      <c r="AZ78">
        <v>454</v>
      </c>
      <c r="BB78">
        <v>6.6</v>
      </c>
      <c r="BC78">
        <v>32.6</v>
      </c>
      <c r="BE78">
        <v>0.7</v>
      </c>
      <c r="BF78">
        <v>1.53</v>
      </c>
      <c r="BH78">
        <v>0.05</v>
      </c>
      <c r="BO78">
        <v>11850</v>
      </c>
      <c r="BQ78">
        <v>334</v>
      </c>
      <c r="BX78">
        <v>3000</v>
      </c>
      <c r="BZ78">
        <v>49.9</v>
      </c>
      <c r="CA78" t="s">
        <v>6942</v>
      </c>
      <c r="CC78" t="s">
        <v>6933</v>
      </c>
      <c r="CD78" t="s">
        <v>6934</v>
      </c>
      <c r="CF78" t="s">
        <v>6933</v>
      </c>
      <c r="CG78" t="s">
        <v>6934</v>
      </c>
      <c r="CI78" t="s">
        <v>6933</v>
      </c>
      <c r="CJ78" t="s">
        <v>6943</v>
      </c>
      <c r="CM78" t="s">
        <v>7192</v>
      </c>
      <c r="CO78" t="s">
        <v>933</v>
      </c>
      <c r="CQ78">
        <v>455</v>
      </c>
      <c r="CR78">
        <v>462</v>
      </c>
      <c r="CS78">
        <v>455</v>
      </c>
      <c r="CT78">
        <v>462</v>
      </c>
      <c r="CZ78">
        <v>538.20000000000005</v>
      </c>
      <c r="DA78">
        <v>533.79999999999995</v>
      </c>
      <c r="DB78" t="s">
        <v>927</v>
      </c>
    </row>
    <row r="79" spans="2:108" hidden="1">
      <c r="C79" t="s">
        <v>594</v>
      </c>
      <c r="D79" t="s">
        <v>6937</v>
      </c>
      <c r="E79" t="s">
        <v>7193</v>
      </c>
      <c r="F79" t="s">
        <v>6931</v>
      </c>
      <c r="G79" t="s">
        <v>598</v>
      </c>
      <c r="H79">
        <v>13457</v>
      </c>
      <c r="I79" t="s">
        <v>654</v>
      </c>
      <c r="J79" t="s">
        <v>923</v>
      </c>
      <c r="K79" t="s">
        <v>924</v>
      </c>
      <c r="L79" t="s">
        <v>6962</v>
      </c>
      <c r="M79" t="s">
        <v>823</v>
      </c>
      <c r="N79" t="s">
        <v>694</v>
      </c>
      <c r="O79" t="s">
        <v>694</v>
      </c>
      <c r="P79" t="s">
        <v>694</v>
      </c>
      <c r="R79" t="s">
        <v>721</v>
      </c>
      <c r="S79" t="s">
        <v>592</v>
      </c>
      <c r="T79" t="s">
        <v>831</v>
      </c>
      <c r="U79" t="s">
        <v>920</v>
      </c>
      <c r="X79">
        <v>26000</v>
      </c>
      <c r="Z79">
        <v>26420</v>
      </c>
      <c r="AB79">
        <v>7.6</v>
      </c>
      <c r="AD79">
        <v>1.0189999999999999</v>
      </c>
      <c r="AF79">
        <v>1.3360000000000001</v>
      </c>
      <c r="AH79">
        <v>0.28499999999999998</v>
      </c>
      <c r="AK79">
        <v>35100</v>
      </c>
      <c r="AL79">
        <v>1100</v>
      </c>
      <c r="AM79">
        <v>2900</v>
      </c>
      <c r="AN79">
        <v>10100</v>
      </c>
      <c r="AP79">
        <v>441</v>
      </c>
      <c r="AQ79">
        <v>56.3</v>
      </c>
      <c r="AS79">
        <v>1.4</v>
      </c>
      <c r="AT79">
        <v>189</v>
      </c>
      <c r="AV79">
        <v>9.5</v>
      </c>
      <c r="AW79">
        <v>145</v>
      </c>
      <c r="AY79">
        <v>11.9</v>
      </c>
      <c r="AZ79">
        <v>727</v>
      </c>
      <c r="BB79">
        <v>10.6</v>
      </c>
      <c r="BC79">
        <v>51.4</v>
      </c>
      <c r="BE79">
        <v>1.2</v>
      </c>
      <c r="BF79">
        <v>0.2</v>
      </c>
      <c r="BH79" t="s">
        <v>608</v>
      </c>
      <c r="BO79">
        <v>13770</v>
      </c>
      <c r="BQ79">
        <v>388</v>
      </c>
      <c r="BX79">
        <v>3500</v>
      </c>
      <c r="BZ79">
        <v>57.1</v>
      </c>
      <c r="CA79" t="s">
        <v>6942</v>
      </c>
      <c r="CC79" t="s">
        <v>6933</v>
      </c>
      <c r="CD79" t="s">
        <v>6934</v>
      </c>
      <c r="CF79" t="s">
        <v>6933</v>
      </c>
      <c r="CG79" t="s">
        <v>6934</v>
      </c>
      <c r="CI79" t="s">
        <v>6933</v>
      </c>
      <c r="CJ79" t="s">
        <v>6943</v>
      </c>
      <c r="CM79" t="s">
        <v>7194</v>
      </c>
      <c r="CO79" t="s">
        <v>725</v>
      </c>
      <c r="CQ79">
        <v>520.5</v>
      </c>
      <c r="CR79">
        <v>526</v>
      </c>
      <c r="CS79">
        <v>520.5</v>
      </c>
      <c r="CT79">
        <v>526</v>
      </c>
      <c r="CU79" t="s">
        <v>779</v>
      </c>
      <c r="CV79" t="s">
        <v>779</v>
      </c>
      <c r="CZ79">
        <v>590.79999999999995</v>
      </c>
      <c r="DA79">
        <v>586.29999999999995</v>
      </c>
      <c r="DB79" t="s">
        <v>927</v>
      </c>
    </row>
    <row r="80" spans="2:108" hidden="1">
      <c r="C80" t="s">
        <v>594</v>
      </c>
      <c r="D80" t="s">
        <v>6937</v>
      </c>
      <c r="E80" t="s">
        <v>7195</v>
      </c>
      <c r="F80" t="s">
        <v>6931</v>
      </c>
      <c r="G80" t="s">
        <v>598</v>
      </c>
      <c r="I80" t="s">
        <v>617</v>
      </c>
      <c r="J80" t="s">
        <v>7196</v>
      </c>
      <c r="K80" t="s">
        <v>7197</v>
      </c>
      <c r="L80" t="s">
        <v>7198</v>
      </c>
      <c r="M80" t="s">
        <v>7199</v>
      </c>
      <c r="N80" t="s">
        <v>694</v>
      </c>
      <c r="O80" t="s">
        <v>694</v>
      </c>
      <c r="P80" t="s">
        <v>694</v>
      </c>
      <c r="R80" t="s">
        <v>7200</v>
      </c>
      <c r="S80" t="s">
        <v>592</v>
      </c>
      <c r="U80" t="s">
        <v>614</v>
      </c>
      <c r="X80">
        <v>26000</v>
      </c>
      <c r="Z80">
        <v>26090</v>
      </c>
      <c r="AB80">
        <v>7.8</v>
      </c>
      <c r="AD80">
        <v>1.018</v>
      </c>
      <c r="AF80">
        <v>1.3360000000000001</v>
      </c>
      <c r="AH80">
        <v>0.32500000000000001</v>
      </c>
      <c r="AK80">
        <v>30800</v>
      </c>
      <c r="AL80">
        <v>1300</v>
      </c>
      <c r="AM80">
        <v>3200</v>
      </c>
      <c r="AN80">
        <v>9930</v>
      </c>
      <c r="AP80">
        <v>432</v>
      </c>
      <c r="AQ80">
        <v>59.4</v>
      </c>
      <c r="AS80">
        <v>1.5</v>
      </c>
      <c r="AT80">
        <v>157</v>
      </c>
      <c r="AV80">
        <v>7.9</v>
      </c>
      <c r="AW80">
        <v>219</v>
      </c>
      <c r="AY80">
        <v>18</v>
      </c>
      <c r="AZ80">
        <v>410</v>
      </c>
      <c r="BB80">
        <v>6</v>
      </c>
      <c r="BC80">
        <v>45.4</v>
      </c>
      <c r="BE80">
        <v>1</v>
      </c>
      <c r="BF80">
        <v>0.53</v>
      </c>
      <c r="BH80">
        <v>0.02</v>
      </c>
      <c r="BO80">
        <v>13500</v>
      </c>
      <c r="BQ80">
        <v>380</v>
      </c>
      <c r="BX80">
        <v>3900</v>
      </c>
      <c r="BZ80">
        <v>64</v>
      </c>
      <c r="CA80" t="s">
        <v>6942</v>
      </c>
      <c r="CC80" t="s">
        <v>6933</v>
      </c>
      <c r="CD80" t="s">
        <v>6934</v>
      </c>
      <c r="CF80" t="s">
        <v>6933</v>
      </c>
      <c r="CG80" t="s">
        <v>6934</v>
      </c>
      <c r="CI80" t="s">
        <v>6933</v>
      </c>
      <c r="CJ80" t="s">
        <v>6943</v>
      </c>
      <c r="CM80" t="s">
        <v>7201</v>
      </c>
      <c r="CO80" t="s">
        <v>624</v>
      </c>
      <c r="DB80" t="s">
        <v>6946</v>
      </c>
      <c r="DC80">
        <v>4.8</v>
      </c>
      <c r="DD80">
        <v>0.32400000000000001</v>
      </c>
    </row>
    <row r="81" spans="3:108" hidden="1">
      <c r="C81" t="s">
        <v>594</v>
      </c>
      <c r="D81" t="s">
        <v>6937</v>
      </c>
      <c r="E81" t="s">
        <v>7202</v>
      </c>
      <c r="F81" t="s">
        <v>6931</v>
      </c>
      <c r="G81" t="s">
        <v>598</v>
      </c>
      <c r="I81" t="s">
        <v>617</v>
      </c>
      <c r="J81" t="s">
        <v>7196</v>
      </c>
      <c r="K81" t="s">
        <v>7197</v>
      </c>
      <c r="L81" t="s">
        <v>7198</v>
      </c>
      <c r="M81" t="s">
        <v>7203</v>
      </c>
      <c r="N81" t="s">
        <v>694</v>
      </c>
      <c r="O81" t="s">
        <v>694</v>
      </c>
      <c r="P81" t="s">
        <v>694</v>
      </c>
      <c r="R81" t="s">
        <v>7200</v>
      </c>
      <c r="S81" t="s">
        <v>592</v>
      </c>
      <c r="U81" t="s">
        <v>614</v>
      </c>
      <c r="X81">
        <v>3600</v>
      </c>
      <c r="Z81">
        <v>4070</v>
      </c>
      <c r="AB81">
        <v>7.9</v>
      </c>
      <c r="AD81">
        <v>1.002</v>
      </c>
      <c r="AF81">
        <v>1.333</v>
      </c>
      <c r="AH81">
        <v>2.0099999999999998</v>
      </c>
      <c r="AK81">
        <v>4980</v>
      </c>
      <c r="AL81">
        <v>1200</v>
      </c>
      <c r="AM81">
        <v>430</v>
      </c>
      <c r="AN81">
        <v>864</v>
      </c>
      <c r="AP81">
        <v>37.6</v>
      </c>
      <c r="AQ81">
        <v>8</v>
      </c>
      <c r="AS81">
        <v>0.2</v>
      </c>
      <c r="AT81">
        <v>331</v>
      </c>
      <c r="AV81">
        <v>16.5</v>
      </c>
      <c r="AW81">
        <v>103</v>
      </c>
      <c r="AY81">
        <v>8.4</v>
      </c>
      <c r="AZ81" t="s">
        <v>608</v>
      </c>
      <c r="BB81" t="s">
        <v>6933</v>
      </c>
      <c r="BC81">
        <v>2.1</v>
      </c>
      <c r="BE81" t="s">
        <v>6933</v>
      </c>
      <c r="BF81">
        <v>0.15</v>
      </c>
      <c r="BH81" t="s">
        <v>608</v>
      </c>
      <c r="BO81">
        <v>580</v>
      </c>
      <c r="BQ81">
        <v>16.3</v>
      </c>
      <c r="BX81">
        <v>530</v>
      </c>
      <c r="BZ81">
        <v>8.6</v>
      </c>
      <c r="CA81">
        <v>1470</v>
      </c>
      <c r="CC81">
        <v>30.6</v>
      </c>
      <c r="CD81" t="s">
        <v>6934</v>
      </c>
      <c r="CF81" t="s">
        <v>6933</v>
      </c>
      <c r="CG81" t="s">
        <v>6934</v>
      </c>
      <c r="CI81" t="s">
        <v>6933</v>
      </c>
      <c r="CJ81" t="s">
        <v>6943</v>
      </c>
      <c r="CM81" t="s">
        <v>7204</v>
      </c>
      <c r="CO81" t="s">
        <v>624</v>
      </c>
      <c r="DB81" t="s">
        <v>6946</v>
      </c>
      <c r="DC81">
        <v>0.79</v>
      </c>
      <c r="DD81">
        <v>0.32300000000000001</v>
      </c>
    </row>
  </sheetData>
  <autoFilter ref="A1:DH81" xr:uid="{297D3091-CE81-43A0-9141-8AEC5BAD749B}">
    <filterColumn colId="0">
      <filters>
        <filter val="200/C-022-F/094-A-14/00"/>
      </filters>
    </filterColumn>
  </autoFilter>
  <sortState xmlns:xlrd2="http://schemas.microsoft.com/office/spreadsheetml/2017/richdata2" ref="A2:DH81">
    <sortCondition descending="1" ref="A2:A81"/>
    <sortCondition descending="1" ref="K2:K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D0C0A-8FEB-4EDC-A4E8-9693831D11DA}">
  <sheetPr codeName="Sheet9"/>
  <dimension ref="B1:AM21"/>
  <sheetViews>
    <sheetView showGridLines="0" topLeftCell="S1" zoomScale="90" zoomScaleNormal="90" workbookViewId="0">
      <selection activeCell="AL7" sqref="AL7"/>
    </sheetView>
  </sheetViews>
  <sheetFormatPr defaultRowHeight="15"/>
  <cols>
    <col min="4" max="4" width="10.85546875" bestFit="1" customWidth="1"/>
    <col min="8" max="8" width="9.7109375" customWidth="1"/>
    <col min="11" max="11" width="10.85546875" bestFit="1" customWidth="1"/>
    <col min="23" max="23" width="8.28515625" customWidth="1"/>
  </cols>
  <sheetData>
    <row r="1" spans="2:39" ht="15" customHeight="1"/>
    <row r="2" spans="2:39" ht="15" customHeight="1">
      <c r="D2" s="146" t="s">
        <v>217</v>
      </c>
      <c r="E2" s="146"/>
      <c r="F2" s="146"/>
      <c r="G2" s="146"/>
      <c r="H2" s="146"/>
      <c r="K2" s="146" t="s">
        <v>218</v>
      </c>
      <c r="L2" s="146"/>
      <c r="M2" s="146"/>
      <c r="N2" s="146"/>
      <c r="O2" s="146"/>
      <c r="S2" s="146" t="s">
        <v>219</v>
      </c>
      <c r="T2" s="146"/>
      <c r="U2" s="146"/>
      <c r="V2" s="146"/>
      <c r="W2" s="146"/>
      <c r="AA2" s="146" t="s">
        <v>220</v>
      </c>
      <c r="AB2" s="146"/>
      <c r="AC2" s="146"/>
      <c r="AD2" s="146"/>
      <c r="AE2" s="146"/>
      <c r="AI2" s="146" t="s">
        <v>221</v>
      </c>
      <c r="AJ2" s="146"/>
      <c r="AK2" s="146"/>
      <c r="AL2" s="146"/>
      <c r="AM2" s="146"/>
    </row>
    <row r="3" spans="2:39" ht="15" customHeight="1" thickBot="1"/>
    <row r="4" spans="2:39" ht="44.1" customHeight="1">
      <c r="B4" s="144" t="s">
        <v>222</v>
      </c>
      <c r="C4" s="114">
        <v>5</v>
      </c>
      <c r="D4" s="93">
        <f>0</f>
        <v>0</v>
      </c>
      <c r="E4" s="94">
        <v>0</v>
      </c>
      <c r="F4" s="95">
        <v>0</v>
      </c>
      <c r="G4" s="96">
        <v>0</v>
      </c>
      <c r="H4" s="97">
        <v>0</v>
      </c>
      <c r="J4" s="114">
        <v>5</v>
      </c>
      <c r="K4" s="93">
        <f ca="1">COUNTIF('Risk Tool'!$DM$6:$DM$27,"51")</f>
        <v>0</v>
      </c>
      <c r="L4" s="94">
        <f ca="1">COUNTIF('Risk Tool'!$DM$6:$DM$27,"52")</f>
        <v>0</v>
      </c>
      <c r="M4" s="95">
        <f ca="1">COUNTIF('Risk Tool'!$DM$6:$DM$27,"53")</f>
        <v>0</v>
      </c>
      <c r="N4" s="96">
        <f ca="1">COUNTIF('Risk Tool'!$DM$6:$DM$27,"54")</f>
        <v>0</v>
      </c>
      <c r="O4" s="96">
        <f ca="1">COUNTIF('Risk Tool'!$DM$6:$DM$27,"55")</f>
        <v>0</v>
      </c>
      <c r="R4" s="114">
        <v>5</v>
      </c>
      <c r="S4" s="93">
        <v>0</v>
      </c>
      <c r="T4" s="94">
        <v>0</v>
      </c>
      <c r="U4" s="95">
        <v>0</v>
      </c>
      <c r="V4" s="96">
        <v>0</v>
      </c>
      <c r="W4" s="97">
        <v>0</v>
      </c>
      <c r="Z4" s="114">
        <v>5</v>
      </c>
      <c r="AA4" s="93">
        <f ca="1">COUNTIF('Risk Tool'!$DT$6:$DT$27,"51")</f>
        <v>0</v>
      </c>
      <c r="AB4" s="94">
        <f ca="1">COUNTIF('Risk Tool'!$DT$6:$DT$27,"52")</f>
        <v>5</v>
      </c>
      <c r="AC4" s="95">
        <f ca="1">COUNTIF('Risk Tool'!$DT$6:$DT$27,"53")</f>
        <v>7</v>
      </c>
      <c r="AD4" s="96">
        <f ca="1">COUNTIF('Risk Tool'!$DT$6:$DT$27,"54")</f>
        <v>0</v>
      </c>
      <c r="AE4" s="97">
        <f ca="1">COUNTIF('Risk Tool'!$DT$6:$DT$27,"55")</f>
        <v>0</v>
      </c>
      <c r="AH4" s="114">
        <v>5</v>
      </c>
      <c r="AI4" s="93">
        <f ca="1">COUNTIF('Risk Tool'!$DZ$6:$DZ$273,"51")</f>
        <v>0</v>
      </c>
      <c r="AJ4" s="94">
        <f ca="1">COUNTIF('Risk Tool'!$DZ$6:$DZ$273,"52")</f>
        <v>6</v>
      </c>
      <c r="AK4" s="95">
        <f ca="1">COUNTIF('Risk Tool'!$DZ$6:$DZ$273,"53")</f>
        <v>7</v>
      </c>
      <c r="AL4" s="96">
        <f ca="1">COUNTIF('Risk Tool'!$DZ$6:$DZ$273,"54")</f>
        <v>0</v>
      </c>
      <c r="AM4" s="97">
        <f ca="1">COUNTIF('Risk Tool'!$DZ$6:$DZ$273,"55")</f>
        <v>0</v>
      </c>
    </row>
    <row r="5" spans="2:39" ht="44.1" customHeight="1">
      <c r="B5" s="144"/>
      <c r="C5" s="114">
        <v>4</v>
      </c>
      <c r="D5" s="98">
        <v>0</v>
      </c>
      <c r="E5" s="99">
        <v>0</v>
      </c>
      <c r="F5" s="100">
        <v>0</v>
      </c>
      <c r="G5" s="100">
        <v>0</v>
      </c>
      <c r="H5" s="101">
        <v>0</v>
      </c>
      <c r="J5" s="114">
        <v>4</v>
      </c>
      <c r="K5" s="98">
        <f ca="1">COUNTIF('Risk Tool'!$DM$6:$DM$27,"41")</f>
        <v>3</v>
      </c>
      <c r="L5" s="99">
        <f ca="1">COUNTIF('Risk Tool'!$DM$6:$DM$27,"42")</f>
        <v>5</v>
      </c>
      <c r="M5" s="100">
        <f ca="1">COUNTIF('Risk Tool'!$DM$6:$DM$27,"43")</f>
        <v>0</v>
      </c>
      <c r="N5" s="100">
        <f ca="1">COUNTIF('Risk Tool'!$DM$6:$DM$27,"44")</f>
        <v>0</v>
      </c>
      <c r="O5" s="102">
        <f ca="1">COUNTIF('Risk Tool'!$DM$6:$DM$27,"45")</f>
        <v>0</v>
      </c>
      <c r="R5" s="114">
        <v>4</v>
      </c>
      <c r="S5" s="98">
        <v>0</v>
      </c>
      <c r="T5" s="99">
        <v>0</v>
      </c>
      <c r="U5" s="100">
        <v>0</v>
      </c>
      <c r="V5" s="100">
        <v>0</v>
      </c>
      <c r="W5" s="101">
        <v>0</v>
      </c>
      <c r="Z5" s="114">
        <v>4</v>
      </c>
      <c r="AA5" s="98">
        <f ca="1">COUNTIF('Risk Tool'!$DT$6:$DT$27,"41")</f>
        <v>0</v>
      </c>
      <c r="AB5" s="99">
        <f ca="1">COUNTIF('Risk Tool'!$DT$6:$DT$27,"42")</f>
        <v>0</v>
      </c>
      <c r="AC5" s="100">
        <f ca="1">COUNTIF('Risk Tool'!$DT$6:$DT$27,"43")</f>
        <v>0</v>
      </c>
      <c r="AD5" s="100">
        <f ca="1">COUNTIF('Risk Tool'!$DT$6:$DT$27,"44")</f>
        <v>0</v>
      </c>
      <c r="AE5" s="101">
        <f ca="1">COUNTIF('Risk Tool'!$DT$6:$DT$27,"45")</f>
        <v>0</v>
      </c>
      <c r="AH5" s="114">
        <v>4</v>
      </c>
      <c r="AI5" s="98">
        <f ca="1">COUNTIF('Risk Tool'!$DZ$6:$DZ$273,"41")</f>
        <v>0</v>
      </c>
      <c r="AJ5" s="99">
        <f ca="1">COUNTIF('Risk Tool'!$DZ$6:$DZ$273,"42")</f>
        <v>0</v>
      </c>
      <c r="AK5" s="100">
        <f ca="1">COUNTIF('Risk Tool'!$DZ$6:$DZ$273,"43")</f>
        <v>0</v>
      </c>
      <c r="AL5" s="100">
        <f ca="1">COUNTIF('Risk Tool'!$DZ$6:$DZ$273,"44")</f>
        <v>0</v>
      </c>
      <c r="AM5" s="101">
        <f ca="1">COUNTIF('Risk Tool'!$DZ$6:$DZ$273,"45")</f>
        <v>0</v>
      </c>
    </row>
    <row r="6" spans="2:39" ht="44.1" customHeight="1">
      <c r="B6" s="144"/>
      <c r="C6" s="114">
        <v>3</v>
      </c>
      <c r="D6" s="98">
        <v>0</v>
      </c>
      <c r="E6" s="99">
        <v>0</v>
      </c>
      <c r="F6" s="99">
        <v>0</v>
      </c>
      <c r="G6" s="99">
        <v>0</v>
      </c>
      <c r="H6" s="99">
        <v>0</v>
      </c>
      <c r="J6" s="114">
        <v>3</v>
      </c>
      <c r="K6" s="98">
        <f ca="1">COUNTIF('Risk Tool'!$DM$6:$DM$27,"31")</f>
        <v>3</v>
      </c>
      <c r="L6" s="99">
        <f ca="1">COUNTIF('Risk Tool'!$DM$6:$DM$27,"32")</f>
        <v>1</v>
      </c>
      <c r="M6" s="99">
        <f ca="1">COUNTIF('Risk Tool'!$DM$6:$DM$27,"33")</f>
        <v>0</v>
      </c>
      <c r="N6" s="100">
        <f ca="1">COUNTIF('Risk Tool'!$DM$6:$DM$27,"34")</f>
        <v>0</v>
      </c>
      <c r="O6" s="100">
        <f ca="1">COUNTIF('Risk Tool'!$DM$6:$DM$27,"35")</f>
        <v>0</v>
      </c>
      <c r="R6" s="114">
        <v>3</v>
      </c>
      <c r="S6" s="98">
        <v>0</v>
      </c>
      <c r="T6" s="99">
        <v>0</v>
      </c>
      <c r="U6" s="99">
        <v>0</v>
      </c>
      <c r="V6" s="100">
        <v>0</v>
      </c>
      <c r="W6" s="103">
        <v>0</v>
      </c>
      <c r="Z6" s="114">
        <v>3</v>
      </c>
      <c r="AA6" s="98">
        <f ca="1">COUNTIF('Risk Tool'!$DT$6:$DT$27,"31")</f>
        <v>0</v>
      </c>
      <c r="AB6" s="99">
        <f ca="1">COUNTIF('Risk Tool'!$DT$6:$DT$27,"32")</f>
        <v>5</v>
      </c>
      <c r="AC6" s="99">
        <f ca="1">COUNTIF('Risk Tool'!$DT$6:$DT$27,"33")</f>
        <v>1</v>
      </c>
      <c r="AD6" s="100">
        <f ca="1">COUNTIF('Risk Tool'!$DT$6:$DT$27,"34")</f>
        <v>0</v>
      </c>
      <c r="AE6" s="103">
        <f ca="1">COUNTIF('Risk Tool'!$DT$6:$DT$27,"35")</f>
        <v>0</v>
      </c>
      <c r="AH6" s="114">
        <v>3</v>
      </c>
      <c r="AI6" s="98">
        <f ca="1">COUNTIF('Risk Tool'!$DZ$6:$DZ$273,"31")</f>
        <v>0</v>
      </c>
      <c r="AJ6" s="99">
        <f ca="1">COUNTIF('Risk Tool'!$DZ$6:$DZ$273,"32")</f>
        <v>5</v>
      </c>
      <c r="AK6" s="99">
        <f ca="1">COUNTIF('Risk Tool'!$DZ$6:$DZ$273,"33")</f>
        <v>1</v>
      </c>
      <c r="AL6" s="100">
        <f ca="1">COUNTIF('Risk Tool'!$DZ$6:$DZ$273,"34")</f>
        <v>0</v>
      </c>
      <c r="AM6" s="103">
        <f ca="1">COUNTIF('Risk Tool'!$DZ$6:$DZ$273,"35")</f>
        <v>0</v>
      </c>
    </row>
    <row r="7" spans="2:39" ht="44.1" customHeight="1">
      <c r="B7" s="144"/>
      <c r="C7" s="114">
        <v>2</v>
      </c>
      <c r="D7" s="98">
        <v>0</v>
      </c>
      <c r="E7" s="104">
        <v>0</v>
      </c>
      <c r="F7" s="99">
        <v>0</v>
      </c>
      <c r="G7" s="99">
        <v>0</v>
      </c>
      <c r="H7" s="99">
        <v>0</v>
      </c>
      <c r="J7" s="114">
        <v>2</v>
      </c>
      <c r="K7" s="98">
        <f ca="1">COUNTIF('Risk Tool'!$DM$6:$DM$27,"21")</f>
        <v>2</v>
      </c>
      <c r="L7" s="104">
        <f ca="1">COUNTIF('Risk Tool'!$DM$6:$DM$27,"22")</f>
        <v>4</v>
      </c>
      <c r="M7" s="99">
        <f ca="1">COUNTIF('Risk Tool'!$DM$6:$DM$27,"23")</f>
        <v>1</v>
      </c>
      <c r="N7" s="99">
        <f ca="1">COUNTIF('Risk Tool'!$DM$6:$DM$27,"24")</f>
        <v>0</v>
      </c>
      <c r="O7" s="99">
        <f ca="1">COUNTIF('Risk Tool'!$DM$6:$DM$27,"25")</f>
        <v>0</v>
      </c>
      <c r="R7" s="114">
        <v>2</v>
      </c>
      <c r="S7" s="98">
        <v>0</v>
      </c>
      <c r="T7" s="104">
        <v>0</v>
      </c>
      <c r="U7" s="99">
        <v>0</v>
      </c>
      <c r="V7" s="99">
        <v>0</v>
      </c>
      <c r="W7" s="105">
        <v>0</v>
      </c>
      <c r="Z7" s="114">
        <v>2</v>
      </c>
      <c r="AA7" s="98">
        <f ca="1">COUNTIF('Risk Tool'!$DT$6:$DT$273,"21")</f>
        <v>0</v>
      </c>
      <c r="AB7" s="104">
        <f ca="1">COUNTIF('Risk Tool'!$DT$6:$DT$27,"22")</f>
        <v>0</v>
      </c>
      <c r="AC7" s="99">
        <f ca="1">COUNTIF('Risk Tool'!$DT$6:$DT$27,"23")</f>
        <v>0</v>
      </c>
      <c r="AD7" s="99">
        <f ca="1">COUNTIF('Risk Tool'!$DT$6:$DT$27,"24")</f>
        <v>0</v>
      </c>
      <c r="AE7" s="105">
        <f ca="1">COUNTIF('Risk Tool'!$DT$6:$DT$27,"25")</f>
        <v>0</v>
      </c>
      <c r="AH7" s="114">
        <v>2</v>
      </c>
      <c r="AI7" s="98">
        <f ca="1">COUNTIF('Risk Tool'!$DZ$6:$DZ$273,"21")</f>
        <v>0</v>
      </c>
      <c r="AJ7" s="104">
        <f ca="1">COUNTIF('Risk Tool'!$DZ$6:$DZ$273,"22")</f>
        <v>0</v>
      </c>
      <c r="AK7" s="99">
        <f ca="1">COUNTIF('Risk Tool'!$DZ$6:$DZ$273,"23")</f>
        <v>0</v>
      </c>
      <c r="AL7" s="99">
        <f ca="1">COUNTIF('Risk Tool'!$DZ$6:$DZ$273,"24")</f>
        <v>0</v>
      </c>
      <c r="AM7" s="105">
        <f ca="1">COUNTIF('Risk Tool'!$DZ$6:$DZ$273,"25")</f>
        <v>0</v>
      </c>
    </row>
    <row r="8" spans="2:39" ht="44.1" customHeight="1" thickBot="1">
      <c r="B8" s="144"/>
      <c r="C8" s="114">
        <v>1</v>
      </c>
      <c r="D8" s="106">
        <v>0</v>
      </c>
      <c r="E8" s="107">
        <v>0</v>
      </c>
      <c r="F8" s="107">
        <v>0</v>
      </c>
      <c r="G8" s="107">
        <v>0</v>
      </c>
      <c r="H8" s="108">
        <v>0</v>
      </c>
      <c r="J8" s="114">
        <v>1</v>
      </c>
      <c r="K8" s="106">
        <f ca="1">COUNTIF('Risk Tool'!$DM$6:$DM$27,"11")</f>
        <v>0</v>
      </c>
      <c r="L8" s="107">
        <f ca="1">COUNTIF('Risk Tool'!$DM$6:$DM$27,"12")</f>
        <v>0</v>
      </c>
      <c r="M8" s="107">
        <f ca="1">COUNTIF('Risk Tool'!$DM$6:$DM$27,"13")</f>
        <v>0</v>
      </c>
      <c r="N8" s="107">
        <f ca="1">COUNTIF('Risk Tool'!$DM$6:$DM$27,"14")</f>
        <v>0</v>
      </c>
      <c r="O8" s="109">
        <f ca="1">COUNTIF('Risk Tool'!$DM$6:$DM$27,"15")</f>
        <v>0</v>
      </c>
      <c r="R8" s="114">
        <v>1</v>
      </c>
      <c r="S8" s="106">
        <v>0</v>
      </c>
      <c r="T8" s="107">
        <v>0</v>
      </c>
      <c r="U8" s="107">
        <v>0</v>
      </c>
      <c r="V8" s="107">
        <v>0</v>
      </c>
      <c r="W8" s="108">
        <v>0</v>
      </c>
      <c r="Z8" s="114">
        <v>1</v>
      </c>
      <c r="AA8" s="106">
        <f ca="1">COUNTIF('Risk Tool'!$DT$6:$DT$27,"11")</f>
        <v>0</v>
      </c>
      <c r="AB8" s="107">
        <f ca="1">COUNTIF('Risk Tool'!$DT$6:$DT$27,"12")</f>
        <v>0</v>
      </c>
      <c r="AC8" s="107">
        <f ca="1">COUNTIF('Risk Tool'!$DT$6:$DT$27,"13")</f>
        <v>0</v>
      </c>
      <c r="AD8" s="107">
        <f ca="1">COUNTIF('Risk Tool'!$DT$6:$DT$27,"14")</f>
        <v>0</v>
      </c>
      <c r="AE8" s="108">
        <f ca="1">COUNTIF('Risk Tool'!$DT$6:$DT$27,"15")</f>
        <v>0</v>
      </c>
      <c r="AH8" s="114">
        <v>1</v>
      </c>
      <c r="AI8" s="106">
        <f ca="1">COUNTIF('Risk Tool'!$DZ$6:$DZ$273,"11")</f>
        <v>0</v>
      </c>
      <c r="AJ8" s="107">
        <f ca="1">COUNTIF('Risk Tool'!$DZ$6:$DZ$273,"12")</f>
        <v>0</v>
      </c>
      <c r="AK8" s="107">
        <f ca="1">COUNTIF('Risk Tool'!$DZ$6:$DZ$273,"13")</f>
        <v>0</v>
      </c>
      <c r="AL8" s="107">
        <f ca="1">COUNTIF('Risk Tool'!$DZ$6:$DZ$273,"14")</f>
        <v>0</v>
      </c>
      <c r="AM8" s="108">
        <f ca="1">COUNTIF('Risk Tool'!$DZ$6:$DZ$273,"15")</f>
        <v>0</v>
      </c>
    </row>
    <row r="9" spans="2:39" ht="44.1" customHeight="1">
      <c r="C9" s="114"/>
      <c r="D9" s="114">
        <v>1</v>
      </c>
      <c r="E9" s="114">
        <v>2</v>
      </c>
      <c r="F9" s="114">
        <v>3</v>
      </c>
      <c r="G9" s="114">
        <v>4</v>
      </c>
      <c r="H9" s="114">
        <v>5</v>
      </c>
      <c r="J9" s="114"/>
      <c r="K9" s="114">
        <v>1</v>
      </c>
      <c r="L9" s="114">
        <v>2</v>
      </c>
      <c r="M9" s="114">
        <v>3</v>
      </c>
      <c r="N9" s="114">
        <v>4</v>
      </c>
      <c r="O9" s="114">
        <v>5</v>
      </c>
      <c r="R9" s="114"/>
      <c r="S9" s="114">
        <v>1</v>
      </c>
      <c r="T9" s="114">
        <v>2</v>
      </c>
      <c r="U9" s="114">
        <v>3</v>
      </c>
      <c r="V9" s="114">
        <v>4</v>
      </c>
      <c r="W9" s="114">
        <v>5</v>
      </c>
      <c r="Z9" s="114"/>
      <c r="AA9" s="114">
        <v>1</v>
      </c>
      <c r="AB9" s="114">
        <v>2</v>
      </c>
      <c r="AC9" s="114">
        <v>3</v>
      </c>
      <c r="AD9" s="114">
        <v>4</v>
      </c>
      <c r="AE9" s="114">
        <v>5</v>
      </c>
      <c r="AH9" s="114"/>
      <c r="AI9" s="114">
        <v>1</v>
      </c>
      <c r="AJ9" s="114">
        <v>2</v>
      </c>
      <c r="AK9" s="114">
        <v>3</v>
      </c>
      <c r="AL9" s="114">
        <v>4</v>
      </c>
      <c r="AM9" s="114">
        <v>5</v>
      </c>
    </row>
    <row r="10" spans="2:39" ht="44.1" customHeight="1">
      <c r="D10" s="145" t="s">
        <v>143</v>
      </c>
      <c r="E10" s="145"/>
      <c r="F10" s="145"/>
      <c r="G10" s="145"/>
      <c r="H10" s="145"/>
      <c r="K10" s="145" t="s">
        <v>143</v>
      </c>
      <c r="L10" s="145"/>
      <c r="M10" s="145"/>
      <c r="N10" s="145"/>
      <c r="O10" s="145"/>
      <c r="S10" s="145" t="s">
        <v>143</v>
      </c>
      <c r="T10" s="145"/>
      <c r="U10" s="145"/>
      <c r="V10" s="145"/>
      <c r="W10" s="145"/>
      <c r="AA10" s="145" t="s">
        <v>143</v>
      </c>
      <c r="AB10" s="145"/>
      <c r="AC10" s="145"/>
      <c r="AD10" s="145"/>
      <c r="AE10" s="145"/>
      <c r="AI10" s="145" t="s">
        <v>143</v>
      </c>
      <c r="AJ10" s="145"/>
      <c r="AK10" s="145"/>
      <c r="AL10" s="145"/>
      <c r="AM10" s="145"/>
    </row>
    <row r="11" spans="2:39" ht="8.25" customHeight="1"/>
    <row r="12" spans="2:39" ht="17.25" customHeight="1">
      <c r="D12" s="146" t="s">
        <v>223</v>
      </c>
      <c r="E12" s="146"/>
      <c r="F12" s="146"/>
      <c r="G12" s="146"/>
      <c r="H12" s="146"/>
      <c r="S12" s="146" t="s">
        <v>224</v>
      </c>
      <c r="T12" s="146"/>
      <c r="U12" s="146"/>
      <c r="V12" s="146"/>
      <c r="W12" s="146"/>
    </row>
    <row r="13" spans="2:39" ht="14.25" customHeight="1" thickBot="1"/>
    <row r="14" spans="2:39" ht="39.950000000000003" customHeight="1">
      <c r="B14" s="144" t="s">
        <v>222</v>
      </c>
      <c r="C14" s="114">
        <v>5</v>
      </c>
      <c r="D14" s="93">
        <v>0</v>
      </c>
      <c r="E14" s="94">
        <v>0</v>
      </c>
      <c r="F14" s="95">
        <v>0</v>
      </c>
      <c r="G14" s="96">
        <v>0</v>
      </c>
      <c r="H14" s="97">
        <v>0</v>
      </c>
      <c r="R14" s="114">
        <v>5</v>
      </c>
      <c r="S14" s="93">
        <v>0</v>
      </c>
      <c r="T14" s="94">
        <v>0</v>
      </c>
      <c r="U14" s="95">
        <v>0</v>
      </c>
      <c r="V14" s="96">
        <v>0</v>
      </c>
      <c r="W14" s="97">
        <v>0</v>
      </c>
    </row>
    <row r="15" spans="2:39" ht="39.950000000000003" customHeight="1">
      <c r="B15" s="144"/>
      <c r="C15" s="114">
        <v>4</v>
      </c>
      <c r="D15" s="98">
        <v>0</v>
      </c>
      <c r="E15" s="99">
        <v>0</v>
      </c>
      <c r="F15" s="100">
        <v>0</v>
      </c>
      <c r="G15" s="100">
        <v>0</v>
      </c>
      <c r="H15" s="101">
        <v>0</v>
      </c>
      <c r="R15" s="114">
        <v>4</v>
      </c>
      <c r="S15" s="98">
        <v>0</v>
      </c>
      <c r="T15" s="99">
        <v>0</v>
      </c>
      <c r="U15" s="100">
        <v>0</v>
      </c>
      <c r="V15" s="100">
        <v>0</v>
      </c>
      <c r="W15" s="101">
        <v>0</v>
      </c>
    </row>
    <row r="16" spans="2:39" ht="39.950000000000003" customHeight="1">
      <c r="B16" s="144"/>
      <c r="C16" s="114">
        <v>3</v>
      </c>
      <c r="D16" s="98">
        <v>0</v>
      </c>
      <c r="E16" s="99">
        <v>0</v>
      </c>
      <c r="F16" s="99">
        <v>0</v>
      </c>
      <c r="G16" s="100">
        <v>0</v>
      </c>
      <c r="H16" s="103">
        <v>0</v>
      </c>
      <c r="R16" s="114">
        <v>3</v>
      </c>
      <c r="S16" s="98">
        <v>0</v>
      </c>
      <c r="T16" s="99">
        <v>0</v>
      </c>
      <c r="U16" s="99">
        <v>0</v>
      </c>
      <c r="V16" s="100">
        <v>0</v>
      </c>
      <c r="W16" s="103">
        <v>0</v>
      </c>
    </row>
    <row r="17" spans="2:23" ht="39.950000000000003" customHeight="1">
      <c r="B17" s="144"/>
      <c r="C17" s="114">
        <v>2</v>
      </c>
      <c r="D17" s="98">
        <v>0</v>
      </c>
      <c r="E17" s="104">
        <v>0</v>
      </c>
      <c r="F17" s="99">
        <v>0</v>
      </c>
      <c r="G17" s="99">
        <v>0</v>
      </c>
      <c r="H17" s="105">
        <v>0</v>
      </c>
      <c r="R17" s="114">
        <v>2</v>
      </c>
      <c r="S17" s="98">
        <v>0</v>
      </c>
      <c r="T17" s="104">
        <v>0</v>
      </c>
      <c r="U17" s="99">
        <v>0</v>
      </c>
      <c r="V17" s="99">
        <v>0</v>
      </c>
      <c r="W17" s="105">
        <v>0</v>
      </c>
    </row>
    <row r="18" spans="2:23" ht="39.950000000000003" customHeight="1" thickBot="1">
      <c r="B18" s="144"/>
      <c r="C18" s="114">
        <v>1</v>
      </c>
      <c r="D18" s="106">
        <v>0</v>
      </c>
      <c r="E18" s="107">
        <v>0</v>
      </c>
      <c r="F18" s="107">
        <v>0</v>
      </c>
      <c r="G18" s="107">
        <v>0</v>
      </c>
      <c r="H18" s="108">
        <v>0</v>
      </c>
      <c r="R18" s="114">
        <v>1</v>
      </c>
      <c r="S18" s="106">
        <v>0</v>
      </c>
      <c r="T18" s="107">
        <v>0</v>
      </c>
      <c r="U18" s="107">
        <v>0</v>
      </c>
      <c r="V18" s="107">
        <v>0</v>
      </c>
      <c r="W18" s="108">
        <v>0</v>
      </c>
    </row>
    <row r="19" spans="2:23" ht="39.950000000000003" customHeight="1">
      <c r="C19" s="114"/>
      <c r="D19" s="114">
        <v>1</v>
      </c>
      <c r="E19" s="114">
        <v>2</v>
      </c>
      <c r="F19" s="114">
        <v>3</v>
      </c>
      <c r="G19" s="114">
        <v>4</v>
      </c>
      <c r="H19" s="114">
        <v>5</v>
      </c>
      <c r="R19" s="114"/>
      <c r="S19" s="114">
        <v>1</v>
      </c>
      <c r="T19" s="114">
        <v>2</v>
      </c>
      <c r="U19" s="114">
        <v>3</v>
      </c>
      <c r="V19" s="114">
        <v>4</v>
      </c>
      <c r="W19" s="114">
        <v>5</v>
      </c>
    </row>
    <row r="20" spans="2:23" ht="39.950000000000003" customHeight="1">
      <c r="D20" s="145" t="s">
        <v>143</v>
      </c>
      <c r="E20" s="145"/>
      <c r="F20" s="145"/>
      <c r="G20" s="145"/>
      <c r="H20" s="145"/>
      <c r="S20" s="145" t="s">
        <v>143</v>
      </c>
      <c r="T20" s="145"/>
      <c r="U20" s="145"/>
      <c r="V20" s="145"/>
      <c r="W20" s="145"/>
    </row>
    <row r="21" spans="2:23" ht="39.950000000000003" customHeight="1"/>
  </sheetData>
  <mergeCells count="16">
    <mergeCell ref="B14:B18"/>
    <mergeCell ref="D20:H20"/>
    <mergeCell ref="S20:W20"/>
    <mergeCell ref="D10:H10"/>
    <mergeCell ref="K10:O10"/>
    <mergeCell ref="S10:W10"/>
    <mergeCell ref="D2:H2"/>
    <mergeCell ref="K2:O2"/>
    <mergeCell ref="S2:W2"/>
    <mergeCell ref="AA2:AE2"/>
    <mergeCell ref="AI2:AM2"/>
    <mergeCell ref="B4:B8"/>
    <mergeCell ref="AA10:AE10"/>
    <mergeCell ref="AI10:AM10"/>
    <mergeCell ref="D12:H12"/>
    <mergeCell ref="S12:W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7FC4C-9A4F-4D9D-8F39-694459D6A565}">
  <dimension ref="A1:N16"/>
  <sheetViews>
    <sheetView topLeftCell="G1" workbookViewId="0">
      <selection activeCell="K1" sqref="K1:K11"/>
    </sheetView>
  </sheetViews>
  <sheetFormatPr defaultRowHeight="15"/>
  <cols>
    <col min="1" max="1" width="31.7109375" bestFit="1" customWidth="1"/>
    <col min="2" max="2" width="14.28515625" bestFit="1" customWidth="1"/>
    <col min="3" max="3" width="23.140625" customWidth="1"/>
    <col min="4" max="4" width="16.5703125" bestFit="1" customWidth="1"/>
    <col min="5" max="5" width="27.7109375" bestFit="1" customWidth="1"/>
    <col min="6" max="6" width="38.85546875" bestFit="1" customWidth="1"/>
    <col min="7" max="7" width="25.28515625" bestFit="1" customWidth="1"/>
    <col min="8" max="8" width="16.140625" bestFit="1" customWidth="1"/>
    <col min="9" max="9" width="23.85546875" bestFit="1" customWidth="1"/>
    <col min="10" max="10" width="20.42578125" bestFit="1" customWidth="1"/>
    <col min="11" max="11" width="32.28515625" bestFit="1" customWidth="1"/>
    <col min="12" max="12" width="20.5703125" bestFit="1" customWidth="1"/>
    <col min="13" max="13" width="30.42578125" bestFit="1" customWidth="1"/>
    <col min="14" max="14" width="29" bestFit="1" customWidth="1"/>
  </cols>
  <sheetData>
    <row r="1" spans="1:14">
      <c r="A1" t="s">
        <v>225</v>
      </c>
      <c r="B1" t="s">
        <v>226</v>
      </c>
      <c r="C1" t="s">
        <v>227</v>
      </c>
      <c r="D1" t="s">
        <v>69</v>
      </c>
      <c r="E1" t="s">
        <v>228</v>
      </c>
      <c r="F1" t="s">
        <v>104</v>
      </c>
      <c r="G1" t="s">
        <v>229</v>
      </c>
      <c r="H1" t="s">
        <v>230</v>
      </c>
      <c r="I1" t="s">
        <v>231</v>
      </c>
      <c r="J1" t="s">
        <v>117</v>
      </c>
      <c r="K1" t="s">
        <v>232</v>
      </c>
      <c r="L1" t="s">
        <v>233</v>
      </c>
      <c r="M1" t="s">
        <v>70</v>
      </c>
      <c r="N1" s="12" t="s">
        <v>115</v>
      </c>
    </row>
    <row r="2" spans="1:14">
      <c r="A2" t="s">
        <v>166</v>
      </c>
      <c r="B2" t="s">
        <v>166</v>
      </c>
      <c r="C2" t="s">
        <v>234</v>
      </c>
      <c r="D2" t="s">
        <v>166</v>
      </c>
      <c r="E2" t="s">
        <v>176</v>
      </c>
      <c r="F2" t="s">
        <v>166</v>
      </c>
      <c r="G2" t="s">
        <v>214</v>
      </c>
      <c r="H2" t="s">
        <v>235</v>
      </c>
      <c r="I2" t="s">
        <v>204</v>
      </c>
      <c r="J2" t="s">
        <v>236</v>
      </c>
      <c r="K2" t="s">
        <v>237</v>
      </c>
      <c r="L2" t="s">
        <v>238</v>
      </c>
      <c r="M2" t="s">
        <v>238</v>
      </c>
      <c r="N2" t="s">
        <v>165</v>
      </c>
    </row>
    <row r="3" spans="1:14">
      <c r="A3" t="s">
        <v>162</v>
      </c>
      <c r="B3" t="s">
        <v>162</v>
      </c>
      <c r="C3" t="s">
        <v>239</v>
      </c>
      <c r="D3" t="s">
        <v>155</v>
      </c>
      <c r="E3" t="s">
        <v>161</v>
      </c>
      <c r="F3" t="s">
        <v>162</v>
      </c>
      <c r="G3" t="s">
        <v>163</v>
      </c>
      <c r="H3" t="s">
        <v>164</v>
      </c>
      <c r="I3" t="s">
        <v>174</v>
      </c>
      <c r="J3" t="s">
        <v>240</v>
      </c>
      <c r="K3" t="s">
        <v>160</v>
      </c>
      <c r="L3" t="s">
        <v>156</v>
      </c>
      <c r="M3" t="s">
        <v>156</v>
      </c>
      <c r="N3" t="s">
        <v>241</v>
      </c>
    </row>
    <row r="4" spans="1:14">
      <c r="A4" t="s">
        <v>152</v>
      </c>
      <c r="B4" t="s">
        <v>152</v>
      </c>
      <c r="C4" t="s">
        <v>153</v>
      </c>
      <c r="D4" t="s">
        <v>152</v>
      </c>
      <c r="E4" t="s">
        <v>196</v>
      </c>
      <c r="G4" t="s">
        <v>197</v>
      </c>
      <c r="H4" t="s">
        <v>242</v>
      </c>
      <c r="I4" t="s">
        <v>159</v>
      </c>
      <c r="J4" t="s">
        <v>243</v>
      </c>
      <c r="K4" t="s">
        <v>244</v>
      </c>
      <c r="L4" t="s">
        <v>245</v>
      </c>
      <c r="M4" t="s">
        <v>246</v>
      </c>
      <c r="N4" t="s">
        <v>247</v>
      </c>
    </row>
    <row r="5" spans="1:14">
      <c r="C5" t="s">
        <v>248</v>
      </c>
      <c r="E5" t="s">
        <v>249</v>
      </c>
      <c r="G5" t="s">
        <v>250</v>
      </c>
      <c r="H5" t="s">
        <v>251</v>
      </c>
      <c r="I5" t="s">
        <v>252</v>
      </c>
      <c r="J5" t="s">
        <v>253</v>
      </c>
      <c r="K5" t="s">
        <v>254</v>
      </c>
      <c r="L5" t="s">
        <v>157</v>
      </c>
      <c r="M5" t="s">
        <v>255</v>
      </c>
      <c r="N5" t="s">
        <v>256</v>
      </c>
    </row>
    <row r="6" spans="1:14">
      <c r="C6" t="s">
        <v>257</v>
      </c>
      <c r="E6" t="s">
        <v>258</v>
      </c>
      <c r="G6" t="s">
        <v>259</v>
      </c>
      <c r="H6" t="s">
        <v>260</v>
      </c>
      <c r="I6" t="s">
        <v>261</v>
      </c>
      <c r="J6" t="s">
        <v>262</v>
      </c>
      <c r="K6" t="s">
        <v>263</v>
      </c>
      <c r="N6" t="s">
        <v>264</v>
      </c>
    </row>
    <row r="7" spans="1:14">
      <c r="J7" t="s">
        <v>265</v>
      </c>
      <c r="K7" t="s">
        <v>266</v>
      </c>
      <c r="N7" t="s">
        <v>267</v>
      </c>
    </row>
    <row r="8" spans="1:14">
      <c r="J8" t="s">
        <v>268</v>
      </c>
      <c r="K8" t="s">
        <v>269</v>
      </c>
    </row>
    <row r="9" spans="1:14">
      <c r="J9" t="s">
        <v>270</v>
      </c>
      <c r="K9" t="s">
        <v>271</v>
      </c>
    </row>
    <row r="10" spans="1:14">
      <c r="J10" t="s">
        <v>272</v>
      </c>
      <c r="K10" t="s">
        <v>273</v>
      </c>
    </row>
    <row r="11" spans="1:14">
      <c r="J11" t="s">
        <v>274</v>
      </c>
      <c r="K11" t="s">
        <v>275</v>
      </c>
    </row>
    <row r="12" spans="1:14">
      <c r="J12" t="s">
        <v>276</v>
      </c>
    </row>
    <row r="13" spans="1:14">
      <c r="J13" t="s">
        <v>277</v>
      </c>
    </row>
    <row r="14" spans="1:14">
      <c r="J14" t="s">
        <v>278</v>
      </c>
    </row>
    <row r="15" spans="1:14">
      <c r="J15" t="s">
        <v>152</v>
      </c>
    </row>
    <row r="16" spans="1:14">
      <c r="J16" t="s">
        <v>279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F0FE4-F951-4F3E-A024-CA057BEAB671}">
  <dimension ref="A1:B68"/>
  <sheetViews>
    <sheetView topLeftCell="A10" zoomScale="70" zoomScaleNormal="70" workbookViewId="0">
      <selection activeCell="A64" sqref="A64"/>
    </sheetView>
  </sheetViews>
  <sheetFormatPr defaultRowHeight="15"/>
  <cols>
    <col min="1" max="1" width="36.7109375" customWidth="1"/>
  </cols>
  <sheetData>
    <row r="1" spans="1:2">
      <c r="A1" s="82" t="s">
        <v>280</v>
      </c>
      <c r="B1">
        <v>12.5</v>
      </c>
    </row>
    <row r="2" spans="1:2">
      <c r="A2" t="s">
        <v>281</v>
      </c>
      <c r="B2">
        <v>0</v>
      </c>
    </row>
    <row r="3" spans="1:2">
      <c r="A3" t="s">
        <v>282</v>
      </c>
      <c r="B3">
        <v>3</v>
      </c>
    </row>
    <row r="4" spans="1:2">
      <c r="A4" t="s">
        <v>283</v>
      </c>
      <c r="B4">
        <v>5</v>
      </c>
    </row>
    <row r="5" spans="1:2">
      <c r="A5" t="s">
        <v>284</v>
      </c>
      <c r="B5">
        <v>7</v>
      </c>
    </row>
    <row r="6" spans="1:2" s="83" customFormat="1">
      <c r="A6" s="83" t="s">
        <v>285</v>
      </c>
      <c r="B6" s="83">
        <v>10</v>
      </c>
    </row>
    <row r="7" spans="1:2">
      <c r="A7" s="84" t="s">
        <v>286</v>
      </c>
      <c r="B7">
        <v>12.5</v>
      </c>
    </row>
    <row r="8" spans="1:2">
      <c r="A8" t="s">
        <v>287</v>
      </c>
      <c r="B8">
        <v>1</v>
      </c>
    </row>
    <row r="9" spans="1:2">
      <c r="A9" t="s">
        <v>288</v>
      </c>
      <c r="B9">
        <v>2</v>
      </c>
    </row>
    <row r="10" spans="1:2">
      <c r="A10" t="s">
        <v>289</v>
      </c>
      <c r="B10">
        <v>4</v>
      </c>
    </row>
    <row r="11" spans="1:2">
      <c r="A11" t="s">
        <v>290</v>
      </c>
      <c r="B11">
        <v>7</v>
      </c>
    </row>
    <row r="12" spans="1:2" s="83" customFormat="1">
      <c r="A12" s="83" t="s">
        <v>291</v>
      </c>
      <c r="B12" s="83">
        <v>10</v>
      </c>
    </row>
    <row r="13" spans="1:2">
      <c r="A13" s="84" t="s">
        <v>292</v>
      </c>
      <c r="B13">
        <v>15</v>
      </c>
    </row>
    <row r="14" spans="1:2">
      <c r="A14" s="12" t="s">
        <v>293</v>
      </c>
      <c r="B14">
        <v>0</v>
      </c>
    </row>
    <row r="15" spans="1:2" ht="30">
      <c r="A15" s="12" t="s">
        <v>294</v>
      </c>
      <c r="B15">
        <v>3</v>
      </c>
    </row>
    <row r="16" spans="1:2" ht="30">
      <c r="A16" s="12" t="s">
        <v>295</v>
      </c>
      <c r="B16">
        <v>5</v>
      </c>
    </row>
    <row r="17" spans="1:2" ht="30">
      <c r="A17" s="12" t="s">
        <v>296</v>
      </c>
      <c r="B17">
        <v>7</v>
      </c>
    </row>
    <row r="18" spans="1:2" s="83" customFormat="1" ht="30">
      <c r="A18" s="85" t="s">
        <v>297</v>
      </c>
      <c r="B18" s="83">
        <v>10</v>
      </c>
    </row>
    <row r="19" spans="1:2">
      <c r="A19" s="82" t="s">
        <v>298</v>
      </c>
      <c r="B19">
        <v>30</v>
      </c>
    </row>
    <row r="20" spans="1:2">
      <c r="A20" t="s">
        <v>299</v>
      </c>
      <c r="B20" s="86">
        <v>1</v>
      </c>
    </row>
    <row r="21" spans="1:2">
      <c r="A21" t="s">
        <v>300</v>
      </c>
      <c r="B21" s="86">
        <v>3</v>
      </c>
    </row>
    <row r="22" spans="1:2">
      <c r="A22" t="s">
        <v>301</v>
      </c>
      <c r="B22" s="86">
        <v>5</v>
      </c>
    </row>
    <row r="23" spans="1:2">
      <c r="A23" t="s">
        <v>302</v>
      </c>
      <c r="B23" s="86">
        <v>7</v>
      </c>
    </row>
    <row r="24" spans="1:2" s="83" customFormat="1">
      <c r="A24" s="83" t="s">
        <v>303</v>
      </c>
      <c r="B24" s="87">
        <v>10</v>
      </c>
    </row>
    <row r="25" spans="1:2">
      <c r="A25" s="84" t="s">
        <v>304</v>
      </c>
      <c r="B25" s="86">
        <v>30</v>
      </c>
    </row>
    <row r="26" spans="1:2">
      <c r="A26" t="s">
        <v>305</v>
      </c>
      <c r="B26" s="86">
        <v>25</v>
      </c>
    </row>
    <row r="27" spans="1:2">
      <c r="A27" t="s">
        <v>306</v>
      </c>
      <c r="B27" s="86">
        <v>25</v>
      </c>
    </row>
    <row r="28" spans="1:2">
      <c r="A28" t="s">
        <v>307</v>
      </c>
      <c r="B28" s="86">
        <v>25</v>
      </c>
    </row>
    <row r="29" spans="1:2">
      <c r="A29" t="s">
        <v>308</v>
      </c>
      <c r="B29" s="86">
        <v>25</v>
      </c>
    </row>
    <row r="30" spans="1:2">
      <c r="A30" t="s">
        <v>237</v>
      </c>
      <c r="B30" s="86">
        <v>2</v>
      </c>
    </row>
    <row r="31" spans="1:2">
      <c r="A31" t="s">
        <v>160</v>
      </c>
      <c r="B31" s="86">
        <v>4</v>
      </c>
    </row>
    <row r="32" spans="1:2">
      <c r="A32" t="s">
        <v>244</v>
      </c>
      <c r="B32" s="86">
        <v>7</v>
      </c>
    </row>
    <row r="33" spans="1:2">
      <c r="A33" t="s">
        <v>254</v>
      </c>
      <c r="B33">
        <v>9</v>
      </c>
    </row>
    <row r="34" spans="1:2">
      <c r="A34" t="s">
        <v>263</v>
      </c>
      <c r="B34">
        <v>10</v>
      </c>
    </row>
    <row r="35" spans="1:2">
      <c r="A35" t="s">
        <v>266</v>
      </c>
      <c r="B35" s="86">
        <v>1</v>
      </c>
    </row>
    <row r="36" spans="1:2">
      <c r="A36" t="s">
        <v>269</v>
      </c>
      <c r="B36" s="86">
        <v>2</v>
      </c>
    </row>
    <row r="37" spans="1:2">
      <c r="A37" t="s">
        <v>271</v>
      </c>
      <c r="B37" s="86">
        <v>5</v>
      </c>
    </row>
    <row r="38" spans="1:2">
      <c r="A38" t="s">
        <v>273</v>
      </c>
      <c r="B38" s="86">
        <v>7</v>
      </c>
    </row>
    <row r="39" spans="1:2" s="83" customFormat="1">
      <c r="A39" s="83" t="s">
        <v>275</v>
      </c>
      <c r="B39" s="87">
        <v>8</v>
      </c>
    </row>
    <row r="40" spans="1:2">
      <c r="A40" s="88" t="s">
        <v>309</v>
      </c>
      <c r="B40" s="86">
        <v>100</v>
      </c>
    </row>
    <row r="41" spans="1:2">
      <c r="A41" s="89">
        <v>0</v>
      </c>
      <c r="B41" s="86">
        <v>1</v>
      </c>
    </row>
    <row r="42" spans="1:2">
      <c r="A42" s="89">
        <v>10</v>
      </c>
      <c r="B42" s="86">
        <v>4</v>
      </c>
    </row>
    <row r="43" spans="1:2">
      <c r="A43" s="89">
        <v>50</v>
      </c>
      <c r="B43" s="86">
        <v>6</v>
      </c>
    </row>
    <row r="44" spans="1:2">
      <c r="A44" s="89">
        <v>100</v>
      </c>
      <c r="B44" s="86">
        <v>9</v>
      </c>
    </row>
    <row r="45" spans="1:2" s="83" customFormat="1">
      <c r="A45" s="90">
        <v>500</v>
      </c>
      <c r="B45" s="87">
        <v>10</v>
      </c>
    </row>
    <row r="46" spans="1:2">
      <c r="A46" s="84" t="s">
        <v>310</v>
      </c>
      <c r="B46" s="91"/>
    </row>
    <row r="47" spans="1:2">
      <c r="A47" t="s">
        <v>237</v>
      </c>
      <c r="B47" s="86">
        <v>0.5</v>
      </c>
    </row>
    <row r="48" spans="1:2">
      <c r="A48" t="s">
        <v>160</v>
      </c>
      <c r="B48" s="86">
        <v>0.8</v>
      </c>
    </row>
    <row r="49" spans="1:2">
      <c r="A49" t="s">
        <v>244</v>
      </c>
      <c r="B49" s="86">
        <v>1</v>
      </c>
    </row>
    <row r="50" spans="1:2">
      <c r="A50" t="s">
        <v>254</v>
      </c>
      <c r="B50" s="86">
        <v>1</v>
      </c>
    </row>
    <row r="51" spans="1:2">
      <c r="A51" t="s">
        <v>263</v>
      </c>
      <c r="B51" s="86">
        <v>1</v>
      </c>
    </row>
    <row r="52" spans="1:2">
      <c r="A52" t="s">
        <v>266</v>
      </c>
      <c r="B52" s="86">
        <v>0.3</v>
      </c>
    </row>
    <row r="53" spans="1:2">
      <c r="A53" t="s">
        <v>269</v>
      </c>
      <c r="B53" s="86">
        <v>0.5</v>
      </c>
    </row>
    <row r="54" spans="1:2">
      <c r="A54" t="s">
        <v>271</v>
      </c>
      <c r="B54" s="86">
        <v>0.75</v>
      </c>
    </row>
    <row r="55" spans="1:2">
      <c r="A55" t="s">
        <v>273</v>
      </c>
      <c r="B55" s="86">
        <v>0.9</v>
      </c>
    </row>
    <row r="56" spans="1:2" s="83" customFormat="1">
      <c r="A56" s="83" t="s">
        <v>275</v>
      </c>
      <c r="B56" s="92">
        <v>1</v>
      </c>
    </row>
    <row r="57" spans="1:2">
      <c r="A57" t="s">
        <v>311</v>
      </c>
    </row>
    <row r="58" spans="1:2">
      <c r="A58">
        <v>0</v>
      </c>
      <c r="B58" s="86">
        <v>1</v>
      </c>
    </row>
    <row r="59" spans="1:2">
      <c r="A59">
        <v>20</v>
      </c>
      <c r="B59" s="86">
        <v>2</v>
      </c>
    </row>
    <row r="60" spans="1:2">
      <c r="A60">
        <v>40</v>
      </c>
      <c r="B60" s="86">
        <v>3</v>
      </c>
    </row>
    <row r="61" spans="1:2">
      <c r="A61">
        <v>60</v>
      </c>
      <c r="B61" s="86">
        <v>4</v>
      </c>
    </row>
    <row r="62" spans="1:2">
      <c r="A62">
        <v>75</v>
      </c>
      <c r="B62" s="86">
        <v>5</v>
      </c>
    </row>
    <row r="63" spans="1:2">
      <c r="A63" t="s">
        <v>312</v>
      </c>
    </row>
    <row r="64" spans="1:2">
      <c r="A64">
        <v>0</v>
      </c>
      <c r="B64" s="86">
        <v>1</v>
      </c>
    </row>
    <row r="65" spans="1:2">
      <c r="A65">
        <v>20</v>
      </c>
      <c r="B65" s="86">
        <v>2</v>
      </c>
    </row>
    <row r="66" spans="1:2">
      <c r="A66">
        <v>40</v>
      </c>
      <c r="B66" s="86">
        <v>3</v>
      </c>
    </row>
    <row r="67" spans="1:2">
      <c r="A67">
        <v>60</v>
      </c>
      <c r="B67" s="86">
        <v>4</v>
      </c>
    </row>
    <row r="68" spans="1:2">
      <c r="A68">
        <v>80</v>
      </c>
      <c r="B68" s="86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2D304-C1F6-4262-9551-21024BC55400}">
  <dimension ref="A1:R54"/>
  <sheetViews>
    <sheetView topLeftCell="A13" workbookViewId="0">
      <selection activeCell="Q26" sqref="Q26"/>
    </sheetView>
  </sheetViews>
  <sheetFormatPr defaultRowHeight="15"/>
  <cols>
    <col min="1" max="1" width="29" bestFit="1" customWidth="1"/>
    <col min="5" max="5" width="12.5703125" bestFit="1" customWidth="1"/>
    <col min="6" max="6" width="23.28515625" customWidth="1"/>
  </cols>
  <sheetData>
    <row r="1" spans="1:7">
      <c r="A1" s="12" t="s">
        <v>115</v>
      </c>
      <c r="B1">
        <v>2.5</v>
      </c>
    </row>
    <row r="2" spans="1:7">
      <c r="A2" t="s">
        <v>264</v>
      </c>
      <c r="B2">
        <v>10</v>
      </c>
    </row>
    <row r="3" spans="1:7">
      <c r="A3" t="s">
        <v>247</v>
      </c>
      <c r="B3">
        <v>8</v>
      </c>
      <c r="F3" t="s">
        <v>313</v>
      </c>
      <c r="G3">
        <f>SUM(B1,PHOVERALL,B13)</f>
        <v>10</v>
      </c>
    </row>
    <row r="4" spans="1:7">
      <c r="A4" t="s">
        <v>165</v>
      </c>
      <c r="B4">
        <v>6</v>
      </c>
    </row>
    <row r="5" spans="1:7">
      <c r="A5" t="s">
        <v>241</v>
      </c>
      <c r="B5">
        <v>4</v>
      </c>
    </row>
    <row r="6" spans="1:7">
      <c r="A6" t="s">
        <v>267</v>
      </c>
      <c r="B6">
        <v>2</v>
      </c>
    </row>
    <row r="7" spans="1:7">
      <c r="A7" t="s">
        <v>256</v>
      </c>
      <c r="B7">
        <v>0</v>
      </c>
    </row>
    <row r="8" spans="1:7">
      <c r="A8" t="s">
        <v>314</v>
      </c>
      <c r="B8">
        <v>5</v>
      </c>
    </row>
    <row r="9" spans="1:7">
      <c r="A9">
        <v>4</v>
      </c>
      <c r="B9">
        <v>10</v>
      </c>
    </row>
    <row r="10" spans="1:7">
      <c r="A10">
        <v>6</v>
      </c>
      <c r="B10">
        <v>5</v>
      </c>
    </row>
    <row r="11" spans="1:7">
      <c r="A11">
        <v>7</v>
      </c>
      <c r="B11">
        <v>3</v>
      </c>
    </row>
    <row r="12" spans="1:7">
      <c r="A12">
        <v>8</v>
      </c>
      <c r="B12">
        <v>2</v>
      </c>
    </row>
    <row r="13" spans="1:7">
      <c r="A13" t="s">
        <v>315</v>
      </c>
      <c r="B13">
        <v>2.5</v>
      </c>
    </row>
    <row r="14" spans="1:7">
      <c r="A14">
        <v>0</v>
      </c>
      <c r="B14">
        <v>0</v>
      </c>
    </row>
    <row r="15" spans="1:7">
      <c r="A15">
        <v>50</v>
      </c>
      <c r="B15">
        <v>3</v>
      </c>
    </row>
    <row r="16" spans="1:7">
      <c r="A16">
        <v>80</v>
      </c>
      <c r="B16">
        <v>8</v>
      </c>
    </row>
    <row r="17" spans="1:15">
      <c r="A17">
        <v>90</v>
      </c>
      <c r="B17">
        <v>10</v>
      </c>
    </row>
    <row r="18" spans="1:15">
      <c r="A18" t="s">
        <v>316</v>
      </c>
      <c r="B18">
        <v>15</v>
      </c>
      <c r="F18" t="s">
        <v>317</v>
      </c>
      <c r="G18">
        <f>SUM(B18:B21)</f>
        <v>40</v>
      </c>
    </row>
    <row r="19" spans="1:15">
      <c r="A19" t="s">
        <v>318</v>
      </c>
      <c r="B19">
        <v>15</v>
      </c>
    </row>
    <row r="20" spans="1:15">
      <c r="A20" t="s">
        <v>319</v>
      </c>
      <c r="B20">
        <v>5</v>
      </c>
      <c r="F20" t="s">
        <v>320</v>
      </c>
    </row>
    <row r="21" spans="1:15">
      <c r="A21" t="s">
        <v>321</v>
      </c>
      <c r="B21">
        <v>5</v>
      </c>
      <c r="E21" t="s">
        <v>322</v>
      </c>
      <c r="G21">
        <v>0</v>
      </c>
      <c r="H21">
        <v>10</v>
      </c>
      <c r="I21">
        <v>20</v>
      </c>
      <c r="J21">
        <v>30</v>
      </c>
      <c r="K21">
        <v>40</v>
      </c>
      <c r="L21">
        <v>50</v>
      </c>
      <c r="M21">
        <v>60</v>
      </c>
      <c r="N21">
        <v>70</v>
      </c>
      <c r="O21">
        <v>80</v>
      </c>
    </row>
    <row r="22" spans="1:15">
      <c r="A22" t="s">
        <v>152</v>
      </c>
      <c r="B22">
        <v>5</v>
      </c>
      <c r="F22" t="s">
        <v>236</v>
      </c>
      <c r="G22" s="2">
        <v>0</v>
      </c>
      <c r="H22" s="2">
        <v>1</v>
      </c>
      <c r="I22" s="2">
        <v>3</v>
      </c>
      <c r="J22" s="2">
        <v>5</v>
      </c>
      <c r="K22" s="2">
        <v>7</v>
      </c>
      <c r="L22" s="2">
        <v>8</v>
      </c>
      <c r="M22" s="80">
        <v>10</v>
      </c>
      <c r="N22" s="80">
        <v>10</v>
      </c>
      <c r="O22" s="80">
        <v>10</v>
      </c>
    </row>
    <row r="23" spans="1:15">
      <c r="A23" t="s">
        <v>238</v>
      </c>
      <c r="B23">
        <v>0</v>
      </c>
      <c r="F23" t="s">
        <v>240</v>
      </c>
      <c r="G23" s="2">
        <v>0</v>
      </c>
      <c r="H23" s="2">
        <v>0</v>
      </c>
      <c r="I23" s="2">
        <v>1</v>
      </c>
      <c r="J23" s="2">
        <v>2</v>
      </c>
      <c r="K23" s="2">
        <v>3</v>
      </c>
      <c r="L23" s="2">
        <v>4</v>
      </c>
      <c r="M23" s="2">
        <v>5</v>
      </c>
      <c r="N23" s="81">
        <v>7</v>
      </c>
      <c r="O23" s="81">
        <v>8</v>
      </c>
    </row>
    <row r="24" spans="1:15">
      <c r="A24" t="s">
        <v>323</v>
      </c>
      <c r="B24">
        <v>3</v>
      </c>
      <c r="F24" t="s">
        <v>243</v>
      </c>
      <c r="G24" s="2">
        <v>0</v>
      </c>
      <c r="H24" s="2">
        <v>1</v>
      </c>
      <c r="I24" s="2">
        <v>3</v>
      </c>
      <c r="J24" s="2">
        <v>4</v>
      </c>
      <c r="K24" s="2">
        <v>5</v>
      </c>
      <c r="L24" s="2">
        <v>6</v>
      </c>
      <c r="M24" s="2">
        <v>7</v>
      </c>
      <c r="N24" s="81">
        <v>8</v>
      </c>
      <c r="O24" s="81">
        <v>8</v>
      </c>
    </row>
    <row r="25" spans="1:15">
      <c r="A25" t="s">
        <v>156</v>
      </c>
      <c r="B25">
        <v>9</v>
      </c>
      <c r="F25" t="s">
        <v>253</v>
      </c>
      <c r="G25" s="2">
        <v>0</v>
      </c>
      <c r="H25" s="2">
        <v>1</v>
      </c>
      <c r="I25" s="2">
        <v>3</v>
      </c>
      <c r="J25" s="2">
        <v>5</v>
      </c>
      <c r="K25" s="81">
        <v>6</v>
      </c>
      <c r="L25" s="81">
        <v>7</v>
      </c>
      <c r="M25" s="81">
        <v>8</v>
      </c>
      <c r="N25" s="80">
        <v>10</v>
      </c>
      <c r="O25" s="80">
        <v>10</v>
      </c>
    </row>
    <row r="26" spans="1:15">
      <c r="A26" t="s">
        <v>324</v>
      </c>
      <c r="B26">
        <v>10</v>
      </c>
      <c r="F26" t="s">
        <v>262</v>
      </c>
      <c r="G26" s="2">
        <v>0</v>
      </c>
      <c r="H26" s="2">
        <v>1</v>
      </c>
      <c r="I26" s="2">
        <v>3</v>
      </c>
      <c r="J26" s="2">
        <v>4</v>
      </c>
      <c r="K26" s="2">
        <v>5</v>
      </c>
      <c r="L26" s="2">
        <v>6</v>
      </c>
      <c r="M26" s="2">
        <v>7</v>
      </c>
      <c r="N26" s="81">
        <v>8</v>
      </c>
      <c r="O26" s="81">
        <v>9</v>
      </c>
    </row>
    <row r="27" spans="1:15">
      <c r="A27">
        <v>0</v>
      </c>
      <c r="B27">
        <v>2</v>
      </c>
      <c r="F27" t="s">
        <v>265</v>
      </c>
      <c r="G27" s="2">
        <f>G26</f>
        <v>0</v>
      </c>
      <c r="H27" s="2">
        <f t="shared" ref="H27:O27" si="0">H26</f>
        <v>1</v>
      </c>
      <c r="I27" s="2">
        <f t="shared" si="0"/>
        <v>3</v>
      </c>
      <c r="J27" s="2">
        <f t="shared" si="0"/>
        <v>4</v>
      </c>
      <c r="K27" s="2">
        <f t="shared" si="0"/>
        <v>5</v>
      </c>
      <c r="L27" s="2">
        <f t="shared" si="0"/>
        <v>6</v>
      </c>
      <c r="M27" s="2">
        <f t="shared" si="0"/>
        <v>7</v>
      </c>
      <c r="N27" s="81">
        <f t="shared" si="0"/>
        <v>8</v>
      </c>
      <c r="O27" s="81">
        <f t="shared" si="0"/>
        <v>9</v>
      </c>
    </row>
    <row r="28" spans="1:15">
      <c r="A28">
        <v>25</v>
      </c>
      <c r="B28">
        <v>4</v>
      </c>
      <c r="F28" t="s">
        <v>268</v>
      </c>
      <c r="G28" s="2">
        <v>0</v>
      </c>
      <c r="H28" s="2">
        <v>1</v>
      </c>
      <c r="I28" s="2">
        <v>2</v>
      </c>
      <c r="J28" s="2">
        <v>3</v>
      </c>
      <c r="K28" s="81">
        <v>5</v>
      </c>
      <c r="L28" s="81">
        <v>6</v>
      </c>
      <c r="M28" s="81">
        <v>7</v>
      </c>
      <c r="N28" s="81">
        <v>8</v>
      </c>
      <c r="O28" s="81">
        <v>9</v>
      </c>
    </row>
    <row r="29" spans="1:15">
      <c r="A29">
        <v>40</v>
      </c>
      <c r="B29">
        <v>6</v>
      </c>
      <c r="F29" t="s">
        <v>270</v>
      </c>
      <c r="G29" s="2">
        <v>0</v>
      </c>
      <c r="H29" s="2">
        <v>1</v>
      </c>
      <c r="I29" s="2">
        <v>2</v>
      </c>
      <c r="J29" s="2">
        <v>3</v>
      </c>
      <c r="K29" s="2">
        <v>4</v>
      </c>
      <c r="L29" s="2">
        <v>5</v>
      </c>
      <c r="M29" s="2">
        <v>6</v>
      </c>
      <c r="N29" s="81">
        <v>7</v>
      </c>
      <c r="O29" s="81">
        <v>8</v>
      </c>
    </row>
    <row r="30" spans="1:15">
      <c r="A30">
        <v>60</v>
      </c>
      <c r="B30">
        <v>8</v>
      </c>
      <c r="F30" t="s">
        <v>272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</row>
    <row r="31" spans="1:15">
      <c r="A31">
        <v>80</v>
      </c>
      <c r="B31">
        <v>10</v>
      </c>
      <c r="F31" t="s">
        <v>274</v>
      </c>
      <c r="G31" s="2">
        <v>0</v>
      </c>
      <c r="H31" s="2">
        <v>1</v>
      </c>
      <c r="I31" s="2">
        <v>2</v>
      </c>
      <c r="J31" s="2">
        <v>4</v>
      </c>
      <c r="K31" s="81">
        <v>6</v>
      </c>
      <c r="L31" s="81">
        <v>7</v>
      </c>
      <c r="M31" s="81">
        <v>8</v>
      </c>
      <c r="N31" s="81">
        <v>9</v>
      </c>
      <c r="O31" s="80">
        <v>10</v>
      </c>
    </row>
    <row r="32" spans="1:15">
      <c r="A32" t="s">
        <v>135</v>
      </c>
      <c r="F32" t="s">
        <v>276</v>
      </c>
      <c r="G32" s="2">
        <v>0</v>
      </c>
      <c r="H32" s="2">
        <v>1</v>
      </c>
      <c r="I32" s="2">
        <v>4</v>
      </c>
      <c r="J32" s="2">
        <v>6</v>
      </c>
      <c r="K32" s="81">
        <v>7</v>
      </c>
      <c r="L32" s="81">
        <v>8</v>
      </c>
      <c r="M32" s="81">
        <v>9</v>
      </c>
      <c r="N32" s="80">
        <v>10</v>
      </c>
      <c r="O32" s="80">
        <v>10</v>
      </c>
    </row>
    <row r="33" spans="1:18">
      <c r="A33">
        <v>10</v>
      </c>
      <c r="B33">
        <v>1</v>
      </c>
      <c r="F33" t="s">
        <v>277</v>
      </c>
      <c r="G33" s="2">
        <f>G31</f>
        <v>0</v>
      </c>
      <c r="H33" s="2">
        <f t="shared" ref="H33:N33" si="1">H31</f>
        <v>1</v>
      </c>
      <c r="I33" s="2">
        <f t="shared" si="1"/>
        <v>2</v>
      </c>
      <c r="J33" s="2">
        <f t="shared" si="1"/>
        <v>4</v>
      </c>
      <c r="K33" s="81">
        <f t="shared" si="1"/>
        <v>6</v>
      </c>
      <c r="L33" s="81">
        <f t="shared" si="1"/>
        <v>7</v>
      </c>
      <c r="M33" s="81">
        <f t="shared" si="1"/>
        <v>8</v>
      </c>
      <c r="N33" s="81">
        <f t="shared" si="1"/>
        <v>9</v>
      </c>
      <c r="O33" s="80">
        <v>10</v>
      </c>
    </row>
    <row r="34" spans="1:18">
      <c r="A34">
        <v>20</v>
      </c>
      <c r="B34">
        <v>2</v>
      </c>
      <c r="F34" t="s">
        <v>278</v>
      </c>
      <c r="G34" s="2">
        <v>0</v>
      </c>
      <c r="H34" s="2">
        <v>0</v>
      </c>
      <c r="I34" s="2">
        <v>1</v>
      </c>
      <c r="J34" s="2">
        <v>2</v>
      </c>
      <c r="K34" s="2">
        <v>3</v>
      </c>
      <c r="L34" s="2">
        <v>3</v>
      </c>
      <c r="M34" s="81">
        <v>6</v>
      </c>
      <c r="N34" s="81">
        <v>7</v>
      </c>
      <c r="O34" s="81">
        <v>7</v>
      </c>
    </row>
    <row r="35" spans="1:18">
      <c r="A35">
        <v>30</v>
      </c>
      <c r="B35">
        <v>3</v>
      </c>
      <c r="F35" t="s">
        <v>152</v>
      </c>
      <c r="G35" s="2">
        <f t="shared" ref="G35:O35" si="2">G22</f>
        <v>0</v>
      </c>
      <c r="H35" s="2">
        <f t="shared" si="2"/>
        <v>1</v>
      </c>
      <c r="I35" s="2">
        <f t="shared" si="2"/>
        <v>3</v>
      </c>
      <c r="J35" s="2">
        <f t="shared" si="2"/>
        <v>5</v>
      </c>
      <c r="K35" s="2">
        <f t="shared" si="2"/>
        <v>7</v>
      </c>
      <c r="L35" s="2">
        <f t="shared" si="2"/>
        <v>8</v>
      </c>
      <c r="M35" s="80">
        <f t="shared" si="2"/>
        <v>10</v>
      </c>
      <c r="N35" s="80">
        <f t="shared" si="2"/>
        <v>10</v>
      </c>
      <c r="O35" s="80">
        <f t="shared" si="2"/>
        <v>10</v>
      </c>
    </row>
    <row r="36" spans="1:18">
      <c r="A36">
        <v>40</v>
      </c>
      <c r="B36">
        <v>4</v>
      </c>
      <c r="F36" t="s">
        <v>279</v>
      </c>
      <c r="G36" s="2">
        <v>0</v>
      </c>
      <c r="H36" s="2">
        <v>2</v>
      </c>
      <c r="I36" s="81">
        <v>6</v>
      </c>
      <c r="J36" s="81">
        <v>7</v>
      </c>
      <c r="K36" s="81">
        <v>9</v>
      </c>
      <c r="L36" s="80">
        <v>10</v>
      </c>
      <c r="M36" s="80">
        <v>10</v>
      </c>
      <c r="N36" s="80">
        <v>10</v>
      </c>
      <c r="O36" s="80">
        <v>10</v>
      </c>
    </row>
    <row r="37" spans="1:18">
      <c r="A37">
        <v>50</v>
      </c>
      <c r="B37">
        <v>5</v>
      </c>
    </row>
    <row r="38" spans="1:18">
      <c r="F38" t="s">
        <v>320</v>
      </c>
    </row>
    <row r="39" spans="1:18">
      <c r="E39" t="s">
        <v>325</v>
      </c>
      <c r="G39">
        <v>0</v>
      </c>
      <c r="H39">
        <v>10</v>
      </c>
      <c r="I39">
        <v>15</v>
      </c>
      <c r="J39">
        <v>20</v>
      </c>
      <c r="K39">
        <v>25</v>
      </c>
      <c r="L39">
        <v>30</v>
      </c>
      <c r="M39">
        <v>35</v>
      </c>
      <c r="N39">
        <v>40</v>
      </c>
      <c r="O39">
        <v>50</v>
      </c>
      <c r="P39">
        <v>60</v>
      </c>
      <c r="Q39">
        <v>70</v>
      </c>
      <c r="R39">
        <v>80</v>
      </c>
    </row>
    <row r="40" spans="1:18">
      <c r="F40" t="s">
        <v>236</v>
      </c>
      <c r="G40" s="2">
        <v>0</v>
      </c>
      <c r="H40" s="2">
        <v>2</v>
      </c>
      <c r="I40" s="2">
        <v>4</v>
      </c>
      <c r="J40" s="2">
        <v>5</v>
      </c>
      <c r="K40" s="2">
        <v>6</v>
      </c>
      <c r="L40" s="81">
        <v>7</v>
      </c>
      <c r="M40" s="81">
        <v>8</v>
      </c>
      <c r="N40" s="81">
        <v>9</v>
      </c>
      <c r="O40" s="80">
        <v>10</v>
      </c>
      <c r="P40" s="80">
        <v>10</v>
      </c>
      <c r="Q40" s="80">
        <v>10</v>
      </c>
      <c r="R40" s="80">
        <v>10</v>
      </c>
    </row>
    <row r="41" spans="1:18">
      <c r="F41" t="s">
        <v>240</v>
      </c>
      <c r="G41" s="2">
        <v>0</v>
      </c>
      <c r="H41" s="2">
        <v>1</v>
      </c>
      <c r="I41" s="2">
        <v>3</v>
      </c>
      <c r="J41" s="2">
        <v>4</v>
      </c>
      <c r="K41" s="2">
        <v>5</v>
      </c>
      <c r="L41" s="81">
        <v>6</v>
      </c>
      <c r="M41" s="81">
        <v>7</v>
      </c>
      <c r="N41" s="81">
        <v>8</v>
      </c>
      <c r="O41" s="80">
        <v>10</v>
      </c>
      <c r="P41" s="80">
        <v>10</v>
      </c>
      <c r="Q41" s="80">
        <v>10</v>
      </c>
      <c r="R41" s="80">
        <v>10</v>
      </c>
    </row>
    <row r="42" spans="1:18">
      <c r="F42" t="s">
        <v>243</v>
      </c>
      <c r="G42" s="81">
        <v>3</v>
      </c>
      <c r="H42" s="80">
        <v>5</v>
      </c>
      <c r="I42" s="80">
        <v>7</v>
      </c>
      <c r="J42" s="80">
        <v>10</v>
      </c>
      <c r="K42" s="80">
        <v>10</v>
      </c>
      <c r="L42" s="80">
        <v>10</v>
      </c>
      <c r="M42" s="80">
        <v>10</v>
      </c>
      <c r="N42" s="80">
        <v>10</v>
      </c>
      <c r="O42" s="80">
        <v>10</v>
      </c>
      <c r="P42" s="80">
        <v>10</v>
      </c>
      <c r="Q42" s="80">
        <v>10</v>
      </c>
      <c r="R42" s="80">
        <v>10</v>
      </c>
    </row>
    <row r="43" spans="1:18">
      <c r="F43" t="s">
        <v>253</v>
      </c>
      <c r="G43" s="2">
        <v>0</v>
      </c>
      <c r="H43" s="2">
        <v>2</v>
      </c>
      <c r="I43" s="2">
        <v>4</v>
      </c>
      <c r="J43" s="81">
        <v>6</v>
      </c>
      <c r="K43" s="81">
        <v>7</v>
      </c>
      <c r="L43" s="81">
        <v>8</v>
      </c>
      <c r="M43" s="80">
        <v>10</v>
      </c>
      <c r="N43" s="80">
        <v>10</v>
      </c>
      <c r="O43" s="80">
        <v>10</v>
      </c>
      <c r="P43" s="80">
        <v>10</v>
      </c>
      <c r="Q43" s="80">
        <v>10</v>
      </c>
      <c r="R43" s="80">
        <v>10</v>
      </c>
    </row>
    <row r="44" spans="1:18">
      <c r="F44" t="s">
        <v>262</v>
      </c>
      <c r="G44" s="2">
        <v>0</v>
      </c>
      <c r="H44" s="2">
        <v>1</v>
      </c>
      <c r="I44" s="2">
        <v>2</v>
      </c>
      <c r="J44" s="2">
        <v>4</v>
      </c>
      <c r="K44" s="2">
        <v>5</v>
      </c>
      <c r="L44" s="81">
        <v>5</v>
      </c>
      <c r="M44" s="81">
        <v>6</v>
      </c>
      <c r="N44" s="81">
        <v>7</v>
      </c>
      <c r="O44" s="81">
        <v>8</v>
      </c>
      <c r="P44" s="80">
        <v>10</v>
      </c>
      <c r="Q44" s="80">
        <v>10</v>
      </c>
      <c r="R44" s="80">
        <v>10</v>
      </c>
    </row>
    <row r="45" spans="1:18">
      <c r="F45" t="s">
        <v>265</v>
      </c>
      <c r="G45" s="2">
        <f>G44</f>
        <v>0</v>
      </c>
      <c r="H45" s="2">
        <f t="shared" ref="H45:R45" si="3">H44</f>
        <v>1</v>
      </c>
      <c r="I45" s="2">
        <f t="shared" si="3"/>
        <v>2</v>
      </c>
      <c r="J45" s="2">
        <f t="shared" si="3"/>
        <v>4</v>
      </c>
      <c r="K45" s="2">
        <f t="shared" si="3"/>
        <v>5</v>
      </c>
      <c r="L45" s="2">
        <f t="shared" si="3"/>
        <v>5</v>
      </c>
      <c r="M45" s="81">
        <f t="shared" si="3"/>
        <v>6</v>
      </c>
      <c r="N45" s="81">
        <f t="shared" si="3"/>
        <v>7</v>
      </c>
      <c r="O45" s="81">
        <f t="shared" si="3"/>
        <v>8</v>
      </c>
      <c r="P45" s="80">
        <f t="shared" si="3"/>
        <v>10</v>
      </c>
      <c r="Q45" s="80">
        <f t="shared" si="3"/>
        <v>10</v>
      </c>
      <c r="R45" s="80">
        <f t="shared" si="3"/>
        <v>10</v>
      </c>
    </row>
    <row r="46" spans="1:18">
      <c r="F46" t="s">
        <v>268</v>
      </c>
      <c r="G46" s="2">
        <v>0</v>
      </c>
      <c r="H46" s="2">
        <v>0</v>
      </c>
      <c r="I46" s="2">
        <v>1</v>
      </c>
      <c r="J46" s="2">
        <v>3</v>
      </c>
      <c r="K46" s="2">
        <v>5</v>
      </c>
      <c r="L46" s="2">
        <v>6</v>
      </c>
      <c r="M46" s="81">
        <v>6</v>
      </c>
      <c r="N46" s="81">
        <v>7</v>
      </c>
      <c r="O46" s="81">
        <v>8</v>
      </c>
      <c r="P46" s="81">
        <v>8</v>
      </c>
      <c r="Q46" s="81">
        <v>9</v>
      </c>
      <c r="R46" s="80">
        <v>10</v>
      </c>
    </row>
    <row r="47" spans="1:18">
      <c r="F47" t="s">
        <v>270</v>
      </c>
      <c r="G47" s="2">
        <v>0</v>
      </c>
      <c r="H47" s="2">
        <v>1</v>
      </c>
      <c r="I47" s="2">
        <v>3</v>
      </c>
      <c r="J47" s="2">
        <v>4</v>
      </c>
      <c r="K47" s="2">
        <v>5</v>
      </c>
      <c r="L47" s="2">
        <v>6</v>
      </c>
      <c r="M47" s="2">
        <v>6</v>
      </c>
      <c r="N47" s="81">
        <v>7</v>
      </c>
      <c r="O47" s="81">
        <v>8</v>
      </c>
      <c r="P47" s="81">
        <v>9</v>
      </c>
      <c r="Q47" s="80">
        <v>10</v>
      </c>
      <c r="R47" s="80">
        <v>10</v>
      </c>
    </row>
    <row r="48" spans="1:18">
      <c r="F48" t="s">
        <v>272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  <c r="P48" s="25">
        <v>0</v>
      </c>
      <c r="Q48" s="25">
        <v>0</v>
      </c>
      <c r="R48" s="25">
        <v>0</v>
      </c>
    </row>
    <row r="49" spans="6:18">
      <c r="F49" t="s">
        <v>274</v>
      </c>
      <c r="G49" s="2">
        <f>G44</f>
        <v>0</v>
      </c>
      <c r="H49" s="2">
        <f t="shared" ref="H49:R49" si="4">H44</f>
        <v>1</v>
      </c>
      <c r="I49" s="2">
        <f t="shared" si="4"/>
        <v>2</v>
      </c>
      <c r="J49" s="2">
        <f t="shared" si="4"/>
        <v>4</v>
      </c>
      <c r="K49" s="2">
        <f t="shared" si="4"/>
        <v>5</v>
      </c>
      <c r="L49" s="2">
        <f t="shared" si="4"/>
        <v>5</v>
      </c>
      <c r="M49" s="81">
        <f t="shared" si="4"/>
        <v>6</v>
      </c>
      <c r="N49" s="81">
        <f t="shared" si="4"/>
        <v>7</v>
      </c>
      <c r="O49" s="81">
        <f t="shared" si="4"/>
        <v>8</v>
      </c>
      <c r="P49" s="80">
        <f t="shared" si="4"/>
        <v>10</v>
      </c>
      <c r="Q49" s="80">
        <f t="shared" si="4"/>
        <v>10</v>
      </c>
      <c r="R49" s="80">
        <f t="shared" si="4"/>
        <v>10</v>
      </c>
    </row>
    <row r="50" spans="6:18">
      <c r="F50" t="s">
        <v>276</v>
      </c>
      <c r="G50" s="2">
        <v>1</v>
      </c>
      <c r="H50" s="2">
        <v>3</v>
      </c>
      <c r="I50" s="81">
        <v>5</v>
      </c>
      <c r="J50" s="81">
        <v>7</v>
      </c>
      <c r="K50" s="80">
        <v>10</v>
      </c>
      <c r="L50" s="80">
        <v>10</v>
      </c>
      <c r="M50" s="80">
        <v>10</v>
      </c>
      <c r="N50" s="80">
        <v>10</v>
      </c>
      <c r="O50" s="80">
        <v>10</v>
      </c>
      <c r="P50" s="80">
        <v>10</v>
      </c>
      <c r="Q50" s="80">
        <v>10</v>
      </c>
      <c r="R50" s="80">
        <v>10</v>
      </c>
    </row>
    <row r="51" spans="6:18">
      <c r="F51" t="s">
        <v>277</v>
      </c>
      <c r="G51" s="2">
        <f>G49</f>
        <v>0</v>
      </c>
      <c r="H51" s="2">
        <f t="shared" ref="H51:R51" si="5">H49</f>
        <v>1</v>
      </c>
      <c r="I51" s="2">
        <f t="shared" si="5"/>
        <v>2</v>
      </c>
      <c r="J51" s="2">
        <f t="shared" si="5"/>
        <v>4</v>
      </c>
      <c r="K51" s="2">
        <f t="shared" si="5"/>
        <v>5</v>
      </c>
      <c r="L51" s="2">
        <f t="shared" si="5"/>
        <v>5</v>
      </c>
      <c r="M51" s="81">
        <f t="shared" si="5"/>
        <v>6</v>
      </c>
      <c r="N51" s="81">
        <f t="shared" si="5"/>
        <v>7</v>
      </c>
      <c r="O51" s="81">
        <f t="shared" si="5"/>
        <v>8</v>
      </c>
      <c r="P51" s="80">
        <f t="shared" si="5"/>
        <v>10</v>
      </c>
      <c r="Q51" s="80">
        <f t="shared" si="5"/>
        <v>10</v>
      </c>
      <c r="R51" s="80">
        <f t="shared" si="5"/>
        <v>10</v>
      </c>
    </row>
    <row r="52" spans="6:18">
      <c r="F52" t="s">
        <v>278</v>
      </c>
      <c r="G52" s="2">
        <v>0</v>
      </c>
      <c r="H52" s="2">
        <v>0</v>
      </c>
      <c r="I52" s="2">
        <v>1</v>
      </c>
      <c r="J52" s="2">
        <v>2</v>
      </c>
      <c r="K52" s="2">
        <v>3</v>
      </c>
      <c r="L52" s="2">
        <v>4</v>
      </c>
      <c r="M52" s="2">
        <v>5</v>
      </c>
      <c r="N52" s="81">
        <v>6</v>
      </c>
      <c r="O52" s="81">
        <v>7</v>
      </c>
      <c r="P52" s="81">
        <v>8</v>
      </c>
      <c r="Q52" s="80">
        <v>10</v>
      </c>
      <c r="R52" s="80">
        <v>10</v>
      </c>
    </row>
    <row r="53" spans="6:18">
      <c r="F53" t="s">
        <v>152</v>
      </c>
      <c r="G53" s="2">
        <v>1</v>
      </c>
      <c r="H53" s="2">
        <v>3</v>
      </c>
      <c r="I53" s="81">
        <v>5</v>
      </c>
      <c r="J53" s="81">
        <v>7</v>
      </c>
      <c r="K53" s="80">
        <v>10</v>
      </c>
      <c r="L53" s="80">
        <v>10</v>
      </c>
      <c r="M53" s="80">
        <v>10</v>
      </c>
      <c r="N53" s="80">
        <v>10</v>
      </c>
      <c r="O53" s="80">
        <v>10</v>
      </c>
      <c r="P53" s="80">
        <v>10</v>
      </c>
      <c r="Q53" s="80">
        <v>10</v>
      </c>
      <c r="R53" s="80">
        <v>10</v>
      </c>
    </row>
    <row r="54" spans="6:18">
      <c r="F54" t="s">
        <v>279</v>
      </c>
      <c r="G54" s="2">
        <v>3</v>
      </c>
      <c r="H54" s="81">
        <v>5</v>
      </c>
      <c r="I54" s="81">
        <v>7</v>
      </c>
      <c r="J54" s="80">
        <v>10</v>
      </c>
      <c r="K54" s="80">
        <v>10</v>
      </c>
      <c r="L54" s="80">
        <v>10</v>
      </c>
      <c r="M54" s="80">
        <v>10</v>
      </c>
      <c r="N54" s="80">
        <v>10</v>
      </c>
      <c r="O54" s="80">
        <v>10</v>
      </c>
      <c r="P54" s="80">
        <v>10</v>
      </c>
      <c r="Q54" s="80">
        <v>10</v>
      </c>
      <c r="R54" s="80">
        <v>10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C6369-FC24-4C76-931E-70338AF7FC1D}">
  <dimension ref="A2:AP135"/>
  <sheetViews>
    <sheetView zoomScale="40" zoomScaleNormal="40" workbookViewId="0">
      <selection activeCell="AJ73" sqref="AJ73"/>
    </sheetView>
  </sheetViews>
  <sheetFormatPr defaultRowHeight="15"/>
  <cols>
    <col min="1" max="1" width="27.140625" bestFit="1" customWidth="1"/>
    <col min="2" max="2" width="12.140625" bestFit="1" customWidth="1"/>
    <col min="4" max="4" width="12.28515625" customWidth="1"/>
    <col min="16" max="16" width="10.7109375" customWidth="1"/>
    <col min="19" max="19" width="10.28515625" customWidth="1"/>
    <col min="30" max="30" width="20" customWidth="1"/>
    <col min="35" max="35" width="17" customWidth="1"/>
    <col min="42" max="42" width="19.5703125" customWidth="1"/>
  </cols>
  <sheetData>
    <row r="2" spans="1:33">
      <c r="A2" s="4"/>
      <c r="B2" s="5"/>
      <c r="C2" s="5"/>
      <c r="D2" s="5"/>
      <c r="E2" s="5"/>
      <c r="F2" s="5"/>
      <c r="G2" s="5"/>
      <c r="H2" s="5"/>
      <c r="I2" s="152" t="s">
        <v>326</v>
      </c>
      <c r="J2" s="152"/>
      <c r="K2" s="152"/>
      <c r="L2" s="30"/>
      <c r="M2" s="30"/>
      <c r="N2" s="30"/>
    </row>
    <row r="3" spans="1:33">
      <c r="A3" s="6"/>
      <c r="B3" s="7"/>
      <c r="C3" s="7" t="s">
        <v>327</v>
      </c>
      <c r="D3" s="7"/>
      <c r="E3" s="7"/>
      <c r="F3" s="7"/>
      <c r="G3" s="7"/>
      <c r="H3" s="7"/>
      <c r="I3" s="25" t="s">
        <v>328</v>
      </c>
      <c r="J3" s="25" t="s">
        <v>329</v>
      </c>
      <c r="K3" s="25" t="s">
        <v>330</v>
      </c>
      <c r="L3" s="30"/>
      <c r="M3" s="30"/>
      <c r="N3" s="30"/>
    </row>
    <row r="4" spans="1:33">
      <c r="A4" s="6"/>
      <c r="B4" s="7"/>
      <c r="C4" s="7"/>
      <c r="D4" s="7"/>
      <c r="E4" s="7"/>
      <c r="F4" s="7"/>
      <c r="G4" s="7"/>
      <c r="H4" s="7"/>
      <c r="I4" s="25">
        <f>VLOOKUP($L$4,'Production Data Load 2016-17'!$A$2:$G$18,3,FALSE)</f>
        <v>0</v>
      </c>
      <c r="J4" s="25"/>
      <c r="K4" s="25">
        <f>VLOOKUP($L$4,'Production Data Load 2016-17'!$A$2:$G$18,5,FALSE)</f>
        <v>0</v>
      </c>
      <c r="L4" s="152" t="s">
        <v>331</v>
      </c>
      <c r="M4" s="152"/>
      <c r="N4" s="152"/>
    </row>
    <row r="5" spans="1:33">
      <c r="A5" s="26"/>
      <c r="B5" s="27"/>
      <c r="C5" s="27"/>
      <c r="D5" s="27"/>
      <c r="E5" s="27"/>
      <c r="F5" s="27"/>
      <c r="G5" s="27"/>
      <c r="H5" s="7"/>
      <c r="I5" s="7"/>
      <c r="J5" s="8"/>
    </row>
    <row r="6" spans="1:33">
      <c r="A6" s="26"/>
      <c r="B6" s="27"/>
      <c r="C6" s="27"/>
      <c r="D6" s="27"/>
      <c r="E6" s="27"/>
      <c r="F6" s="27"/>
      <c r="G6" s="27"/>
      <c r="H6" s="7"/>
      <c r="I6" s="7"/>
      <c r="J6" s="8"/>
    </row>
    <row r="7" spans="1:33">
      <c r="A7" s="26"/>
      <c r="B7" s="149" t="s">
        <v>332</v>
      </c>
      <c r="C7" s="150"/>
      <c r="D7" s="151"/>
      <c r="E7" s="27"/>
      <c r="F7" s="27"/>
      <c r="G7" s="27"/>
      <c r="H7" s="7"/>
      <c r="I7" s="7"/>
      <c r="J7" s="8"/>
    </row>
    <row r="8" spans="1:33">
      <c r="A8" s="26"/>
      <c r="B8" s="28" t="s">
        <v>328</v>
      </c>
      <c r="C8" s="28" t="s">
        <v>329</v>
      </c>
      <c r="D8" s="28" t="s">
        <v>330</v>
      </c>
      <c r="E8" s="27"/>
      <c r="F8" s="27"/>
      <c r="G8" s="27"/>
      <c r="H8" s="7"/>
      <c r="I8" s="7"/>
      <c r="J8" s="8"/>
      <c r="AE8" s="147" t="s">
        <v>333</v>
      </c>
      <c r="AF8" s="147"/>
      <c r="AG8" s="147"/>
    </row>
    <row r="9" spans="1:33">
      <c r="A9" s="28" t="s">
        <v>334</v>
      </c>
      <c r="B9" s="28">
        <f>VLOOKUP($A$9,'Production Data Load 2016-17'!$A$2:$G$18,3,FALSE)</f>
        <v>8.9768339768339766E-3</v>
      </c>
      <c r="C9" s="28"/>
      <c r="D9" s="28">
        <f>VLOOKUP($A$9,'Production Data Load 2016-17'!$A$2:$G$18,5,FALSE)</f>
        <v>0</v>
      </c>
      <c r="E9" s="27"/>
      <c r="F9" s="27"/>
      <c r="G9" s="27"/>
      <c r="H9" s="7"/>
      <c r="I9" s="7"/>
      <c r="J9" s="8"/>
      <c r="AE9" s="2" t="s">
        <v>328</v>
      </c>
      <c r="AF9" s="2" t="s">
        <v>329</v>
      </c>
      <c r="AG9" s="2" t="s">
        <v>330</v>
      </c>
    </row>
    <row r="10" spans="1:33" ht="30">
      <c r="A10" s="28" t="s">
        <v>335</v>
      </c>
      <c r="B10" s="28" t="e">
        <f>VLOOKUP($A$10,'Production Data Load 2016-17'!$A$2:$G$18,3,FALSE)</f>
        <v>#N/A</v>
      </c>
      <c r="C10" s="28"/>
      <c r="D10" s="28" t="e">
        <f>VLOOKUP($A$10,'Production Data Load 2016-17'!$A$2:$G$18,5,FALSE)</f>
        <v>#N/A</v>
      </c>
      <c r="E10" s="27"/>
      <c r="F10" s="27"/>
      <c r="G10" s="27"/>
      <c r="H10" s="7"/>
      <c r="I10" s="7"/>
      <c r="J10" s="8"/>
      <c r="AD10" s="3" t="str">
        <f>CONCATENATE("200/",$AE$8,"/00")</f>
        <v>200/B-044-F/094-A-14/00</v>
      </c>
      <c r="AE10" s="2">
        <f>VLOOKUP($AD10,'Production Data Load 2016-17'!$A$2:$G$18,3,FALSE)</f>
        <v>0.32210424710424723</v>
      </c>
      <c r="AF10" s="2"/>
      <c r="AG10" s="2">
        <f>VLOOKUP($AD10,'Production Data Load 2016-17'!$A$2:$G$18,5,FALSE)</f>
        <v>0</v>
      </c>
    </row>
    <row r="11" spans="1:33" ht="30">
      <c r="A11" s="26"/>
      <c r="B11" s="27"/>
      <c r="C11" s="27"/>
      <c r="D11" s="27"/>
      <c r="E11" s="27"/>
      <c r="F11" s="27"/>
      <c r="G11" s="27"/>
      <c r="H11" s="7"/>
      <c r="I11" s="7"/>
      <c r="J11" s="8"/>
      <c r="AD11" s="3" t="str">
        <f>CONCATENATE("200/",$AE$8,"/02")</f>
        <v>200/B-044-F/094-A-14/02</v>
      </c>
      <c r="AE11" s="2" t="e">
        <f>VLOOKUP($AD11,'Production Data Load 2016-17'!$A$2:$G$18,3,FALSE)</f>
        <v>#N/A</v>
      </c>
      <c r="AF11" s="2"/>
      <c r="AG11" s="2" t="e">
        <f>VLOOKUP($AD11,'Production Data Load 2016-17'!$A$2:$G$18,5,FALSE)</f>
        <v>#N/A</v>
      </c>
    </row>
    <row r="12" spans="1:33" ht="30">
      <c r="A12" s="27"/>
      <c r="B12" s="27"/>
      <c r="C12" s="27"/>
      <c r="D12" s="27"/>
      <c r="E12" s="27"/>
      <c r="F12" s="27"/>
      <c r="G12" s="27"/>
      <c r="H12" s="7"/>
      <c r="I12" s="7"/>
      <c r="J12" s="9"/>
      <c r="AD12" s="3" t="str">
        <f>CONCATENATE("200/",$AE$8,"/03")</f>
        <v>200/B-044-F/094-A-14/03</v>
      </c>
      <c r="AE12" s="2" t="e">
        <f>VLOOKUP($AD12,'Production Data Load 2016-17'!$A$2:$G$18,3,FALSE)</f>
        <v>#N/A</v>
      </c>
      <c r="AF12" s="2"/>
      <c r="AG12" s="2" t="e">
        <f>VLOOKUP($AD12,'Production Data Load 2016-17'!$A$2:$G$18,5,FALSE)</f>
        <v>#N/A</v>
      </c>
    </row>
    <row r="13" spans="1:33">
      <c r="G13" s="147" t="s">
        <v>336</v>
      </c>
      <c r="H13" s="147"/>
      <c r="I13" s="147"/>
      <c r="K13" s="156"/>
      <c r="L13" s="156"/>
      <c r="M13" s="156"/>
    </row>
    <row r="14" spans="1:33">
      <c r="G14" s="2" t="s">
        <v>328</v>
      </c>
      <c r="H14" s="2" t="s">
        <v>337</v>
      </c>
      <c r="I14" s="2" t="s">
        <v>330</v>
      </c>
      <c r="K14" s="1"/>
      <c r="L14" s="1"/>
      <c r="M14" s="1"/>
    </row>
    <row r="15" spans="1:33">
      <c r="G15" s="2">
        <f>VLOOKUP($G$13,'Production Data Load 2016-17'!$A$2:$G$18,3,FALSE)</f>
        <v>7.5575289575289615</v>
      </c>
      <c r="H15" s="2"/>
      <c r="I15" s="2">
        <f>VLOOKUP($G$13,'Production Data Load 2016-17'!$A$2:$G$18,5,FALSE)</f>
        <v>6.4864864864864827E-2</v>
      </c>
      <c r="K15" s="1"/>
      <c r="L15" s="1"/>
      <c r="M15" s="1"/>
    </row>
    <row r="20" spans="3:42">
      <c r="AA20" s="155" t="s">
        <v>338</v>
      </c>
      <c r="AB20" s="155"/>
      <c r="AC20" s="155"/>
      <c r="AM20" s="147" t="s">
        <v>339</v>
      </c>
      <c r="AN20" s="147"/>
      <c r="AO20" s="147"/>
    </row>
    <row r="21" spans="3:42" ht="17.25" customHeight="1">
      <c r="K21" s="147" t="s">
        <v>340</v>
      </c>
      <c r="L21" s="147"/>
      <c r="M21" s="147"/>
      <c r="AA21" s="2" t="s">
        <v>328</v>
      </c>
      <c r="AB21" s="2" t="s">
        <v>329</v>
      </c>
      <c r="AC21" s="2" t="s">
        <v>330</v>
      </c>
      <c r="AM21" s="2" t="s">
        <v>328</v>
      </c>
      <c r="AN21" s="2" t="s">
        <v>329</v>
      </c>
      <c r="AO21" s="2" t="s">
        <v>330</v>
      </c>
    </row>
    <row r="22" spans="3:42" ht="38.25" customHeight="1">
      <c r="K22" s="2" t="s">
        <v>328</v>
      </c>
      <c r="L22" s="2" t="s">
        <v>329</v>
      </c>
      <c r="M22" s="2" t="s">
        <v>330</v>
      </c>
      <c r="AA22" s="15">
        <v>10.9</v>
      </c>
      <c r="AB22" s="2"/>
      <c r="AC22" s="2"/>
      <c r="AD22" s="3" t="s">
        <v>341</v>
      </c>
      <c r="AM22" s="2">
        <f>VLOOKUP($AP$22,'Production Data Load 2016-17'!$A$2:$G$18,3,FALSE)</f>
        <v>5.5676254826254805</v>
      </c>
      <c r="AN22" s="2"/>
      <c r="AO22" s="2">
        <f>VLOOKUP($AP$22,'Production Data Load 2016-17'!$A$2:$G$18,5,FALSE)</f>
        <v>0</v>
      </c>
      <c r="AP22" s="3" t="str">
        <f>CONCATENATE("200/",$AM$20,"/00")</f>
        <v>200/C-022-F/094-A-14/00</v>
      </c>
    </row>
    <row r="23" spans="3:42" ht="36" customHeight="1">
      <c r="K23" s="2">
        <f>VLOOKUP($K$21,'Production Data Load 2016-17'!$A$2:$G$18,3,FALSE)</f>
        <v>2.6290733590733577</v>
      </c>
      <c r="L23" s="2"/>
      <c r="M23" s="2">
        <f>VLOOKUP($K$21,'Production Data Load 2016-17'!$A$2:$G$18,5,FALSE)</f>
        <v>0.21660231660231677</v>
      </c>
      <c r="AA23" s="2"/>
      <c r="AB23" s="2"/>
      <c r="AC23" s="2"/>
      <c r="AD23" s="3" t="s">
        <v>342</v>
      </c>
      <c r="AM23" s="2" t="e">
        <f>VLOOKUP($AP$23,'Production Data Load 2016-17'!$A$2:$G$18,3,FALSE)</f>
        <v>#N/A</v>
      </c>
      <c r="AN23" s="2"/>
      <c r="AO23" s="2" t="e">
        <f>VLOOKUP($AP$23,'Production Data Load 2016-17'!$A$2:$G$18,5,FALSE)</f>
        <v>#N/A</v>
      </c>
      <c r="AP23" s="3" t="str">
        <f>CONCATENATE("200/",$AM$20,"/02")</f>
        <v>200/C-022-F/094-A-14/02</v>
      </c>
    </row>
    <row r="24" spans="3:42" ht="30">
      <c r="AA24" s="2"/>
      <c r="AB24" s="2"/>
      <c r="AC24" s="2"/>
      <c r="AD24" s="3" t="s">
        <v>343</v>
      </c>
    </row>
    <row r="25" spans="3:42">
      <c r="C25" s="147" t="s">
        <v>344</v>
      </c>
      <c r="D25" s="147"/>
      <c r="E25" s="147"/>
    </row>
    <row r="26" spans="3:42">
      <c r="C26" s="2" t="s">
        <v>328</v>
      </c>
      <c r="D26" s="2" t="s">
        <v>329</v>
      </c>
      <c r="E26" s="2" t="s">
        <v>330</v>
      </c>
    </row>
    <row r="27" spans="3:42">
      <c r="C27" s="2">
        <f>VLOOKUP($C$25,'Production Data Load 2016-17'!$A$2:$G$18,3,FALSE)</f>
        <v>6.1598648648648631</v>
      </c>
      <c r="D27" s="2"/>
      <c r="E27" s="2">
        <f>VLOOKUP($C$25,'Production Data Load 2016-17'!$A$2:$G$18,5,FALSE)</f>
        <v>9.5694980694981141E-2</v>
      </c>
    </row>
    <row r="37" spans="14:39">
      <c r="N37" s="147" t="s">
        <v>345</v>
      </c>
      <c r="O37" s="147"/>
      <c r="P37" s="147"/>
    </row>
    <row r="38" spans="14:39">
      <c r="N38" s="2" t="s">
        <v>328</v>
      </c>
      <c r="O38" s="2" t="s">
        <v>329</v>
      </c>
      <c r="P38" s="2" t="s">
        <v>330</v>
      </c>
    </row>
    <row r="39" spans="14:39">
      <c r="N39" s="2">
        <f>VLOOKUP($N$37,'Production Data Load 2016-17'!$A$2:$G$18,3,FALSE)</f>
        <v>2.0864864864864843</v>
      </c>
      <c r="O39" s="2"/>
      <c r="P39" s="2">
        <f>VLOOKUP($N$37,'Production Data Load 2016-17'!$A$2:$G$18,5,FALSE)</f>
        <v>0.31737451737451744</v>
      </c>
      <c r="Z39" s="147" t="s">
        <v>346</v>
      </c>
      <c r="AA39" s="147"/>
      <c r="AB39" s="147"/>
    </row>
    <row r="40" spans="14:39">
      <c r="Z40" s="2" t="s">
        <v>328</v>
      </c>
      <c r="AA40" s="2" t="s">
        <v>329</v>
      </c>
      <c r="AB40" s="2" t="s">
        <v>330</v>
      </c>
      <c r="AK40" s="147" t="s">
        <v>347</v>
      </c>
      <c r="AL40" s="147"/>
      <c r="AM40" s="147"/>
    </row>
    <row r="41" spans="14:39">
      <c r="Z41" s="2">
        <f>VLOOKUP($AC$41,'Production Data Load 2016-17'!$A$2:$G$18,3,FALSE)</f>
        <v>3.9226447876447863</v>
      </c>
      <c r="AA41" s="2"/>
      <c r="AB41" s="2">
        <f>VLOOKUP($AC$41,'Production Data Load 2016-17'!$A$2:$G$18,5,FALSE)</f>
        <v>0.30926640926640908</v>
      </c>
      <c r="AC41" s="153" t="str">
        <f>CONCATENATE("200/",$Z$39,"/00")</f>
        <v>200/D-089-C/094-A-14/00</v>
      </c>
      <c r="AD41" s="153"/>
      <c r="AK41" s="2" t="s">
        <v>328</v>
      </c>
      <c r="AL41" s="2" t="s">
        <v>329</v>
      </c>
      <c r="AM41" s="2" t="s">
        <v>330</v>
      </c>
    </row>
    <row r="42" spans="14:39">
      <c r="Z42" s="1"/>
      <c r="AA42" s="1"/>
      <c r="AB42" s="1"/>
      <c r="AC42" s="154"/>
      <c r="AD42" s="154"/>
      <c r="AK42" s="2">
        <f>VLOOKUP($AK$40,'Production Data Load 2016-17'!$A$2:$G$18,3,FALSE)</f>
        <v>5.4817567567567567</v>
      </c>
      <c r="AL42" s="2"/>
      <c r="AM42" s="2">
        <f>VLOOKUP($AK$40,'Production Data Load 2016-17'!$A$2:$G$18,5,FALSE)</f>
        <v>0</v>
      </c>
    </row>
    <row r="47" spans="14:39">
      <c r="Z47" s="147" t="s">
        <v>348</v>
      </c>
      <c r="AA47" s="147"/>
      <c r="AB47" s="147"/>
    </row>
    <row r="48" spans="14:39">
      <c r="Z48" s="2" t="s">
        <v>328</v>
      </c>
      <c r="AA48" s="2" t="s">
        <v>329</v>
      </c>
      <c r="AB48" s="2" t="s">
        <v>330</v>
      </c>
    </row>
    <row r="49" spans="24:35">
      <c r="Z49" s="2" t="e">
        <f>VLOOKUP($AC$49,'Production Data Load 2016-17'!$A$2:$G$18,3,FALSE)</f>
        <v>#N/A</v>
      </c>
      <c r="AA49" s="2"/>
      <c r="AB49" s="2" t="e">
        <f>VLOOKUP($AC$49,'Production Data Load 2016-17'!$A$2:$G$18,5,FALSE)</f>
        <v>#N/A</v>
      </c>
      <c r="AC49" s="148" t="s">
        <v>349</v>
      </c>
      <c r="AD49" s="148"/>
    </row>
    <row r="50" spans="24:35" ht="15" customHeight="1">
      <c r="Z50" s="2">
        <f>VLOOKUP($AC$50,'Production Data Load 2016-17'!$A$2:$G$18,3,FALSE)</f>
        <v>4.6915444015444052</v>
      </c>
      <c r="AA50" s="2"/>
      <c r="AB50" s="2">
        <f>VLOOKUP($AC$50,'Production Data Load 2016-17'!$A$2:$G$18,5,FALSE)</f>
        <v>0</v>
      </c>
      <c r="AC50" s="148" t="s">
        <v>350</v>
      </c>
      <c r="AD50" s="148"/>
    </row>
    <row r="52" spans="24:35">
      <c r="AG52" s="147" t="s">
        <v>351</v>
      </c>
      <c r="AH52" s="147"/>
      <c r="AI52" s="147"/>
    </row>
    <row r="53" spans="24:35" ht="35.25" customHeight="1">
      <c r="AG53" s="2"/>
      <c r="AH53" s="148" t="s">
        <v>352</v>
      </c>
      <c r="AI53" s="148"/>
    </row>
    <row r="54" spans="24:35">
      <c r="X54" s="147" t="s">
        <v>353</v>
      </c>
      <c r="Y54" s="147"/>
      <c r="Z54" s="147"/>
    </row>
    <row r="55" spans="24:35">
      <c r="X55" s="2" t="s">
        <v>328</v>
      </c>
      <c r="Y55" s="2" t="s">
        <v>329</v>
      </c>
      <c r="Z55" s="2" t="s">
        <v>330</v>
      </c>
    </row>
    <row r="56" spans="24:35">
      <c r="X56" s="2">
        <f>VLOOKUP($X$54,'Production Data Load 2016-17'!$A$2:$G$18,3,FALSE)</f>
        <v>1.3238610038610048</v>
      </c>
      <c r="Y56" s="2"/>
      <c r="Z56" s="2">
        <f>VLOOKUP($X$54,'Production Data Load 2016-17'!$A$2:$G$18,5,FALSE)</f>
        <v>0</v>
      </c>
    </row>
    <row r="69" spans="19:30">
      <c r="T69" s="155" t="s">
        <v>354</v>
      </c>
      <c r="U69" s="155"/>
      <c r="V69" s="155"/>
      <c r="AA69" s="155" t="s">
        <v>355</v>
      </c>
      <c r="AB69" s="155"/>
      <c r="AC69" s="155"/>
    </row>
    <row r="70" spans="19:30">
      <c r="T70" s="2" t="s">
        <v>328</v>
      </c>
      <c r="U70" s="2" t="s">
        <v>329</v>
      </c>
      <c r="V70" s="2" t="s">
        <v>330</v>
      </c>
      <c r="AA70" s="2" t="s">
        <v>328</v>
      </c>
      <c r="AB70" s="2" t="s">
        <v>329</v>
      </c>
      <c r="AC70" s="2" t="s">
        <v>330</v>
      </c>
    </row>
    <row r="71" spans="19:30" ht="47.25" customHeight="1">
      <c r="S71" s="3" t="str">
        <f>CONCATENATE("200/",$T$69,"/02")</f>
        <v>200/D-060-C/094-A-14/02</v>
      </c>
      <c r="T71" s="15">
        <v>6.3</v>
      </c>
      <c r="U71" s="2"/>
      <c r="V71" s="2"/>
      <c r="AA71" s="15">
        <v>2.2999999999999998</v>
      </c>
      <c r="AB71" s="2"/>
      <c r="AC71" s="2"/>
      <c r="AD71" s="3" t="str">
        <f>CONCATENATE("200/",$AA$69,"/00")</f>
        <v>200/C-057-C/094-A-14/00</v>
      </c>
    </row>
    <row r="72" spans="19:30" ht="45.75" customHeight="1">
      <c r="S72" s="3" t="str">
        <f>CONCATENATE("200/",$T$69,"/00")</f>
        <v>200/D-060-C/094-A-14/00</v>
      </c>
      <c r="T72" s="2"/>
      <c r="U72" s="2"/>
      <c r="V72" s="2"/>
      <c r="AA72" s="2"/>
      <c r="AB72" s="2"/>
      <c r="AC72" s="2"/>
      <c r="AD72" s="3" t="str">
        <f>CONCATENATE("200/",$AA$69,"/02")</f>
        <v>200/C-057-C/094-A-14/02</v>
      </c>
    </row>
    <row r="82" spans="1:25">
      <c r="W82" s="147" t="s">
        <v>356</v>
      </c>
      <c r="X82" s="147"/>
      <c r="Y82" s="147"/>
    </row>
    <row r="83" spans="1:25">
      <c r="W83" s="2" t="s">
        <v>328</v>
      </c>
      <c r="X83" s="2" t="s">
        <v>329</v>
      </c>
      <c r="Y83" s="2" t="s">
        <v>330</v>
      </c>
    </row>
    <row r="84" spans="1:25">
      <c r="W84" s="2">
        <f>VLOOKUP($W$82,'Production Data Load 2016-17'!$A$2:$G$18,3,FALSE)</f>
        <v>13.02322393822393</v>
      </c>
      <c r="X84" s="2"/>
      <c r="Y84" s="2">
        <f>VLOOKUP($W$82,'Production Data Load 2016-17'!$A$2:$G$18,5,FALSE)</f>
        <v>0</v>
      </c>
    </row>
    <row r="91" spans="1:25">
      <c r="A91" s="2" t="s">
        <v>24</v>
      </c>
      <c r="B91" s="2" t="s">
        <v>357</v>
      </c>
      <c r="C91" s="2" t="s">
        <v>358</v>
      </c>
      <c r="D91" s="77" t="s">
        <v>359</v>
      </c>
      <c r="E91" s="27"/>
      <c r="F91" s="27"/>
    </row>
    <row r="92" spans="1:25">
      <c r="A92" s="2" t="s">
        <v>151</v>
      </c>
      <c r="B92" s="14">
        <f>B93</f>
        <v>69.645617760617753</v>
      </c>
      <c r="C92" s="14">
        <f t="shared" ref="C92:D92" si="0">C93</f>
        <v>0</v>
      </c>
      <c r="D92" s="14">
        <f t="shared" si="0"/>
        <v>0.78720077220077256</v>
      </c>
    </row>
    <row r="93" spans="1:25">
      <c r="A93" s="2" t="s">
        <v>168</v>
      </c>
      <c r="B93" s="14">
        <f>SUM(B94,B95)</f>
        <v>69.645617760617753</v>
      </c>
      <c r="C93" s="14">
        <f t="shared" ref="C93:D93" si="1">SUM(C94,C95)</f>
        <v>0</v>
      </c>
      <c r="D93" s="14">
        <f t="shared" si="1"/>
        <v>0.78720077220077256</v>
      </c>
    </row>
    <row r="94" spans="1:25">
      <c r="A94" s="2" t="s">
        <v>171</v>
      </c>
      <c r="B94" s="14">
        <f>SUM(B98,B96,B97)</f>
        <v>56.622393822393825</v>
      </c>
      <c r="C94" s="14">
        <f t="shared" ref="C94:D94" si="2">SUM(C98,C96,C97)</f>
        <v>0</v>
      </c>
      <c r="D94" s="14">
        <f t="shared" si="2"/>
        <v>0.78720077220077256</v>
      </c>
    </row>
    <row r="95" spans="1:25">
      <c r="A95" s="2" t="s">
        <v>172</v>
      </c>
      <c r="B95" s="14">
        <f>W84</f>
        <v>13.02322393822393</v>
      </c>
      <c r="C95" s="14">
        <f t="shared" ref="C95:D95" si="3">X84</f>
        <v>0</v>
      </c>
      <c r="D95" s="14">
        <f t="shared" si="3"/>
        <v>0</v>
      </c>
    </row>
    <row r="96" spans="1:25">
      <c r="A96" s="15" t="s">
        <v>178</v>
      </c>
      <c r="B96" s="14">
        <f>SUM(T71:T72)</f>
        <v>6.3</v>
      </c>
      <c r="C96" s="14">
        <f t="shared" ref="C96:D96" si="4">SUM(U71:U72)</f>
        <v>0</v>
      </c>
      <c r="D96" s="14">
        <f t="shared" si="4"/>
        <v>0</v>
      </c>
    </row>
    <row r="97" spans="1:4">
      <c r="A97" s="15" t="s">
        <v>180</v>
      </c>
      <c r="B97" s="14">
        <f>SUM(AA71:AA72)</f>
        <v>2.2999999999999998</v>
      </c>
      <c r="C97" s="14">
        <f t="shared" ref="C97:D97" si="5">SUM(AB71:AB72)</f>
        <v>0</v>
      </c>
      <c r="D97" s="14">
        <f t="shared" si="5"/>
        <v>0</v>
      </c>
    </row>
    <row r="98" spans="1:4">
      <c r="A98" s="2" t="s">
        <v>182</v>
      </c>
      <c r="B98" s="14">
        <f>SUM(B99,B101,N39,B108,B109)</f>
        <v>48.02239382239383</v>
      </c>
      <c r="C98" s="14">
        <f t="shared" ref="C98:D98" si="6">SUM(C99,C101,O39,C108,C109)</f>
        <v>0</v>
      </c>
      <c r="D98" s="14">
        <f t="shared" si="6"/>
        <v>0.78720077220077256</v>
      </c>
    </row>
    <row r="99" spans="1:4">
      <c r="A99" s="2" t="s">
        <v>184</v>
      </c>
      <c r="B99" s="14">
        <f>SUM(B100,X56)</f>
        <v>6.01540540540541</v>
      </c>
      <c r="C99" s="14">
        <f>SUM(C100,Y56)</f>
        <v>0</v>
      </c>
      <c r="D99" s="14">
        <f>SUM(D100,Z56)</f>
        <v>0</v>
      </c>
    </row>
    <row r="100" spans="1:4">
      <c r="A100" s="2" t="s">
        <v>186</v>
      </c>
      <c r="B100" s="14">
        <f>Z50</f>
        <v>4.6915444015444052</v>
      </c>
      <c r="C100" s="14">
        <f t="shared" ref="C100:D100" si="7">AA50</f>
        <v>0</v>
      </c>
      <c r="D100" s="14">
        <f t="shared" si="7"/>
        <v>0</v>
      </c>
    </row>
    <row r="101" spans="1:4">
      <c r="A101" s="2" t="s">
        <v>188</v>
      </c>
      <c r="B101" s="14">
        <f>SUM(B102,Z41)</f>
        <v>26.194131274131273</v>
      </c>
      <c r="C101" s="14">
        <f t="shared" ref="C101:D101" si="8">SUM(C102,AA41)</f>
        <v>0</v>
      </c>
      <c r="D101" s="14">
        <f t="shared" si="8"/>
        <v>0.30926640926640908</v>
      </c>
    </row>
    <row r="102" spans="1:4">
      <c r="A102" s="2" t="s">
        <v>193</v>
      </c>
      <c r="B102" s="14">
        <f>B103</f>
        <v>22.271486486486488</v>
      </c>
      <c r="C102" s="14">
        <f t="shared" ref="C102:D102" si="9">C103</f>
        <v>0</v>
      </c>
      <c r="D102" s="14">
        <f t="shared" si="9"/>
        <v>0</v>
      </c>
    </row>
    <row r="103" spans="1:4">
      <c r="A103" s="2" t="s">
        <v>195</v>
      </c>
      <c r="B103" s="14">
        <f>SUM(AM22,B106,B105,AA22)</f>
        <v>22.271486486486488</v>
      </c>
      <c r="C103" s="14">
        <f t="shared" ref="C103:D103" si="10">SUM(AN22,C106,C105,AB22)</f>
        <v>0</v>
      </c>
      <c r="D103" s="14">
        <f t="shared" si="10"/>
        <v>0</v>
      </c>
    </row>
    <row r="104" spans="1:4">
      <c r="A104" s="15" t="s">
        <v>199</v>
      </c>
      <c r="B104" s="14">
        <f>SUM(AA22:AA24)</f>
        <v>10.9</v>
      </c>
      <c r="C104" s="14">
        <f t="shared" ref="C104:D104" si="11">SUM(AB22:AB24)</f>
        <v>0</v>
      </c>
      <c r="D104" s="14">
        <f t="shared" si="11"/>
        <v>0</v>
      </c>
    </row>
    <row r="105" spans="1:4">
      <c r="A105" s="2" t="s">
        <v>201</v>
      </c>
      <c r="B105" s="14">
        <f>AK42</f>
        <v>5.4817567567567567</v>
      </c>
      <c r="C105" s="14">
        <f t="shared" ref="C105:D105" si="12">AL42</f>
        <v>0</v>
      </c>
      <c r="D105" s="14">
        <f t="shared" si="12"/>
        <v>0</v>
      </c>
    </row>
    <row r="106" spans="1:4">
      <c r="A106" s="2" t="s">
        <v>203</v>
      </c>
      <c r="B106" s="14">
        <f>B107</f>
        <v>0.32210424710424723</v>
      </c>
      <c r="C106" s="14">
        <f t="shared" ref="C106:D106" si="13">C107</f>
        <v>0</v>
      </c>
      <c r="D106" s="14">
        <f t="shared" si="13"/>
        <v>0</v>
      </c>
    </row>
    <row r="107" spans="1:4">
      <c r="A107" s="2" t="s">
        <v>207</v>
      </c>
      <c r="B107" s="14">
        <f>AE10</f>
        <v>0.32210424710424723</v>
      </c>
      <c r="C107" s="14">
        <f t="shared" ref="C107:D107" si="14">AF10</f>
        <v>0</v>
      </c>
      <c r="D107" s="14">
        <f t="shared" si="14"/>
        <v>0</v>
      </c>
    </row>
    <row r="108" spans="1:4">
      <c r="A108" s="2" t="s">
        <v>208</v>
      </c>
      <c r="B108" s="14">
        <f>C27</f>
        <v>6.1598648648648631</v>
      </c>
      <c r="C108" s="14">
        <f t="shared" ref="C108:D108" si="15">D27</f>
        <v>0</v>
      </c>
      <c r="D108" s="14">
        <f t="shared" si="15"/>
        <v>9.5694980694981141E-2</v>
      </c>
    </row>
    <row r="109" spans="1:4">
      <c r="A109" s="2" t="s">
        <v>210</v>
      </c>
      <c r="B109" s="14">
        <f>SUM(G15,B111)</f>
        <v>7.5665057915057954</v>
      </c>
      <c r="C109" s="14">
        <f t="shared" ref="C109:D109" si="16">SUM(H15,C111)</f>
        <v>0</v>
      </c>
      <c r="D109" s="14">
        <f t="shared" si="16"/>
        <v>6.4864864864864827E-2</v>
      </c>
    </row>
    <row r="110" spans="1:4">
      <c r="A110" s="16" t="s">
        <v>211</v>
      </c>
      <c r="B110" s="17">
        <f>I4</f>
        <v>0</v>
      </c>
      <c r="C110" s="17">
        <f t="shared" ref="C110:D110" si="17">J4</f>
        <v>0</v>
      </c>
      <c r="D110" s="17">
        <f t="shared" si="17"/>
        <v>0</v>
      </c>
    </row>
    <row r="111" spans="1:4">
      <c r="A111" s="16" t="s">
        <v>212</v>
      </c>
      <c r="B111" s="17">
        <f>B112</f>
        <v>8.9768339768339766E-3</v>
      </c>
      <c r="C111" s="17">
        <f t="shared" ref="C111:D111" si="18">C112</f>
        <v>0</v>
      </c>
      <c r="D111" s="17">
        <f t="shared" si="18"/>
        <v>0</v>
      </c>
    </row>
    <row r="112" spans="1:4">
      <c r="A112" s="16" t="s">
        <v>213</v>
      </c>
      <c r="B112" s="17">
        <f>B9</f>
        <v>8.9768339768339766E-3</v>
      </c>
      <c r="C112" s="17">
        <f t="shared" ref="C112:D112" si="19">C9</f>
        <v>0</v>
      </c>
      <c r="D112" s="17">
        <f t="shared" si="19"/>
        <v>0</v>
      </c>
    </row>
    <row r="113" spans="1:4">
      <c r="A113" s="18" t="s">
        <v>215</v>
      </c>
      <c r="B113" s="19"/>
      <c r="C113" s="19"/>
      <c r="D113" s="19"/>
    </row>
    <row r="114" spans="1:4">
      <c r="A114" s="1" t="s">
        <v>336</v>
      </c>
      <c r="B114" s="1"/>
      <c r="C114" s="1"/>
      <c r="D114" s="1"/>
    </row>
    <row r="115" spans="1:4">
      <c r="A115" s="22" t="s">
        <v>340</v>
      </c>
      <c r="B115" s="22"/>
      <c r="C115" s="22"/>
      <c r="D115" s="1"/>
    </row>
    <row r="116" spans="1:4">
      <c r="A116" s="21" t="s">
        <v>344</v>
      </c>
      <c r="B116" s="21"/>
      <c r="C116" s="21"/>
      <c r="D116" s="1"/>
    </row>
    <row r="117" spans="1:4">
      <c r="A117" s="21" t="s">
        <v>345</v>
      </c>
      <c r="B117" s="21"/>
      <c r="C117" s="21"/>
      <c r="D117" s="1"/>
    </row>
    <row r="118" spans="1:4">
      <c r="A118" s="23" t="str">
        <f>CONCATENATE("200/",$AE$8,"/00")</f>
        <v>200/B-044-F/094-A-14/00</v>
      </c>
      <c r="B118" s="1"/>
      <c r="C118" s="1"/>
      <c r="D118" s="1"/>
    </row>
    <row r="119" spans="1:4">
      <c r="A119" s="23" t="str">
        <f>CONCATENATE("200/",$AM$20,"/00")</f>
        <v>200/C-022-F/094-A-14/00</v>
      </c>
      <c r="B119" s="1"/>
      <c r="C119" s="1"/>
      <c r="D119" s="1"/>
    </row>
    <row r="120" spans="1:4">
      <c r="A120" s="23" t="s">
        <v>341</v>
      </c>
      <c r="B120" s="1"/>
      <c r="C120" s="1"/>
      <c r="D120" s="1"/>
    </row>
    <row r="121" spans="1:4">
      <c r="A121" s="23" t="s">
        <v>342</v>
      </c>
      <c r="B121" s="1"/>
      <c r="C121" s="1"/>
      <c r="D121" s="1"/>
    </row>
    <row r="122" spans="1:4">
      <c r="A122" s="23" t="s">
        <v>343</v>
      </c>
      <c r="B122" s="1"/>
      <c r="C122" s="1"/>
      <c r="D122" s="1"/>
    </row>
    <row r="123" spans="1:4">
      <c r="A123" s="21" t="s">
        <v>347</v>
      </c>
      <c r="B123" s="21"/>
      <c r="C123" s="21"/>
      <c r="D123" s="1"/>
    </row>
    <row r="124" spans="1:4">
      <c r="A124" s="24" t="str">
        <f>CONCATENATE("200/",$Z$39,"/00")</f>
        <v>200/D-089-C/094-A-14/00</v>
      </c>
      <c r="B124" s="24"/>
      <c r="C124" s="1"/>
      <c r="D124" s="1"/>
    </row>
    <row r="125" spans="1:4">
      <c r="A125" s="23" t="s">
        <v>349</v>
      </c>
      <c r="B125" s="23"/>
      <c r="C125" s="1"/>
      <c r="D125" s="1"/>
    </row>
    <row r="126" spans="1:4">
      <c r="A126" s="23" t="s">
        <v>350</v>
      </c>
      <c r="B126" s="23"/>
      <c r="C126" s="1"/>
      <c r="D126" s="1"/>
    </row>
    <row r="127" spans="1:4">
      <c r="A127" s="21" t="s">
        <v>353</v>
      </c>
      <c r="B127" s="21"/>
      <c r="C127" s="21"/>
      <c r="D127" s="1"/>
    </row>
    <row r="128" spans="1:4">
      <c r="A128" s="23" t="str">
        <f>CONCATENATE("200/",$T$69,"/02")</f>
        <v>200/D-060-C/094-A-14/02</v>
      </c>
      <c r="B128" s="1"/>
      <c r="C128" s="1"/>
      <c r="D128" s="1"/>
    </row>
    <row r="129" spans="1:4">
      <c r="A129" s="23" t="str">
        <f>CONCATENATE("200/",$T$69,"/00")</f>
        <v>200/D-060-C/094-A-14/00</v>
      </c>
      <c r="B129" s="1"/>
      <c r="C129" s="1"/>
      <c r="D129" s="1"/>
    </row>
    <row r="130" spans="1:4">
      <c r="A130" s="23" t="str">
        <f>CONCATENATE("200/",$AA$69,"/00")</f>
        <v>200/C-057-C/094-A-14/00</v>
      </c>
      <c r="B130" s="1"/>
      <c r="C130" s="1"/>
      <c r="D130" s="1"/>
    </row>
    <row r="131" spans="1:4">
      <c r="A131" s="23" t="str">
        <f>CONCATENATE("200/",$AA$69,"/02")</f>
        <v>200/C-057-C/094-A-14/02</v>
      </c>
      <c r="B131" s="1"/>
      <c r="C131" s="1"/>
      <c r="D131" s="1"/>
    </row>
    <row r="132" spans="1:4">
      <c r="A132" s="20" t="s">
        <v>356</v>
      </c>
      <c r="B132" s="20"/>
      <c r="C132" s="20"/>
      <c r="D132" s="1"/>
    </row>
    <row r="133" spans="1:4">
      <c r="A133" s="28" t="s">
        <v>334</v>
      </c>
    </row>
    <row r="134" spans="1:4">
      <c r="A134" s="31" t="s">
        <v>343</v>
      </c>
    </row>
    <row r="135" spans="1:4">
      <c r="A135" s="32" t="s">
        <v>331</v>
      </c>
      <c r="B135" s="32"/>
      <c r="C135" s="32"/>
    </row>
  </sheetData>
  <mergeCells count="24">
    <mergeCell ref="AK40:AM40"/>
    <mergeCell ref="AM20:AO20"/>
    <mergeCell ref="AE8:AG8"/>
    <mergeCell ref="N37:P37"/>
    <mergeCell ref="K21:M21"/>
    <mergeCell ref="K13:M13"/>
    <mergeCell ref="W82:Y82"/>
    <mergeCell ref="T69:V69"/>
    <mergeCell ref="AA69:AC69"/>
    <mergeCell ref="Z47:AB47"/>
    <mergeCell ref="AC49:AD49"/>
    <mergeCell ref="AC50:AD50"/>
    <mergeCell ref="X54:Z54"/>
    <mergeCell ref="AG52:AI52"/>
    <mergeCell ref="AH53:AI53"/>
    <mergeCell ref="B7:D7"/>
    <mergeCell ref="I2:K2"/>
    <mergeCell ref="L4:N4"/>
    <mergeCell ref="Z39:AB39"/>
    <mergeCell ref="AC41:AD41"/>
    <mergeCell ref="AC42:AD42"/>
    <mergeCell ref="AA20:AC20"/>
    <mergeCell ref="C25:E25"/>
    <mergeCell ref="G13:I13"/>
  </mergeCells>
  <conditionalFormatting sqref="A92:A113">
    <cfRule type="duplicateValues" dxfId="10" priority="3"/>
  </conditionalFormatting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80336-5174-4C38-850D-44A3D68D25C9}">
  <dimension ref="A1:V49"/>
  <sheetViews>
    <sheetView workbookViewId="0">
      <selection activeCell="S1" sqref="S1:S1048576"/>
    </sheetView>
  </sheetViews>
  <sheetFormatPr defaultRowHeight="15"/>
  <cols>
    <col min="1" max="1" width="5.7109375" bestFit="1" customWidth="1"/>
    <col min="2" max="2" width="7.7109375" bestFit="1" customWidth="1"/>
    <col min="3" max="3" width="32" bestFit="1" customWidth="1"/>
    <col min="4" max="4" width="7.5703125" bestFit="1" customWidth="1"/>
    <col min="5" max="5" width="4.7109375" bestFit="1" customWidth="1"/>
    <col min="6" max="6" width="5.5703125" bestFit="1" customWidth="1"/>
    <col min="7" max="7" width="11.5703125" bestFit="1" customWidth="1"/>
    <col min="8" max="8" width="19.7109375" bestFit="1" customWidth="1"/>
    <col min="9" max="9" width="16.7109375" bestFit="1" customWidth="1"/>
    <col min="10" max="10" width="16.5703125" bestFit="1" customWidth="1"/>
    <col min="11" max="11" width="12.85546875" bestFit="1" customWidth="1"/>
    <col min="12" max="12" width="20.28515625" bestFit="1" customWidth="1"/>
    <col min="13" max="13" width="20.5703125" bestFit="1" customWidth="1"/>
    <col min="14" max="14" width="14.85546875" bestFit="1" customWidth="1"/>
    <col min="15" max="15" width="16.140625" bestFit="1" customWidth="1"/>
    <col min="16" max="16" width="17" bestFit="1" customWidth="1"/>
    <col min="17" max="17" width="9.42578125" bestFit="1" customWidth="1"/>
    <col min="18" max="18" width="17.42578125" bestFit="1" customWidth="1"/>
    <col min="19" max="19" width="32" bestFit="1" customWidth="1"/>
    <col min="20" max="20" width="14.42578125" bestFit="1" customWidth="1"/>
    <col min="21" max="21" width="14.42578125" customWidth="1"/>
    <col min="22" max="22" width="35" style="12" bestFit="1" customWidth="1"/>
  </cols>
  <sheetData>
    <row r="1" spans="1:22">
      <c r="A1" t="s">
        <v>360</v>
      </c>
      <c r="B1" t="s">
        <v>361</v>
      </c>
      <c r="C1" t="s">
        <v>362</v>
      </c>
      <c r="D1" t="s">
        <v>363</v>
      </c>
      <c r="E1" t="s">
        <v>364</v>
      </c>
      <c r="F1" t="s">
        <v>365</v>
      </c>
      <c r="G1" t="s">
        <v>366</v>
      </c>
      <c r="H1" t="s">
        <v>28</v>
      </c>
      <c r="I1" t="s">
        <v>25</v>
      </c>
      <c r="J1" t="s">
        <v>26</v>
      </c>
      <c r="K1" t="s">
        <v>367</v>
      </c>
      <c r="L1" t="s">
        <v>34</v>
      </c>
      <c r="M1" t="s">
        <v>368</v>
      </c>
      <c r="N1" t="s">
        <v>369</v>
      </c>
      <c r="O1" t="s">
        <v>370</v>
      </c>
      <c r="P1" t="s">
        <v>371</v>
      </c>
      <c r="Q1" t="s">
        <v>372</v>
      </c>
      <c r="R1" t="s">
        <v>373</v>
      </c>
      <c r="S1" t="s">
        <v>362</v>
      </c>
      <c r="T1" t="s">
        <v>374</v>
      </c>
      <c r="U1" t="s">
        <v>375</v>
      </c>
      <c r="V1" s="12" t="s">
        <v>376</v>
      </c>
    </row>
    <row r="2" spans="1:22">
      <c r="A2" t="s">
        <v>377</v>
      </c>
      <c r="B2" t="str">
        <f>D2&amp;"-"&amp;E2</f>
        <v>1012-1</v>
      </c>
      <c r="C2" t="s">
        <v>210</v>
      </c>
      <c r="D2">
        <v>1012</v>
      </c>
      <c r="E2">
        <v>1</v>
      </c>
      <c r="F2" t="s">
        <v>378</v>
      </c>
      <c r="G2" t="s">
        <v>379</v>
      </c>
      <c r="H2" t="s">
        <v>380</v>
      </c>
      <c r="I2" t="s">
        <v>381</v>
      </c>
      <c r="J2" t="s">
        <v>382</v>
      </c>
      <c r="K2" t="s">
        <v>383</v>
      </c>
      <c r="L2" t="s">
        <v>383</v>
      </c>
      <c r="M2" t="s">
        <v>383</v>
      </c>
      <c r="N2">
        <v>168.3</v>
      </c>
      <c r="O2">
        <v>0</v>
      </c>
      <c r="P2">
        <v>1.6948879890456601</v>
      </c>
      <c r="Q2">
        <v>1957</v>
      </c>
      <c r="R2" t="str">
        <f>IF(AND(COUNTIF(Schematic!$A$92:$A$115,'PM vs Kermit Cross Reference'!B2)=0,COUNTIF(Schematic!$A$92:$A$115,S2)=0),"N","Y")</f>
        <v>Y</v>
      </c>
      <c r="S2" t="s">
        <v>210</v>
      </c>
      <c r="T2" t="s">
        <v>384</v>
      </c>
      <c r="U2" t="str">
        <f>IF(T2="Y","Active")</f>
        <v>Active</v>
      </c>
    </row>
    <row r="3" spans="1:22" ht="30">
      <c r="A3" t="s">
        <v>377</v>
      </c>
      <c r="B3" t="str">
        <f t="shared" ref="B3:B49" si="0">D3&amp;"-"&amp;E3</f>
        <v>1012-3</v>
      </c>
      <c r="C3" t="s">
        <v>182</v>
      </c>
      <c r="D3">
        <v>1012</v>
      </c>
      <c r="E3">
        <v>3</v>
      </c>
      <c r="F3" t="s">
        <v>378</v>
      </c>
      <c r="G3" t="s">
        <v>379</v>
      </c>
      <c r="H3" t="s">
        <v>385</v>
      </c>
      <c r="I3" t="s">
        <v>382</v>
      </c>
      <c r="J3" t="s">
        <v>386</v>
      </c>
      <c r="K3" t="s">
        <v>383</v>
      </c>
      <c r="L3" t="s">
        <v>383</v>
      </c>
      <c r="M3" t="s">
        <v>383</v>
      </c>
      <c r="N3">
        <v>219.1</v>
      </c>
      <c r="O3">
        <v>0</v>
      </c>
      <c r="P3" s="10">
        <v>1.50168006778768</v>
      </c>
      <c r="Q3">
        <v>1957</v>
      </c>
      <c r="R3" t="str">
        <f>IF(AND(COUNTIF(Schematic!$A$92:$A$115,'PM vs Kermit Cross Reference'!B3)=0,COUNTIF(Schematic!$A$92:$A$115,S3)=0),"N","Y")</f>
        <v>Y</v>
      </c>
      <c r="S3" t="s">
        <v>182</v>
      </c>
      <c r="T3" t="s">
        <v>384</v>
      </c>
      <c r="U3" t="str">
        <f t="shared" ref="U3:U49" si="1">IF(T3="Y","Active")</f>
        <v>Active</v>
      </c>
      <c r="V3" s="12" t="s">
        <v>387</v>
      </c>
    </row>
    <row r="4" spans="1:22">
      <c r="A4" t="s">
        <v>377</v>
      </c>
      <c r="B4" t="str">
        <f t="shared" si="0"/>
        <v>1012-5</v>
      </c>
      <c r="C4" t="s">
        <v>188</v>
      </c>
      <c r="D4">
        <v>1012</v>
      </c>
      <c r="E4">
        <v>5</v>
      </c>
      <c r="F4" t="s">
        <v>378</v>
      </c>
      <c r="G4" t="s">
        <v>379</v>
      </c>
      <c r="H4" t="s">
        <v>385</v>
      </c>
      <c r="I4" t="s">
        <v>346</v>
      </c>
      <c r="J4" t="s">
        <v>388</v>
      </c>
      <c r="K4" t="s">
        <v>383</v>
      </c>
      <c r="L4" t="s">
        <v>383</v>
      </c>
      <c r="M4" t="s">
        <v>383</v>
      </c>
      <c r="N4">
        <v>114.3</v>
      </c>
      <c r="O4">
        <v>0</v>
      </c>
      <c r="P4">
        <v>0.93812887920349197</v>
      </c>
      <c r="Q4">
        <v>1957</v>
      </c>
      <c r="R4" t="str">
        <f>IF(AND(COUNTIF(Schematic!$A$92:$A$115,'PM vs Kermit Cross Reference'!B4)=0,COUNTIF(Schematic!$A$92:$A$115,S4)=0),"N","Y")</f>
        <v>Y</v>
      </c>
      <c r="S4" t="s">
        <v>188</v>
      </c>
      <c r="T4" t="s">
        <v>384</v>
      </c>
      <c r="U4" t="str">
        <f t="shared" si="1"/>
        <v>Active</v>
      </c>
    </row>
    <row r="5" spans="1:22">
      <c r="A5" t="s">
        <v>377</v>
      </c>
      <c r="B5" t="str">
        <f t="shared" si="0"/>
        <v>1012-7</v>
      </c>
      <c r="C5" t="s">
        <v>171</v>
      </c>
      <c r="D5">
        <v>1012</v>
      </c>
      <c r="E5">
        <v>7</v>
      </c>
      <c r="F5" t="s">
        <v>378</v>
      </c>
      <c r="G5" t="s">
        <v>379</v>
      </c>
      <c r="H5" t="s">
        <v>385</v>
      </c>
      <c r="I5" t="s">
        <v>386</v>
      </c>
      <c r="J5" t="s">
        <v>389</v>
      </c>
      <c r="K5" t="s">
        <v>383</v>
      </c>
      <c r="L5" t="s">
        <v>383</v>
      </c>
      <c r="M5" t="s">
        <v>383</v>
      </c>
      <c r="N5">
        <v>273.10000000000002</v>
      </c>
      <c r="O5">
        <v>0</v>
      </c>
      <c r="P5" s="10">
        <v>0.49681187969462298</v>
      </c>
      <c r="Q5">
        <v>1957</v>
      </c>
      <c r="R5" t="str">
        <f>IF(AND(COUNTIF(Schematic!$A$92:$A$115,'PM vs Kermit Cross Reference'!B5)=0,COUNTIF(Schematic!$A$92:$A$115,S5)=0),"N","Y")</f>
        <v>Y</v>
      </c>
      <c r="S5" t="s">
        <v>171</v>
      </c>
      <c r="T5" t="s">
        <v>384</v>
      </c>
      <c r="U5" t="str">
        <f t="shared" si="1"/>
        <v>Active</v>
      </c>
      <c r="V5" s="12" t="s">
        <v>390</v>
      </c>
    </row>
    <row r="6" spans="1:22">
      <c r="A6" t="s">
        <v>377</v>
      </c>
      <c r="B6" t="str">
        <f t="shared" si="0"/>
        <v>1012-8</v>
      </c>
      <c r="C6" t="s">
        <v>184</v>
      </c>
      <c r="D6">
        <v>1012</v>
      </c>
      <c r="E6">
        <v>8</v>
      </c>
      <c r="F6" t="s">
        <v>378</v>
      </c>
      <c r="G6" t="s">
        <v>379</v>
      </c>
      <c r="H6" t="s">
        <v>385</v>
      </c>
      <c r="I6" t="s">
        <v>391</v>
      </c>
      <c r="J6" t="s">
        <v>392</v>
      </c>
      <c r="K6" t="s">
        <v>383</v>
      </c>
      <c r="L6" t="s">
        <v>383</v>
      </c>
      <c r="M6" t="s">
        <v>383</v>
      </c>
      <c r="N6">
        <v>114.3</v>
      </c>
      <c r="O6">
        <v>0</v>
      </c>
      <c r="P6">
        <v>0.44761812014948499</v>
      </c>
      <c r="Q6">
        <v>1957</v>
      </c>
      <c r="R6" t="str">
        <f>IF(AND(COUNTIF(Schematic!$A$92:$A$115,'PM vs Kermit Cross Reference'!B6)=0,COUNTIF(Schematic!$A$92:$A$115,S6)=0),"N","Y")</f>
        <v>Y</v>
      </c>
      <c r="S6" t="s">
        <v>184</v>
      </c>
      <c r="T6" t="s">
        <v>384</v>
      </c>
      <c r="U6" t="str">
        <f t="shared" si="1"/>
        <v>Active</v>
      </c>
    </row>
    <row r="7" spans="1:22">
      <c r="A7" t="s">
        <v>377</v>
      </c>
      <c r="B7" t="str">
        <f t="shared" si="0"/>
        <v>1012-9</v>
      </c>
      <c r="C7" t="s">
        <v>168</v>
      </c>
      <c r="D7">
        <v>1012</v>
      </c>
      <c r="E7">
        <v>9</v>
      </c>
      <c r="F7" t="s">
        <v>378</v>
      </c>
      <c r="G7" t="s">
        <v>379</v>
      </c>
      <c r="H7" t="s">
        <v>385</v>
      </c>
      <c r="I7" t="s">
        <v>389</v>
      </c>
      <c r="J7" t="s">
        <v>393</v>
      </c>
      <c r="K7" t="s">
        <v>383</v>
      </c>
      <c r="L7" t="s">
        <v>383</v>
      </c>
      <c r="M7" t="s">
        <v>383</v>
      </c>
      <c r="N7">
        <v>323.89999999999998</v>
      </c>
      <c r="O7">
        <v>0</v>
      </c>
      <c r="P7">
        <v>0.286609224871748</v>
      </c>
      <c r="Q7">
        <v>1957</v>
      </c>
      <c r="R7" t="str">
        <f>IF(AND(COUNTIF(Schematic!$A$92:$A$115,'PM vs Kermit Cross Reference'!B7)=0,COUNTIF(Schematic!$A$92:$A$115,S7)=0),"N","Y")</f>
        <v>Y</v>
      </c>
      <c r="S7" t="s">
        <v>168</v>
      </c>
      <c r="T7" t="s">
        <v>384</v>
      </c>
      <c r="U7" t="str">
        <f t="shared" si="1"/>
        <v>Active</v>
      </c>
    </row>
    <row r="8" spans="1:22">
      <c r="A8" t="s">
        <v>377</v>
      </c>
      <c r="B8" t="str">
        <f t="shared" si="0"/>
        <v>1012-10</v>
      </c>
      <c r="D8">
        <v>1012</v>
      </c>
      <c r="E8">
        <v>10</v>
      </c>
      <c r="F8" t="s">
        <v>378</v>
      </c>
      <c r="G8" t="s">
        <v>379</v>
      </c>
      <c r="H8" t="s">
        <v>385</v>
      </c>
      <c r="I8" t="s">
        <v>394</v>
      </c>
      <c r="J8" t="s">
        <v>389</v>
      </c>
      <c r="K8" t="s">
        <v>152</v>
      </c>
      <c r="L8" t="s">
        <v>383</v>
      </c>
      <c r="M8" t="s">
        <v>152</v>
      </c>
      <c r="N8">
        <v>114.3</v>
      </c>
      <c r="O8">
        <v>0</v>
      </c>
      <c r="P8">
        <v>0.34916332415985901</v>
      </c>
      <c r="Q8">
        <v>1957</v>
      </c>
      <c r="R8" t="str">
        <f>IF(AND(COUNTIF(Schematic!$A$92:$A$115,'PM vs Kermit Cross Reference'!B8)=0,COUNTIF(Schematic!$A$92:$A$115,S8)=0),"N","Y")</f>
        <v>N</v>
      </c>
      <c r="T8" t="s">
        <v>395</v>
      </c>
      <c r="U8" t="s">
        <v>396</v>
      </c>
    </row>
    <row r="9" spans="1:22">
      <c r="A9" t="s">
        <v>377</v>
      </c>
      <c r="B9" t="str">
        <f t="shared" si="0"/>
        <v>1012-11</v>
      </c>
      <c r="D9">
        <v>1012</v>
      </c>
      <c r="E9">
        <v>11</v>
      </c>
      <c r="F9" t="s">
        <v>378</v>
      </c>
      <c r="G9" t="s">
        <v>379</v>
      </c>
      <c r="H9" t="s">
        <v>385</v>
      </c>
      <c r="I9" t="s">
        <v>397</v>
      </c>
      <c r="J9" t="s">
        <v>397</v>
      </c>
      <c r="K9" t="s">
        <v>152</v>
      </c>
      <c r="L9" t="s">
        <v>383</v>
      </c>
      <c r="M9" t="s">
        <v>152</v>
      </c>
      <c r="N9">
        <v>114.3</v>
      </c>
      <c r="O9">
        <v>0</v>
      </c>
      <c r="P9">
        <v>0.25030210548097598</v>
      </c>
      <c r="Q9">
        <v>1957</v>
      </c>
      <c r="R9" t="str">
        <f>IF(AND(COUNTIF(Schematic!$A$92:$A$115,'PM vs Kermit Cross Reference'!B9)=0,COUNTIF(Schematic!$A$92:$A$115,S9)=0),"N","Y")</f>
        <v>N</v>
      </c>
      <c r="T9" t="s">
        <v>395</v>
      </c>
      <c r="U9" t="s">
        <v>396</v>
      </c>
    </row>
    <row r="10" spans="1:22">
      <c r="A10" t="s">
        <v>377</v>
      </c>
      <c r="B10" t="str">
        <f t="shared" si="0"/>
        <v>1012-12</v>
      </c>
      <c r="D10">
        <v>1012</v>
      </c>
      <c r="E10">
        <v>12</v>
      </c>
      <c r="F10" t="s">
        <v>378</v>
      </c>
      <c r="G10" t="s">
        <v>379</v>
      </c>
      <c r="H10" t="s">
        <v>385</v>
      </c>
      <c r="I10" t="s">
        <v>398</v>
      </c>
      <c r="J10" t="s">
        <v>399</v>
      </c>
      <c r="K10" t="s">
        <v>383</v>
      </c>
      <c r="L10" t="s">
        <v>383</v>
      </c>
      <c r="M10" t="s">
        <v>383</v>
      </c>
      <c r="N10">
        <v>114.3</v>
      </c>
      <c r="O10">
        <v>0</v>
      </c>
      <c r="P10">
        <v>0.82377442063470296</v>
      </c>
      <c r="Q10">
        <v>1957</v>
      </c>
      <c r="R10" t="str">
        <f>IF(AND(COUNTIF(Schematic!$A$92:$A$115,'PM vs Kermit Cross Reference'!B10)=0,COUNTIF(Schematic!$A$92:$A$115,S10)=0),"N","Y")</f>
        <v>N</v>
      </c>
      <c r="T10" t="s">
        <v>395</v>
      </c>
      <c r="U10" t="s">
        <v>400</v>
      </c>
    </row>
    <row r="11" spans="1:22">
      <c r="A11" t="s">
        <v>377</v>
      </c>
      <c r="B11" t="str">
        <f t="shared" si="0"/>
        <v>1012-13</v>
      </c>
      <c r="D11">
        <v>1012</v>
      </c>
      <c r="E11">
        <v>13</v>
      </c>
      <c r="F11" t="s">
        <v>378</v>
      </c>
      <c r="G11" t="s">
        <v>379</v>
      </c>
      <c r="H11" t="s">
        <v>385</v>
      </c>
      <c r="I11" t="s">
        <v>401</v>
      </c>
      <c r="J11" t="s">
        <v>402</v>
      </c>
      <c r="K11" t="s">
        <v>383</v>
      </c>
      <c r="L11" t="s">
        <v>383</v>
      </c>
      <c r="M11" t="s">
        <v>383</v>
      </c>
      <c r="N11">
        <v>168.3</v>
      </c>
      <c r="O11">
        <v>0</v>
      </c>
      <c r="P11">
        <v>1.11409834531768</v>
      </c>
      <c r="Q11">
        <v>1957</v>
      </c>
      <c r="R11" t="str">
        <f>IF(AND(COUNTIF(Schematic!$A$92:$A$115,'PM vs Kermit Cross Reference'!B11)=0,COUNTIF(Schematic!$A$92:$A$115,S11)=0),"N","Y")</f>
        <v>N</v>
      </c>
      <c r="T11" t="s">
        <v>395</v>
      </c>
      <c r="U11" t="s">
        <v>400</v>
      </c>
    </row>
    <row r="12" spans="1:22">
      <c r="A12" t="s">
        <v>377</v>
      </c>
      <c r="B12" t="str">
        <f t="shared" si="0"/>
        <v>1022-1</v>
      </c>
      <c r="D12">
        <v>1022</v>
      </c>
      <c r="E12">
        <v>1</v>
      </c>
      <c r="F12" t="s">
        <v>378</v>
      </c>
      <c r="G12" t="s">
        <v>396</v>
      </c>
      <c r="H12" t="s">
        <v>380</v>
      </c>
      <c r="I12" t="s">
        <v>403</v>
      </c>
      <c r="J12" t="s">
        <v>381</v>
      </c>
      <c r="K12" t="s">
        <v>152</v>
      </c>
      <c r="L12" t="s">
        <v>383</v>
      </c>
      <c r="M12" t="s">
        <v>152</v>
      </c>
      <c r="N12">
        <v>114.3</v>
      </c>
      <c r="O12">
        <v>0</v>
      </c>
      <c r="P12">
        <v>1.7508520140130199</v>
      </c>
      <c r="Q12">
        <v>1958</v>
      </c>
      <c r="R12" t="str">
        <f>IF(AND(COUNTIF(Schematic!$A$92:$A$115,'PM vs Kermit Cross Reference'!B12)=0,COUNTIF(Schematic!$A$92:$A$115,S12)=0),"N","Y")</f>
        <v>N</v>
      </c>
      <c r="T12" t="s">
        <v>395</v>
      </c>
      <c r="U12" t="s">
        <v>396</v>
      </c>
    </row>
    <row r="13" spans="1:22">
      <c r="A13" t="s">
        <v>377</v>
      </c>
      <c r="B13" t="str">
        <f t="shared" si="0"/>
        <v>1029-1</v>
      </c>
      <c r="D13">
        <v>1029</v>
      </c>
      <c r="E13">
        <v>1</v>
      </c>
      <c r="F13" t="s">
        <v>378</v>
      </c>
      <c r="G13" t="s">
        <v>379</v>
      </c>
      <c r="H13" t="s">
        <v>380</v>
      </c>
      <c r="I13" t="s">
        <v>404</v>
      </c>
      <c r="J13" t="s">
        <v>405</v>
      </c>
      <c r="K13" t="s">
        <v>383</v>
      </c>
      <c r="L13" t="s">
        <v>383</v>
      </c>
      <c r="M13" t="s">
        <v>383</v>
      </c>
      <c r="N13">
        <v>114.3</v>
      </c>
      <c r="O13">
        <v>0</v>
      </c>
      <c r="P13">
        <v>0.125950792213844</v>
      </c>
      <c r="Q13">
        <v>1958</v>
      </c>
      <c r="R13" t="str">
        <f>IF(AND(COUNTIF(Schematic!$A$92:$A$115,'PM vs Kermit Cross Reference'!B13)=0,COUNTIF(Schematic!$A$92:$A$115,S13)=0),"N","Y")</f>
        <v>Y</v>
      </c>
      <c r="T13" t="s">
        <v>384</v>
      </c>
      <c r="U13" t="str">
        <f t="shared" si="1"/>
        <v>Active</v>
      </c>
    </row>
    <row r="14" spans="1:22">
      <c r="A14" t="s">
        <v>377</v>
      </c>
      <c r="B14" t="str">
        <f t="shared" si="0"/>
        <v>1051-1</v>
      </c>
      <c r="D14">
        <v>1051</v>
      </c>
      <c r="E14">
        <v>1</v>
      </c>
      <c r="F14" t="s">
        <v>378</v>
      </c>
      <c r="G14" t="s">
        <v>379</v>
      </c>
      <c r="H14" t="s">
        <v>380</v>
      </c>
      <c r="I14" t="s">
        <v>406</v>
      </c>
      <c r="J14" t="s">
        <v>407</v>
      </c>
      <c r="K14" t="s">
        <v>408</v>
      </c>
      <c r="L14" t="s">
        <v>383</v>
      </c>
      <c r="M14" t="s">
        <v>383</v>
      </c>
      <c r="N14">
        <v>114.3</v>
      </c>
      <c r="O14">
        <v>3.94</v>
      </c>
      <c r="P14">
        <v>0.65676994807605804</v>
      </c>
      <c r="Q14">
        <v>1959</v>
      </c>
      <c r="R14" t="str">
        <f>IF(AND(COUNTIF(Schematic!$A$92:$A$115,'PM vs Kermit Cross Reference'!B14)=0,COUNTIF(Schematic!$A$92:$A$115,S14)=0),"N","Y")</f>
        <v>N</v>
      </c>
      <c r="T14" t="s">
        <v>395</v>
      </c>
      <c r="U14" t="s">
        <v>409</v>
      </c>
    </row>
    <row r="15" spans="1:22">
      <c r="A15" t="s">
        <v>377</v>
      </c>
      <c r="B15" t="str">
        <f t="shared" si="0"/>
        <v>1057-1</v>
      </c>
      <c r="D15">
        <v>1057</v>
      </c>
      <c r="E15">
        <v>1</v>
      </c>
      <c r="F15" t="s">
        <v>378</v>
      </c>
      <c r="G15" t="s">
        <v>379</v>
      </c>
      <c r="H15" t="s">
        <v>380</v>
      </c>
      <c r="I15" t="s">
        <v>410</v>
      </c>
      <c r="J15" t="s">
        <v>406</v>
      </c>
      <c r="K15" t="s">
        <v>408</v>
      </c>
      <c r="L15" t="s">
        <v>383</v>
      </c>
      <c r="M15" t="s">
        <v>383</v>
      </c>
      <c r="N15">
        <v>88.9</v>
      </c>
      <c r="O15">
        <v>0</v>
      </c>
      <c r="P15">
        <v>1.43447713718332</v>
      </c>
      <c r="Q15">
        <v>1960</v>
      </c>
      <c r="R15" t="str">
        <f>IF(AND(COUNTIF(Schematic!$A$92:$A$115,'PM vs Kermit Cross Reference'!B15)=0,COUNTIF(Schematic!$A$92:$A$115,S15)=0),"N","Y")</f>
        <v>N</v>
      </c>
      <c r="T15" t="s">
        <v>395</v>
      </c>
      <c r="U15" t="s">
        <v>409</v>
      </c>
    </row>
    <row r="16" spans="1:22">
      <c r="A16" t="s">
        <v>377</v>
      </c>
      <c r="B16" t="str">
        <f t="shared" si="0"/>
        <v>1205-1</v>
      </c>
      <c r="D16">
        <v>1205</v>
      </c>
      <c r="E16">
        <v>1</v>
      </c>
      <c r="F16" t="s">
        <v>378</v>
      </c>
      <c r="G16" t="s">
        <v>396</v>
      </c>
      <c r="H16" t="s">
        <v>411</v>
      </c>
      <c r="I16" t="s">
        <v>412</v>
      </c>
      <c r="J16" t="s">
        <v>413</v>
      </c>
      <c r="K16" t="s">
        <v>408</v>
      </c>
      <c r="L16" t="s">
        <v>383</v>
      </c>
      <c r="M16" t="s">
        <v>383</v>
      </c>
      <c r="N16">
        <v>114.3</v>
      </c>
      <c r="O16">
        <v>3.96</v>
      </c>
      <c r="P16">
        <v>2.62563805878926</v>
      </c>
      <c r="Q16">
        <v>1963</v>
      </c>
      <c r="R16" t="str">
        <f>IF(AND(COUNTIF(Schematic!$A$92:$A$115,'PM vs Kermit Cross Reference'!B16)=0,COUNTIF(Schematic!$A$92:$A$115,S16)=0),"N","Y")</f>
        <v>N</v>
      </c>
      <c r="T16" t="s">
        <v>395</v>
      </c>
      <c r="U16" t="s">
        <v>396</v>
      </c>
    </row>
    <row r="17" spans="1:22">
      <c r="A17" t="s">
        <v>377</v>
      </c>
      <c r="B17" t="str">
        <f t="shared" si="0"/>
        <v>1343-1</v>
      </c>
      <c r="D17">
        <v>1343</v>
      </c>
      <c r="E17">
        <v>1</v>
      </c>
      <c r="F17" t="s">
        <v>378</v>
      </c>
      <c r="G17" t="s">
        <v>379</v>
      </c>
      <c r="H17" t="s">
        <v>380</v>
      </c>
      <c r="I17" t="s">
        <v>339</v>
      </c>
      <c r="J17" t="s">
        <v>414</v>
      </c>
      <c r="K17" t="s">
        <v>408</v>
      </c>
      <c r="L17" t="s">
        <v>383</v>
      </c>
      <c r="M17" t="s">
        <v>383</v>
      </c>
      <c r="N17">
        <v>168.3</v>
      </c>
      <c r="O17">
        <v>4.78</v>
      </c>
      <c r="P17">
        <v>5.3327796303630102</v>
      </c>
      <c r="Q17">
        <v>1965</v>
      </c>
      <c r="R17" t="str">
        <f>IF(AND(COUNTIF(Schematic!$A$92:$A$115,'PM vs Kermit Cross Reference'!B17)=0,COUNTIF(Schematic!$A$92:$A$115,S17)=0),"N","Y")</f>
        <v>Y</v>
      </c>
      <c r="T17" t="s">
        <v>384</v>
      </c>
      <c r="U17" t="str">
        <f t="shared" si="1"/>
        <v>Active</v>
      </c>
    </row>
    <row r="18" spans="1:22">
      <c r="A18" t="s">
        <v>377</v>
      </c>
      <c r="B18" t="str">
        <f t="shared" si="0"/>
        <v>1432-1</v>
      </c>
      <c r="D18">
        <v>1432</v>
      </c>
      <c r="E18">
        <v>1</v>
      </c>
      <c r="F18" t="s">
        <v>378</v>
      </c>
      <c r="G18" t="s">
        <v>379</v>
      </c>
      <c r="H18" t="s">
        <v>385</v>
      </c>
      <c r="I18" t="s">
        <v>415</v>
      </c>
      <c r="J18" t="s">
        <v>416</v>
      </c>
      <c r="K18" t="s">
        <v>408</v>
      </c>
      <c r="L18" t="s">
        <v>383</v>
      </c>
      <c r="M18" t="s">
        <v>383</v>
      </c>
      <c r="N18">
        <v>114.3</v>
      </c>
      <c r="O18">
        <v>3.18</v>
      </c>
      <c r="P18">
        <v>2.17001775171296</v>
      </c>
      <c r="Q18">
        <v>1967</v>
      </c>
      <c r="R18" t="str">
        <f>IF(AND(COUNTIF(Schematic!$A$92:$A$115,'PM vs Kermit Cross Reference'!B18)=0,COUNTIF(Schematic!$A$92:$A$115,S18)=0),"N","Y")</f>
        <v>N</v>
      </c>
      <c r="T18" t="s">
        <v>395</v>
      </c>
      <c r="U18" t="s">
        <v>396</v>
      </c>
    </row>
    <row r="19" spans="1:22">
      <c r="A19" t="s">
        <v>377</v>
      </c>
      <c r="B19" t="str">
        <f t="shared" si="0"/>
        <v>1432-2</v>
      </c>
      <c r="D19">
        <v>1432</v>
      </c>
      <c r="E19">
        <v>2</v>
      </c>
      <c r="F19" t="s">
        <v>378</v>
      </c>
      <c r="G19" t="s">
        <v>409</v>
      </c>
      <c r="H19" t="s">
        <v>385</v>
      </c>
      <c r="I19" t="s">
        <v>416</v>
      </c>
      <c r="J19" t="s">
        <v>339</v>
      </c>
      <c r="K19" t="s">
        <v>408</v>
      </c>
      <c r="L19" t="s">
        <v>383</v>
      </c>
      <c r="M19" t="s">
        <v>383</v>
      </c>
      <c r="N19">
        <v>114.3</v>
      </c>
      <c r="O19">
        <v>3.18</v>
      </c>
      <c r="P19">
        <v>2.2228700777760402</v>
      </c>
      <c r="Q19">
        <v>1967</v>
      </c>
      <c r="R19" t="str">
        <f>IF(AND(COUNTIF(Schematic!$A$92:$A$115,'PM vs Kermit Cross Reference'!B19)=0,COUNTIF(Schematic!$A$92:$A$115,S19)=0),"N","Y")</f>
        <v>N</v>
      </c>
      <c r="T19" t="s">
        <v>395</v>
      </c>
      <c r="U19" t="s">
        <v>396</v>
      </c>
    </row>
    <row r="20" spans="1:22">
      <c r="A20" t="s">
        <v>377</v>
      </c>
      <c r="B20" t="str">
        <f t="shared" si="0"/>
        <v>1622-1</v>
      </c>
      <c r="D20">
        <v>1622</v>
      </c>
      <c r="E20">
        <v>1</v>
      </c>
      <c r="F20" t="s">
        <v>378</v>
      </c>
      <c r="G20" t="s">
        <v>379</v>
      </c>
      <c r="H20" t="s">
        <v>380</v>
      </c>
      <c r="I20" t="s">
        <v>414</v>
      </c>
      <c r="J20" t="s">
        <v>346</v>
      </c>
      <c r="K20" t="s">
        <v>408</v>
      </c>
      <c r="L20" t="s">
        <v>383</v>
      </c>
      <c r="M20" t="s">
        <v>383</v>
      </c>
      <c r="N20">
        <v>168.3</v>
      </c>
      <c r="O20">
        <v>4.78</v>
      </c>
      <c r="P20">
        <v>0.88589821843338301</v>
      </c>
      <c r="Q20">
        <v>1970</v>
      </c>
      <c r="R20" t="str">
        <f>IF(AND(COUNTIF(Schematic!$A$92:$A$115,'PM vs Kermit Cross Reference'!B20)=0,COUNTIF(Schematic!$A$92:$A$115,S20)=0),"N","Y")</f>
        <v>Y</v>
      </c>
      <c r="T20" t="s">
        <v>384</v>
      </c>
      <c r="U20" t="str">
        <f t="shared" si="1"/>
        <v>Active</v>
      </c>
    </row>
    <row r="21" spans="1:22">
      <c r="A21" t="s">
        <v>377</v>
      </c>
      <c r="B21" t="str">
        <f t="shared" si="0"/>
        <v>2204-1</v>
      </c>
      <c r="D21">
        <v>2204</v>
      </c>
      <c r="E21">
        <v>1</v>
      </c>
      <c r="F21" t="s">
        <v>378</v>
      </c>
      <c r="G21" t="s">
        <v>409</v>
      </c>
      <c r="H21" t="s">
        <v>380</v>
      </c>
      <c r="I21" t="s">
        <v>417</v>
      </c>
      <c r="J21" t="s">
        <v>418</v>
      </c>
      <c r="K21" t="s">
        <v>408</v>
      </c>
      <c r="L21" t="s">
        <v>383</v>
      </c>
      <c r="M21" t="s">
        <v>419</v>
      </c>
      <c r="N21">
        <v>88.9</v>
      </c>
      <c r="O21">
        <v>4.78</v>
      </c>
      <c r="P21">
        <v>2.49625276471567</v>
      </c>
      <c r="Q21">
        <v>1975</v>
      </c>
      <c r="R21" t="str">
        <f>IF(AND(COUNTIF(Schematic!$A$92:$A$115,'PM vs Kermit Cross Reference'!B21)=0,COUNTIF(Schematic!$A$92:$A$115,S21)=0),"N","Y")</f>
        <v>N</v>
      </c>
      <c r="T21" t="s">
        <v>395</v>
      </c>
      <c r="U21" t="s">
        <v>409</v>
      </c>
    </row>
    <row r="22" spans="1:22">
      <c r="A22" t="s">
        <v>377</v>
      </c>
      <c r="B22" t="str">
        <f t="shared" si="0"/>
        <v>2547-1</v>
      </c>
      <c r="D22">
        <v>2547</v>
      </c>
      <c r="E22">
        <v>1</v>
      </c>
      <c r="F22" t="s">
        <v>378</v>
      </c>
      <c r="G22" t="s">
        <v>379</v>
      </c>
      <c r="H22" t="s">
        <v>385</v>
      </c>
      <c r="I22" t="s">
        <v>420</v>
      </c>
      <c r="J22" t="s">
        <v>404</v>
      </c>
      <c r="K22" t="s">
        <v>408</v>
      </c>
      <c r="L22" t="s">
        <v>383</v>
      </c>
      <c r="M22" t="s">
        <v>383</v>
      </c>
      <c r="N22">
        <v>88.9</v>
      </c>
      <c r="O22">
        <v>2.77</v>
      </c>
      <c r="P22">
        <v>1.72430914853219</v>
      </c>
      <c r="Q22">
        <v>1978</v>
      </c>
      <c r="R22" t="str">
        <f>IF(AND(COUNTIF(Schematic!$A$92:$A$115,'PM vs Kermit Cross Reference'!B22)=0,COUNTIF(Schematic!$A$92:$A$115,S22)=0),"N","Y")</f>
        <v>N</v>
      </c>
      <c r="T22" t="s">
        <v>395</v>
      </c>
      <c r="U22" t="s">
        <v>409</v>
      </c>
    </row>
    <row r="23" spans="1:22">
      <c r="A23" t="s">
        <v>377</v>
      </c>
      <c r="B23" t="str">
        <f t="shared" si="0"/>
        <v>2547-2</v>
      </c>
      <c r="D23">
        <v>2547</v>
      </c>
      <c r="E23">
        <v>2</v>
      </c>
      <c r="F23" t="s">
        <v>378</v>
      </c>
      <c r="G23" t="s">
        <v>396</v>
      </c>
      <c r="H23" t="s">
        <v>385</v>
      </c>
      <c r="I23" t="s">
        <v>421</v>
      </c>
      <c r="J23" t="s">
        <v>422</v>
      </c>
      <c r="K23" t="s">
        <v>408</v>
      </c>
      <c r="L23" t="s">
        <v>383</v>
      </c>
      <c r="M23" t="s">
        <v>383</v>
      </c>
      <c r="N23">
        <v>88.9</v>
      </c>
      <c r="O23">
        <v>2.77</v>
      </c>
      <c r="P23">
        <v>0.43230657794629601</v>
      </c>
      <c r="Q23">
        <v>1978</v>
      </c>
      <c r="R23" t="str">
        <f>IF(AND(COUNTIF(Schematic!$A$92:$A$115,'PM vs Kermit Cross Reference'!B23)=0,COUNTIF(Schematic!$A$92:$A$115,S23)=0),"N","Y")</f>
        <v>N</v>
      </c>
      <c r="T23" t="s">
        <v>395</v>
      </c>
      <c r="U23" t="s">
        <v>396</v>
      </c>
    </row>
    <row r="24" spans="1:22">
      <c r="A24" t="s">
        <v>377</v>
      </c>
      <c r="B24" t="str">
        <f t="shared" si="0"/>
        <v>2663-1</v>
      </c>
      <c r="C24" t="s">
        <v>207</v>
      </c>
      <c r="D24">
        <v>2663</v>
      </c>
      <c r="E24">
        <v>1</v>
      </c>
      <c r="F24" t="s">
        <v>378</v>
      </c>
      <c r="G24" t="s">
        <v>379</v>
      </c>
      <c r="H24" t="s">
        <v>380</v>
      </c>
      <c r="I24" t="s">
        <v>333</v>
      </c>
      <c r="J24" t="s">
        <v>423</v>
      </c>
      <c r="K24" t="s">
        <v>408</v>
      </c>
      <c r="L24" t="s">
        <v>383</v>
      </c>
      <c r="M24" t="s">
        <v>419</v>
      </c>
      <c r="N24">
        <v>88.9</v>
      </c>
      <c r="O24">
        <v>6.35</v>
      </c>
      <c r="P24">
        <v>1.4249755745505199</v>
      </c>
      <c r="Q24">
        <v>1978</v>
      </c>
      <c r="R24" t="str">
        <f>IF(AND(COUNTIF(Schematic!$A$92:$A$115,'PM vs Kermit Cross Reference'!B24)=0,COUNTIF(Schematic!$A$92:$A$115,S24)=0),"N","Y")</f>
        <v>Y</v>
      </c>
      <c r="S24" t="s">
        <v>207</v>
      </c>
      <c r="T24" t="s">
        <v>424</v>
      </c>
      <c r="U24" t="s">
        <v>425</v>
      </c>
    </row>
    <row r="25" spans="1:22">
      <c r="A25" t="s">
        <v>377</v>
      </c>
      <c r="B25" t="str">
        <f t="shared" si="0"/>
        <v>2663-2</v>
      </c>
      <c r="C25" t="s">
        <v>203</v>
      </c>
      <c r="D25">
        <v>2663</v>
      </c>
      <c r="E25">
        <v>2</v>
      </c>
      <c r="F25" t="s">
        <v>378</v>
      </c>
      <c r="G25" t="s">
        <v>379</v>
      </c>
      <c r="H25" t="s">
        <v>380</v>
      </c>
      <c r="I25" t="s">
        <v>423</v>
      </c>
      <c r="J25" t="s">
        <v>339</v>
      </c>
      <c r="K25" t="s">
        <v>408</v>
      </c>
      <c r="L25" t="s">
        <v>383</v>
      </c>
      <c r="M25" t="s">
        <v>419</v>
      </c>
      <c r="N25">
        <v>88.9</v>
      </c>
      <c r="O25">
        <v>4.78</v>
      </c>
      <c r="P25">
        <v>1.1661237937109401</v>
      </c>
      <c r="Q25">
        <v>1978</v>
      </c>
      <c r="R25" t="str">
        <f>IF(AND(COUNTIF(Schematic!$A$92:$A$115,'PM vs Kermit Cross Reference'!B25)=0,COUNTIF(Schematic!$A$92:$A$115,S25)=0),"N","Y")</f>
        <v>Y</v>
      </c>
      <c r="S25" t="s">
        <v>203</v>
      </c>
      <c r="T25" t="s">
        <v>424</v>
      </c>
      <c r="U25" t="s">
        <v>425</v>
      </c>
    </row>
    <row r="26" spans="1:22">
      <c r="A26" t="s">
        <v>377</v>
      </c>
      <c r="B26" t="str">
        <f t="shared" si="0"/>
        <v>2663-3</v>
      </c>
      <c r="D26">
        <v>2663</v>
      </c>
      <c r="E26">
        <v>3</v>
      </c>
      <c r="F26" t="s">
        <v>378</v>
      </c>
      <c r="G26" t="s">
        <v>379</v>
      </c>
      <c r="H26" t="s">
        <v>380</v>
      </c>
      <c r="I26" t="s">
        <v>426</v>
      </c>
      <c r="J26" t="s">
        <v>426</v>
      </c>
      <c r="K26" t="s">
        <v>408</v>
      </c>
      <c r="L26" t="s">
        <v>383</v>
      </c>
      <c r="M26" t="s">
        <v>419</v>
      </c>
      <c r="N26">
        <v>88.9</v>
      </c>
      <c r="O26">
        <v>5.49</v>
      </c>
      <c r="P26">
        <v>0.226089473146524</v>
      </c>
      <c r="Q26">
        <v>1978</v>
      </c>
      <c r="R26" t="str">
        <f>IF(AND(COUNTIF(Schematic!$A$92:$A$115,'PM vs Kermit Cross Reference'!B26)=0,COUNTIF(Schematic!$A$92:$A$115,S26)=0),"N","Y")</f>
        <v>N</v>
      </c>
      <c r="T26" t="s">
        <v>395</v>
      </c>
      <c r="U26" t="s">
        <v>396</v>
      </c>
      <c r="V26" s="12" t="s">
        <v>427</v>
      </c>
    </row>
    <row r="27" spans="1:22">
      <c r="A27" t="s">
        <v>377</v>
      </c>
      <c r="B27" t="str">
        <f t="shared" si="0"/>
        <v>3632-2</v>
      </c>
      <c r="D27">
        <v>3632</v>
      </c>
      <c r="E27">
        <v>2</v>
      </c>
      <c r="F27" t="s">
        <v>378</v>
      </c>
      <c r="G27" s="13" t="s">
        <v>379</v>
      </c>
      <c r="H27" t="s">
        <v>385</v>
      </c>
      <c r="I27" t="s">
        <v>332</v>
      </c>
      <c r="J27" t="s">
        <v>332</v>
      </c>
      <c r="K27" t="s">
        <v>408</v>
      </c>
      <c r="L27" t="s">
        <v>383</v>
      </c>
      <c r="M27" t="s">
        <v>419</v>
      </c>
      <c r="N27">
        <v>60.3</v>
      </c>
      <c r="O27">
        <v>3.91</v>
      </c>
      <c r="P27">
        <v>9.0985268945332098E-2</v>
      </c>
      <c r="Q27">
        <v>1982</v>
      </c>
      <c r="R27" t="str">
        <f>IF(AND(COUNTIF(Schematic!$A$92:$A$115,'PM vs Kermit Cross Reference'!B27)=0,COUNTIF(Schematic!$A$92:$A$115,S27)=0),"N","Y")</f>
        <v>Y</v>
      </c>
      <c r="T27" t="s">
        <v>384</v>
      </c>
      <c r="U27" t="str">
        <f t="shared" si="1"/>
        <v>Active</v>
      </c>
    </row>
    <row r="28" spans="1:22">
      <c r="A28" t="s">
        <v>377</v>
      </c>
      <c r="B28" t="str">
        <f t="shared" si="0"/>
        <v>3632-3</v>
      </c>
      <c r="D28">
        <v>3632</v>
      </c>
      <c r="E28">
        <v>3</v>
      </c>
      <c r="F28" t="s">
        <v>378</v>
      </c>
      <c r="G28" s="13" t="s">
        <v>379</v>
      </c>
      <c r="H28" t="s">
        <v>385</v>
      </c>
      <c r="I28" t="s">
        <v>332</v>
      </c>
      <c r="J28" t="s">
        <v>381</v>
      </c>
      <c r="K28" t="s">
        <v>408</v>
      </c>
      <c r="L28" t="s">
        <v>383</v>
      </c>
      <c r="M28" t="s">
        <v>419</v>
      </c>
      <c r="N28">
        <v>60.3</v>
      </c>
      <c r="O28">
        <v>3.91</v>
      </c>
      <c r="P28">
        <v>1.0262884278959601</v>
      </c>
      <c r="Q28">
        <v>1982</v>
      </c>
      <c r="R28" t="str">
        <f>IF(AND(COUNTIF(Schematic!$A$92:$A$115,'PM vs Kermit Cross Reference'!B28)=0,COUNTIF(Schematic!$A$92:$A$115,S28)=0),"N","Y")</f>
        <v>Y</v>
      </c>
      <c r="T28" t="s">
        <v>384</v>
      </c>
      <c r="U28" t="str">
        <f t="shared" si="1"/>
        <v>Active</v>
      </c>
    </row>
    <row r="29" spans="1:22">
      <c r="A29" t="s">
        <v>377</v>
      </c>
      <c r="B29" t="str">
        <f t="shared" si="0"/>
        <v>5624-1</v>
      </c>
      <c r="D29">
        <v>5624</v>
      </c>
      <c r="E29">
        <v>1</v>
      </c>
      <c r="F29" t="s">
        <v>378</v>
      </c>
      <c r="G29" t="s">
        <v>379</v>
      </c>
      <c r="H29" t="s">
        <v>385</v>
      </c>
      <c r="I29" t="s">
        <v>428</v>
      </c>
      <c r="J29" t="s">
        <v>420</v>
      </c>
      <c r="K29" t="s">
        <v>408</v>
      </c>
      <c r="L29" t="s">
        <v>383</v>
      </c>
      <c r="M29" t="s">
        <v>419</v>
      </c>
      <c r="N29">
        <v>114.3</v>
      </c>
      <c r="O29">
        <v>3.96</v>
      </c>
      <c r="P29">
        <v>5.2331810307018802</v>
      </c>
      <c r="Q29">
        <v>1993</v>
      </c>
      <c r="R29" t="str">
        <f>IF(AND(COUNTIF(Schematic!$A$92:$A$115,'PM vs Kermit Cross Reference'!B29)=0,COUNTIF(Schematic!$A$92:$A$115,S29)=0),"N","Y")</f>
        <v>N</v>
      </c>
      <c r="T29" t="s">
        <v>395</v>
      </c>
      <c r="U29" t="s">
        <v>409</v>
      </c>
    </row>
    <row r="30" spans="1:22">
      <c r="A30" t="s">
        <v>377</v>
      </c>
      <c r="B30" t="str">
        <f t="shared" si="0"/>
        <v>6316-1</v>
      </c>
      <c r="D30">
        <v>6316</v>
      </c>
      <c r="E30">
        <v>1</v>
      </c>
      <c r="F30" t="s">
        <v>378</v>
      </c>
      <c r="G30" s="11" t="s">
        <v>379</v>
      </c>
      <c r="H30" t="s">
        <v>385</v>
      </c>
      <c r="I30" t="s">
        <v>381</v>
      </c>
      <c r="J30" t="s">
        <v>381</v>
      </c>
      <c r="K30" t="s">
        <v>408</v>
      </c>
      <c r="L30" t="s">
        <v>383</v>
      </c>
      <c r="M30" t="s">
        <v>419</v>
      </c>
      <c r="N30">
        <v>114.3</v>
      </c>
      <c r="O30">
        <v>4.8</v>
      </c>
      <c r="P30">
        <v>5.2407399478747202E-2</v>
      </c>
      <c r="Q30">
        <v>1994</v>
      </c>
      <c r="R30" t="str">
        <f>IF(AND(COUNTIF(Schematic!$A$92:$A$115,'PM vs Kermit Cross Reference'!B30)=0,COUNTIF(Schematic!$A$92:$A$115,S30)=0),"N","Y")</f>
        <v>Y</v>
      </c>
      <c r="T30" t="s">
        <v>384</v>
      </c>
      <c r="U30" t="s">
        <v>425</v>
      </c>
      <c r="V30" s="12" t="s">
        <v>429</v>
      </c>
    </row>
    <row r="31" spans="1:22">
      <c r="A31" t="s">
        <v>377</v>
      </c>
      <c r="B31" t="str">
        <f t="shared" si="0"/>
        <v>7096-1</v>
      </c>
      <c r="D31">
        <v>7096</v>
      </c>
      <c r="E31">
        <v>1</v>
      </c>
      <c r="F31" t="s">
        <v>378</v>
      </c>
      <c r="G31" s="11" t="s">
        <v>379</v>
      </c>
      <c r="H31" t="s">
        <v>385</v>
      </c>
      <c r="I31" t="s">
        <v>430</v>
      </c>
      <c r="J31" t="s">
        <v>381</v>
      </c>
      <c r="K31" t="s">
        <v>408</v>
      </c>
      <c r="L31" t="s">
        <v>383</v>
      </c>
      <c r="M31" t="s">
        <v>419</v>
      </c>
      <c r="N31">
        <v>88.9</v>
      </c>
      <c r="O31">
        <v>4</v>
      </c>
      <c r="P31">
        <v>0.94872195447045005</v>
      </c>
      <c r="Q31">
        <v>1997</v>
      </c>
      <c r="R31" t="str">
        <f>IF(AND(COUNTIF(Schematic!$A$92:$A$115,'PM vs Kermit Cross Reference'!B31)=0,COUNTIF(Schematic!$A$92:$A$115,S31)=0),"N","Y")</f>
        <v>Y</v>
      </c>
      <c r="T31" t="s">
        <v>384</v>
      </c>
      <c r="U31" t="str">
        <f t="shared" si="1"/>
        <v>Active</v>
      </c>
    </row>
    <row r="32" spans="1:22">
      <c r="A32" t="s">
        <v>377</v>
      </c>
      <c r="B32" t="str">
        <f t="shared" si="0"/>
        <v>7773-1</v>
      </c>
      <c r="D32">
        <v>7773</v>
      </c>
      <c r="E32">
        <v>1</v>
      </c>
      <c r="F32" t="s">
        <v>378</v>
      </c>
      <c r="G32" s="11" t="s">
        <v>379</v>
      </c>
      <c r="H32" t="s">
        <v>385</v>
      </c>
      <c r="I32" t="s">
        <v>416</v>
      </c>
      <c r="J32" t="s">
        <v>339</v>
      </c>
      <c r="K32" t="s">
        <v>408</v>
      </c>
      <c r="L32" t="s">
        <v>383</v>
      </c>
      <c r="M32" t="s">
        <v>419</v>
      </c>
      <c r="N32">
        <v>114.3</v>
      </c>
      <c r="O32">
        <v>4.8</v>
      </c>
      <c r="P32">
        <v>2.25970998914962</v>
      </c>
      <c r="Q32">
        <v>1998</v>
      </c>
      <c r="R32" t="str">
        <f>IF(AND(COUNTIF(Schematic!$A$92:$A$115,'PM vs Kermit Cross Reference'!B32)=0,COUNTIF(Schematic!$A$92:$A$115,S32)=0),"N","Y")</f>
        <v>Y</v>
      </c>
      <c r="T32" t="s">
        <v>384</v>
      </c>
      <c r="U32" t="str">
        <f t="shared" si="1"/>
        <v>Active</v>
      </c>
    </row>
    <row r="33" spans="1:22">
      <c r="A33" t="s">
        <v>377</v>
      </c>
      <c r="B33" t="str">
        <f t="shared" si="0"/>
        <v>8456-1</v>
      </c>
      <c r="D33">
        <v>8456</v>
      </c>
      <c r="E33">
        <v>1</v>
      </c>
      <c r="F33" t="s">
        <v>378</v>
      </c>
      <c r="G33" t="s">
        <v>379</v>
      </c>
      <c r="H33" t="s">
        <v>385</v>
      </c>
      <c r="I33" t="s">
        <v>410</v>
      </c>
      <c r="J33" t="s">
        <v>410</v>
      </c>
      <c r="K33" t="s">
        <v>152</v>
      </c>
      <c r="L33" t="s">
        <v>383</v>
      </c>
      <c r="M33" t="s">
        <v>383</v>
      </c>
      <c r="N33">
        <v>88.9</v>
      </c>
      <c r="O33">
        <v>3.18</v>
      </c>
      <c r="P33">
        <v>0.132410357865649</v>
      </c>
      <c r="Q33">
        <v>1999</v>
      </c>
      <c r="R33" t="str">
        <f>IF(AND(COUNTIF(Schematic!$A$92:$A$115,'PM vs Kermit Cross Reference'!B33)=0,COUNTIF(Schematic!$A$92:$A$115,S33)=0),"N","Y")</f>
        <v>N</v>
      </c>
      <c r="T33" t="s">
        <v>395</v>
      </c>
      <c r="U33" t="s">
        <v>409</v>
      </c>
    </row>
    <row r="34" spans="1:22">
      <c r="A34" t="s">
        <v>377</v>
      </c>
      <c r="B34" t="str">
        <f t="shared" si="0"/>
        <v>8560-1</v>
      </c>
      <c r="D34">
        <v>8560</v>
      </c>
      <c r="E34">
        <v>1</v>
      </c>
      <c r="F34" t="s">
        <v>378</v>
      </c>
      <c r="G34" t="s">
        <v>379</v>
      </c>
      <c r="H34" t="s">
        <v>385</v>
      </c>
      <c r="I34" t="s">
        <v>431</v>
      </c>
      <c r="J34" t="s">
        <v>406</v>
      </c>
      <c r="K34" t="s">
        <v>408</v>
      </c>
      <c r="L34" t="s">
        <v>383</v>
      </c>
      <c r="M34" t="s">
        <v>419</v>
      </c>
      <c r="N34">
        <v>168.3</v>
      </c>
      <c r="O34">
        <v>4</v>
      </c>
      <c r="P34">
        <v>4.7484992026641404</v>
      </c>
      <c r="Q34">
        <v>1999</v>
      </c>
      <c r="R34" t="str">
        <f>IF(AND(COUNTIF(Schematic!$A$92:$A$115,'PM vs Kermit Cross Reference'!B34)=0,COUNTIF(Schematic!$A$92:$A$115,S34)=0),"N","Y")</f>
        <v>N</v>
      </c>
      <c r="T34" t="s">
        <v>395</v>
      </c>
      <c r="U34" t="s">
        <v>409</v>
      </c>
    </row>
    <row r="35" spans="1:22">
      <c r="A35" t="s">
        <v>377</v>
      </c>
      <c r="B35" t="str">
        <f t="shared" si="0"/>
        <v>8889-1</v>
      </c>
      <c r="D35">
        <v>8889</v>
      </c>
      <c r="E35">
        <v>1</v>
      </c>
      <c r="F35" t="s">
        <v>378</v>
      </c>
      <c r="G35" t="s">
        <v>379</v>
      </c>
      <c r="H35" t="s">
        <v>385</v>
      </c>
      <c r="I35" t="s">
        <v>432</v>
      </c>
      <c r="J35" t="s">
        <v>410</v>
      </c>
      <c r="K35" t="s">
        <v>408</v>
      </c>
      <c r="L35" t="s">
        <v>433</v>
      </c>
      <c r="M35" t="s">
        <v>419</v>
      </c>
      <c r="N35">
        <v>88.9</v>
      </c>
      <c r="O35">
        <v>4</v>
      </c>
      <c r="P35">
        <v>0.77910910269772504</v>
      </c>
      <c r="Q35">
        <v>2000</v>
      </c>
      <c r="R35" t="str">
        <f>IF(AND(COUNTIF(Schematic!$A$92:$A$115,'PM vs Kermit Cross Reference'!B35)=0,COUNTIF(Schematic!$A$92:$A$115,S35)=0),"N","Y")</f>
        <v>N</v>
      </c>
      <c r="T35" t="s">
        <v>395</v>
      </c>
      <c r="U35" t="s">
        <v>409</v>
      </c>
    </row>
    <row r="36" spans="1:22">
      <c r="A36" t="s">
        <v>377</v>
      </c>
      <c r="B36" t="str">
        <f t="shared" si="0"/>
        <v>9083-1</v>
      </c>
      <c r="D36">
        <v>9083</v>
      </c>
      <c r="E36">
        <v>1</v>
      </c>
      <c r="F36" t="s">
        <v>378</v>
      </c>
      <c r="G36" t="s">
        <v>379</v>
      </c>
      <c r="H36" t="s">
        <v>411</v>
      </c>
      <c r="I36" t="s">
        <v>413</v>
      </c>
      <c r="J36" t="s">
        <v>406</v>
      </c>
      <c r="K36" t="s">
        <v>434</v>
      </c>
      <c r="L36" t="s">
        <v>383</v>
      </c>
      <c r="M36" t="s">
        <v>383</v>
      </c>
      <c r="N36">
        <v>88.9</v>
      </c>
      <c r="O36">
        <v>12.18</v>
      </c>
      <c r="P36">
        <v>5.2972244376979702</v>
      </c>
      <c r="Q36">
        <v>2000</v>
      </c>
      <c r="R36" t="str">
        <f>IF(AND(COUNTIF(Schematic!$A$92:$A$115,'PM vs Kermit Cross Reference'!B36)=0,COUNTIF(Schematic!$A$92:$A$115,S36)=0),"N","Y")</f>
        <v>N</v>
      </c>
      <c r="T36" t="s">
        <v>395</v>
      </c>
      <c r="U36" t="s">
        <v>409</v>
      </c>
    </row>
    <row r="37" spans="1:22">
      <c r="A37" t="s">
        <v>377</v>
      </c>
      <c r="B37" t="str">
        <f t="shared" si="0"/>
        <v>9084-1</v>
      </c>
      <c r="D37">
        <v>9084</v>
      </c>
      <c r="E37">
        <v>1</v>
      </c>
      <c r="F37" t="s">
        <v>378</v>
      </c>
      <c r="G37" t="s">
        <v>379</v>
      </c>
      <c r="H37" t="s">
        <v>385</v>
      </c>
      <c r="I37" t="s">
        <v>410</v>
      </c>
      <c r="J37" t="s">
        <v>406</v>
      </c>
      <c r="K37" t="s">
        <v>408</v>
      </c>
      <c r="L37" t="s">
        <v>383</v>
      </c>
      <c r="M37" t="s">
        <v>419</v>
      </c>
      <c r="N37">
        <v>114.3</v>
      </c>
      <c r="O37">
        <v>3.96</v>
      </c>
      <c r="P37">
        <v>1.4171359946625099</v>
      </c>
      <c r="Q37">
        <v>2000</v>
      </c>
      <c r="R37" t="str">
        <f>IF(AND(COUNTIF(Schematic!$A$92:$A$115,'PM vs Kermit Cross Reference'!B37)=0,COUNTIF(Schematic!$A$92:$A$115,S37)=0),"N","Y")</f>
        <v>N</v>
      </c>
      <c r="T37" t="s">
        <v>395</v>
      </c>
      <c r="U37" t="s">
        <v>409</v>
      </c>
    </row>
    <row r="38" spans="1:22">
      <c r="A38" t="s">
        <v>377</v>
      </c>
      <c r="B38" t="str">
        <f t="shared" si="0"/>
        <v>9995-1</v>
      </c>
      <c r="D38">
        <v>9995</v>
      </c>
      <c r="E38">
        <v>1</v>
      </c>
      <c r="F38" t="s">
        <v>378</v>
      </c>
      <c r="G38" s="11" t="s">
        <v>379</v>
      </c>
      <c r="H38" t="s">
        <v>435</v>
      </c>
      <c r="I38" t="s">
        <v>393</v>
      </c>
      <c r="J38" t="s">
        <v>393</v>
      </c>
      <c r="K38" t="s">
        <v>408</v>
      </c>
      <c r="L38" t="s">
        <v>383</v>
      </c>
      <c r="M38" t="s">
        <v>419</v>
      </c>
      <c r="N38">
        <v>323.89999999999998</v>
      </c>
      <c r="O38">
        <v>7.9</v>
      </c>
      <c r="P38">
        <v>0.30378478411356902</v>
      </c>
      <c r="Q38">
        <v>2001</v>
      </c>
      <c r="R38" t="str">
        <f>IF(AND(COUNTIF(Schematic!$A$92:$A$115,'PM vs Kermit Cross Reference'!B38)=0,COUNTIF(Schematic!$A$92:$A$115,S38)=0),"N","Y")</f>
        <v>Y</v>
      </c>
      <c r="T38" t="s">
        <v>384</v>
      </c>
      <c r="U38" t="str">
        <f t="shared" si="1"/>
        <v>Active</v>
      </c>
      <c r="V38" s="12" t="s">
        <v>436</v>
      </c>
    </row>
    <row r="39" spans="1:22">
      <c r="A39" t="s">
        <v>377</v>
      </c>
      <c r="B39" t="str">
        <f t="shared" si="0"/>
        <v>11092-1</v>
      </c>
      <c r="D39">
        <v>11092</v>
      </c>
      <c r="E39">
        <v>1</v>
      </c>
      <c r="F39" t="s">
        <v>378</v>
      </c>
      <c r="G39" t="s">
        <v>409</v>
      </c>
      <c r="H39" t="s">
        <v>385</v>
      </c>
      <c r="I39" t="s">
        <v>437</v>
      </c>
      <c r="J39" t="s">
        <v>438</v>
      </c>
      <c r="K39" t="s">
        <v>408</v>
      </c>
      <c r="L39" t="s">
        <v>433</v>
      </c>
      <c r="M39" t="s">
        <v>419</v>
      </c>
      <c r="N39">
        <v>219.1</v>
      </c>
      <c r="O39">
        <v>5.56</v>
      </c>
      <c r="P39">
        <v>10.5143740100219</v>
      </c>
      <c r="Q39">
        <v>2002</v>
      </c>
      <c r="R39" t="str">
        <f>IF(AND(COUNTIF(Schematic!$A$92:$A$115,'PM vs Kermit Cross Reference'!B39)=0,COUNTIF(Schematic!$A$92:$A$115,S39)=0),"N","Y")</f>
        <v>N</v>
      </c>
      <c r="T39" t="s">
        <v>395</v>
      </c>
      <c r="U39" t="s">
        <v>409</v>
      </c>
    </row>
    <row r="40" spans="1:22">
      <c r="A40" t="s">
        <v>377</v>
      </c>
      <c r="B40" t="str">
        <f t="shared" si="0"/>
        <v>11092-2</v>
      </c>
      <c r="D40">
        <v>11092</v>
      </c>
      <c r="E40">
        <v>2</v>
      </c>
      <c r="F40" t="s">
        <v>378</v>
      </c>
      <c r="G40" t="s">
        <v>379</v>
      </c>
      <c r="H40" t="s">
        <v>385</v>
      </c>
      <c r="I40" t="s">
        <v>438</v>
      </c>
      <c r="J40" t="s">
        <v>438</v>
      </c>
      <c r="K40" t="s">
        <v>408</v>
      </c>
      <c r="L40" t="s">
        <v>433</v>
      </c>
      <c r="M40" t="s">
        <v>419</v>
      </c>
      <c r="N40">
        <v>219.1</v>
      </c>
      <c r="O40">
        <v>5.56</v>
      </c>
      <c r="P40">
        <v>5.9879451862958802E-2</v>
      </c>
      <c r="Q40">
        <v>2002</v>
      </c>
      <c r="R40" t="str">
        <f>IF(AND(COUNTIF(Schematic!$A$92:$A$115,'PM vs Kermit Cross Reference'!B40)=0,COUNTIF(Schematic!$A$92:$A$115,S40)=0),"N","Y")</f>
        <v>N</v>
      </c>
      <c r="T40" t="s">
        <v>395</v>
      </c>
      <c r="U40" t="s">
        <v>409</v>
      </c>
    </row>
    <row r="41" spans="1:22">
      <c r="A41" t="s">
        <v>377</v>
      </c>
      <c r="B41" t="str">
        <f t="shared" si="0"/>
        <v>11736-1</v>
      </c>
      <c r="D41">
        <v>11736</v>
      </c>
      <c r="E41">
        <v>1</v>
      </c>
      <c r="F41" t="s">
        <v>378</v>
      </c>
      <c r="G41" t="s">
        <v>409</v>
      </c>
      <c r="H41" t="s">
        <v>439</v>
      </c>
      <c r="I41" t="s">
        <v>437</v>
      </c>
      <c r="J41" t="s">
        <v>440</v>
      </c>
      <c r="K41" t="s">
        <v>441</v>
      </c>
      <c r="L41" t="s">
        <v>433</v>
      </c>
      <c r="M41" t="s">
        <v>152</v>
      </c>
      <c r="N41">
        <v>116.3</v>
      </c>
      <c r="O41">
        <v>9.4</v>
      </c>
      <c r="P41">
        <v>1.7172117891997101</v>
      </c>
      <c r="Q41">
        <v>2003</v>
      </c>
      <c r="R41" t="str">
        <f>IF(AND(COUNTIF(Schematic!$A$92:$A$115,'PM vs Kermit Cross Reference'!B41)=0,COUNTIF(Schematic!$A$92:$A$115,S41)=0),"N","Y")</f>
        <v>N</v>
      </c>
      <c r="T41" t="s">
        <v>395</v>
      </c>
      <c r="U41" t="s">
        <v>409</v>
      </c>
    </row>
    <row r="42" spans="1:22">
      <c r="A42" t="s">
        <v>377</v>
      </c>
      <c r="B42" t="str">
        <f t="shared" si="0"/>
        <v>13170-1</v>
      </c>
      <c r="D42">
        <v>13170</v>
      </c>
      <c r="E42">
        <v>1</v>
      </c>
      <c r="F42" t="s">
        <v>378</v>
      </c>
      <c r="G42" t="s">
        <v>409</v>
      </c>
      <c r="H42" t="s">
        <v>385</v>
      </c>
      <c r="I42" t="s">
        <v>442</v>
      </c>
      <c r="J42" t="s">
        <v>443</v>
      </c>
      <c r="K42" t="s">
        <v>408</v>
      </c>
      <c r="L42" t="s">
        <v>383</v>
      </c>
      <c r="M42" t="s">
        <v>419</v>
      </c>
      <c r="N42">
        <v>114.3</v>
      </c>
      <c r="O42">
        <v>4</v>
      </c>
      <c r="P42">
        <v>0.37449086024384398</v>
      </c>
      <c r="Q42">
        <v>2004</v>
      </c>
      <c r="R42" t="str">
        <f>IF(AND(COUNTIF(Schematic!$A$92:$A$115,'PM vs Kermit Cross Reference'!B42)=0,COUNTIF(Schematic!$A$92:$A$115,S42)=0),"N","Y")</f>
        <v>N</v>
      </c>
      <c r="T42" t="s">
        <v>395</v>
      </c>
      <c r="U42" t="s">
        <v>409</v>
      </c>
    </row>
    <row r="43" spans="1:22">
      <c r="A43" t="s">
        <v>377</v>
      </c>
      <c r="B43" t="str">
        <f t="shared" si="0"/>
        <v>14792-1</v>
      </c>
      <c r="D43">
        <v>14792</v>
      </c>
      <c r="E43">
        <v>1</v>
      </c>
      <c r="F43" t="s">
        <v>378</v>
      </c>
      <c r="G43" t="s">
        <v>379</v>
      </c>
      <c r="H43" t="s">
        <v>385</v>
      </c>
      <c r="I43" t="s">
        <v>444</v>
      </c>
      <c r="J43" t="s">
        <v>445</v>
      </c>
      <c r="K43" t="s">
        <v>408</v>
      </c>
      <c r="L43" t="s">
        <v>433</v>
      </c>
      <c r="M43" t="s">
        <v>419</v>
      </c>
      <c r="N43">
        <v>114.3</v>
      </c>
      <c r="O43">
        <v>3.2</v>
      </c>
      <c r="P43">
        <v>0.85234691032439602</v>
      </c>
      <c r="Q43">
        <v>2005</v>
      </c>
      <c r="R43" t="str">
        <f>IF(AND(COUNTIF(Schematic!$A$92:$A$115,'PM vs Kermit Cross Reference'!B43)=0,COUNTIF(Schematic!$A$92:$A$115,S43)=0),"N","Y")</f>
        <v>N</v>
      </c>
      <c r="T43" t="s">
        <v>395</v>
      </c>
      <c r="U43" t="s">
        <v>409</v>
      </c>
    </row>
    <row r="44" spans="1:22">
      <c r="A44" t="s">
        <v>377</v>
      </c>
      <c r="B44" t="str">
        <f t="shared" si="0"/>
        <v>14792-2</v>
      </c>
      <c r="D44">
        <v>14792</v>
      </c>
      <c r="E44">
        <v>2</v>
      </c>
      <c r="F44" t="s">
        <v>378</v>
      </c>
      <c r="G44" t="s">
        <v>379</v>
      </c>
      <c r="H44" t="s">
        <v>385</v>
      </c>
      <c r="I44" t="s">
        <v>445</v>
      </c>
      <c r="J44" t="s">
        <v>432</v>
      </c>
      <c r="K44" t="s">
        <v>408</v>
      </c>
      <c r="L44" t="s">
        <v>433</v>
      </c>
      <c r="M44" t="s">
        <v>419</v>
      </c>
      <c r="N44">
        <v>114.3</v>
      </c>
      <c r="O44">
        <v>3.2</v>
      </c>
      <c r="P44">
        <v>1.3766582788818</v>
      </c>
      <c r="Q44">
        <v>2005</v>
      </c>
      <c r="R44" t="str">
        <f>IF(AND(COUNTIF(Schematic!$A$92:$A$115,'PM vs Kermit Cross Reference'!B44)=0,COUNTIF(Schematic!$A$92:$A$115,S44)=0),"N","Y")</f>
        <v>N</v>
      </c>
      <c r="T44" t="s">
        <v>395</v>
      </c>
      <c r="U44" t="s">
        <v>409</v>
      </c>
    </row>
    <row r="45" spans="1:22">
      <c r="A45" t="s">
        <v>377</v>
      </c>
      <c r="B45" t="str">
        <f t="shared" si="0"/>
        <v>14854-1</v>
      </c>
      <c r="D45">
        <v>14854</v>
      </c>
      <c r="E45">
        <v>1</v>
      </c>
      <c r="F45" t="s">
        <v>378</v>
      </c>
      <c r="G45" s="11" t="s">
        <v>379</v>
      </c>
      <c r="H45" t="s">
        <v>385</v>
      </c>
      <c r="I45" t="s">
        <v>348</v>
      </c>
      <c r="J45" t="s">
        <v>391</v>
      </c>
      <c r="K45" t="s">
        <v>408</v>
      </c>
      <c r="L45" t="s">
        <v>433</v>
      </c>
      <c r="M45" t="s">
        <v>419</v>
      </c>
      <c r="N45">
        <v>114.3</v>
      </c>
      <c r="O45">
        <v>3.2</v>
      </c>
      <c r="P45">
        <v>1.01818870422195</v>
      </c>
      <c r="Q45">
        <v>2005</v>
      </c>
      <c r="R45" t="str">
        <f>IF(AND(COUNTIF(Schematic!$A$92:$A$115,'PM vs Kermit Cross Reference'!B45)=0,COUNTIF(Schematic!$A$92:$A$115,S45)=0),"N","Y")</f>
        <v>Y</v>
      </c>
      <c r="T45" t="s">
        <v>384</v>
      </c>
      <c r="U45" t="str">
        <f t="shared" si="1"/>
        <v>Active</v>
      </c>
    </row>
    <row r="46" spans="1:22">
      <c r="A46" t="s">
        <v>377</v>
      </c>
      <c r="B46" t="str">
        <f t="shared" si="0"/>
        <v>14986-1</v>
      </c>
      <c r="D46">
        <v>14986</v>
      </c>
      <c r="E46">
        <v>1</v>
      </c>
      <c r="F46" t="s">
        <v>378</v>
      </c>
      <c r="G46" t="s">
        <v>379</v>
      </c>
      <c r="H46" t="s">
        <v>385</v>
      </c>
      <c r="I46" t="s">
        <v>432</v>
      </c>
      <c r="J46" t="s">
        <v>410</v>
      </c>
      <c r="K46" t="s">
        <v>408</v>
      </c>
      <c r="L46" t="s">
        <v>433</v>
      </c>
      <c r="M46" t="s">
        <v>419</v>
      </c>
      <c r="N46">
        <v>114.3</v>
      </c>
      <c r="O46">
        <v>3.2</v>
      </c>
      <c r="P46">
        <v>0.81388910629462297</v>
      </c>
      <c r="Q46">
        <v>2005</v>
      </c>
      <c r="R46" t="str">
        <f>IF(AND(COUNTIF(Schematic!$A$92:$A$115,'PM vs Kermit Cross Reference'!B46)=0,COUNTIF(Schematic!$A$92:$A$115,S46)=0),"N","Y")</f>
        <v>N</v>
      </c>
      <c r="T46" t="s">
        <v>395</v>
      </c>
      <c r="U46" t="s">
        <v>409</v>
      </c>
    </row>
    <row r="47" spans="1:22">
      <c r="A47" t="s">
        <v>377</v>
      </c>
      <c r="B47" t="str">
        <f t="shared" si="0"/>
        <v>17305-1</v>
      </c>
      <c r="D47">
        <v>17305</v>
      </c>
      <c r="E47">
        <v>1</v>
      </c>
      <c r="F47" t="s">
        <v>378</v>
      </c>
      <c r="G47" t="s">
        <v>379</v>
      </c>
      <c r="H47" t="s">
        <v>385</v>
      </c>
      <c r="I47" t="s">
        <v>446</v>
      </c>
      <c r="J47" t="s">
        <v>447</v>
      </c>
      <c r="K47" t="s">
        <v>408</v>
      </c>
      <c r="L47" t="s">
        <v>433</v>
      </c>
      <c r="M47" t="s">
        <v>419</v>
      </c>
      <c r="N47">
        <v>114.3</v>
      </c>
      <c r="O47">
        <v>3.2</v>
      </c>
      <c r="P47">
        <v>3.2586730538826898</v>
      </c>
      <c r="Q47">
        <v>2006</v>
      </c>
      <c r="R47" t="str">
        <f>IF(AND(COUNTIF(Schematic!$A$92:$A$115,'PM vs Kermit Cross Reference'!B47)=0,COUNTIF(Schematic!$A$92:$A$115,S47)=0),"N","Y")</f>
        <v>N</v>
      </c>
      <c r="T47" t="s">
        <v>395</v>
      </c>
      <c r="U47" t="s">
        <v>409</v>
      </c>
    </row>
    <row r="48" spans="1:22">
      <c r="A48" t="s">
        <v>377</v>
      </c>
      <c r="B48" t="str">
        <f t="shared" si="0"/>
        <v>17319-1</v>
      </c>
      <c r="D48">
        <v>17319</v>
      </c>
      <c r="E48">
        <v>1</v>
      </c>
      <c r="F48" t="s">
        <v>378</v>
      </c>
      <c r="G48" t="s">
        <v>379</v>
      </c>
      <c r="H48" t="s">
        <v>385</v>
      </c>
      <c r="I48" t="s">
        <v>448</v>
      </c>
      <c r="J48" t="s">
        <v>448</v>
      </c>
      <c r="K48" t="s">
        <v>408</v>
      </c>
      <c r="L48" t="s">
        <v>433</v>
      </c>
      <c r="M48" t="s">
        <v>419</v>
      </c>
      <c r="N48">
        <v>114.3</v>
      </c>
      <c r="O48">
        <v>3.2</v>
      </c>
      <c r="P48">
        <v>0.11376789269666999</v>
      </c>
      <c r="Q48">
        <v>2006</v>
      </c>
      <c r="R48" t="str">
        <f>IF(AND(COUNTIF(Schematic!$A$92:$A$115,'PM vs Kermit Cross Reference'!B48)=0,COUNTIF(Schematic!$A$92:$A$115,S48)=0),"N","Y")</f>
        <v>N</v>
      </c>
      <c r="T48" t="s">
        <v>395</v>
      </c>
      <c r="U48" t="s">
        <v>409</v>
      </c>
    </row>
    <row r="49" spans="1:21">
      <c r="A49" t="s">
        <v>377</v>
      </c>
      <c r="B49" t="str">
        <f t="shared" si="0"/>
        <v>23695-3</v>
      </c>
      <c r="D49">
        <v>23695</v>
      </c>
      <c r="E49">
        <v>3</v>
      </c>
      <c r="F49" t="s">
        <v>378</v>
      </c>
      <c r="G49" s="11" t="s">
        <v>379</v>
      </c>
      <c r="H49" t="s">
        <v>385</v>
      </c>
      <c r="I49" t="s">
        <v>449</v>
      </c>
      <c r="J49" t="s">
        <v>382</v>
      </c>
      <c r="K49" t="s">
        <v>408</v>
      </c>
      <c r="L49" t="s">
        <v>383</v>
      </c>
      <c r="M49" t="s">
        <v>419</v>
      </c>
      <c r="N49">
        <v>114.3</v>
      </c>
      <c r="O49">
        <v>4.78</v>
      </c>
      <c r="P49">
        <v>1.18581344663459</v>
      </c>
      <c r="Q49">
        <v>1982</v>
      </c>
      <c r="R49" t="str">
        <f>IF(AND(COUNTIF(Schematic!$A$92:$A$115,'PM vs Kermit Cross Reference'!B49)=0,COUNTIF(Schematic!$A$92:$A$115,S49)=0),"N","Y")</f>
        <v>Y</v>
      </c>
      <c r="T49" t="s">
        <v>384</v>
      </c>
      <c r="U49" t="str">
        <f t="shared" si="1"/>
        <v>Active</v>
      </c>
    </row>
  </sheetData>
  <autoFilter ref="A1:V49" xr:uid="{25080336-5174-4C38-850D-44A3D68D25C9}"/>
  <conditionalFormatting sqref="R1:S1048576">
    <cfRule type="cellIs" dxfId="9" priority="3" operator="equal">
      <formula>"Y"</formula>
    </cfRule>
    <cfRule type="cellIs" dxfId="8" priority="4" operator="equal">
      <formula>"N"</formula>
    </cfRule>
  </conditionalFormatting>
  <conditionalFormatting sqref="C1:C1048576">
    <cfRule type="cellIs" dxfId="7" priority="1" operator="equal">
      <formula>"Y"</formula>
    </cfRule>
    <cfRule type="cellIs" dxfId="6" priority="2" operator="equal">
      <formula>"N"</formula>
    </cfRule>
  </conditionalFormatting>
  <pageMargins left="0.7" right="0.7" top="0.75" bottom="0.75" header="0.3" footer="0.3"/>
  <pageSetup orientation="portrait" horizontalDpi="4294967293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B368-568E-4B7C-AAB6-5F0C944AC9C7}">
  <dimension ref="A1:G18"/>
  <sheetViews>
    <sheetView workbookViewId="0">
      <selection activeCell="A6" sqref="A6:XFD6"/>
    </sheetView>
  </sheetViews>
  <sheetFormatPr defaultRowHeight="15"/>
  <cols>
    <col min="1" max="1" width="30" customWidth="1"/>
    <col min="2" max="2" width="18" bestFit="1" customWidth="1"/>
    <col min="3" max="3" width="24.140625" bestFit="1" customWidth="1"/>
    <col min="4" max="4" width="26.5703125" bestFit="1" customWidth="1"/>
    <col min="5" max="5" width="31.85546875" bestFit="1" customWidth="1"/>
    <col min="6" max="6" width="30.7109375" bestFit="1" customWidth="1"/>
    <col min="7" max="7" width="26" bestFit="1" customWidth="1"/>
  </cols>
  <sheetData>
    <row r="1" spans="1:7">
      <c r="A1" t="s">
        <v>450</v>
      </c>
      <c r="B1" t="s">
        <v>451</v>
      </c>
      <c r="C1" t="s">
        <v>452</v>
      </c>
      <c r="D1" t="s">
        <v>453</v>
      </c>
      <c r="E1" t="s">
        <v>454</v>
      </c>
      <c r="F1" t="s">
        <v>455</v>
      </c>
      <c r="G1" t="s">
        <v>456</v>
      </c>
    </row>
    <row r="2" spans="1:7">
      <c r="A2" t="str">
        <f>LEFT(B2,3)&amp;"/"&amp;MID(B2,4,1)&amp;"-"&amp;MID(B2,5,3)&amp;"-"&amp;MID(B2,8,1)&amp;"/"&amp;MID(B2,9,3)&amp;"-"&amp;MID(B2,12,1)&amp;"-"&amp;MID(B2,13,2)&amp;"/"&amp;RIGHT(B2,2)</f>
        <v>200/A-013-E/094-A-14/00</v>
      </c>
      <c r="B2" t="s">
        <v>457</v>
      </c>
      <c r="C2">
        <v>7.5575289575289615</v>
      </c>
      <c r="D2">
        <v>7.9922779922779907E-2</v>
      </c>
      <c r="E2">
        <v>6.4864864864864827E-2</v>
      </c>
      <c r="F2">
        <v>21.358687258687258</v>
      </c>
      <c r="G2">
        <v>246</v>
      </c>
    </row>
    <row r="3" spans="1:7">
      <c r="A3" t="str">
        <f t="shared" ref="A3:A18" si="0">LEFT(B3,3)&amp;"/"&amp;MID(B3,4,1)&amp;"-"&amp;MID(B3,5,3)&amp;"-"&amp;MID(B3,8,1)&amp;"/"&amp;MID(B3,9,3)&amp;"-"&amp;MID(B3,12,1)&amp;"-"&amp;MID(B3,13,2)&amp;"/"&amp;RIGHT(B3,2)</f>
        <v>200/A-025-E/094-A-14/00</v>
      </c>
      <c r="B3" t="s">
        <v>458</v>
      </c>
      <c r="C3">
        <v>8.9768339768339766E-3</v>
      </c>
      <c r="D3">
        <v>0</v>
      </c>
      <c r="E3">
        <v>0</v>
      </c>
      <c r="F3">
        <v>5.0038610038610036</v>
      </c>
      <c r="G3">
        <v>668</v>
      </c>
    </row>
    <row r="4" spans="1:7">
      <c r="A4" t="str">
        <f t="shared" si="0"/>
        <v>200/A-064-K/094-A-11/02</v>
      </c>
      <c r="B4" t="s">
        <v>459</v>
      </c>
      <c r="C4">
        <v>0</v>
      </c>
      <c r="D4">
        <v>0</v>
      </c>
      <c r="E4">
        <v>0</v>
      </c>
      <c r="F4">
        <v>4.8648648648648649</v>
      </c>
      <c r="G4">
        <v>1859</v>
      </c>
    </row>
    <row r="5" spans="1:7">
      <c r="A5" t="str">
        <f t="shared" si="0"/>
        <v>200/B-002-F/094-A-14/00</v>
      </c>
      <c r="B5" t="s">
        <v>460</v>
      </c>
      <c r="C5">
        <v>5.4817567567567567</v>
      </c>
      <c r="D5">
        <v>0</v>
      </c>
      <c r="E5">
        <v>0</v>
      </c>
      <c r="F5">
        <v>21.341312741312741</v>
      </c>
      <c r="G5">
        <v>111</v>
      </c>
    </row>
    <row r="6" spans="1:7">
      <c r="A6" t="str">
        <f t="shared" si="0"/>
        <v>200/B-044-F/094-A-14/00</v>
      </c>
      <c r="B6" t="s">
        <v>461</v>
      </c>
      <c r="C6">
        <v>0.32210424710424723</v>
      </c>
      <c r="D6">
        <v>0</v>
      </c>
      <c r="E6">
        <v>0</v>
      </c>
      <c r="F6">
        <v>21.233590733590734</v>
      </c>
      <c r="G6">
        <v>1046</v>
      </c>
    </row>
    <row r="7" spans="1:7">
      <c r="A7" t="str">
        <f t="shared" si="0"/>
        <v>200/B-078-C/094-A-14/00</v>
      </c>
      <c r="B7" t="s">
        <v>462</v>
      </c>
      <c r="C7">
        <v>1.3238610038610048</v>
      </c>
      <c r="D7">
        <v>0</v>
      </c>
      <c r="E7">
        <v>0</v>
      </c>
      <c r="F7">
        <v>21.412548262548263</v>
      </c>
      <c r="G7">
        <v>136</v>
      </c>
    </row>
    <row r="8" spans="1:7">
      <c r="A8" t="str">
        <f t="shared" si="0"/>
        <v>200/B-091-D/094-A-14/00</v>
      </c>
      <c r="B8" t="s">
        <v>463</v>
      </c>
      <c r="C8">
        <v>2.0864864864864843</v>
      </c>
      <c r="D8">
        <v>0.31621621621621609</v>
      </c>
      <c r="E8">
        <v>0.31737451737451744</v>
      </c>
      <c r="F8">
        <v>19.708494208494209</v>
      </c>
      <c r="G8">
        <v>151</v>
      </c>
    </row>
    <row r="9" spans="1:7">
      <c r="A9" t="str">
        <f t="shared" si="0"/>
        <v>200/C-002-E/094-A-14/00</v>
      </c>
      <c r="B9" t="s">
        <v>464</v>
      </c>
      <c r="C9">
        <v>2.6290733590733577</v>
      </c>
      <c r="D9">
        <v>0.86525096525096656</v>
      </c>
      <c r="E9">
        <v>0.21660231660231677</v>
      </c>
      <c r="F9">
        <v>20.762162162162159</v>
      </c>
      <c r="G9">
        <v>187</v>
      </c>
    </row>
    <row r="10" spans="1:7">
      <c r="A10" t="str">
        <f t="shared" si="0"/>
        <v>200/C-018-F/094-A-14/00</v>
      </c>
      <c r="B10" t="s">
        <v>465</v>
      </c>
      <c r="C10">
        <v>9.4092084942084995</v>
      </c>
      <c r="D10">
        <v>0</v>
      </c>
      <c r="E10">
        <v>0</v>
      </c>
      <c r="F10">
        <v>21.04111969111969</v>
      </c>
      <c r="G10">
        <v>243</v>
      </c>
    </row>
    <row r="11" spans="1:7">
      <c r="A11" t="str">
        <f t="shared" si="0"/>
        <v>200/C-022-F/094-A-14/00</v>
      </c>
      <c r="B11" t="s">
        <v>466</v>
      </c>
      <c r="C11">
        <v>5.5676254826254805</v>
      </c>
      <c r="D11">
        <v>0</v>
      </c>
      <c r="E11">
        <v>0</v>
      </c>
      <c r="F11">
        <v>20.915444015444013</v>
      </c>
      <c r="G11">
        <v>61</v>
      </c>
    </row>
    <row r="12" spans="1:7">
      <c r="A12" t="str">
        <f t="shared" si="0"/>
        <v>200/C-057-C/094-A-14/02</v>
      </c>
      <c r="B12" t="s">
        <v>467</v>
      </c>
      <c r="C12">
        <v>1.9512548262548273</v>
      </c>
      <c r="D12">
        <v>0</v>
      </c>
      <c r="E12">
        <v>0</v>
      </c>
      <c r="F12">
        <v>19.295366795366796</v>
      </c>
      <c r="G12">
        <v>126</v>
      </c>
    </row>
    <row r="13" spans="1:7">
      <c r="A13" t="str">
        <f t="shared" si="0"/>
        <v>200/C-078-C/094-A-14/02</v>
      </c>
      <c r="B13" t="s">
        <v>468</v>
      </c>
      <c r="C13">
        <v>4.6915444015444052</v>
      </c>
      <c r="D13">
        <v>0</v>
      </c>
      <c r="E13">
        <v>0</v>
      </c>
      <c r="F13">
        <v>20.428378378378376</v>
      </c>
      <c r="G13">
        <v>182</v>
      </c>
    </row>
    <row r="14" spans="1:7">
      <c r="A14" t="str">
        <f t="shared" si="0"/>
        <v>200/D-004-E/094-A-14/00</v>
      </c>
      <c r="B14" t="s">
        <v>469</v>
      </c>
      <c r="C14">
        <v>6.1598648648648631</v>
      </c>
      <c r="D14">
        <v>3.5463320463320548E-2</v>
      </c>
      <c r="E14">
        <v>9.5694980694981141E-2</v>
      </c>
      <c r="F14">
        <v>21.411003861003863</v>
      </c>
      <c r="G14">
        <v>215</v>
      </c>
    </row>
    <row r="15" spans="1:7">
      <c r="A15" t="str">
        <f t="shared" si="0"/>
        <v>200/D-017-C/094-A-14/00</v>
      </c>
      <c r="B15" t="s">
        <v>470</v>
      </c>
      <c r="C15">
        <v>13.02322393822393</v>
      </c>
      <c r="D15">
        <v>0</v>
      </c>
      <c r="E15">
        <v>0</v>
      </c>
      <c r="F15">
        <v>19.885521235521235</v>
      </c>
      <c r="G15">
        <v>90.835907335907336</v>
      </c>
    </row>
    <row r="16" spans="1:7">
      <c r="A16" t="str">
        <f t="shared" si="0"/>
        <v>200/D-035-E/094-A-14/00</v>
      </c>
      <c r="B16" t="s">
        <v>471</v>
      </c>
      <c r="C16">
        <v>0</v>
      </c>
      <c r="D16">
        <v>0</v>
      </c>
      <c r="E16">
        <v>0</v>
      </c>
      <c r="F16">
        <v>4.8648648648648649</v>
      </c>
      <c r="G16">
        <v>148.52316602316603</v>
      </c>
    </row>
    <row r="17" spans="1:7">
      <c r="A17" t="str">
        <f t="shared" si="0"/>
        <v>200/D-060-C/094-A-14/02</v>
      </c>
      <c r="B17" t="s">
        <v>472</v>
      </c>
      <c r="C17">
        <v>5.684227799227803</v>
      </c>
      <c r="D17">
        <v>0</v>
      </c>
      <c r="E17">
        <v>0</v>
      </c>
      <c r="F17">
        <v>20.962934362934362</v>
      </c>
      <c r="G17">
        <v>126</v>
      </c>
    </row>
    <row r="18" spans="1:7">
      <c r="A18" t="str">
        <f t="shared" si="0"/>
        <v>200/D-089-C/094-A-14/00</v>
      </c>
      <c r="B18" t="s">
        <v>473</v>
      </c>
      <c r="C18">
        <v>3.9226447876447863</v>
      </c>
      <c r="D18">
        <v>0</v>
      </c>
      <c r="E18">
        <v>0.30926640926640908</v>
      </c>
      <c r="F18">
        <v>19.795366795366796</v>
      </c>
      <c r="G18">
        <v>214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7CDE9-F4D7-4AF2-AAEB-4CBAA47337E9}">
  <dimension ref="A1:I18"/>
  <sheetViews>
    <sheetView workbookViewId="0">
      <selection activeCell="A15" sqref="A15:XFD15"/>
    </sheetView>
  </sheetViews>
  <sheetFormatPr defaultRowHeight="15"/>
  <cols>
    <col min="1" max="1" width="23.5703125" bestFit="1" customWidth="1"/>
    <col min="2" max="2" width="12" style="12" bestFit="1" customWidth="1"/>
    <col min="3" max="3" width="13.42578125" style="12" customWidth="1"/>
    <col min="4" max="5" width="14.28515625" style="12" customWidth="1"/>
    <col min="6" max="6" width="10.140625" style="12" bestFit="1" customWidth="1"/>
    <col min="7" max="9" width="10.140625" bestFit="1" customWidth="1"/>
  </cols>
  <sheetData>
    <row r="1" spans="1:9" ht="45">
      <c r="A1" s="1" t="s">
        <v>474</v>
      </c>
      <c r="B1" s="23" t="s">
        <v>373</v>
      </c>
      <c r="C1" s="23" t="s">
        <v>475</v>
      </c>
      <c r="D1" s="23" t="s">
        <v>476</v>
      </c>
      <c r="E1" s="23" t="s">
        <v>477</v>
      </c>
      <c r="F1" s="23" t="s">
        <v>154</v>
      </c>
      <c r="G1" s="23" t="s">
        <v>478</v>
      </c>
      <c r="H1" s="23" t="s">
        <v>479</v>
      </c>
      <c r="I1" s="23" t="s">
        <v>314</v>
      </c>
    </row>
    <row r="2" spans="1:9">
      <c r="A2" s="1" t="s">
        <v>336</v>
      </c>
      <c r="B2" s="23" t="str">
        <f>IF(COUNTIF(Schematic!$A$114:$A$135,'GasWater Analysis'!A2)=0,"N","Y")</f>
        <v>Y</v>
      </c>
      <c r="C2" s="23" t="str">
        <f>IF(COUNTIF(ProTrendGas!$A$11:$A$2060,'GasWater Analysis'!A2)=0,"N","Y")</f>
        <v>Y</v>
      </c>
      <c r="D2" s="23" t="str">
        <f>IF(COUNTIF(ProTrendWater!$A$1:$A$111,'GasWater Analysis'!A2)=0,"N","Y")</f>
        <v>N</v>
      </c>
      <c r="E2" s="23">
        <f>IFERROR(VLOOKUP(A2,ProTrendGas!$A$11:$DB$2060,29,FALSE),"No Record")</f>
        <v>3.6200000000000003E-2</v>
      </c>
      <c r="F2" s="23">
        <f>IFERROR(VLOOKUP(A2,ProTrendGas!$A$11:$DB$2060,30,FALSE),"No Record")</f>
        <v>2.7400000000000001E-2</v>
      </c>
      <c r="G2" s="1" t="str">
        <f>IFERROR(VLOOKUP($A2,ProTrendWater!$A$2:$DD$82,76,FALSE),"No Record")</f>
        <v>No Record</v>
      </c>
      <c r="H2" s="1" t="str">
        <f>IFERROR(VLOOKUP($A2,ProTrendWater!$A$2:$DD$82,67,FALSE),"No Record")</f>
        <v>No Record</v>
      </c>
      <c r="I2" s="1" t="str">
        <f>IFERROR(VLOOKUP($A2,ProTrendWater!$A$2:$DD$82,28,FALSE),"No Record")</f>
        <v>No Record</v>
      </c>
    </row>
    <row r="3" spans="1:9">
      <c r="A3" s="1" t="s">
        <v>334</v>
      </c>
      <c r="B3" s="23" t="str">
        <f>IF(COUNTIF(Schematic!$A$114:$A$135,'GasWater Analysis'!A3)=0,"N","Y")</f>
        <v>Y</v>
      </c>
      <c r="C3" s="23" t="str">
        <f>IF(COUNTIF(ProTrendGas!$A$11:$A$2060,'GasWater Analysis'!A3)=0,"N","Y")</f>
        <v>Y</v>
      </c>
      <c r="D3" s="23" t="str">
        <f>IF(COUNTIF(ProTrendWater!$A$1:$A$111,'GasWater Analysis'!A3)=0,"N","Y")</f>
        <v>N</v>
      </c>
      <c r="E3" s="23">
        <f>IFERROR(VLOOKUP(A3,ProTrendGas!$A$11:$DB$2060,29,FALSE),"No Record")</f>
        <v>1.52E-2</v>
      </c>
      <c r="F3" s="23">
        <f>IFERROR(VLOOKUP(A3,ProTrendGas!$A$11:$DB$2060,30,FALSE),"No Record")</f>
        <v>1E-4</v>
      </c>
      <c r="G3" s="1" t="str">
        <f>IFERROR(VLOOKUP($A3,ProTrendWater!$A$2:$DD$82,76,FALSE),"No Record")</f>
        <v>No Record</v>
      </c>
      <c r="H3" s="1" t="str">
        <f>IFERROR(VLOOKUP($A3,ProTrendWater!$A$2:$DD$82,67,FALSE),"No Record")</f>
        <v>No Record</v>
      </c>
      <c r="I3" s="1" t="str">
        <f>IFERROR(VLOOKUP($A3,ProTrendWater!$A$2:$DD$82,28,FALSE),"No Record")</f>
        <v>No Record</v>
      </c>
    </row>
    <row r="4" spans="1:9">
      <c r="A4" s="1" t="s">
        <v>480</v>
      </c>
      <c r="B4" s="23" t="str">
        <f>IF(COUNTIF(Schematic!$A$114:$A$135,'GasWater Analysis'!A4)=0,"N","Y")</f>
        <v>N</v>
      </c>
      <c r="C4" s="23" t="str">
        <f>IF(COUNTIF(ProTrendGas!$A$11:$A$2060,'GasWater Analysis'!A4)=0,"N","Y")</f>
        <v>N</v>
      </c>
      <c r="D4" s="23" t="str">
        <f>IF(COUNTIF(ProTrendWater!$A$1:$A$111,'GasWater Analysis'!A4)=0,"N","Y")</f>
        <v>N</v>
      </c>
      <c r="E4" s="23" t="str">
        <f>IFERROR(VLOOKUP(A4,ProTrendGas!$A$11:$DB$2060,29,FALSE),"No Record")</f>
        <v>No Record</v>
      </c>
      <c r="F4" s="23" t="str">
        <f>IFERROR(VLOOKUP(A4,ProTrendGas!$A$11:$DB$2060,30,FALSE),"No Record")</f>
        <v>No Record</v>
      </c>
      <c r="G4" s="1" t="str">
        <f>IFERROR(VLOOKUP($A4,ProTrendWater!$A$2:$DD$82,76,FALSE),"No Record")</f>
        <v>No Record</v>
      </c>
      <c r="H4" s="1" t="str">
        <f>IFERROR(VLOOKUP($A4,ProTrendWater!$A$2:$DD$82,67,FALSE),"No Record")</f>
        <v>No Record</v>
      </c>
      <c r="I4" s="1" t="str">
        <f>IFERROR(VLOOKUP($A4,ProTrendWater!$A$2:$DD$82,28,FALSE),"No Record")</f>
        <v>No Record</v>
      </c>
    </row>
    <row r="5" spans="1:9">
      <c r="A5" s="1" t="s">
        <v>347</v>
      </c>
      <c r="B5" s="23" t="str">
        <f>IF(COUNTIF(Schematic!$A$114:$A$135,'GasWater Analysis'!A5)=0,"N","Y")</f>
        <v>Y</v>
      </c>
      <c r="C5" s="23" t="str">
        <f>IF(COUNTIF(ProTrendGas!$A$11:$A$2060,'GasWater Analysis'!A5)=0,"N","Y")</f>
        <v>Y</v>
      </c>
      <c r="D5" s="23" t="str">
        <f>IF(COUNTIF(ProTrendWater!$A$1:$A$111,'GasWater Analysis'!A5)=0,"N","Y")</f>
        <v>N</v>
      </c>
      <c r="E5" s="23">
        <f>IFERROR(VLOOKUP(A5,ProTrendGas!$A$11:$DB$2060,29,FALSE),"No Record")</f>
        <v>1.9300000000000001E-2</v>
      </c>
      <c r="F5" s="23">
        <f>IFERROR(VLOOKUP(A5,ProTrendGas!$A$11:$DB$2060,30,FALSE),"No Record")</f>
        <v>7.1000000000000004E-3</v>
      </c>
      <c r="G5" s="1" t="str">
        <f>IFERROR(VLOOKUP($A5,ProTrendWater!$A$2:$DD$82,76,FALSE),"No Record")</f>
        <v>No Record</v>
      </c>
      <c r="H5" s="1" t="str">
        <f>IFERROR(VLOOKUP($A5,ProTrendWater!$A$2:$DD$82,67,FALSE),"No Record")</f>
        <v>No Record</v>
      </c>
      <c r="I5" s="1" t="str">
        <f>IFERROR(VLOOKUP($A5,ProTrendWater!$A$2:$DD$82,28,FALSE),"No Record")</f>
        <v>No Record</v>
      </c>
    </row>
    <row r="6" spans="1:9">
      <c r="A6" s="1" t="s">
        <v>481</v>
      </c>
      <c r="B6" s="23" t="str">
        <f>IF(COUNTIF(Schematic!$A$114:$A$135,'GasWater Analysis'!A6)=0,"N","Y")</f>
        <v>Y</v>
      </c>
      <c r="C6" s="23" t="str">
        <f>IF(COUNTIF(ProTrendGas!$A$11:$A$2060,'GasWater Analysis'!A6)=0,"N","Y")</f>
        <v>Y</v>
      </c>
      <c r="D6" s="23" t="str">
        <f>IF(COUNTIF(ProTrendWater!$A$1:$A$111,'GasWater Analysis'!A6)=0,"N","Y")</f>
        <v>N</v>
      </c>
      <c r="E6" s="23">
        <f>IFERROR(VLOOKUP(A6,ProTrendGas!$A$11:$DB$2060,29,FALSE),"No Record")</f>
        <v>1.21E-2</v>
      </c>
      <c r="F6" s="23">
        <f>IFERROR(VLOOKUP(A6,ProTrendGas!$A$11:$DB$2060,30,FALSE),"No Record")</f>
        <v>2.9999999999999997E-4</v>
      </c>
      <c r="G6" s="1" t="str">
        <f>IFERROR(VLOOKUP($A6,ProTrendWater!$A$2:$DD$82,76,FALSE),"No Record")</f>
        <v>No Record</v>
      </c>
      <c r="H6" s="1" t="str">
        <f>IFERROR(VLOOKUP($A6,ProTrendWater!$A$2:$DD$82,67,FALSE),"No Record")</f>
        <v>No Record</v>
      </c>
      <c r="I6" s="1" t="str">
        <f>IFERROR(VLOOKUP($A6,ProTrendWater!$A$2:$DD$82,28,FALSE),"No Record")</f>
        <v>No Record</v>
      </c>
    </row>
    <row r="7" spans="1:9">
      <c r="A7" s="1" t="s">
        <v>353</v>
      </c>
      <c r="B7" s="23" t="str">
        <f>IF(COUNTIF(Schematic!$A$114:$A$135,'GasWater Analysis'!A7)=0,"N","Y")</f>
        <v>Y</v>
      </c>
      <c r="C7" s="23" t="str">
        <f>IF(COUNTIF(ProTrendGas!$A$11:$A$2060,'GasWater Analysis'!A7)=0,"N","Y")</f>
        <v>Y</v>
      </c>
      <c r="D7" s="23" t="str">
        <f>IF(COUNTIF(ProTrendWater!$A$1:$A$111,'GasWater Analysis'!A7)=0,"N","Y")</f>
        <v>N</v>
      </c>
      <c r="E7" s="23">
        <f>IFERROR(VLOOKUP(A7,ProTrendGas!$A$11:$DB$2060,29,FALSE),"No Record")</f>
        <v>2.18E-2</v>
      </c>
      <c r="F7" s="23">
        <f>IFERROR(VLOOKUP(A7,ProTrendGas!$A$11:$DB$2060,30,FALSE),"No Record")</f>
        <v>4.5999999999999999E-3</v>
      </c>
      <c r="G7" s="1" t="str">
        <f>IFERROR(VLOOKUP($A7,ProTrendWater!$A$2:$DD$82,76,FALSE),"No Record")</f>
        <v>No Record</v>
      </c>
      <c r="H7" s="1" t="str">
        <f>IFERROR(VLOOKUP($A7,ProTrendWater!$A$2:$DD$82,67,FALSE),"No Record")</f>
        <v>No Record</v>
      </c>
      <c r="I7" s="1" t="str">
        <f>IFERROR(VLOOKUP($A7,ProTrendWater!$A$2:$DD$82,28,FALSE),"No Record")</f>
        <v>No Record</v>
      </c>
    </row>
    <row r="8" spans="1:9">
      <c r="A8" s="1" t="s">
        <v>345</v>
      </c>
      <c r="B8" s="23" t="str">
        <f>IF(COUNTIF(Schematic!$A$114:$A$135,'GasWater Analysis'!A8)=0,"N","Y")</f>
        <v>Y</v>
      </c>
      <c r="C8" s="23" t="str">
        <f>IF(COUNTIF(ProTrendGas!$A$11:$A$2060,'GasWater Analysis'!A8)=0,"N","Y")</f>
        <v>Y</v>
      </c>
      <c r="D8" s="23" t="str">
        <f>IF(COUNTIF(ProTrendWater!$A$1:$A$111,'GasWater Analysis'!A8)=0,"N","Y")</f>
        <v>N</v>
      </c>
      <c r="E8" s="23">
        <f>IFERROR(VLOOKUP(A8,ProTrendGas!$A$11:$DB$2060,29,FALSE),"No Record")</f>
        <v>2.4199999999999999E-2</v>
      </c>
      <c r="F8" s="23">
        <f>IFERROR(VLOOKUP(A8,ProTrendGas!$A$11:$DB$2060,30,FALSE),"No Record")</f>
        <v>7.4999999999999997E-3</v>
      </c>
      <c r="G8" s="1" t="str">
        <f>IFERROR(VLOOKUP($A8,ProTrendWater!$A$2:$DD$82,76,FALSE),"No Record")</f>
        <v>No Record</v>
      </c>
      <c r="H8" s="1" t="str">
        <f>IFERROR(VLOOKUP($A8,ProTrendWater!$A$2:$DD$82,67,FALSE),"No Record")</f>
        <v>No Record</v>
      </c>
      <c r="I8" s="1" t="str">
        <f>IFERROR(VLOOKUP($A8,ProTrendWater!$A$2:$DD$82,28,FALSE),"No Record")</f>
        <v>No Record</v>
      </c>
    </row>
    <row r="9" spans="1:9">
      <c r="A9" s="1" t="s">
        <v>340</v>
      </c>
      <c r="B9" s="23" t="str">
        <f>IF(COUNTIF(Schematic!$A$114:$A$135,'GasWater Analysis'!A9)=0,"N","Y")</f>
        <v>Y</v>
      </c>
      <c r="C9" s="23" t="str">
        <f>IF(COUNTIF(ProTrendGas!$A$11:$A$2060,'GasWater Analysis'!A9)=0,"N","Y")</f>
        <v>Y</v>
      </c>
      <c r="D9" s="23" t="str">
        <f>IF(COUNTIF(ProTrendWater!$A$1:$A$111,'GasWater Analysis'!A9)=0,"N","Y")</f>
        <v>N</v>
      </c>
      <c r="E9" s="23">
        <f>IFERROR(VLOOKUP(A9,ProTrendGas!$A$11:$DB$2060,29,FALSE),"No Record")</f>
        <v>2.23E-2</v>
      </c>
      <c r="F9" s="23">
        <f>IFERROR(VLOOKUP(A9,ProTrendGas!$A$11:$DB$2060,30,FALSE),"No Record")</f>
        <v>9.1999999999999998E-3</v>
      </c>
      <c r="G9" s="1" t="str">
        <f>IFERROR(VLOOKUP($A9,ProTrendWater!$A$2:$DD$82,76,FALSE),"No Record")</f>
        <v>No Record</v>
      </c>
      <c r="H9" s="1" t="str">
        <f>IFERROR(VLOOKUP($A9,ProTrendWater!$A$2:$DD$82,67,FALSE),"No Record")</f>
        <v>No Record</v>
      </c>
      <c r="I9" s="1" t="str">
        <f>IFERROR(VLOOKUP($A9,ProTrendWater!$A$2:$DD$82,28,FALSE),"No Record")</f>
        <v>No Record</v>
      </c>
    </row>
    <row r="10" spans="1:9">
      <c r="A10" s="1" t="s">
        <v>343</v>
      </c>
      <c r="B10" s="23" t="str">
        <f>IF(COUNTIF(Schematic!$A$114:$A$135,'GasWater Analysis'!A10)=0,"N","Y")</f>
        <v>Y</v>
      </c>
      <c r="C10" s="23" t="str">
        <f>IF(COUNTIF(ProTrendGas!$A$11:$A$2060,'GasWater Analysis'!A10)=0,"N","Y")</f>
        <v>N</v>
      </c>
      <c r="D10" s="23" t="str">
        <f>IF(COUNTIF(ProTrendWater!$A$1:$A$111,'GasWater Analysis'!A10)=0,"N","Y")</f>
        <v>N</v>
      </c>
      <c r="E10" s="23" t="str">
        <f>IFERROR(VLOOKUP(A10,ProTrendGas!$A$11:$DB$2060,29,FALSE),"No Record")</f>
        <v>No Record</v>
      </c>
      <c r="F10" s="23" t="str">
        <f>IFERROR(VLOOKUP(A10,ProTrendGas!$A$11:$DB$2060,30,FALSE),"No Record")</f>
        <v>No Record</v>
      </c>
      <c r="G10" s="1" t="str">
        <f>IFERROR(VLOOKUP($A10,ProTrendWater!$A$2:$DD$82,76,FALSE),"No Record")</f>
        <v>No Record</v>
      </c>
      <c r="H10" s="1" t="str">
        <f>IFERROR(VLOOKUP($A10,ProTrendWater!$A$2:$DD$82,67,FALSE),"No Record")</f>
        <v>No Record</v>
      </c>
      <c r="I10" s="1" t="str">
        <f>IFERROR(VLOOKUP($A10,ProTrendWater!$A$2:$DD$82,28,FALSE),"No Record")</f>
        <v>No Record</v>
      </c>
    </row>
    <row r="11" spans="1:9">
      <c r="A11" s="1" t="s">
        <v>482</v>
      </c>
      <c r="B11" s="23" t="str">
        <f>IF(COUNTIF(Schematic!$A$114:$A$135,'GasWater Analysis'!A11)=0,"N","Y")</f>
        <v>Y</v>
      </c>
      <c r="C11" s="23" t="str">
        <f>IF(COUNTIF(ProTrendGas!$A$11:$A$2060,'GasWater Analysis'!A11)=0,"N","Y")</f>
        <v>Y</v>
      </c>
      <c r="D11" s="23" t="str">
        <f>IF(COUNTIF(ProTrendWater!$A$1:$A$111,'GasWater Analysis'!A11)=0,"N","Y")</f>
        <v>Y</v>
      </c>
      <c r="E11" s="23">
        <f>IFERROR(VLOOKUP(A11,ProTrendGas!$A$11:$DB$2060,29,FALSE),"No Record")</f>
        <v>1.7299999999999999E-2</v>
      </c>
      <c r="F11" s="23">
        <f>IFERROR(VLOOKUP(A11,ProTrendGas!$A$11:$DB$2060,30,FALSE),"No Record")</f>
        <v>4.4000000000000003E-3</v>
      </c>
      <c r="G11" s="1">
        <f>IFERROR(VLOOKUP($A11,ProTrendWater!$A$2:$DD$82,76,FALSE),"No Record")</f>
        <v>44</v>
      </c>
      <c r="H11" s="1">
        <f>IFERROR(VLOOKUP($A11,ProTrendWater!$A$2:$DD$82,67,FALSE),"No Record")</f>
        <v>6782</v>
      </c>
      <c r="I11" s="1">
        <f>IFERROR(VLOOKUP($A11,ProTrendWater!$A$2:$DD$82,28,FALSE),"No Record")</f>
        <v>5.05</v>
      </c>
    </row>
    <row r="12" spans="1:9">
      <c r="A12" s="1" t="s">
        <v>483</v>
      </c>
      <c r="B12" s="23" t="str">
        <f>IF(COUNTIF(Schematic!$A$114:$A$135,'GasWater Analysis'!A12)=0,"N","Y")</f>
        <v>Y</v>
      </c>
      <c r="C12" s="23" t="str">
        <f>IF(COUNTIF(ProTrendGas!$A$11:$A$2060,'GasWater Analysis'!A12)=0,"N","Y")</f>
        <v>N</v>
      </c>
      <c r="D12" s="23" t="str">
        <f>IF(COUNTIF(ProTrendWater!$A$1:$A$111,'GasWater Analysis'!A12)=0,"N","Y")</f>
        <v>N</v>
      </c>
      <c r="E12" s="23" t="str">
        <f>IFERROR(VLOOKUP(A12,ProTrendGas!$A$11:$DB$2060,29,FALSE),"No Record")</f>
        <v>No Record</v>
      </c>
      <c r="F12" s="23" t="str">
        <f>IFERROR(VLOOKUP(A12,ProTrendGas!$A$11:$DB$2060,30,FALSE),"No Record")</f>
        <v>No Record</v>
      </c>
      <c r="G12" s="1" t="str">
        <f>IFERROR(VLOOKUP($A12,ProTrendWater!$A$2:$DD$82,76,FALSE),"No Record")</f>
        <v>No Record</v>
      </c>
      <c r="H12" s="1" t="str">
        <f>IFERROR(VLOOKUP($A12,ProTrendWater!$A$2:$DD$82,67,FALSE),"No Record")</f>
        <v>No Record</v>
      </c>
      <c r="I12" s="1" t="str">
        <f>IFERROR(VLOOKUP($A12,ProTrendWater!$A$2:$DD$82,28,FALSE),"No Record")</f>
        <v>No Record</v>
      </c>
    </row>
    <row r="13" spans="1:9">
      <c r="A13" s="1" t="s">
        <v>350</v>
      </c>
      <c r="B13" s="23" t="str">
        <f>IF(COUNTIF(Schematic!$A$114:$A$135,'GasWater Analysis'!A13)=0,"N","Y")</f>
        <v>Y</v>
      </c>
      <c r="C13" s="23" t="str">
        <f>IF(COUNTIF(ProTrendGas!$A$11:$A$2060,'GasWater Analysis'!A13)=0,"N","Y")</f>
        <v>Y</v>
      </c>
      <c r="D13" s="23" t="str">
        <f>IF(COUNTIF(ProTrendWater!$A$1:$A$111,'GasWater Analysis'!A13)=0,"N","Y")</f>
        <v>N</v>
      </c>
      <c r="E13" s="23">
        <f>IFERROR(VLOOKUP(A13,ProTrendGas!$A$11:$DB$2060,29,FALSE),"No Record")</f>
        <v>2.23E-2</v>
      </c>
      <c r="F13" s="23">
        <f>IFERROR(VLOOKUP(A13,ProTrendGas!$A$11:$DB$2060,30,FALSE),"No Record")</f>
        <v>8.6E-3</v>
      </c>
      <c r="G13" s="1" t="str">
        <f>IFERROR(VLOOKUP($A13,ProTrendWater!$A$2:$DD$82,76,FALSE),"No Record")</f>
        <v>No Record</v>
      </c>
      <c r="H13" s="1" t="str">
        <f>IFERROR(VLOOKUP($A13,ProTrendWater!$A$2:$DD$82,67,FALSE),"No Record")</f>
        <v>No Record</v>
      </c>
      <c r="I13" s="1" t="str">
        <f>IFERROR(VLOOKUP($A13,ProTrendWater!$A$2:$DD$82,28,FALSE),"No Record")</f>
        <v>No Record</v>
      </c>
    </row>
    <row r="14" spans="1:9">
      <c r="A14" s="1" t="s">
        <v>344</v>
      </c>
      <c r="B14" s="23" t="str">
        <f>IF(COUNTIF(Schematic!$A$114:$A$135,'GasWater Analysis'!A14)=0,"N","Y")</f>
        <v>Y</v>
      </c>
      <c r="C14" s="23" t="str">
        <f>IF(COUNTIF(ProTrendGas!$A$11:$A$2060,'GasWater Analysis'!A14)=0,"N","Y")</f>
        <v>Y</v>
      </c>
      <c r="D14" s="23" t="str">
        <f>IF(COUNTIF(ProTrendWater!$A$1:$A$111,'GasWater Analysis'!A14)=0,"N","Y")</f>
        <v>N</v>
      </c>
      <c r="E14" s="23">
        <f>IFERROR(VLOOKUP(A14,ProTrendGas!$A$11:$DB$2060,29,FALSE),"No Record")</f>
        <v>2.3300000000000001E-2</v>
      </c>
      <c r="F14" s="23">
        <f>IFERROR(VLOOKUP(A14,ProTrendGas!$A$11:$DB$2060,30,FALSE),"No Record")</f>
        <v>6.3E-3</v>
      </c>
      <c r="G14" s="1" t="str">
        <f>IFERROR(VLOOKUP($A14,ProTrendWater!$A$2:$DD$82,76,FALSE),"No Record")</f>
        <v>No Record</v>
      </c>
      <c r="H14" s="1" t="str">
        <f>IFERROR(VLOOKUP($A14,ProTrendWater!$A$2:$DD$82,67,FALSE),"No Record")</f>
        <v>No Record</v>
      </c>
      <c r="I14" s="1" t="str">
        <f>IFERROR(VLOOKUP($A14,ProTrendWater!$A$2:$DD$82,28,FALSE),"No Record")</f>
        <v>No Record</v>
      </c>
    </row>
    <row r="15" spans="1:9">
      <c r="A15" s="1" t="s">
        <v>356</v>
      </c>
      <c r="B15" s="23" t="str">
        <f>IF(COUNTIF(Schematic!$A$114:$A$135,'GasWater Analysis'!A15)=0,"N","Y")</f>
        <v>Y</v>
      </c>
      <c r="C15" s="23" t="str">
        <f>IF(COUNTIF(ProTrendGas!$A$11:$A$2060,'GasWater Analysis'!A15)=0,"N","Y")</f>
        <v>Y</v>
      </c>
      <c r="D15" s="23" t="str">
        <f>IF(COUNTIF(ProTrendWater!$A$1:$A$111,'GasWater Analysis'!A15)=0,"N","Y")</f>
        <v>N</v>
      </c>
      <c r="E15" s="23">
        <f>IFERROR(VLOOKUP(A15,ProTrendGas!$A$11:$DB$2060,29,FALSE),"No Record")</f>
        <v>2.5999999999999999E-2</v>
      </c>
      <c r="F15" s="23">
        <f>IFERROR(VLOOKUP(A15,ProTrendGas!$A$11:$DB$2060,30,FALSE),"No Record")</f>
        <v>7.1000000000000004E-3</v>
      </c>
      <c r="G15" s="1" t="str">
        <f>IFERROR(VLOOKUP($A15,ProTrendWater!$A$2:$DD$82,76,FALSE),"No Record")</f>
        <v>No Record</v>
      </c>
      <c r="H15" s="1" t="str">
        <f>IFERROR(VLOOKUP($A15,ProTrendWater!$A$2:$DD$82,67,FALSE),"No Record")</f>
        <v>No Record</v>
      </c>
      <c r="I15" s="1" t="str">
        <f>IFERROR(VLOOKUP($A15,ProTrendWater!$A$2:$DD$82,28,FALSE),"No Record")</f>
        <v>No Record</v>
      </c>
    </row>
    <row r="16" spans="1:9">
      <c r="A16" s="1" t="s">
        <v>331</v>
      </c>
      <c r="B16" s="23" t="str">
        <f>IF(COUNTIF(Schematic!$A$114:$A$135,'GasWater Analysis'!A16)=0,"N","Y")</f>
        <v>Y</v>
      </c>
      <c r="C16" s="23" t="str">
        <f>IF(COUNTIF(ProTrendGas!$A$11:$A$2060,'GasWater Analysis'!A16)=0,"N","Y")</f>
        <v>Y</v>
      </c>
      <c r="D16" s="23" t="str">
        <f>IF(COUNTIF(ProTrendWater!$A$1:$A$111,'GasWater Analysis'!A16)=0,"N","Y")</f>
        <v>N</v>
      </c>
      <c r="E16" s="23">
        <f>IFERROR(VLOOKUP(A16,ProTrendGas!$A$11:$DB$2060,29,FALSE),"No Record")</f>
        <v>3.8699999999999998E-2</v>
      </c>
      <c r="F16" s="23">
        <f>IFERROR(VLOOKUP(A16,ProTrendGas!$A$11:$DB$2060,30,FALSE),"No Record")</f>
        <v>2.35E-2</v>
      </c>
      <c r="G16" s="1" t="str">
        <f>IFERROR(VLOOKUP($A16,ProTrendWater!$A$2:$DD$82,76,FALSE),"No Record")</f>
        <v>No Record</v>
      </c>
      <c r="H16" s="1" t="str">
        <f>IFERROR(VLOOKUP($A16,ProTrendWater!$A$2:$DD$82,67,FALSE),"No Record")</f>
        <v>No Record</v>
      </c>
      <c r="I16" s="1" t="str">
        <f>IFERROR(VLOOKUP($A16,ProTrendWater!$A$2:$DD$82,28,FALSE),"No Record")</f>
        <v>No Record</v>
      </c>
    </row>
    <row r="17" spans="1:9">
      <c r="A17" s="1" t="s">
        <v>484</v>
      </c>
      <c r="B17" s="23" t="str">
        <f>IF(COUNTIF(Schematic!$A$114:$A$135,'GasWater Analysis'!A17)=0,"N","Y")</f>
        <v>Y</v>
      </c>
      <c r="C17" s="23" t="str">
        <f>IF(COUNTIF(ProTrendGas!$A$11:$A$2060,'GasWater Analysis'!A17)=0,"N","Y")</f>
        <v>N</v>
      </c>
      <c r="D17" s="23" t="str">
        <f>IF(COUNTIF(ProTrendWater!$A$1:$A$111,'GasWater Analysis'!A17)=0,"N","Y")</f>
        <v>N</v>
      </c>
      <c r="E17" s="23" t="str">
        <f>IFERROR(VLOOKUP(A17,ProTrendGas!$A$11:$DB$2060,29,FALSE),"No Record")</f>
        <v>No Record</v>
      </c>
      <c r="F17" s="23" t="str">
        <f>IFERROR(VLOOKUP(A17,ProTrendGas!$A$11:$DB$2060,30,FALSE),"No Record")</f>
        <v>No Record</v>
      </c>
      <c r="G17" s="1" t="str">
        <f>IFERROR(VLOOKUP($A17,ProTrendWater!$A$2:$DD$82,76,FALSE),"No Record")</f>
        <v>No Record</v>
      </c>
      <c r="H17" s="1" t="str">
        <f>IFERROR(VLOOKUP($A17,ProTrendWater!$A$2:$DD$82,67,FALSE),"No Record")</f>
        <v>No Record</v>
      </c>
      <c r="I17" s="1" t="str">
        <f>IFERROR(VLOOKUP($A17,ProTrendWater!$A$2:$DD$82,28,FALSE),"No Record")</f>
        <v>No Record</v>
      </c>
    </row>
    <row r="18" spans="1:9">
      <c r="A18" s="1" t="s">
        <v>485</v>
      </c>
      <c r="B18" s="23" t="str">
        <f>IF(COUNTIF(Schematic!$A$114:$A$135,'GasWater Analysis'!A18)=0,"N","Y")</f>
        <v>Y</v>
      </c>
      <c r="C18" s="23" t="str">
        <f>IF(COUNTIF(ProTrendGas!$A$11:$A$2060,'GasWater Analysis'!A18)=0,"N","Y")</f>
        <v>Y</v>
      </c>
      <c r="D18" s="23" t="str">
        <f>IF(COUNTIF(ProTrendWater!$A$1:$A$111,'GasWater Analysis'!A18)=0,"N","Y")</f>
        <v>N</v>
      </c>
      <c r="E18" s="23">
        <f>IFERROR(VLOOKUP(A18,ProTrendGas!$A$11:$DB$2060,29,FALSE),"No Record")</f>
        <v>2.0199999999999999E-2</v>
      </c>
      <c r="F18" s="23">
        <f>IFERROR(VLOOKUP(A18,ProTrendGas!$A$11:$DB$2060,30,FALSE),"No Record")</f>
        <v>1.0200000000000001E-2</v>
      </c>
      <c r="G18" s="1" t="str">
        <f>IFERROR(VLOOKUP($A18,ProTrendWater!$A$2:$DD$82,76,FALSE),"No Record")</f>
        <v>No Record</v>
      </c>
      <c r="H18" s="1" t="str">
        <f>IFERROR(VLOOKUP($A18,ProTrendWater!$A$2:$DD$82,67,FALSE),"No Record")</f>
        <v>No Record</v>
      </c>
      <c r="I18" s="1" t="str">
        <f>IFERROR(VLOOKUP($A18,ProTrendWater!$A$2:$DD$82,28,FALSE),"No Record")</f>
        <v>No Record</v>
      </c>
    </row>
  </sheetData>
  <conditionalFormatting sqref="B2:C18">
    <cfRule type="containsText" dxfId="5" priority="5" operator="containsText" text="N">
      <formula>NOT(ISERROR(SEARCH("N",B2)))</formula>
    </cfRule>
    <cfRule type="containsText" dxfId="4" priority="6" operator="containsText" text="Y">
      <formula>NOT(ISERROR(SEARCH("Y",B2)))</formula>
    </cfRule>
  </conditionalFormatting>
  <conditionalFormatting sqref="F1:F1048576 E2:E18 G1:I1">
    <cfRule type="containsText" dxfId="3" priority="4" operator="containsText" text="No Record">
      <formula>NOT(ISERROR(SEARCH("No Record",E1)))</formula>
    </cfRule>
  </conditionalFormatting>
  <conditionalFormatting sqref="D2:D18">
    <cfRule type="containsText" dxfId="2" priority="2" operator="containsText" text="N">
      <formula>NOT(ISERROR(SEARCH("N",D2)))</formula>
    </cfRule>
    <cfRule type="containsText" dxfId="1" priority="3" operator="containsText" text="Y">
      <formula>NOT(ISERROR(SEARCH("Y",D2)))</formula>
    </cfRule>
  </conditionalFormatting>
  <conditionalFormatting sqref="G2:I18">
    <cfRule type="containsText" dxfId="0" priority="1" operator="containsText" text="No Record">
      <formula>NOT(ISERROR(SEARCH("No Record",G2)))</formula>
    </cfRule>
  </conditionalFormatting>
  <pageMargins left="0.7" right="0.7" top="0.75" bottom="0.75" header="0.3" footer="0.3"/>
  <pageSetup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38C9918770994198D9D3394C37536B" ma:contentTypeVersion="25" ma:contentTypeDescription="Create a new document." ma:contentTypeScope="" ma:versionID="c3be382f7c62143db12d994522ea1786">
  <xsd:schema xmlns:xsd="http://www.w3.org/2001/XMLSchema" xmlns:xs="http://www.w3.org/2001/XMLSchema" xmlns:p="http://schemas.microsoft.com/office/2006/metadata/properties" xmlns:ns2="47dc5c19-3959-4496-a8da-6dd201b54a03" xmlns:ns3="5ffc3294-42b3-4c30-9248-8b6e5cba00fa" xmlns:ns4="http://schemas.microsoft.com/sharepoint/v4" targetNamespace="http://schemas.microsoft.com/office/2006/metadata/properties" ma:root="true" ma:fieldsID="3ff32f1565dde82be7f2802824c25b6a" ns2:_="" ns3:_="" ns4:_="">
    <xsd:import namespace="47dc5c19-3959-4496-a8da-6dd201b54a03"/>
    <xsd:import namespace="5ffc3294-42b3-4c30-9248-8b6e5cba00fa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Active" minOccurs="0"/>
                <xsd:element ref="ns2:Document_x0020_Link" minOccurs="0"/>
                <xsd:element ref="ns3:_dlc_DocId" minOccurs="0"/>
                <xsd:element ref="ns3:_dlc_DocIdUrl" minOccurs="0"/>
                <xsd:element ref="ns3:_dlc_DocIdPersistId" minOccurs="0"/>
                <xsd:element ref="ns4:IconOverlay" minOccurs="0"/>
                <xsd:element ref="ns2:Document_x0020_Number" minOccurs="0"/>
                <xsd:element ref="ns2:Project_x0020_Manager" minOccurs="0"/>
                <xsd:element ref="ns2:File_x0020_details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dc5c19-3959-4496-a8da-6dd201b54a03" elementFormDefault="qualified">
    <xsd:import namespace="http://schemas.microsoft.com/office/2006/documentManagement/types"/>
    <xsd:import namespace="http://schemas.microsoft.com/office/infopath/2007/PartnerControls"/>
    <xsd:element name="Active" ma:index="8" nillable="true" ma:displayName="Active" ma:default="1" ma:indexed="true" ma:internalName="Active">
      <xsd:simpleType>
        <xsd:restriction base="dms:Boolean"/>
      </xsd:simpleType>
    </xsd:element>
    <xsd:element name="Document_x0020_Link" ma:index="9" nillable="true" ma:displayName="Document Link" ma:format="Hyperlink" ma:internalName="Document_x0020_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ocument_x0020_Number" ma:index="14" nillable="true" ma:displayName="Document Number" ma:internalName="Document_x0020_Number">
      <xsd:simpleType>
        <xsd:restriction base="dms:Text">
          <xsd:maxLength value="30"/>
        </xsd:restriction>
      </xsd:simpleType>
    </xsd:element>
    <xsd:element name="Project_x0020_Manager" ma:index="15" nillable="true" ma:displayName="Project Manager" ma:list="UserInfo" ma:SharePointGroup="0" ma:internalName="Project_x0020_Manage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File_x0020_details" ma:index="16" nillable="true" ma:displayName="File details" ma:internalName="File_x0020_details">
      <xsd:simpleType>
        <xsd:restriction base="dms:Text">
          <xsd:maxLength value="255"/>
        </xsd:restriction>
      </xsd:simpleType>
    </xsd:element>
    <xsd:element name="MediaServiceMetadata" ma:index="17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8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9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20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21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2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fc3294-42b3-4c30-9248-8b6e5cba00fa" elementFormDefault="qualified">
    <xsd:import namespace="http://schemas.microsoft.com/office/2006/documentManagement/types"/>
    <xsd:import namespace="http://schemas.microsoft.com/office/infopath/2007/PartnerControls"/>
    <xsd:element name="_dlc_DocId" ma:index="1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3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extra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84D62321FBC54680777842958CC0F1" ma:contentTypeVersion="13" ma:contentTypeDescription="Create a new document." ma:contentTypeScope="" ma:versionID="d689eecca733a251996f9b87271d5c08">
  <xsd:schema xmlns:xsd="http://www.w3.org/2001/XMLSchema" xmlns:xs="http://www.w3.org/2001/XMLSchema" xmlns:p="http://schemas.microsoft.com/office/2006/metadata/properties" xmlns:ns2="353826e0-f493-4a14-86d6-1de301f7c312" xmlns:ns3="04183855-18fe-4ddc-bbe9-b6cb01bdabdf" targetNamespace="http://schemas.microsoft.com/office/2006/metadata/properties" ma:root="true" ma:fieldsID="1e0a5d6e9086dcec62356a4d8e7fe814" ns2:_="" ns3:_="">
    <xsd:import namespace="353826e0-f493-4a14-86d6-1de301f7c312"/>
    <xsd:import namespace="04183855-18fe-4ddc-bbe9-b6cb01bdab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826e0-f493-4a14-86d6-1de301f7c3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183855-18fe-4ddc-bbe9-b6cb01bdabd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32CCE3-23C5-4B33-9F38-2B817B4F2AE5}"/>
</file>

<file path=customXml/itemProps2.xml><?xml version="1.0" encoding="utf-8"?>
<ds:datastoreItem xmlns:ds="http://schemas.openxmlformats.org/officeDocument/2006/customXml" ds:itemID="{C1DE6B21-618E-485E-86A4-F5DBE332AB7C}"/>
</file>

<file path=customXml/itemProps3.xml><?xml version="1.0" encoding="utf-8"?>
<ds:datastoreItem xmlns:ds="http://schemas.openxmlformats.org/officeDocument/2006/customXml" ds:itemID="{9B44F4F2-71D0-4AA1-B73E-E7E895611A5E}"/>
</file>

<file path=customXml/itemProps4.xml><?xml version="1.0" encoding="utf-8"?>
<ds:datastoreItem xmlns:ds="http://schemas.openxmlformats.org/officeDocument/2006/customXml" ds:itemID="{D6BE58E7-7F99-4E95-BF53-8EB65F1CC6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Abigail Amu</dc:creator>
  <cp:keywords/>
  <dc:description/>
  <cp:lastModifiedBy>Abigail Amu</cp:lastModifiedBy>
  <cp:revision/>
  <dcterms:created xsi:type="dcterms:W3CDTF">2021-08-06T16:57:24Z</dcterms:created>
  <dcterms:modified xsi:type="dcterms:W3CDTF">2021-09-23T20:09:51Z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0x0101002984D62321FBC54680777842958CC0F1</vt:lpwstr>
  </property>
</Properties>
</file>